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5223\var\www\miau\data\miau\283\"/>
    </mc:Choice>
  </mc:AlternateContent>
  <xr:revisionPtr revIDLastSave="0" documentId="13_ncr:1_{3AE88714-DC3C-4D43-A2CE-8DB9E35E05D0}" xr6:coauthVersionLast="47" xr6:coauthVersionMax="47" xr10:uidLastSave="{00000000-0000-0000-0000-000000000000}"/>
  <bookViews>
    <workbookView xWindow="-108" yWindow="-108" windowWidth="23256" windowHeight="12720" tabRatio="670" xr2:uid="{47D5A123-8147-4CFE-93C0-A8F5D8920881}"/>
  </bookViews>
  <sheets>
    <sheet name="info" sheetId="7" r:id="rId1"/>
    <sheet name="nyers pontok" sheetId="1" r:id="rId2"/>
    <sheet name="ertekelok" sheetId="2" r:id="rId3"/>
    <sheet name="demo_kalibrator" sheetId="3" r:id="rId4"/>
    <sheet name="konszolidált pontok" sheetId="4" r:id="rId5"/>
    <sheet name="anti-diszkriminativ-komprom" sheetId="5" r:id="rId6"/>
    <sheet name="ertekelok2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3" i="4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2" i="5"/>
  <c r="K18" i="6"/>
  <c r="K15" i="6"/>
  <c r="K14" i="6"/>
  <c r="K17" i="6"/>
  <c r="K16" i="6"/>
  <c r="K13" i="6"/>
  <c r="K12" i="6"/>
  <c r="S36" i="6"/>
  <c r="R36" i="6"/>
  <c r="Q36" i="6"/>
  <c r="P36" i="6"/>
  <c r="O36" i="6"/>
  <c r="N36" i="6"/>
  <c r="M36" i="6"/>
  <c r="L36" i="6"/>
  <c r="S35" i="6"/>
  <c r="R35" i="6"/>
  <c r="Q35" i="6"/>
  <c r="P35" i="6"/>
  <c r="O35" i="6"/>
  <c r="N35" i="6"/>
  <c r="M35" i="6"/>
  <c r="L35" i="6"/>
  <c r="S34" i="6"/>
  <c r="R34" i="6"/>
  <c r="Q34" i="6"/>
  <c r="P34" i="6"/>
  <c r="O34" i="6"/>
  <c r="N34" i="6"/>
  <c r="M34" i="6"/>
  <c r="L34" i="6"/>
  <c r="S33" i="6"/>
  <c r="R33" i="6"/>
  <c r="Q33" i="6"/>
  <c r="P33" i="6"/>
  <c r="O33" i="6"/>
  <c r="N33" i="6"/>
  <c r="M33" i="6"/>
  <c r="L33" i="6"/>
  <c r="S32" i="6"/>
  <c r="R32" i="6"/>
  <c r="Q32" i="6"/>
  <c r="P32" i="6"/>
  <c r="O32" i="6"/>
  <c r="N32" i="6"/>
  <c r="M32" i="6"/>
  <c r="L32" i="6"/>
  <c r="S31" i="6"/>
  <c r="R31" i="6"/>
  <c r="Q31" i="6"/>
  <c r="P31" i="6"/>
  <c r="O31" i="6"/>
  <c r="N31" i="6"/>
  <c r="M31" i="6"/>
  <c r="L31" i="6"/>
  <c r="S30" i="6"/>
  <c r="R30" i="6"/>
  <c r="Q30" i="6"/>
  <c r="P30" i="6"/>
  <c r="O30" i="6"/>
  <c r="N30" i="6"/>
  <c r="M30" i="6"/>
  <c r="L30" i="6"/>
  <c r="S29" i="6"/>
  <c r="I19" i="6"/>
  <c r="L18" i="6"/>
  <c r="J18" i="6"/>
  <c r="H18" i="6"/>
  <c r="G18" i="6"/>
  <c r="F18" i="6"/>
  <c r="E18" i="6"/>
  <c r="D18" i="6"/>
  <c r="C18" i="6"/>
  <c r="B18" i="6"/>
  <c r="A18" i="6"/>
  <c r="L17" i="6"/>
  <c r="J17" i="6"/>
  <c r="H17" i="6"/>
  <c r="G17" i="6"/>
  <c r="F17" i="6"/>
  <c r="E17" i="6"/>
  <c r="D17" i="6"/>
  <c r="C17" i="6"/>
  <c r="B17" i="6"/>
  <c r="A17" i="6"/>
  <c r="L16" i="6"/>
  <c r="J16" i="6"/>
  <c r="H16" i="6"/>
  <c r="G16" i="6"/>
  <c r="F16" i="6"/>
  <c r="E16" i="6"/>
  <c r="D16" i="6"/>
  <c r="C16" i="6"/>
  <c r="B16" i="6"/>
  <c r="A16" i="6"/>
  <c r="L15" i="6"/>
  <c r="J15" i="6"/>
  <c r="H15" i="6"/>
  <c r="G15" i="6"/>
  <c r="F15" i="6"/>
  <c r="E15" i="6"/>
  <c r="D15" i="6"/>
  <c r="C15" i="6"/>
  <c r="B15" i="6"/>
  <c r="A15" i="6"/>
  <c r="L14" i="6"/>
  <c r="J14" i="6"/>
  <c r="H14" i="6"/>
  <c r="G14" i="6"/>
  <c r="F14" i="6"/>
  <c r="E14" i="6"/>
  <c r="D14" i="6"/>
  <c r="C14" i="6"/>
  <c r="B14" i="6"/>
  <c r="A14" i="6"/>
  <c r="L13" i="6"/>
  <c r="J13" i="6"/>
  <c r="H13" i="6"/>
  <c r="G13" i="6"/>
  <c r="F13" i="6"/>
  <c r="E13" i="6"/>
  <c r="D13" i="6"/>
  <c r="C13" i="6"/>
  <c r="B13" i="6"/>
  <c r="A13" i="6"/>
  <c r="L12" i="6"/>
  <c r="J12" i="6"/>
  <c r="H12" i="6"/>
  <c r="G12" i="6"/>
  <c r="F12" i="6"/>
  <c r="E12" i="6"/>
  <c r="D12" i="6"/>
  <c r="C12" i="6"/>
  <c r="B12" i="6"/>
  <c r="A12" i="6"/>
  <c r="J11" i="6"/>
  <c r="H11" i="6"/>
  <c r="G11" i="6"/>
  <c r="F11" i="6"/>
  <c r="E11" i="6"/>
  <c r="D11" i="6"/>
  <c r="C11" i="6"/>
  <c r="B11" i="6"/>
  <c r="A11" i="6"/>
  <c r="A1" i="6" a="1"/>
  <c r="A1" i="6" s="1"/>
  <c r="H2" i="6"/>
  <c r="H3" i="6"/>
  <c r="H4" i="6"/>
  <c r="H5" i="6"/>
  <c r="H6" i="6"/>
  <c r="H8" i="6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2" i="4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2" i="5"/>
  <c r="J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1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50" i="5"/>
  <c r="S89" i="5"/>
  <c r="R89" i="5"/>
  <c r="Q89" i="5"/>
  <c r="P89" i="5"/>
  <c r="O89" i="5"/>
  <c r="N89" i="5"/>
  <c r="M89" i="5"/>
  <c r="S88" i="5"/>
  <c r="R88" i="5"/>
  <c r="Q88" i="5"/>
  <c r="P88" i="5"/>
  <c r="O88" i="5"/>
  <c r="N88" i="5"/>
  <c r="M88" i="5"/>
  <c r="S87" i="5"/>
  <c r="R87" i="5"/>
  <c r="Q87" i="5"/>
  <c r="P87" i="5"/>
  <c r="O87" i="5"/>
  <c r="N87" i="5"/>
  <c r="M87" i="5"/>
  <c r="S86" i="5"/>
  <c r="R86" i="5"/>
  <c r="Q86" i="5"/>
  <c r="P86" i="5"/>
  <c r="O86" i="5"/>
  <c r="N86" i="5"/>
  <c r="M86" i="5"/>
  <c r="S85" i="5"/>
  <c r="R85" i="5"/>
  <c r="Q85" i="5"/>
  <c r="P85" i="5"/>
  <c r="O85" i="5"/>
  <c r="N85" i="5"/>
  <c r="M85" i="5"/>
  <c r="S84" i="5"/>
  <c r="R84" i="5"/>
  <c r="Q84" i="5"/>
  <c r="P84" i="5"/>
  <c r="O84" i="5"/>
  <c r="N84" i="5"/>
  <c r="M84" i="5"/>
  <c r="S83" i="5"/>
  <c r="R83" i="5"/>
  <c r="Q83" i="5"/>
  <c r="P83" i="5"/>
  <c r="O83" i="5"/>
  <c r="N83" i="5"/>
  <c r="M83" i="5"/>
  <c r="S82" i="5"/>
  <c r="R82" i="5"/>
  <c r="Q82" i="5"/>
  <c r="P82" i="5"/>
  <c r="O82" i="5"/>
  <c r="N82" i="5"/>
  <c r="M82" i="5"/>
  <c r="S81" i="5"/>
  <c r="R81" i="5"/>
  <c r="Q81" i="5"/>
  <c r="P81" i="5"/>
  <c r="O81" i="5"/>
  <c r="N81" i="5"/>
  <c r="M81" i="5"/>
  <c r="S80" i="5"/>
  <c r="R80" i="5"/>
  <c r="Q80" i="5"/>
  <c r="P80" i="5"/>
  <c r="O80" i="5"/>
  <c r="N80" i="5"/>
  <c r="M80" i="5"/>
  <c r="S79" i="5"/>
  <c r="R79" i="5"/>
  <c r="Q79" i="5"/>
  <c r="P79" i="5"/>
  <c r="O79" i="5"/>
  <c r="N79" i="5"/>
  <c r="M79" i="5"/>
  <c r="S78" i="5"/>
  <c r="R78" i="5"/>
  <c r="Q78" i="5"/>
  <c r="P78" i="5"/>
  <c r="O78" i="5"/>
  <c r="N78" i="5"/>
  <c r="M78" i="5"/>
  <c r="S77" i="5"/>
  <c r="R77" i="5"/>
  <c r="Q77" i="5"/>
  <c r="P77" i="5"/>
  <c r="O77" i="5"/>
  <c r="N77" i="5"/>
  <c r="M77" i="5"/>
  <c r="S76" i="5"/>
  <c r="R76" i="5"/>
  <c r="Q76" i="5"/>
  <c r="P76" i="5"/>
  <c r="O76" i="5"/>
  <c r="N76" i="5"/>
  <c r="M76" i="5"/>
  <c r="S75" i="5"/>
  <c r="R75" i="5"/>
  <c r="Q75" i="5"/>
  <c r="P75" i="5"/>
  <c r="O75" i="5"/>
  <c r="N75" i="5"/>
  <c r="M75" i="5"/>
  <c r="S74" i="5"/>
  <c r="R74" i="5"/>
  <c r="Q74" i="5"/>
  <c r="P74" i="5"/>
  <c r="O74" i="5"/>
  <c r="N74" i="5"/>
  <c r="M74" i="5"/>
  <c r="S73" i="5"/>
  <c r="R73" i="5"/>
  <c r="Q73" i="5"/>
  <c r="P73" i="5"/>
  <c r="O73" i="5"/>
  <c r="N73" i="5"/>
  <c r="M73" i="5"/>
  <c r="S72" i="5"/>
  <c r="R72" i="5"/>
  <c r="Q72" i="5"/>
  <c r="P72" i="5"/>
  <c r="O72" i="5"/>
  <c r="N72" i="5"/>
  <c r="M72" i="5"/>
  <c r="S71" i="5"/>
  <c r="R71" i="5"/>
  <c r="Q71" i="5"/>
  <c r="P71" i="5"/>
  <c r="O71" i="5"/>
  <c r="N71" i="5"/>
  <c r="M71" i="5"/>
  <c r="S70" i="5"/>
  <c r="R70" i="5"/>
  <c r="Q70" i="5"/>
  <c r="P70" i="5"/>
  <c r="O70" i="5"/>
  <c r="N70" i="5"/>
  <c r="M70" i="5"/>
  <c r="S69" i="5"/>
  <c r="R69" i="5"/>
  <c r="Q69" i="5"/>
  <c r="P69" i="5"/>
  <c r="O69" i="5"/>
  <c r="N69" i="5"/>
  <c r="M69" i="5"/>
  <c r="S68" i="5"/>
  <c r="R68" i="5"/>
  <c r="Q68" i="5"/>
  <c r="P68" i="5"/>
  <c r="O68" i="5"/>
  <c r="N68" i="5"/>
  <c r="M68" i="5"/>
  <c r="S67" i="5"/>
  <c r="R67" i="5"/>
  <c r="Q67" i="5"/>
  <c r="P67" i="5"/>
  <c r="O67" i="5"/>
  <c r="N67" i="5"/>
  <c r="M67" i="5"/>
  <c r="S66" i="5"/>
  <c r="R66" i="5"/>
  <c r="Q66" i="5"/>
  <c r="P66" i="5"/>
  <c r="O66" i="5"/>
  <c r="N66" i="5"/>
  <c r="M66" i="5"/>
  <c r="S65" i="5"/>
  <c r="R65" i="5"/>
  <c r="Q65" i="5"/>
  <c r="P65" i="5"/>
  <c r="O65" i="5"/>
  <c r="N65" i="5"/>
  <c r="M65" i="5"/>
  <c r="S64" i="5"/>
  <c r="R64" i="5"/>
  <c r="Q64" i="5"/>
  <c r="P64" i="5"/>
  <c r="O64" i="5"/>
  <c r="N64" i="5"/>
  <c r="M64" i="5"/>
  <c r="S63" i="5"/>
  <c r="R63" i="5"/>
  <c r="Q63" i="5"/>
  <c r="P63" i="5"/>
  <c r="O63" i="5"/>
  <c r="N63" i="5"/>
  <c r="M63" i="5"/>
  <c r="S62" i="5"/>
  <c r="R62" i="5"/>
  <c r="Q62" i="5"/>
  <c r="P62" i="5"/>
  <c r="O62" i="5"/>
  <c r="N62" i="5"/>
  <c r="M62" i="5"/>
  <c r="S61" i="5"/>
  <c r="R61" i="5"/>
  <c r="Q61" i="5"/>
  <c r="P61" i="5"/>
  <c r="O61" i="5"/>
  <c r="N61" i="5"/>
  <c r="M61" i="5"/>
  <c r="S60" i="5"/>
  <c r="R60" i="5"/>
  <c r="Q60" i="5"/>
  <c r="P60" i="5"/>
  <c r="O60" i="5"/>
  <c r="N60" i="5"/>
  <c r="M60" i="5"/>
  <c r="S59" i="5"/>
  <c r="R59" i="5"/>
  <c r="Q59" i="5"/>
  <c r="P59" i="5"/>
  <c r="O59" i="5"/>
  <c r="N59" i="5"/>
  <c r="M59" i="5"/>
  <c r="S58" i="5"/>
  <c r="R58" i="5"/>
  <c r="Q58" i="5"/>
  <c r="P58" i="5"/>
  <c r="O58" i="5"/>
  <c r="N58" i="5"/>
  <c r="M58" i="5"/>
  <c r="S57" i="5"/>
  <c r="R57" i="5"/>
  <c r="Q57" i="5"/>
  <c r="P57" i="5"/>
  <c r="O57" i="5"/>
  <c r="N57" i="5"/>
  <c r="M57" i="5"/>
  <c r="S56" i="5"/>
  <c r="R56" i="5"/>
  <c r="Q56" i="5"/>
  <c r="P56" i="5"/>
  <c r="O56" i="5"/>
  <c r="N56" i="5"/>
  <c r="M56" i="5"/>
  <c r="S55" i="5"/>
  <c r="R55" i="5"/>
  <c r="Q55" i="5"/>
  <c r="P55" i="5"/>
  <c r="O55" i="5"/>
  <c r="N55" i="5"/>
  <c r="M55" i="5"/>
  <c r="S54" i="5"/>
  <c r="R54" i="5"/>
  <c r="Q54" i="5"/>
  <c r="P54" i="5"/>
  <c r="O54" i="5"/>
  <c r="N54" i="5"/>
  <c r="M54" i="5"/>
  <c r="S53" i="5"/>
  <c r="R53" i="5"/>
  <c r="Q53" i="5"/>
  <c r="P53" i="5"/>
  <c r="O53" i="5"/>
  <c r="N53" i="5"/>
  <c r="M53" i="5"/>
  <c r="S52" i="5"/>
  <c r="R52" i="5"/>
  <c r="Q52" i="5"/>
  <c r="P52" i="5"/>
  <c r="O52" i="5"/>
  <c r="N52" i="5"/>
  <c r="M52" i="5"/>
  <c r="S51" i="5"/>
  <c r="R51" i="5"/>
  <c r="Q51" i="5"/>
  <c r="P51" i="5"/>
  <c r="O51" i="5"/>
  <c r="N51" i="5"/>
  <c r="M5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H2" i="5"/>
  <c r="G2" i="5"/>
  <c r="F2" i="5"/>
  <c r="E2" i="5"/>
  <c r="D2" i="5"/>
  <c r="C2" i="5"/>
  <c r="B2" i="5"/>
  <c r="H1" i="5"/>
  <c r="G1" i="5"/>
  <c r="F1" i="5"/>
  <c r="E1" i="5"/>
  <c r="D1" i="5"/>
  <c r="C1" i="5"/>
  <c r="B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2" i="4"/>
  <c r="AL1" i="3"/>
  <c r="AF1" i="3"/>
  <c r="Z1" i="3"/>
  <c r="T1" i="3"/>
  <c r="N1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3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I4" i="3"/>
  <c r="I5" i="3"/>
  <c r="I6" i="3"/>
  <c r="I7" i="3"/>
  <c r="I8" i="3"/>
  <c r="I9" i="3"/>
  <c r="I10" i="3"/>
  <c r="I11" i="3"/>
  <c r="I12" i="3"/>
  <c r="I13" i="3"/>
  <c r="J13" i="3" s="1"/>
  <c r="I14" i="3"/>
  <c r="J14" i="3" s="1"/>
  <c r="I15" i="3"/>
  <c r="I16" i="3"/>
  <c r="I17" i="3"/>
  <c r="I18" i="3"/>
  <c r="I19" i="3"/>
  <c r="I20" i="3"/>
  <c r="I21" i="3"/>
  <c r="J21" i="3" s="1"/>
  <c r="I22" i="3"/>
  <c r="J22" i="3" s="1"/>
  <c r="K22" i="3" s="1"/>
  <c r="B22" i="4" s="1"/>
  <c r="I23" i="3"/>
  <c r="I24" i="3"/>
  <c r="I25" i="3"/>
  <c r="I26" i="3"/>
  <c r="I27" i="3"/>
  <c r="I28" i="3"/>
  <c r="I29" i="3"/>
  <c r="J29" i="3" s="1"/>
  <c r="I30" i="3"/>
  <c r="J30" i="3" s="1"/>
  <c r="I31" i="3"/>
  <c r="I32" i="3"/>
  <c r="I33" i="3"/>
  <c r="I34" i="3"/>
  <c r="I35" i="3"/>
  <c r="I36" i="3"/>
  <c r="I37" i="3"/>
  <c r="J37" i="3" s="1"/>
  <c r="I38" i="3"/>
  <c r="J38" i="3" s="1"/>
  <c r="K38" i="3" s="1"/>
  <c r="B38" i="4" s="1"/>
  <c r="I39" i="3"/>
  <c r="I40" i="3"/>
  <c r="I41" i="3"/>
  <c r="H1" i="3"/>
  <c r="J10" i="3" s="1"/>
  <c r="K10" i="3" s="1"/>
  <c r="B10" i="4" s="1"/>
  <c r="I3" i="3"/>
  <c r="H45" i="4"/>
  <c r="G45" i="4"/>
  <c r="F45" i="4"/>
  <c r="E45" i="4"/>
  <c r="D45" i="4"/>
  <c r="C45" i="4"/>
  <c r="B45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3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3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3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3" i="3"/>
  <c r="J4" i="3"/>
  <c r="J7" i="3"/>
  <c r="K7" i="3" s="1"/>
  <c r="B7" i="4" s="1"/>
  <c r="J8" i="3"/>
  <c r="K8" i="3" s="1"/>
  <c r="B8" i="4" s="1"/>
  <c r="J9" i="3"/>
  <c r="J12" i="3"/>
  <c r="K12" i="3" s="1"/>
  <c r="B12" i="4" s="1"/>
  <c r="J15" i="3"/>
  <c r="J16" i="3"/>
  <c r="K16" i="3" s="1"/>
  <c r="B16" i="4" s="1"/>
  <c r="J17" i="3"/>
  <c r="K17" i="3" s="1"/>
  <c r="B17" i="4" s="1"/>
  <c r="J18" i="3"/>
  <c r="K18" i="3" s="1"/>
  <c r="B18" i="4" s="1"/>
  <c r="J19" i="3"/>
  <c r="J20" i="3"/>
  <c r="J23" i="3"/>
  <c r="K23" i="3" s="1"/>
  <c r="B23" i="4" s="1"/>
  <c r="J24" i="3"/>
  <c r="J25" i="3"/>
  <c r="K25" i="3" s="1"/>
  <c r="B25" i="4" s="1"/>
  <c r="J26" i="3"/>
  <c r="K26" i="3" s="1"/>
  <c r="B26" i="4" s="1"/>
  <c r="J27" i="3"/>
  <c r="J28" i="3"/>
  <c r="K28" i="3" s="1"/>
  <c r="B28" i="4" s="1"/>
  <c r="J31" i="3"/>
  <c r="K31" i="3" s="1"/>
  <c r="B31" i="4" s="1"/>
  <c r="J32" i="3"/>
  <c r="K32" i="3" s="1"/>
  <c r="B32" i="4" s="1"/>
  <c r="J33" i="3"/>
  <c r="K33" i="3" s="1"/>
  <c r="B33" i="4" s="1"/>
  <c r="J34" i="3"/>
  <c r="K34" i="3" s="1"/>
  <c r="B34" i="4" s="1"/>
  <c r="J35" i="3"/>
  <c r="J36" i="3"/>
  <c r="J39" i="3"/>
  <c r="J40" i="3"/>
  <c r="K40" i="3" s="1"/>
  <c r="B40" i="4" s="1"/>
  <c r="J41" i="3"/>
  <c r="K41" i="3" s="1"/>
  <c r="K1" i="3" s="1"/>
  <c r="J3" i="3"/>
  <c r="K3" i="3" s="1"/>
  <c r="B3" i="4" s="1"/>
  <c r="K24" i="3"/>
  <c r="B24" i="4" s="1"/>
  <c r="K15" i="3"/>
  <c r="B15" i="4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3" i="3"/>
  <c r="K39" i="3"/>
  <c r="B39" i="4" s="1"/>
  <c r="D4" i="3"/>
  <c r="D5" i="3"/>
  <c r="D6" i="3"/>
  <c r="D7" i="3"/>
  <c r="D8" i="3"/>
  <c r="D9" i="3"/>
  <c r="E9" i="3" s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3" i="3"/>
  <c r="B1" i="3"/>
  <c r="E40" i="3" s="1"/>
  <c r="C41" i="3"/>
  <c r="C40" i="3"/>
  <c r="C39" i="3"/>
  <c r="C38" i="3"/>
  <c r="C37" i="3"/>
  <c r="C36" i="3"/>
  <c r="C35" i="3"/>
  <c r="C34" i="3"/>
  <c r="C33" i="3"/>
  <c r="E33" i="3" s="1"/>
  <c r="C32" i="3"/>
  <c r="E32" i="3" s="1"/>
  <c r="C31" i="3"/>
  <c r="C30" i="3"/>
  <c r="C29" i="3"/>
  <c r="C28" i="3"/>
  <c r="C27" i="3"/>
  <c r="C26" i="3"/>
  <c r="C25" i="3"/>
  <c r="E25" i="3" s="1"/>
  <c r="C24" i="3"/>
  <c r="E24" i="3" s="1"/>
  <c r="C23" i="3"/>
  <c r="C22" i="3"/>
  <c r="C21" i="3"/>
  <c r="C20" i="3"/>
  <c r="C19" i="3"/>
  <c r="C18" i="3"/>
  <c r="C17" i="3"/>
  <c r="E17" i="3" s="1"/>
  <c r="E16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E3" i="3" s="1"/>
  <c r="L13" i="2"/>
  <c r="L14" i="2"/>
  <c r="L15" i="2"/>
  <c r="L16" i="2"/>
  <c r="L17" i="2"/>
  <c r="L18" i="2"/>
  <c r="L12" i="2"/>
  <c r="S36" i="2"/>
  <c r="S35" i="2"/>
  <c r="S34" i="2"/>
  <c r="S33" i="2"/>
  <c r="S32" i="2"/>
  <c r="S31" i="2"/>
  <c r="S30" i="2"/>
  <c r="S29" i="2"/>
  <c r="R36" i="2"/>
  <c r="Q36" i="2"/>
  <c r="P36" i="2"/>
  <c r="O36" i="2"/>
  <c r="N36" i="2"/>
  <c r="M36" i="2"/>
  <c r="R35" i="2"/>
  <c r="Q35" i="2"/>
  <c r="P35" i="2"/>
  <c r="O35" i="2"/>
  <c r="N35" i="2"/>
  <c r="M35" i="2"/>
  <c r="R34" i="2"/>
  <c r="Q34" i="2"/>
  <c r="P34" i="2"/>
  <c r="O34" i="2"/>
  <c r="N34" i="2"/>
  <c r="M34" i="2"/>
  <c r="R33" i="2"/>
  <c r="Q33" i="2"/>
  <c r="P33" i="2"/>
  <c r="O33" i="2"/>
  <c r="N33" i="2"/>
  <c r="M33" i="2"/>
  <c r="R32" i="2"/>
  <c r="Q32" i="2"/>
  <c r="P32" i="2"/>
  <c r="O32" i="2"/>
  <c r="N32" i="2"/>
  <c r="M32" i="2"/>
  <c r="R31" i="2"/>
  <c r="Q31" i="2"/>
  <c r="P31" i="2"/>
  <c r="O31" i="2"/>
  <c r="N31" i="2"/>
  <c r="M31" i="2"/>
  <c r="R30" i="2"/>
  <c r="Q30" i="2"/>
  <c r="P30" i="2"/>
  <c r="O30" i="2"/>
  <c r="N30" i="2"/>
  <c r="M30" i="2"/>
  <c r="L36" i="2"/>
  <c r="L35" i="2"/>
  <c r="L34" i="2"/>
  <c r="L33" i="2"/>
  <c r="L32" i="2"/>
  <c r="L31" i="2"/>
  <c r="L30" i="2"/>
  <c r="J19" i="2"/>
  <c r="I19" i="2"/>
  <c r="J12" i="2"/>
  <c r="J13" i="2"/>
  <c r="J14" i="2"/>
  <c r="J15" i="2"/>
  <c r="J16" i="2"/>
  <c r="J17" i="2"/>
  <c r="J18" i="2"/>
  <c r="J11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A18" i="2"/>
  <c r="A17" i="2"/>
  <c r="A16" i="2"/>
  <c r="A15" i="2"/>
  <c r="A14" i="2"/>
  <c r="A13" i="2"/>
  <c r="A12" i="2"/>
  <c r="H11" i="2"/>
  <c r="G11" i="2"/>
  <c r="F11" i="2"/>
  <c r="E11" i="2"/>
  <c r="D11" i="2"/>
  <c r="C11" i="2"/>
  <c r="B11" i="2"/>
  <c r="A11" i="2"/>
  <c r="A1" i="2" a="1"/>
  <c r="A1" i="2" s="1"/>
  <c r="H44" i="1"/>
  <c r="G44" i="1"/>
  <c r="F44" i="1"/>
  <c r="E44" i="1"/>
  <c r="D44" i="1"/>
  <c r="C44" i="1"/>
  <c r="B44" i="1"/>
  <c r="G50" i="1"/>
  <c r="F50" i="1"/>
  <c r="E50" i="1"/>
  <c r="D50" i="1"/>
  <c r="C50" i="1"/>
  <c r="G46" i="1"/>
  <c r="F46" i="1"/>
  <c r="E46" i="1"/>
  <c r="D46" i="1"/>
  <c r="C46" i="1"/>
  <c r="B50" i="1"/>
  <c r="B46" i="1"/>
  <c r="G51" i="1"/>
  <c r="F51" i="1"/>
  <c r="E51" i="1"/>
  <c r="D51" i="1"/>
  <c r="C51" i="1"/>
  <c r="B51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5" i="1"/>
  <c r="F45" i="1"/>
  <c r="E45" i="1"/>
  <c r="D45" i="1"/>
  <c r="C45" i="1"/>
  <c r="B45" i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2" i="1"/>
  <c r="H46" i="1" s="1"/>
  <c r="J19" i="6" l="1"/>
  <c r="H7" i="6"/>
  <c r="H1" i="6"/>
  <c r="G8" i="6"/>
  <c r="G7" i="6"/>
  <c r="G6" i="6"/>
  <c r="G5" i="6"/>
  <c r="G4" i="6"/>
  <c r="G3" i="6"/>
  <c r="G2" i="6"/>
  <c r="G1" i="6"/>
  <c r="F8" i="6"/>
  <c r="F7" i="6"/>
  <c r="F6" i="6"/>
  <c r="F5" i="6"/>
  <c r="F4" i="6"/>
  <c r="F3" i="6"/>
  <c r="F2" i="6"/>
  <c r="F1" i="6"/>
  <c r="E8" i="6"/>
  <c r="E7" i="6"/>
  <c r="E6" i="6"/>
  <c r="E5" i="6"/>
  <c r="E4" i="6"/>
  <c r="E3" i="6"/>
  <c r="E2" i="6"/>
  <c r="E1" i="6"/>
  <c r="D8" i="6"/>
  <c r="D7" i="6"/>
  <c r="D6" i="6"/>
  <c r="D5" i="6"/>
  <c r="D4" i="6"/>
  <c r="D3" i="6"/>
  <c r="D2" i="6"/>
  <c r="D1" i="6"/>
  <c r="C8" i="6"/>
  <c r="C7" i="6"/>
  <c r="C6" i="6"/>
  <c r="C5" i="6"/>
  <c r="C4" i="6"/>
  <c r="C3" i="6"/>
  <c r="C2" i="6"/>
  <c r="C1" i="6"/>
  <c r="B8" i="6"/>
  <c r="B7" i="6"/>
  <c r="B6" i="6"/>
  <c r="B5" i="6"/>
  <c r="B4" i="6"/>
  <c r="B3" i="6"/>
  <c r="B2" i="6"/>
  <c r="B1" i="6"/>
  <c r="A8" i="6"/>
  <c r="A7" i="6"/>
  <c r="A6" i="6"/>
  <c r="A5" i="6"/>
  <c r="A4" i="6"/>
  <c r="A3" i="6"/>
  <c r="A2" i="6"/>
  <c r="H52" i="4"/>
  <c r="H50" i="4"/>
  <c r="B41" i="4"/>
  <c r="J11" i="3"/>
  <c r="K11" i="3" s="1"/>
  <c r="B11" i="4" s="1"/>
  <c r="J6" i="3"/>
  <c r="K6" i="3" s="1"/>
  <c r="B6" i="4" s="1"/>
  <c r="J5" i="3"/>
  <c r="K5" i="3" s="1"/>
  <c r="B5" i="4" s="1"/>
  <c r="H49" i="4"/>
  <c r="H48" i="4"/>
  <c r="H47" i="4"/>
  <c r="H46" i="4"/>
  <c r="H51" i="4"/>
  <c r="AN40" i="3"/>
  <c r="AO40" i="3" s="1"/>
  <c r="G40" i="4" s="1"/>
  <c r="AN8" i="3"/>
  <c r="AO8" i="3" s="1"/>
  <c r="G8" i="4" s="1"/>
  <c r="AN5" i="3"/>
  <c r="AO5" i="3" s="1"/>
  <c r="G5" i="4" s="1"/>
  <c r="AN7" i="3"/>
  <c r="AO7" i="3" s="1"/>
  <c r="G7" i="4" s="1"/>
  <c r="AN15" i="3"/>
  <c r="AO15" i="3" s="1"/>
  <c r="G15" i="4" s="1"/>
  <c r="AN28" i="3"/>
  <c r="AO28" i="3" s="1"/>
  <c r="G28" i="4" s="1"/>
  <c r="AN36" i="3"/>
  <c r="AO36" i="3" s="1"/>
  <c r="G36" i="4" s="1"/>
  <c r="AN9" i="3"/>
  <c r="AO9" i="3" s="1"/>
  <c r="G9" i="4" s="1"/>
  <c r="AN14" i="3"/>
  <c r="AO14" i="3" s="1"/>
  <c r="G14" i="4" s="1"/>
  <c r="AN22" i="3"/>
  <c r="AO22" i="3" s="1"/>
  <c r="G22" i="4" s="1"/>
  <c r="AN30" i="3"/>
  <c r="AO30" i="3" s="1"/>
  <c r="G30" i="4" s="1"/>
  <c r="AH35" i="3"/>
  <c r="AI35" i="3" s="1"/>
  <c r="F35" i="4" s="1"/>
  <c r="AH16" i="3"/>
  <c r="AI16" i="3" s="1"/>
  <c r="F16" i="4" s="1"/>
  <c r="AH37" i="3"/>
  <c r="AI37" i="3" s="1"/>
  <c r="F37" i="4" s="1"/>
  <c r="AH34" i="3"/>
  <c r="AI34" i="3" s="1"/>
  <c r="F34" i="4" s="1"/>
  <c r="AH8" i="3"/>
  <c r="AI8" i="3" s="1"/>
  <c r="F8" i="4" s="1"/>
  <c r="AH7" i="3"/>
  <c r="AI7" i="3" s="1"/>
  <c r="F7" i="4" s="1"/>
  <c r="AH15" i="3"/>
  <c r="AI15" i="3" s="1"/>
  <c r="F15" i="4" s="1"/>
  <c r="AH31" i="3"/>
  <c r="AI31" i="3" s="1"/>
  <c r="F31" i="4" s="1"/>
  <c r="AH4" i="3"/>
  <c r="AI4" i="3" s="1"/>
  <c r="F4" i="4" s="1"/>
  <c r="AH12" i="3"/>
  <c r="AI12" i="3" s="1"/>
  <c r="F12" i="4" s="1"/>
  <c r="AH20" i="3"/>
  <c r="AI20" i="3" s="1"/>
  <c r="F20" i="4" s="1"/>
  <c r="AH28" i="3"/>
  <c r="AI28" i="3" s="1"/>
  <c r="F28" i="4" s="1"/>
  <c r="AH9" i="3"/>
  <c r="AI9" i="3" s="1"/>
  <c r="F9" i="4" s="1"/>
  <c r="AH25" i="3"/>
  <c r="AI25" i="3" s="1"/>
  <c r="F25" i="4" s="1"/>
  <c r="AH33" i="3"/>
  <c r="AI33" i="3" s="1"/>
  <c r="F33" i="4" s="1"/>
  <c r="AH41" i="3"/>
  <c r="AI41" i="3" s="1"/>
  <c r="AH6" i="3"/>
  <c r="AI6" i="3" s="1"/>
  <c r="F6" i="4" s="1"/>
  <c r="AH14" i="3"/>
  <c r="AI14" i="3" s="1"/>
  <c r="F14" i="4" s="1"/>
  <c r="AH30" i="3"/>
  <c r="AI30" i="3" s="1"/>
  <c r="F30" i="4" s="1"/>
  <c r="AH38" i="3"/>
  <c r="AI38" i="3" s="1"/>
  <c r="F38" i="4" s="1"/>
  <c r="AH3" i="3"/>
  <c r="AI3" i="3" s="1"/>
  <c r="F3" i="4" s="1"/>
  <c r="AH11" i="3"/>
  <c r="AI11" i="3" s="1"/>
  <c r="F11" i="4" s="1"/>
  <c r="AH19" i="3"/>
  <c r="AI19" i="3" s="1"/>
  <c r="F19" i="4" s="1"/>
  <c r="AH27" i="3"/>
  <c r="AI27" i="3" s="1"/>
  <c r="F27" i="4" s="1"/>
  <c r="AB32" i="3"/>
  <c r="AC32" i="3" s="1"/>
  <c r="E32" i="4" s="1"/>
  <c r="V3" i="3"/>
  <c r="W3" i="3" s="1"/>
  <c r="D3" i="4" s="1"/>
  <c r="V21" i="3"/>
  <c r="W21" i="3" s="1"/>
  <c r="D21" i="4" s="1"/>
  <c r="V35" i="3"/>
  <c r="W35" i="3" s="1"/>
  <c r="D35" i="4" s="1"/>
  <c r="V7" i="3"/>
  <c r="W7" i="3" s="1"/>
  <c r="D7" i="4" s="1"/>
  <c r="V20" i="3"/>
  <c r="W20" i="3" s="1"/>
  <c r="D20" i="4" s="1"/>
  <c r="V36" i="3"/>
  <c r="W36" i="3" s="1"/>
  <c r="D36" i="4" s="1"/>
  <c r="V6" i="3"/>
  <c r="W6" i="3" s="1"/>
  <c r="D6" i="4" s="1"/>
  <c r="V14" i="3"/>
  <c r="W14" i="3" s="1"/>
  <c r="D14" i="4" s="1"/>
  <c r="P19" i="3"/>
  <c r="Q19" i="3" s="1"/>
  <c r="C19" i="4" s="1"/>
  <c r="P4" i="3"/>
  <c r="Q4" i="3" s="1"/>
  <c r="C4" i="4" s="1"/>
  <c r="P33" i="3"/>
  <c r="Q33" i="3" s="1"/>
  <c r="C33" i="4" s="1"/>
  <c r="K36" i="3"/>
  <c r="B36" i="4" s="1"/>
  <c r="K20" i="3"/>
  <c r="B20" i="4" s="1"/>
  <c r="K4" i="3"/>
  <c r="B4" i="4" s="1"/>
  <c r="K27" i="3"/>
  <c r="B27" i="4" s="1"/>
  <c r="K30" i="3"/>
  <c r="B30" i="4" s="1"/>
  <c r="K9" i="3"/>
  <c r="B9" i="4" s="1"/>
  <c r="K14" i="3"/>
  <c r="B14" i="4" s="1"/>
  <c r="K35" i="3"/>
  <c r="B35" i="4" s="1"/>
  <c r="K19" i="3"/>
  <c r="B19" i="4" s="1"/>
  <c r="K37" i="3"/>
  <c r="B37" i="4" s="1"/>
  <c r="K29" i="3"/>
  <c r="B29" i="4" s="1"/>
  <c r="K21" i="3"/>
  <c r="B21" i="4" s="1"/>
  <c r="K13" i="3"/>
  <c r="B13" i="4" s="1"/>
  <c r="E29" i="3"/>
  <c r="E23" i="3"/>
  <c r="E35" i="3"/>
  <c r="E4" i="3"/>
  <c r="E10" i="3"/>
  <c r="E30" i="3"/>
  <c r="E36" i="3"/>
  <c r="E5" i="3"/>
  <c r="E11" i="3"/>
  <c r="E31" i="3"/>
  <c r="E37" i="3"/>
  <c r="E12" i="3"/>
  <c r="E13" i="3"/>
  <c r="E14" i="3"/>
  <c r="E20" i="3"/>
  <c r="E26" i="3"/>
  <c r="E18" i="3"/>
  <c r="E7" i="3"/>
  <c r="E39" i="3"/>
  <c r="E8" i="3"/>
  <c r="E15" i="3"/>
  <c r="E21" i="3"/>
  <c r="E27" i="3"/>
  <c r="E6" i="3"/>
  <c r="E38" i="3"/>
  <c r="E19" i="3"/>
  <c r="E22" i="3"/>
  <c r="E28" i="3"/>
  <c r="E34" i="3"/>
  <c r="E41" i="3"/>
  <c r="E1" i="3" s="1"/>
  <c r="H6" i="2"/>
  <c r="H3" i="2"/>
  <c r="G4" i="2"/>
  <c r="F6" i="2"/>
  <c r="F3" i="2"/>
  <c r="F2" i="2"/>
  <c r="F1" i="2"/>
  <c r="H2" i="2"/>
  <c r="G6" i="2"/>
  <c r="E8" i="2"/>
  <c r="E7" i="2"/>
  <c r="E6" i="2"/>
  <c r="E5" i="2"/>
  <c r="E4" i="2"/>
  <c r="E3" i="2"/>
  <c r="E2" i="2"/>
  <c r="E1" i="2"/>
  <c r="H7" i="2"/>
  <c r="G5" i="2"/>
  <c r="F5" i="2"/>
  <c r="D8" i="2"/>
  <c r="D7" i="2"/>
  <c r="D6" i="2"/>
  <c r="D5" i="2"/>
  <c r="D4" i="2"/>
  <c r="D3" i="2"/>
  <c r="D2" i="2"/>
  <c r="D1" i="2"/>
  <c r="H8" i="2"/>
  <c r="H1" i="2"/>
  <c r="G7" i="2"/>
  <c r="G3" i="2"/>
  <c r="F8" i="2"/>
  <c r="C8" i="2"/>
  <c r="C7" i="2"/>
  <c r="C6" i="2"/>
  <c r="C5" i="2"/>
  <c r="C4" i="2"/>
  <c r="C3" i="2"/>
  <c r="C2" i="2"/>
  <c r="C1" i="2"/>
  <c r="H4" i="2"/>
  <c r="G1" i="2"/>
  <c r="F7" i="2"/>
  <c r="B8" i="2"/>
  <c r="B7" i="2"/>
  <c r="B6" i="2"/>
  <c r="B5" i="2"/>
  <c r="B4" i="2"/>
  <c r="B3" i="2"/>
  <c r="B2" i="2"/>
  <c r="B1" i="2"/>
  <c r="H5" i="2"/>
  <c r="G8" i="2"/>
  <c r="G2" i="2"/>
  <c r="F4" i="2"/>
  <c r="A8" i="2"/>
  <c r="A7" i="2"/>
  <c r="A6" i="2"/>
  <c r="A5" i="2"/>
  <c r="A4" i="2"/>
  <c r="A3" i="2"/>
  <c r="A2" i="2"/>
  <c r="H50" i="1"/>
  <c r="J2" i="1"/>
  <c r="K2" i="1" s="1"/>
  <c r="H51" i="1"/>
  <c r="H48" i="1"/>
  <c r="H47" i="1"/>
  <c r="H45" i="1"/>
  <c r="H49" i="1"/>
  <c r="AI1" i="3" l="1"/>
  <c r="F41" i="4"/>
  <c r="B51" i="4"/>
  <c r="B50" i="4"/>
  <c r="B49" i="4"/>
  <c r="B47" i="4"/>
  <c r="B52" i="4"/>
  <c r="B46" i="4"/>
  <c r="B48" i="4"/>
  <c r="AN29" i="3"/>
  <c r="AO29" i="3" s="1"/>
  <c r="G29" i="4" s="1"/>
  <c r="AN24" i="3"/>
  <c r="AO24" i="3" s="1"/>
  <c r="G24" i="4" s="1"/>
  <c r="AN27" i="3"/>
  <c r="AO27" i="3" s="1"/>
  <c r="G27" i="4" s="1"/>
  <c r="AN6" i="3"/>
  <c r="AO6" i="3" s="1"/>
  <c r="G6" i="4" s="1"/>
  <c r="AN20" i="3"/>
  <c r="AO20" i="3" s="1"/>
  <c r="G20" i="4" s="1"/>
  <c r="AN34" i="3"/>
  <c r="AO34" i="3" s="1"/>
  <c r="G34" i="4" s="1"/>
  <c r="AN35" i="3"/>
  <c r="AO35" i="3" s="1"/>
  <c r="G35" i="4" s="1"/>
  <c r="AN19" i="3"/>
  <c r="AO19" i="3" s="1"/>
  <c r="G19" i="4" s="1"/>
  <c r="AN41" i="3"/>
  <c r="AO41" i="3" s="1"/>
  <c r="AN12" i="3"/>
  <c r="AO12" i="3" s="1"/>
  <c r="G12" i="4" s="1"/>
  <c r="AN26" i="3"/>
  <c r="AO26" i="3" s="1"/>
  <c r="G26" i="4" s="1"/>
  <c r="AN32" i="3"/>
  <c r="AO32" i="3" s="1"/>
  <c r="G32" i="4" s="1"/>
  <c r="AN11" i="3"/>
  <c r="AO11" i="3" s="1"/>
  <c r="G11" i="4" s="1"/>
  <c r="AN33" i="3"/>
  <c r="AO33" i="3" s="1"/>
  <c r="G33" i="4" s="1"/>
  <c r="AN39" i="3"/>
  <c r="AO39" i="3" s="1"/>
  <c r="G39" i="4" s="1"/>
  <c r="AN18" i="3"/>
  <c r="AO18" i="3" s="1"/>
  <c r="G18" i="4" s="1"/>
  <c r="AN21" i="3"/>
  <c r="AO21" i="3" s="1"/>
  <c r="G21" i="4" s="1"/>
  <c r="AN3" i="3"/>
  <c r="AO3" i="3" s="1"/>
  <c r="G3" i="4" s="1"/>
  <c r="AN25" i="3"/>
  <c r="AO25" i="3" s="1"/>
  <c r="G25" i="4" s="1"/>
  <c r="AN31" i="3"/>
  <c r="AO31" i="3" s="1"/>
  <c r="G31" i="4" s="1"/>
  <c r="AN10" i="3"/>
  <c r="AO10" i="3" s="1"/>
  <c r="G10" i="4" s="1"/>
  <c r="AN38" i="3"/>
  <c r="AO38" i="3" s="1"/>
  <c r="G38" i="4" s="1"/>
  <c r="AN17" i="3"/>
  <c r="AO17" i="3" s="1"/>
  <c r="G17" i="4" s="1"/>
  <c r="AN23" i="3"/>
  <c r="AO23" i="3" s="1"/>
  <c r="G23" i="4" s="1"/>
  <c r="AN16" i="3"/>
  <c r="AO16" i="3" s="1"/>
  <c r="G16" i="4" s="1"/>
  <c r="AH21" i="3"/>
  <c r="AI21" i="3" s="1"/>
  <c r="F21" i="4" s="1"/>
  <c r="AH13" i="3"/>
  <c r="AI13" i="3" s="1"/>
  <c r="F13" i="4" s="1"/>
  <c r="AH40" i="3"/>
  <c r="AI40" i="3" s="1"/>
  <c r="F40" i="4" s="1"/>
  <c r="AN4" i="3"/>
  <c r="AO4" i="3" s="1"/>
  <c r="G4" i="4" s="1"/>
  <c r="AN13" i="3"/>
  <c r="AO13" i="3" s="1"/>
  <c r="G13" i="4" s="1"/>
  <c r="AN37" i="3"/>
  <c r="AO37" i="3" s="1"/>
  <c r="G37" i="4" s="1"/>
  <c r="AH5" i="3"/>
  <c r="AI5" i="3" s="1"/>
  <c r="F5" i="4" s="1"/>
  <c r="AH10" i="3"/>
  <c r="AI10" i="3" s="1"/>
  <c r="F10" i="4" s="1"/>
  <c r="AH26" i="3"/>
  <c r="AI26" i="3" s="1"/>
  <c r="F26" i="4" s="1"/>
  <c r="AH32" i="3"/>
  <c r="AI32" i="3" s="1"/>
  <c r="F32" i="4" s="1"/>
  <c r="AH17" i="3"/>
  <c r="AI17" i="3" s="1"/>
  <c r="F17" i="4" s="1"/>
  <c r="AH39" i="3"/>
  <c r="AI39" i="3" s="1"/>
  <c r="F39" i="4" s="1"/>
  <c r="AH18" i="3"/>
  <c r="AI18" i="3" s="1"/>
  <c r="F18" i="4" s="1"/>
  <c r="AH24" i="3"/>
  <c r="AI24" i="3" s="1"/>
  <c r="F24" i="4" s="1"/>
  <c r="AH22" i="3"/>
  <c r="AI22" i="3" s="1"/>
  <c r="F22" i="4" s="1"/>
  <c r="AH36" i="3"/>
  <c r="AI36" i="3" s="1"/>
  <c r="F36" i="4" s="1"/>
  <c r="AH23" i="3"/>
  <c r="AI23" i="3" s="1"/>
  <c r="F23" i="4" s="1"/>
  <c r="AH29" i="3"/>
  <c r="AI29" i="3" s="1"/>
  <c r="F29" i="4" s="1"/>
  <c r="AB6" i="3"/>
  <c r="AC6" i="3" s="1"/>
  <c r="E6" i="4" s="1"/>
  <c r="AB10" i="3"/>
  <c r="AC10" i="3" s="1"/>
  <c r="E10" i="4" s="1"/>
  <c r="AB26" i="3"/>
  <c r="AC26" i="3" s="1"/>
  <c r="E26" i="4" s="1"/>
  <c r="AB17" i="3"/>
  <c r="AC17" i="3" s="1"/>
  <c r="E17" i="4" s="1"/>
  <c r="AB31" i="3"/>
  <c r="AC31" i="3" s="1"/>
  <c r="E31" i="4" s="1"/>
  <c r="AB13" i="3"/>
  <c r="AC13" i="3" s="1"/>
  <c r="E13" i="4" s="1"/>
  <c r="AB40" i="3"/>
  <c r="AC40" i="3" s="1"/>
  <c r="E40" i="4" s="1"/>
  <c r="AB30" i="3"/>
  <c r="AC30" i="3" s="1"/>
  <c r="E30" i="4" s="1"/>
  <c r="AB9" i="3"/>
  <c r="AC9" i="3" s="1"/>
  <c r="E9" i="4" s="1"/>
  <c r="AB23" i="3"/>
  <c r="AC23" i="3" s="1"/>
  <c r="E23" i="4" s="1"/>
  <c r="AB5" i="3"/>
  <c r="AC5" i="3" s="1"/>
  <c r="E5" i="4" s="1"/>
  <c r="AB20" i="3"/>
  <c r="AC20" i="3" s="1"/>
  <c r="E20" i="4" s="1"/>
  <c r="AB8" i="3"/>
  <c r="AC8" i="3" s="1"/>
  <c r="E8" i="4" s="1"/>
  <c r="AB22" i="3"/>
  <c r="AC22" i="3" s="1"/>
  <c r="E22" i="4" s="1"/>
  <c r="AB36" i="3"/>
  <c r="AC36" i="3" s="1"/>
  <c r="E36" i="4" s="1"/>
  <c r="AB15" i="3"/>
  <c r="AC15" i="3" s="1"/>
  <c r="E15" i="4" s="1"/>
  <c r="AB34" i="3"/>
  <c r="AC34" i="3" s="1"/>
  <c r="E34" i="4" s="1"/>
  <c r="AB14" i="3"/>
  <c r="AC14" i="3" s="1"/>
  <c r="E14" i="4" s="1"/>
  <c r="AB28" i="3"/>
  <c r="AC28" i="3" s="1"/>
  <c r="E28" i="4" s="1"/>
  <c r="AB7" i="3"/>
  <c r="AC7" i="3" s="1"/>
  <c r="E7" i="4" s="1"/>
  <c r="AB11" i="3"/>
  <c r="AC11" i="3" s="1"/>
  <c r="E11" i="4" s="1"/>
  <c r="AB3" i="3"/>
  <c r="AC3" i="3" s="1"/>
  <c r="E3" i="4" s="1"/>
  <c r="AB35" i="3"/>
  <c r="AC35" i="3" s="1"/>
  <c r="E35" i="4" s="1"/>
  <c r="AB27" i="3"/>
  <c r="AC27" i="3" s="1"/>
  <c r="E27" i="4" s="1"/>
  <c r="AB19" i="3"/>
  <c r="AC19" i="3" s="1"/>
  <c r="E19" i="4" s="1"/>
  <c r="AB41" i="3"/>
  <c r="AC41" i="3" s="1"/>
  <c r="AB12" i="3"/>
  <c r="AC12" i="3" s="1"/>
  <c r="E12" i="4" s="1"/>
  <c r="AB37" i="3"/>
  <c r="AC37" i="3" s="1"/>
  <c r="E37" i="4" s="1"/>
  <c r="AB38" i="3"/>
  <c r="AC38" i="3" s="1"/>
  <c r="E38" i="4" s="1"/>
  <c r="AB24" i="3"/>
  <c r="AC24" i="3" s="1"/>
  <c r="E24" i="4" s="1"/>
  <c r="AB33" i="3"/>
  <c r="AC33" i="3" s="1"/>
  <c r="E33" i="4" s="1"/>
  <c r="AB4" i="3"/>
  <c r="AC4" i="3" s="1"/>
  <c r="E4" i="4" s="1"/>
  <c r="AB29" i="3"/>
  <c r="AC29" i="3" s="1"/>
  <c r="E29" i="4" s="1"/>
  <c r="AB16" i="3"/>
  <c r="AC16" i="3" s="1"/>
  <c r="E16" i="4" s="1"/>
  <c r="AB25" i="3"/>
  <c r="AC25" i="3" s="1"/>
  <c r="E25" i="4" s="1"/>
  <c r="AB39" i="3"/>
  <c r="AC39" i="3" s="1"/>
  <c r="E39" i="4" s="1"/>
  <c r="AB21" i="3"/>
  <c r="AC21" i="3" s="1"/>
  <c r="E21" i="4" s="1"/>
  <c r="AB18" i="3"/>
  <c r="AC18" i="3" s="1"/>
  <c r="E18" i="4" s="1"/>
  <c r="V13" i="3"/>
  <c r="W13" i="3" s="1"/>
  <c r="D13" i="4" s="1"/>
  <c r="V27" i="3"/>
  <c r="W27" i="3" s="1"/>
  <c r="D27" i="4" s="1"/>
  <c r="V41" i="3"/>
  <c r="W41" i="3" s="1"/>
  <c r="V12" i="3"/>
  <c r="W12" i="3" s="1"/>
  <c r="D12" i="4" s="1"/>
  <c r="V34" i="3"/>
  <c r="W34" i="3" s="1"/>
  <c r="D34" i="4" s="1"/>
  <c r="V5" i="3"/>
  <c r="W5" i="3" s="1"/>
  <c r="D5" i="4" s="1"/>
  <c r="V19" i="3"/>
  <c r="W19" i="3" s="1"/>
  <c r="D19" i="4" s="1"/>
  <c r="J19" i="4" s="1"/>
  <c r="V33" i="3"/>
  <c r="W33" i="3" s="1"/>
  <c r="D33" i="4" s="1"/>
  <c r="V4" i="3"/>
  <c r="W4" i="3" s="1"/>
  <c r="D4" i="4" s="1"/>
  <c r="V26" i="3"/>
  <c r="W26" i="3" s="1"/>
  <c r="D26" i="4" s="1"/>
  <c r="V40" i="3"/>
  <c r="W40" i="3" s="1"/>
  <c r="D40" i="4" s="1"/>
  <c r="V11" i="3"/>
  <c r="W11" i="3" s="1"/>
  <c r="D11" i="4" s="1"/>
  <c r="V39" i="3"/>
  <c r="W39" i="3" s="1"/>
  <c r="D39" i="4" s="1"/>
  <c r="V32" i="3"/>
  <c r="W32" i="3" s="1"/>
  <c r="D32" i="4" s="1"/>
  <c r="V38" i="3"/>
  <c r="W38" i="3" s="1"/>
  <c r="D38" i="4" s="1"/>
  <c r="V31" i="3"/>
  <c r="W31" i="3" s="1"/>
  <c r="D31" i="4" s="1"/>
  <c r="V10" i="3"/>
  <c r="W10" i="3" s="1"/>
  <c r="D10" i="4" s="1"/>
  <c r="V30" i="3"/>
  <c r="W30" i="3" s="1"/>
  <c r="D30" i="4" s="1"/>
  <c r="V9" i="3"/>
  <c r="W9" i="3" s="1"/>
  <c r="D9" i="4" s="1"/>
  <c r="V23" i="3"/>
  <c r="W23" i="3" s="1"/>
  <c r="D23" i="4" s="1"/>
  <c r="V37" i="3"/>
  <c r="W37" i="3" s="1"/>
  <c r="D37" i="4" s="1"/>
  <c r="V16" i="3"/>
  <c r="W16" i="3" s="1"/>
  <c r="D16" i="4" s="1"/>
  <c r="V25" i="3"/>
  <c r="W25" i="3" s="1"/>
  <c r="D25" i="4" s="1"/>
  <c r="V18" i="3"/>
  <c r="W18" i="3" s="1"/>
  <c r="D18" i="4" s="1"/>
  <c r="V17" i="3"/>
  <c r="W17" i="3" s="1"/>
  <c r="D17" i="4" s="1"/>
  <c r="V24" i="3"/>
  <c r="W24" i="3" s="1"/>
  <c r="D24" i="4" s="1"/>
  <c r="V22" i="3"/>
  <c r="W22" i="3" s="1"/>
  <c r="D22" i="4" s="1"/>
  <c r="V28" i="3"/>
  <c r="W28" i="3" s="1"/>
  <c r="D28" i="4" s="1"/>
  <c r="V15" i="3"/>
  <c r="W15" i="3" s="1"/>
  <c r="D15" i="4" s="1"/>
  <c r="V29" i="3"/>
  <c r="W29" i="3" s="1"/>
  <c r="D29" i="4" s="1"/>
  <c r="V8" i="3"/>
  <c r="W8" i="3" s="1"/>
  <c r="D8" i="4" s="1"/>
  <c r="P34" i="3"/>
  <c r="Q34" i="3" s="1"/>
  <c r="C34" i="4" s="1"/>
  <c r="P11" i="3"/>
  <c r="Q11" i="3" s="1"/>
  <c r="C11" i="4" s="1"/>
  <c r="P17" i="3"/>
  <c r="Q17" i="3" s="1"/>
  <c r="C17" i="4" s="1"/>
  <c r="P18" i="3"/>
  <c r="Q18" i="3" s="1"/>
  <c r="C18" i="4" s="1"/>
  <c r="P30" i="3"/>
  <c r="Q30" i="3" s="1"/>
  <c r="C30" i="4" s="1"/>
  <c r="P9" i="3"/>
  <c r="Q9" i="3" s="1"/>
  <c r="C9" i="4" s="1"/>
  <c r="J9" i="4" s="1"/>
  <c r="P39" i="3"/>
  <c r="Q39" i="3" s="1"/>
  <c r="C39" i="4" s="1"/>
  <c r="J39" i="4" s="1"/>
  <c r="P37" i="3"/>
  <c r="Q37" i="3" s="1"/>
  <c r="C37" i="4" s="1"/>
  <c r="P16" i="3"/>
  <c r="Q16" i="3" s="1"/>
  <c r="C16" i="4" s="1"/>
  <c r="P22" i="3"/>
  <c r="Q22" i="3" s="1"/>
  <c r="C22" i="4" s="1"/>
  <c r="P36" i="3"/>
  <c r="Q36" i="3" s="1"/>
  <c r="C36" i="4" s="1"/>
  <c r="P31" i="3"/>
  <c r="Q31" i="3" s="1"/>
  <c r="C31" i="4" s="1"/>
  <c r="P29" i="3"/>
  <c r="Q29" i="3" s="1"/>
  <c r="C29" i="4" s="1"/>
  <c r="P8" i="3"/>
  <c r="Q8" i="3" s="1"/>
  <c r="C8" i="4" s="1"/>
  <c r="P3" i="3"/>
  <c r="Q3" i="3" s="1"/>
  <c r="C3" i="4" s="1"/>
  <c r="P26" i="3"/>
  <c r="Q26" i="3" s="1"/>
  <c r="C26" i="4" s="1"/>
  <c r="P24" i="3"/>
  <c r="Q24" i="3" s="1"/>
  <c r="C24" i="4" s="1"/>
  <c r="P14" i="3"/>
  <c r="Q14" i="3" s="1"/>
  <c r="C14" i="4" s="1"/>
  <c r="P21" i="3"/>
  <c r="Q21" i="3" s="1"/>
  <c r="C21" i="4" s="1"/>
  <c r="P6" i="3"/>
  <c r="Q6" i="3" s="1"/>
  <c r="C6" i="4" s="1"/>
  <c r="P20" i="3"/>
  <c r="Q20" i="3" s="1"/>
  <c r="C20" i="4" s="1"/>
  <c r="P15" i="3"/>
  <c r="Q15" i="3" s="1"/>
  <c r="C15" i="4" s="1"/>
  <c r="J15" i="4" s="1"/>
  <c r="P13" i="3"/>
  <c r="Q13" i="3" s="1"/>
  <c r="C13" i="4" s="1"/>
  <c r="P27" i="3"/>
  <c r="Q27" i="3" s="1"/>
  <c r="C27" i="4" s="1"/>
  <c r="J27" i="4" s="1"/>
  <c r="P40" i="3"/>
  <c r="Q40" i="3" s="1"/>
  <c r="C40" i="4" s="1"/>
  <c r="P25" i="3"/>
  <c r="Q25" i="3" s="1"/>
  <c r="C25" i="4" s="1"/>
  <c r="P32" i="3"/>
  <c r="Q32" i="3" s="1"/>
  <c r="C32" i="4" s="1"/>
  <c r="P10" i="3"/>
  <c r="Q10" i="3" s="1"/>
  <c r="C10" i="4" s="1"/>
  <c r="P38" i="3"/>
  <c r="Q38" i="3" s="1"/>
  <c r="C38" i="4" s="1"/>
  <c r="P28" i="3"/>
  <c r="Q28" i="3" s="1"/>
  <c r="C28" i="4" s="1"/>
  <c r="P23" i="3"/>
  <c r="Q23" i="3" s="1"/>
  <c r="C23" i="4" s="1"/>
  <c r="P35" i="3"/>
  <c r="Q35" i="3" s="1"/>
  <c r="C35" i="4" s="1"/>
  <c r="P41" i="3"/>
  <c r="Q41" i="3" s="1"/>
  <c r="P12" i="3"/>
  <c r="Q12" i="3" s="1"/>
  <c r="C12" i="4" s="1"/>
  <c r="P7" i="3"/>
  <c r="Q7" i="3" s="1"/>
  <c r="C7" i="4" s="1"/>
  <c r="P5" i="3"/>
  <c r="Q5" i="3" s="1"/>
  <c r="C5" i="4" s="1"/>
  <c r="K12" i="1"/>
  <c r="K36" i="1"/>
  <c r="K14" i="1"/>
  <c r="K10" i="1"/>
  <c r="K17" i="1"/>
  <c r="K37" i="1"/>
  <c r="K5" i="1"/>
  <c r="K22" i="1"/>
  <c r="K18" i="1"/>
  <c r="K3" i="1"/>
  <c r="K15" i="1"/>
  <c r="K29" i="1"/>
  <c r="K30" i="1"/>
  <c r="K6" i="1"/>
  <c r="K26" i="1"/>
  <c r="K11" i="1"/>
  <c r="K8" i="1"/>
  <c r="K7" i="1"/>
  <c r="K38" i="1"/>
  <c r="K28" i="1"/>
  <c r="K32" i="1"/>
  <c r="K34" i="1"/>
  <c r="K19" i="1"/>
  <c r="K40" i="1"/>
  <c r="K39" i="1"/>
  <c r="K31" i="1"/>
  <c r="K23" i="1"/>
  <c r="K21" i="1"/>
  <c r="K20" i="1"/>
  <c r="K27" i="1"/>
  <c r="K25" i="1"/>
  <c r="K24" i="1"/>
  <c r="K16" i="1"/>
  <c r="K13" i="1"/>
  <c r="K35" i="1"/>
  <c r="K4" i="1"/>
  <c r="K33" i="1"/>
  <c r="K9" i="1"/>
  <c r="J20" i="4" l="1"/>
  <c r="J30" i="4"/>
  <c r="J16" i="4"/>
  <c r="J24" i="4"/>
  <c r="F50" i="4"/>
  <c r="F47" i="4"/>
  <c r="F46" i="4"/>
  <c r="J35" i="4"/>
  <c r="J40" i="4"/>
  <c r="J36" i="4"/>
  <c r="J29" i="4"/>
  <c r="J37" i="4"/>
  <c r="J6" i="4"/>
  <c r="J34" i="4"/>
  <c r="J33" i="4"/>
  <c r="AO1" i="3"/>
  <c r="G41" i="4"/>
  <c r="G47" i="4" s="1"/>
  <c r="F49" i="4"/>
  <c r="F48" i="4"/>
  <c r="F51" i="4"/>
  <c r="J26" i="4"/>
  <c r="F52" i="4"/>
  <c r="AC1" i="3"/>
  <c r="E41" i="4"/>
  <c r="E48" i="4" s="1"/>
  <c r="J7" i="4"/>
  <c r="J21" i="4"/>
  <c r="J38" i="4"/>
  <c r="J12" i="4"/>
  <c r="J25" i="4"/>
  <c r="J14" i="4"/>
  <c r="J22" i="4"/>
  <c r="J11" i="4"/>
  <c r="J23" i="4"/>
  <c r="J13" i="4"/>
  <c r="J28" i="4"/>
  <c r="J8" i="4"/>
  <c r="D47" i="4"/>
  <c r="J4" i="4"/>
  <c r="D50" i="4"/>
  <c r="J5" i="4"/>
  <c r="J10" i="4"/>
  <c r="J31" i="4"/>
  <c r="J18" i="4"/>
  <c r="W1" i="3"/>
  <c r="D41" i="4"/>
  <c r="D48" i="4" s="1"/>
  <c r="D49" i="4"/>
  <c r="J32" i="4"/>
  <c r="J17" i="4"/>
  <c r="Q1" i="3"/>
  <c r="C41" i="4"/>
  <c r="C46" i="4" s="1"/>
  <c r="J3" i="4"/>
  <c r="C51" i="4"/>
  <c r="D46" i="4" l="1"/>
  <c r="D51" i="4"/>
  <c r="G50" i="4"/>
  <c r="G51" i="4"/>
  <c r="G48" i="4"/>
  <c r="G52" i="4"/>
  <c r="E49" i="4"/>
  <c r="E50" i="4"/>
  <c r="E51" i="4"/>
  <c r="E52" i="4"/>
  <c r="E47" i="4"/>
  <c r="E46" i="4"/>
  <c r="C48" i="4"/>
  <c r="C47" i="4"/>
  <c r="C50" i="4"/>
  <c r="C49" i="4"/>
  <c r="G46" i="4"/>
  <c r="G49" i="4"/>
  <c r="D52" i="4"/>
  <c r="J41" i="4"/>
  <c r="K40" i="4" s="1"/>
  <c r="M40" i="4" s="1"/>
  <c r="C52" i="4"/>
  <c r="K23" i="4" l="1"/>
  <c r="M23" i="4" s="1"/>
  <c r="K11" i="4"/>
  <c r="M11" i="4" s="1"/>
  <c r="K14" i="4"/>
  <c r="M14" i="4" s="1"/>
  <c r="K25" i="4"/>
  <c r="M25" i="4" s="1"/>
  <c r="K37" i="4"/>
  <c r="M37" i="4" s="1"/>
  <c r="K29" i="4"/>
  <c r="M29" i="4" s="1"/>
  <c r="K32" i="4"/>
  <c r="M32" i="4" s="1"/>
  <c r="K19" i="4"/>
  <c r="M19" i="4" s="1"/>
  <c r="K7" i="4"/>
  <c r="M7" i="4" s="1"/>
  <c r="K18" i="4"/>
  <c r="M18" i="4" s="1"/>
  <c r="K30" i="4"/>
  <c r="M30" i="4" s="1"/>
  <c r="K12" i="4"/>
  <c r="M12" i="4" s="1"/>
  <c r="K10" i="4"/>
  <c r="M10" i="4" s="1"/>
  <c r="K28" i="4"/>
  <c r="M28" i="4" s="1"/>
  <c r="K27" i="4"/>
  <c r="M27" i="4" s="1"/>
  <c r="K24" i="4"/>
  <c r="M24" i="4" s="1"/>
  <c r="K33" i="4"/>
  <c r="M33" i="4" s="1"/>
  <c r="K41" i="4"/>
  <c r="M41" i="4" s="1"/>
  <c r="K36" i="4"/>
  <c r="M36" i="4" s="1"/>
  <c r="K31" i="4"/>
  <c r="M31" i="4" s="1"/>
  <c r="K38" i="4"/>
  <c r="M38" i="4" s="1"/>
  <c r="K39" i="4"/>
  <c r="M39" i="4" s="1"/>
  <c r="K21" i="4"/>
  <c r="M21" i="4" s="1"/>
  <c r="K13" i="4"/>
  <c r="M13" i="4" s="1"/>
  <c r="K5" i="4"/>
  <c r="M5" i="4" s="1"/>
  <c r="K8" i="4"/>
  <c r="M8" i="4" s="1"/>
  <c r="K3" i="4"/>
  <c r="M3" i="4" s="1"/>
  <c r="K35" i="4"/>
  <c r="M35" i="4" s="1"/>
  <c r="K15" i="4"/>
  <c r="M15" i="4" s="1"/>
  <c r="K6" i="4"/>
  <c r="M6" i="4" s="1"/>
  <c r="K34" i="4"/>
  <c r="M34" i="4" s="1"/>
  <c r="K16" i="4"/>
  <c r="M16" i="4" s="1"/>
  <c r="K9" i="4"/>
  <c r="M9" i="4" s="1"/>
  <c r="K4" i="4"/>
  <c r="M4" i="4" s="1"/>
  <c r="K20" i="4"/>
  <c r="M20" i="4" s="1"/>
  <c r="K26" i="4"/>
  <c r="M26" i="4" s="1"/>
  <c r="K17" i="4"/>
  <c r="M17" i="4" s="1"/>
  <c r="K22" i="4"/>
  <c r="M22" i="4" s="1"/>
</calcChain>
</file>

<file path=xl/sharedStrings.xml><?xml version="1.0" encoding="utf-8"?>
<sst xmlns="http://schemas.openxmlformats.org/spreadsheetml/2006/main" count="1771" uniqueCount="683">
  <si>
    <t>pályázat1</t>
  </si>
  <si>
    <t>értékelő1</t>
  </si>
  <si>
    <t>pályázat2</t>
  </si>
  <si>
    <t>pályázat3</t>
  </si>
  <si>
    <t>pályázat4</t>
  </si>
  <si>
    <t>pályázat5</t>
  </si>
  <si>
    <t>pályázat6</t>
  </si>
  <si>
    <t>pályázat7</t>
  </si>
  <si>
    <t>pályázat8</t>
  </si>
  <si>
    <t>pályázat9</t>
  </si>
  <si>
    <t>pályázat10</t>
  </si>
  <si>
    <t>pályázat11</t>
  </si>
  <si>
    <t>pályázat12</t>
  </si>
  <si>
    <t>pályázat13</t>
  </si>
  <si>
    <t>pályázat14</t>
  </si>
  <si>
    <t>pályázat15</t>
  </si>
  <si>
    <t>pályázat16</t>
  </si>
  <si>
    <t>pályázat17</t>
  </si>
  <si>
    <t>pályázat18</t>
  </si>
  <si>
    <t>pályázat19</t>
  </si>
  <si>
    <t>pályázat20</t>
  </si>
  <si>
    <t>pályázat21</t>
  </si>
  <si>
    <t>pályázat22</t>
  </si>
  <si>
    <t>pályázat23</t>
  </si>
  <si>
    <t>pályázat24</t>
  </si>
  <si>
    <t>pályázat25</t>
  </si>
  <si>
    <t>pályázat26</t>
  </si>
  <si>
    <t>pályázat27</t>
  </si>
  <si>
    <t>pályázat28</t>
  </si>
  <si>
    <t>pályázat29</t>
  </si>
  <si>
    <t>pályázat30</t>
  </si>
  <si>
    <t>pályázat31</t>
  </si>
  <si>
    <t>pályázat32</t>
  </si>
  <si>
    <t>pályázat33</t>
  </si>
  <si>
    <t>pályázat34</t>
  </si>
  <si>
    <t>pályázat35</t>
  </si>
  <si>
    <t>pályázat36</t>
  </si>
  <si>
    <t>pályázat37</t>
  </si>
  <si>
    <t>pályázat38</t>
  </si>
  <si>
    <t>pályázat39</t>
  </si>
  <si>
    <t>értékelő2</t>
  </si>
  <si>
    <t>értékelő3</t>
  </si>
  <si>
    <t>értékelő4</t>
  </si>
  <si>
    <t>értékelő5</t>
  </si>
  <si>
    <t>értékelő6</t>
  </si>
  <si>
    <t>értékelő7</t>
  </si>
  <si>
    <t>összeférhetetlenség, de teljes bizalom</t>
  </si>
  <si>
    <t>átlag</t>
  </si>
  <si>
    <t>módusz</t>
  </si>
  <si>
    <t>kvartilis_3</t>
  </si>
  <si>
    <t>kvartilis_1</t>
  </si>
  <si>
    <t>max (kvartilis_4)</t>
  </si>
  <si>
    <t>medián (kvartilis_2)</t>
  </si>
  <si>
    <t>min (kvartilis_0)</t>
  </si>
  <si>
    <t>összes pont</t>
  </si>
  <si>
    <t>sorrend</t>
  </si>
  <si>
    <t>OAM_nyers</t>
  </si>
  <si>
    <t>OAM_egyenszilárdság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</si>
  <si>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</si>
  <si>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</si>
  <si>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</si>
  <si>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</si>
  <si>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</si>
  <si>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</si>
  <si>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</si>
  <si>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6445228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</si>
  <si>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</si>
  <si>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</si>
  <si>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</si>
  <si>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</si>
  <si>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</si>
  <si>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</si>
  <si>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</si>
  <si>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</si>
  <si>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</si>
  <si>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</si>
  <si>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</si>
  <si>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</si>
  <si>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</si>
  <si>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</si>
  <si>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</si>
  <si>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</si>
  <si>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Lépcsôk(1)</t>
  </si>
  <si>
    <t>S1</t>
  </si>
  <si>
    <t>(31+506.5)/(2)=268.7</t>
  </si>
  <si>
    <t>(954+6)/(2)=480</t>
  </si>
  <si>
    <t>(6+6)/(2)=6</t>
  </si>
  <si>
    <t>(6+487.5)/(2)=246.75</t>
  </si>
  <si>
    <t>(20+493.5)/(2)=256.75</t>
  </si>
  <si>
    <t>S2</t>
  </si>
  <si>
    <t>(30+5)/(2)=17.5</t>
  </si>
  <si>
    <t>(953+5)/(2)=479</t>
  </si>
  <si>
    <t>(5+5)/(2)=5</t>
  </si>
  <si>
    <t>(5+486.5)/(2)=245.75</t>
  </si>
  <si>
    <t>(19+492.5)/(2)=255.75</t>
  </si>
  <si>
    <t>S3</t>
  </si>
  <si>
    <t>(29+4)/(2)=16.5</t>
  </si>
  <si>
    <t>(952+4)/(2)=478</t>
  </si>
  <si>
    <t>(4+4)/(2)=4</t>
  </si>
  <si>
    <t>(4+485.5)/(2)=244.75</t>
  </si>
  <si>
    <t>(18+491.5)/(2)=254.75</t>
  </si>
  <si>
    <t>S4</t>
  </si>
  <si>
    <t>(28+3)/(2)=15.5</t>
  </si>
  <si>
    <t>(951+3)/(2)=477</t>
  </si>
  <si>
    <t>(3+3)/(2)=3</t>
  </si>
  <si>
    <t>(3+484.5)/(2)=243.75</t>
  </si>
  <si>
    <t>(14+487.5)/(2)=250.75</t>
  </si>
  <si>
    <t>S5</t>
  </si>
  <si>
    <t>(27+2)/(2)=14.5</t>
  </si>
  <si>
    <t>(950+2)/(2)=476</t>
  </si>
  <si>
    <t>(2+2)/(2)=2</t>
  </si>
  <si>
    <t>(2+483.5)/(2)=242.75</t>
  </si>
  <si>
    <t>S6</t>
  </si>
  <si>
    <t>(1+1)/(2)=1</t>
  </si>
  <si>
    <t>(949+1)/(2)=475</t>
  </si>
  <si>
    <t>S7</t>
  </si>
  <si>
    <t>(0+0)/(2)=0</t>
  </si>
  <si>
    <t>(948+0)/(2)=474</t>
  </si>
  <si>
    <t>Lépcsôk(2)</t>
  </si>
  <si>
    <t>COCO:Y0</t>
  </si>
  <si>
    <t>Becslés</t>
  </si>
  <si>
    <t>Tény+0</t>
  </si>
  <si>
    <t>Delta</t>
  </si>
  <si>
    <t>Delta/Tény</t>
  </si>
  <si>
    <t>S1 összeg:</t>
  </si>
  <si>
    <t>S7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</si>
  <si>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</si>
  <si>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</si>
  <si>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</si>
  <si>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</si>
  <si>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</si>
  <si>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</si>
  <si>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</si>
  <si>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</si>
  <si>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</si>
  <si>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értékelés</t>
  </si>
  <si>
    <t>rel. sok kiáramló pont</t>
  </si>
  <si>
    <t>normaszerű</t>
  </si>
  <si>
    <t>rel. kevés kiadott pont</t>
  </si>
  <si>
    <t>összesen</t>
  </si>
  <si>
    <t>inverz</t>
  </si>
  <si>
    <t>COCO Y0: 8798852</t>
  </si>
  <si>
    <t>(25+31)/(2)=28</t>
  </si>
  <si>
    <t>(976.6+6)/(2)=491.3</t>
  </si>
  <si>
    <t>(6+976.6)/(2)=491.3</t>
  </si>
  <si>
    <t>(12+20)/(2)=16</t>
  </si>
  <si>
    <t>(24+30)/(2)=27</t>
  </si>
  <si>
    <t>(975.6+5)/(2)=490.3</t>
  </si>
  <si>
    <t>(5+975.6)/(2)=490.3</t>
  </si>
  <si>
    <t>(11+19)/(2)=15</t>
  </si>
  <si>
    <t>(974.6+4)/(2)=489.3</t>
  </si>
  <si>
    <t>(4+974.6)/(2)=489.3</t>
  </si>
  <si>
    <t>(10+18)/(2)=14</t>
  </si>
  <si>
    <t>(973.6+3)/(2)=488.3</t>
  </si>
  <si>
    <t>(3+973.6)/(2)=488.3</t>
  </si>
  <si>
    <t>(972.6+2)/(2)=487.3</t>
  </si>
  <si>
    <t>(2+972.6)/(2)=487.3</t>
  </si>
  <si>
    <t>(971.6+1)/(2)=486.3</t>
  </si>
  <si>
    <t>(1+971.6)/(2)=486.3</t>
  </si>
  <si>
    <t>(970.6+0)/(2)=485.3</t>
  </si>
  <si>
    <t>(0+970.6)/(2)=485.3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</si>
  <si>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</si>
  <si>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validitás</t>
  </si>
  <si>
    <t>nem egyenszilárd!</t>
  </si>
  <si>
    <t>becslés</t>
  </si>
  <si>
    <t>eltérés</t>
  </si>
  <si>
    <t>levonás</t>
  </si>
  <si>
    <t>pontszám</t>
  </si>
  <si>
    <t>id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</si>
  <si>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</si>
  <si>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</si>
  <si>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</si>
  <si>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</si>
  <si>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</si>
  <si>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</si>
  <si>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</si>
  <si>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</si>
  <si>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</si>
  <si>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</si>
  <si>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</si>
  <si>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</si>
  <si>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</si>
  <si>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</si>
  <si>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</si>
  <si>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</si>
  <si>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</si>
  <si>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</si>
  <si>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</si>
  <si>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</si>
  <si>
    <t>id21</t>
  </si>
  <si>
    <t>id22</t>
  </si>
  <si>
    <t>id23</t>
  </si>
  <si>
    <t>id24</t>
  </si>
  <si>
    <t>id25</t>
  </si>
  <si>
    <t>id26</t>
  </si>
  <si>
    <t>id27</t>
  </si>
  <si>
    <t>id28</t>
  </si>
  <si>
    <t>id29</t>
  </si>
  <si>
    <t>id30</t>
  </si>
  <si>
    <t>id31</t>
  </si>
  <si>
    <t>id32</t>
  </si>
  <si>
    <t>id33</t>
  </si>
  <si>
    <t>id34</t>
  </si>
  <si>
    <t>id35</t>
  </si>
  <si>
    <t>id36</t>
  </si>
  <si>
    <t>id37</t>
  </si>
  <si>
    <t>id38</t>
  </si>
  <si>
    <t>id39</t>
  </si>
  <si>
    <t>paraméterek</t>
  </si>
  <si>
    <t>demo</t>
  </si>
  <si>
    <t>OAM rangsor</t>
  </si>
  <si>
    <t>COCO Y0: 1722415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</si>
  <si>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</si>
  <si>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</si>
  <si>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</si>
  <si>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</si>
  <si>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</si>
  <si>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</si>
  <si>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</si>
  <si>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</si>
  <si>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</si>
  <si>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</si>
  <si>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</si>
  <si>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</si>
  <si>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</si>
  <si>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</si>
  <si>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</si>
  <si>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</si>
  <si>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</si>
  <si>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</si>
  <si>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</si>
  <si>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</si>
  <si>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</si>
  <si>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</si>
  <si>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</si>
  <si>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</si>
  <si>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</si>
  <si>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</si>
  <si>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</si>
  <si>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</si>
  <si>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</si>
  <si>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</si>
  <si>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</si>
  <si>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</si>
  <si>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(42+38)/(2)=40</t>
  </si>
  <si>
    <t>(134+65)/(2)=99.5</t>
  </si>
  <si>
    <t>(71+147)/(2)=109</t>
  </si>
  <si>
    <t>(38+999830.8)/(2)=499934.4</t>
  </si>
  <si>
    <t>(38+38)/(2)=38</t>
  </si>
  <si>
    <t>(999840.8+70)/(2)=499955.4</t>
  </si>
  <si>
    <t>(37+37)/(2)=37</t>
  </si>
  <si>
    <t>(41+37)/(2)=39</t>
  </si>
  <si>
    <t>(37+64)/(2)=50.5</t>
  </si>
  <si>
    <t>(37+146)/(2)=91.5</t>
  </si>
  <si>
    <t>(37+999829.8)/(2)=499933.4</t>
  </si>
  <si>
    <t>(999839.8+69)/(2)=499954.4</t>
  </si>
  <si>
    <t>(36+36)/(2)=36</t>
  </si>
  <si>
    <t>(40+36)/(2)=38</t>
  </si>
  <si>
    <t>(36+63)/(2)=49.5</t>
  </si>
  <si>
    <t>(36+145)/(2)=90.5</t>
  </si>
  <si>
    <t>(36+999828.8)/(2)=499932.4</t>
  </si>
  <si>
    <t>(999838.8+68)/(2)=499953.4</t>
  </si>
  <si>
    <t>(35+35)/(2)=35</t>
  </si>
  <si>
    <t>(39+35)/(2)=37</t>
  </si>
  <si>
    <t>(35+62)/(2)=48.5</t>
  </si>
  <si>
    <t>(35+144)/(2)=89.5</t>
  </si>
  <si>
    <t>(35+999827.8)/(2)=499931.4</t>
  </si>
  <si>
    <t>(999814.8+67)/(2)=499940.9</t>
  </si>
  <si>
    <t>(34+34)/(2)=34</t>
  </si>
  <si>
    <t>(38+34)/(2)=36</t>
  </si>
  <si>
    <t>(34+61)/(2)=47.5</t>
  </si>
  <si>
    <t>(34+143)/(2)=88.5</t>
  </si>
  <si>
    <t>(34+999826.8)/(2)=499930.4</t>
  </si>
  <si>
    <t>(999813.8+66)/(2)=499939.9</t>
  </si>
  <si>
    <t>(33+33)/(2)=33</t>
  </si>
  <si>
    <t>(33+60)/(2)=46.5</t>
  </si>
  <si>
    <t>(33+142)/(2)=87.5</t>
  </si>
  <si>
    <t>(33+999825.8)/(2)=499929.4</t>
  </si>
  <si>
    <t>(999795.8+65)/(2)=499930.4</t>
  </si>
  <si>
    <t>(32+32)/(2)=32</t>
  </si>
  <si>
    <t>(32+59)/(2)=45.5</t>
  </si>
  <si>
    <t>(32+141)/(2)=86.5</t>
  </si>
  <si>
    <t>(32+999824.8)/(2)=499928.4</t>
  </si>
  <si>
    <t>(999794.8+64)/(2)=499929.4</t>
  </si>
  <si>
    <t>S8</t>
  </si>
  <si>
    <t>(31+31)/(2)=31</t>
  </si>
  <si>
    <t>(31+58)/(2)=44.5</t>
  </si>
  <si>
    <t>(31+140)/(2)=85.5</t>
  </si>
  <si>
    <t>(31+999823.8)/(2)=499927.4</t>
  </si>
  <si>
    <t>(999793.8+63)/(2)=499928.4</t>
  </si>
  <si>
    <t>S9</t>
  </si>
  <si>
    <t>(30+30)/(2)=30</t>
  </si>
  <si>
    <t>(30+57)/(2)=43.5</t>
  </si>
  <si>
    <t>(30+139)/(2)=84.5</t>
  </si>
  <si>
    <t>(30+999822.8)/(2)=499926.4</t>
  </si>
  <si>
    <t>(999792.8+62)/(2)=499927.4</t>
  </si>
  <si>
    <t>S10</t>
  </si>
  <si>
    <t>(29+29)/(2)=29</t>
  </si>
  <si>
    <t>(29+56)/(2)=42.5</t>
  </si>
  <si>
    <t>(29+138)/(2)=83.5</t>
  </si>
  <si>
    <t>(29+999821.8)/(2)=499925.4</t>
  </si>
  <si>
    <t>(999770.8+61)/(2)=499915.9</t>
  </si>
  <si>
    <t>S11</t>
  </si>
  <si>
    <t>(28+28)/(2)=28</t>
  </si>
  <si>
    <t>(28+55)/(2)=41.5</t>
  </si>
  <si>
    <t>(28+137)/(2)=82.5</t>
  </si>
  <si>
    <t>(28+999820.8)/(2)=499924.4</t>
  </si>
  <si>
    <t>(999769.8+60)/(2)=499914.9</t>
  </si>
  <si>
    <t>S12</t>
  </si>
  <si>
    <t>(27+27)/(2)=27</t>
  </si>
  <si>
    <t>(27+54)/(2)=40.5</t>
  </si>
  <si>
    <t>(27+136)/(2)=81.5</t>
  </si>
  <si>
    <t>(27+999819.8)/(2)=499923.4</t>
  </si>
  <si>
    <t>(999768.8+59)/(2)=499913.9</t>
  </si>
  <si>
    <t>S13</t>
  </si>
  <si>
    <t>(26+26)/(2)=26</t>
  </si>
  <si>
    <t>(26+53)/(2)=39.5</t>
  </si>
  <si>
    <t>(26+135)/(2)=80.5</t>
  </si>
  <si>
    <t>(26+999818.8)/(2)=499922.4</t>
  </si>
  <si>
    <t>(999767.8+58)/(2)=499912.9</t>
  </si>
  <si>
    <t>S14</t>
  </si>
  <si>
    <t>(25+25)/(2)=25</t>
  </si>
  <si>
    <t>(25+52)/(2)=38.5</t>
  </si>
  <si>
    <t>(25+134)/(2)=79.5</t>
  </si>
  <si>
    <t>(25+999817.8)/(2)=499921.4</t>
  </si>
  <si>
    <t>(999766.8+57)/(2)=499911.9</t>
  </si>
  <si>
    <t>S15</t>
  </si>
  <si>
    <t>(24+24)/(2)=24</t>
  </si>
  <si>
    <t>(24+51)/(2)=37.5</t>
  </si>
  <si>
    <t>(24+133)/(2)=78.5</t>
  </si>
  <si>
    <t>(24+999816.8)/(2)=499920.4</t>
  </si>
  <si>
    <t>(999765.8+56)/(2)=499910.9</t>
  </si>
  <si>
    <t>S16</t>
  </si>
  <si>
    <t>(23+23)/(2)=23</t>
  </si>
  <si>
    <t>(23+50)/(2)=36.5</t>
  </si>
  <si>
    <t>(23+132)/(2)=77.5</t>
  </si>
  <si>
    <t>(23+999815.8)/(2)=499919.4</t>
  </si>
  <si>
    <t>(999764.8+55)/(2)=499909.9</t>
  </si>
  <si>
    <t>S17</t>
  </si>
  <si>
    <t>(22+22)/(2)=22</t>
  </si>
  <si>
    <t>(22+49)/(2)=35.5</t>
  </si>
  <si>
    <t>(22+131)/(2)=76.5</t>
  </si>
  <si>
    <t>(22+999814.8)/(2)=499918.4</t>
  </si>
  <si>
    <t>(999763.8+54)/(2)=499908.9</t>
  </si>
  <si>
    <t>S18</t>
  </si>
  <si>
    <t>(21+21)/(2)=21</t>
  </si>
  <si>
    <t>(21+48)/(2)=34.5</t>
  </si>
  <si>
    <t>(21+130)/(2)=75.5</t>
  </si>
  <si>
    <t>(21+999813.8)/(2)=499917.4</t>
  </si>
  <si>
    <t>(999762.8+53)/(2)=499907.9</t>
  </si>
  <si>
    <t>S19</t>
  </si>
  <si>
    <t>(20+20)/(2)=20</t>
  </si>
  <si>
    <t>(20+47)/(2)=33.5</t>
  </si>
  <si>
    <t>(20+129)/(2)=74.5</t>
  </si>
  <si>
    <t>(20+999812.8)/(2)=499916.4</t>
  </si>
  <si>
    <t>(999761.8+52)/(2)=499906.9</t>
  </si>
  <si>
    <t>S20</t>
  </si>
  <si>
    <t>(19+19)/(2)=19</t>
  </si>
  <si>
    <t>(19+46)/(2)=32.5</t>
  </si>
  <si>
    <t>(19+128)/(2)=73.5</t>
  </si>
  <si>
    <t>(19+999811.8)/(2)=499915.4</t>
  </si>
  <si>
    <t>(999760.8+51)/(2)=499905.9</t>
  </si>
  <si>
    <t>S21</t>
  </si>
  <si>
    <t>(18+18)/(2)=18</t>
  </si>
  <si>
    <t>(18+45)/(2)=31.5</t>
  </si>
  <si>
    <t>(18+127)/(2)=72.5</t>
  </si>
  <si>
    <t>(18+999810.8)/(2)=499914.4</t>
  </si>
  <si>
    <t>(999759.8+50)/(2)=499904.9</t>
  </si>
  <si>
    <t>S22</t>
  </si>
  <si>
    <t>(17+17)/(2)=17</t>
  </si>
  <si>
    <t>(17+44)/(2)=30.5</t>
  </si>
  <si>
    <t>(17+126)/(2)=71.5</t>
  </si>
  <si>
    <t>(17+999809.8)/(2)=499913.4</t>
  </si>
  <si>
    <t>(999758.8+49)/(2)=499903.9</t>
  </si>
  <si>
    <t>S23</t>
  </si>
  <si>
    <t>(16+16)/(2)=16</t>
  </si>
  <si>
    <t>(16+43)/(2)=29.5</t>
  </si>
  <si>
    <t>(16+125)/(2)=70.5</t>
  </si>
  <si>
    <t>(16+999808.8)/(2)=499912.4</t>
  </si>
  <si>
    <t>(999757.8+48)/(2)=499902.9</t>
  </si>
  <si>
    <t>S24</t>
  </si>
  <si>
    <t>(15+15)/(2)=15</t>
  </si>
  <si>
    <t>(15+42)/(2)=28.5</t>
  </si>
  <si>
    <t>(15+124)/(2)=69.5</t>
  </si>
  <si>
    <t>(15+999807.8)/(2)=499911.4</t>
  </si>
  <si>
    <t>(999756.8+47)/(2)=499901.9</t>
  </si>
  <si>
    <t>S25</t>
  </si>
  <si>
    <t>(14+14)/(2)=14</t>
  </si>
  <si>
    <t>(14+41)/(2)=27.5</t>
  </si>
  <si>
    <t>(14+123)/(2)=68.5</t>
  </si>
  <si>
    <t>(14+999806.8)/(2)=499910.4</t>
  </si>
  <si>
    <t>(999755.8+46)/(2)=499900.9</t>
  </si>
  <si>
    <t>S26</t>
  </si>
  <si>
    <t>(13+13)/(2)=13</t>
  </si>
  <si>
    <t>(13+40)/(2)=26.5</t>
  </si>
  <si>
    <t>(13+122)/(2)=67.5</t>
  </si>
  <si>
    <t>(13+999805.8)/(2)=499909.4</t>
  </si>
  <si>
    <t>(999754.8+45)/(2)=499899.9</t>
  </si>
  <si>
    <t>S27</t>
  </si>
  <si>
    <t>(12+12)/(2)=12</t>
  </si>
  <si>
    <t>(12+39)/(2)=25.5</t>
  </si>
  <si>
    <t>(12+121)/(2)=66.5</t>
  </si>
  <si>
    <t>(12+999804.8)/(2)=499908.4</t>
  </si>
  <si>
    <t>(999753.8+44)/(2)=499898.9</t>
  </si>
  <si>
    <t>S28</t>
  </si>
  <si>
    <t>(11+11)/(2)=11</t>
  </si>
  <si>
    <t>(11+38)/(2)=24.5</t>
  </si>
  <si>
    <t>(11+120)/(2)=65.5</t>
  </si>
  <si>
    <t>(11+999803.8)/(2)=499907.4</t>
  </si>
  <si>
    <t>(999752.8+43)/(2)=499897.9</t>
  </si>
  <si>
    <t>S29</t>
  </si>
  <si>
    <t>(10+10)/(2)=10</t>
  </si>
  <si>
    <t>(10+37)/(2)=23.5</t>
  </si>
  <si>
    <t>(10+119)/(2)=64.5</t>
  </si>
  <si>
    <t>(10+999802.8)/(2)=499906.4</t>
  </si>
  <si>
    <t>(999751.8+42)/(2)=499896.9</t>
  </si>
  <si>
    <t>S30</t>
  </si>
  <si>
    <t>(9+9)/(2)=9</t>
  </si>
  <si>
    <t>(9+36)/(2)=22.5</t>
  </si>
  <si>
    <t>(9+118)/(2)=63.5</t>
  </si>
  <si>
    <t>(9+999801.8)/(2)=499905.4</t>
  </si>
  <si>
    <t>(999750.8+41)/(2)=499895.9</t>
  </si>
  <si>
    <t>S31</t>
  </si>
  <si>
    <t>(8+8)/(2)=8</t>
  </si>
  <si>
    <t>(8+35)/(2)=21.5</t>
  </si>
  <si>
    <t>(8+117)/(2)=62.5</t>
  </si>
  <si>
    <t>(8+999800.8)/(2)=499904.4</t>
  </si>
  <si>
    <t>(999749.8+40)/(2)=499894.9</t>
  </si>
  <si>
    <t>S32</t>
  </si>
  <si>
    <t>(7+7)/(2)=7</t>
  </si>
  <si>
    <t>(7+34)/(2)=20.5</t>
  </si>
  <si>
    <t>(7+116)/(2)=61.5</t>
  </si>
  <si>
    <t>(7+999799.8)/(2)=499903.4</t>
  </si>
  <si>
    <t>(999748.8+39)/(2)=499893.9</t>
  </si>
  <si>
    <t>S33</t>
  </si>
  <si>
    <t>(6+33)/(2)=19.5</t>
  </si>
  <si>
    <t>(6+115)/(2)=60.5</t>
  </si>
  <si>
    <t>(6+999798.8)/(2)=499902.4</t>
  </si>
  <si>
    <t>(999747.8+38)/(2)=499892.9</t>
  </si>
  <si>
    <t>S34</t>
  </si>
  <si>
    <t>(5+32)/(2)=18.5</t>
  </si>
  <si>
    <t>(5+114)/(2)=59.5</t>
  </si>
  <si>
    <t>(5+999797.8)/(2)=499901.4</t>
  </si>
  <si>
    <t>(999746.8+37)/(2)=499891.9</t>
  </si>
  <si>
    <t>S35</t>
  </si>
  <si>
    <t>(4+31)/(2)=17.5</t>
  </si>
  <si>
    <t>(4+113)/(2)=58.5</t>
  </si>
  <si>
    <t>(4+999796.8)/(2)=499900.4</t>
  </si>
  <si>
    <t>(999745.8+36)/(2)=499890.9</t>
  </si>
  <si>
    <t>S36</t>
  </si>
  <si>
    <t>(3+112)/(2)=57.5</t>
  </si>
  <si>
    <t>(3+999795.8)/(2)=499899.4</t>
  </si>
  <si>
    <t>(999744.8+35)/(2)=499889.9</t>
  </si>
  <si>
    <t>S37</t>
  </si>
  <si>
    <t>(2+111)/(2)=56.5</t>
  </si>
  <si>
    <t>(2+999794.8)/(2)=499898.4</t>
  </si>
  <si>
    <t>(999743.8+34)/(2)=499888.9</t>
  </si>
  <si>
    <t>S38</t>
  </si>
  <si>
    <t>(1+110)/(2)=55.5</t>
  </si>
  <si>
    <t>(1+999793.8)/(2)=499897.4</t>
  </si>
  <si>
    <t>(999742.8+33)/(2)=499887.9</t>
  </si>
  <si>
    <t>S39</t>
  </si>
  <si>
    <t>(0+999791.8)/(2)=499895.9</t>
  </si>
  <si>
    <t>(999741.8+0)/(2)=499870.9</t>
  </si>
  <si>
    <t>S39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</si>
  <si>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</si>
  <si>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</si>
  <si>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COCO Y0: 7043688</t>
  </si>
  <si>
    <t>(38+999840.2)/(2)=499939.1</t>
  </si>
  <si>
    <t>(65+134)/(2)=99.5</t>
  </si>
  <si>
    <t>(147+71)/(2)=109</t>
  </si>
  <si>
    <t>(39+38)/(2)=38.5</t>
  </si>
  <si>
    <t>(999843.2+99)/(2)=499971.1</t>
  </si>
  <si>
    <t>(37+999839.2)/(2)=499938.1</t>
  </si>
  <si>
    <t>(64+133)/(2)=98.5</t>
  </si>
  <si>
    <t>(37+70)/(2)=53.5</t>
  </si>
  <si>
    <t>(999810.2+98)/(2)=499954.1</t>
  </si>
  <si>
    <t>(36+999838.2)/(2)=499937.1</t>
  </si>
  <si>
    <t>(63+132)/(2)=97.5</t>
  </si>
  <si>
    <t>(36+69)/(2)=52.5</t>
  </si>
  <si>
    <t>(999809.2+97)/(2)=499953.1</t>
  </si>
  <si>
    <t>(35+999837.2)/(2)=499936.1</t>
  </si>
  <si>
    <t>(62+131)/(2)=96.5</t>
  </si>
  <si>
    <t>(35+68)/(2)=51.5</t>
  </si>
  <si>
    <t>(999808.2+96)/(2)=499952.1</t>
  </si>
  <si>
    <t>(34+999836.2)/(2)=499935.1</t>
  </si>
  <si>
    <t>(34+130)/(2)=82</t>
  </si>
  <si>
    <t>(34+67)/(2)=50.5</t>
  </si>
  <si>
    <t>(999807.2+95)/(2)=499951.1</t>
  </si>
  <si>
    <t>(33+999835.2)/(2)=499934.1</t>
  </si>
  <si>
    <t>(33+129)/(2)=81</t>
  </si>
  <si>
    <t>(33+66)/(2)=49.5</t>
  </si>
  <si>
    <t>(999806.2+94)/(2)=499950.1</t>
  </si>
  <si>
    <t>(32+999834.2)/(2)=499933.1</t>
  </si>
  <si>
    <t>(32+128)/(2)=80</t>
  </si>
  <si>
    <t>(32+65)/(2)=48.5</t>
  </si>
  <si>
    <t>(999805.2+93)/(2)=499949.1</t>
  </si>
  <si>
    <t>(31+999833.2)/(2)=499932.1</t>
  </si>
  <si>
    <t>(31+127)/(2)=79</t>
  </si>
  <si>
    <t>(31+64)/(2)=47.5</t>
  </si>
  <si>
    <t>(999804.2+92)/(2)=499948.1</t>
  </si>
  <si>
    <t>(30+999832.2)/(2)=499931.1</t>
  </si>
  <si>
    <t>(30+126)/(2)=78</t>
  </si>
  <si>
    <t>(30+63)/(2)=46.5</t>
  </si>
  <si>
    <t>(999803.2+91)/(2)=499947.1</t>
  </si>
  <si>
    <t>(29+999831.2)/(2)=499930.1</t>
  </si>
  <si>
    <t>(29+125)/(2)=77</t>
  </si>
  <si>
    <t>(29+62)/(2)=45.5</t>
  </si>
  <si>
    <t>(999802.2+90)/(2)=499946.1</t>
  </si>
  <si>
    <t>(28+999830.2)/(2)=499929.1</t>
  </si>
  <si>
    <t>(28+124)/(2)=76</t>
  </si>
  <si>
    <t>(28+61)/(2)=44.5</t>
  </si>
  <si>
    <t>(999801.2+89)/(2)=499945.1</t>
  </si>
  <si>
    <t>(27+999829.2)/(2)=499928.1</t>
  </si>
  <si>
    <t>(27+123)/(2)=75</t>
  </si>
  <si>
    <t>(27+60)/(2)=43.5</t>
  </si>
  <si>
    <t>(999800.2+88)/(2)=499944.1</t>
  </si>
  <si>
    <t>(26+999828.2)/(2)=499927.1</t>
  </si>
  <si>
    <t>(26+122)/(2)=74</t>
  </si>
  <si>
    <t>(26+59)/(2)=42.5</t>
  </si>
  <si>
    <t>(999799.2+87)/(2)=499943.1</t>
  </si>
  <si>
    <t>(25+999827.2)/(2)=499926.1</t>
  </si>
  <si>
    <t>(25+121)/(2)=73</t>
  </si>
  <si>
    <t>(25+58)/(2)=41.5</t>
  </si>
  <si>
    <t>(999798.2+86)/(2)=499942.1</t>
  </si>
  <si>
    <t>(24+999826.2)/(2)=499925.1</t>
  </si>
  <si>
    <t>(24+120)/(2)=72</t>
  </si>
  <si>
    <t>(24+57)/(2)=40.5</t>
  </si>
  <si>
    <t>(999797.2+85)/(2)=499941.1</t>
  </si>
  <si>
    <t>(23+999825.2)/(2)=499924.1</t>
  </si>
  <si>
    <t>(23+119)/(2)=71</t>
  </si>
  <si>
    <t>(23+56)/(2)=39.5</t>
  </si>
  <si>
    <t>(999796.2+84)/(2)=499940.1</t>
  </si>
  <si>
    <t>(22+999824.2)/(2)=499923.1</t>
  </si>
  <si>
    <t>(22+118)/(2)=70</t>
  </si>
  <si>
    <t>(22+55)/(2)=38.5</t>
  </si>
  <si>
    <t>(999795.2+83)/(2)=499939.1</t>
  </si>
  <si>
    <t>(21+999823.2)/(2)=499922.1</t>
  </si>
  <si>
    <t>(21+117)/(2)=69</t>
  </si>
  <si>
    <t>(21+54)/(2)=37.5</t>
  </si>
  <si>
    <t>(999794.2+82)/(2)=499938.1</t>
  </si>
  <si>
    <t>(20+999822.2)/(2)=499921.1</t>
  </si>
  <si>
    <t>(20+116)/(2)=68</t>
  </si>
  <si>
    <t>(20+53)/(2)=36.5</t>
  </si>
  <si>
    <t>(999793.2+81)/(2)=499937.1</t>
  </si>
  <si>
    <t>(19+999821.2)/(2)=499920.1</t>
  </si>
  <si>
    <t>(19+115)/(2)=67</t>
  </si>
  <si>
    <t>(19+52)/(2)=35.5</t>
  </si>
  <si>
    <t>(999792.2+80)/(2)=499936.1</t>
  </si>
  <si>
    <t>(18+999820.2)/(2)=499919.1</t>
  </si>
  <si>
    <t>(18+114)/(2)=66</t>
  </si>
  <si>
    <t>(18+51)/(2)=34.5</t>
  </si>
  <si>
    <t>(999791.2+79)/(2)=499935.1</t>
  </si>
  <si>
    <t>(17+999819.2)/(2)=499918.1</t>
  </si>
  <si>
    <t>(17+113)/(2)=65</t>
  </si>
  <si>
    <t>(17+50)/(2)=33.5</t>
  </si>
  <si>
    <t>(999790.2+78)/(2)=499934.1</t>
  </si>
  <si>
    <t>(16+999818.2)/(2)=499917.1</t>
  </si>
  <si>
    <t>(16+112)/(2)=64</t>
  </si>
  <si>
    <t>(16+49)/(2)=32.5</t>
  </si>
  <si>
    <t>(999789.2+77)/(2)=499933.1</t>
  </si>
  <si>
    <t>(15+999817.2)/(2)=499916.1</t>
  </si>
  <si>
    <t>(15+111)/(2)=63</t>
  </si>
  <si>
    <t>(15+48)/(2)=31.5</t>
  </si>
  <si>
    <t>(999788.2+76)/(2)=499932.1</t>
  </si>
  <si>
    <t>(14+999816.2)/(2)=499915.1</t>
  </si>
  <si>
    <t>(14+110)/(2)=62</t>
  </si>
  <si>
    <t>(14+47)/(2)=30.5</t>
  </si>
  <si>
    <t>(999787.2+75)/(2)=499931.1</t>
  </si>
  <si>
    <t>(13+999815.2)/(2)=499914.1</t>
  </si>
  <si>
    <t>(13+109)/(2)=61</t>
  </si>
  <si>
    <t>(13+46)/(2)=29.5</t>
  </si>
  <si>
    <t>(999786.2+74)/(2)=499930.1</t>
  </si>
  <si>
    <t>(12+999814.2)/(2)=499913.1</t>
  </si>
  <si>
    <t>(12+108)/(2)=60</t>
  </si>
  <si>
    <t>(12+45)/(2)=28.5</t>
  </si>
  <si>
    <t>(999785.2+73)/(2)=499929.1</t>
  </si>
  <si>
    <t>(11+999813.2)/(2)=499912.1</t>
  </si>
  <si>
    <t>(11+107)/(2)=59</t>
  </si>
  <si>
    <t>(11+44)/(2)=27.5</t>
  </si>
  <si>
    <t>(999784.2+72)/(2)=499928.1</t>
  </si>
  <si>
    <t>(10+999812.2)/(2)=499911.1</t>
  </si>
  <si>
    <t>(10+106)/(2)=58</t>
  </si>
  <si>
    <t>(10+43)/(2)=26.5</t>
  </si>
  <si>
    <t>(999783.2+71)/(2)=499927.1</t>
  </si>
  <si>
    <t>(9+999811.2)/(2)=499910.1</t>
  </si>
  <si>
    <t>(9+105)/(2)=57</t>
  </si>
  <si>
    <t>(9+42)/(2)=25.5</t>
  </si>
  <si>
    <t>(999782.2+70)/(2)=499926.1</t>
  </si>
  <si>
    <t>(8+999810.2)/(2)=499909.1</t>
  </si>
  <si>
    <t>(8+104)/(2)=56</t>
  </si>
  <si>
    <t>(8+41)/(2)=24.5</t>
  </si>
  <si>
    <t>(999781.2+48)/(2)=499914.6</t>
  </si>
  <si>
    <t>(7+999809.2)/(2)=499908.1</t>
  </si>
  <si>
    <t>(7+103)/(2)=55</t>
  </si>
  <si>
    <t>(7+40)/(2)=23.5</t>
  </si>
  <si>
    <t>(999780.2+47)/(2)=499913.6</t>
  </si>
  <si>
    <t>(6+999808.2)/(2)=499907.1</t>
  </si>
  <si>
    <t>(6+102)/(2)=54</t>
  </si>
  <si>
    <t>(6+39)/(2)=22.5</t>
  </si>
  <si>
    <t>(999779.2+46)/(2)=499912.6</t>
  </si>
  <si>
    <t>(5+999807.2)/(2)=499906.1</t>
  </si>
  <si>
    <t>(5+101)/(2)=53</t>
  </si>
  <si>
    <t>(5+34)/(2)=19.5</t>
  </si>
  <si>
    <t>(999778.2+45)/(2)=499911.6</t>
  </si>
  <si>
    <t>(4+999806.2)/(2)=499905.1</t>
  </si>
  <si>
    <t>(4+100)/(2)=52</t>
  </si>
  <si>
    <t>(4+33)/(2)=18.5</t>
  </si>
  <si>
    <t>(999777.2+27)/(2)=499902.1</t>
  </si>
  <si>
    <t>(3+999805.2)/(2)=499904.1</t>
  </si>
  <si>
    <t>(3+99)/(2)=51</t>
  </si>
  <si>
    <t>(3+32)/(2)=17.5</t>
  </si>
  <si>
    <t>(999776.2+26)/(2)=499901.1</t>
  </si>
  <si>
    <t>(2+999804.2)/(2)=499903.1</t>
  </si>
  <si>
    <t>(2+98)/(2)=50</t>
  </si>
  <si>
    <t>(2+31)/(2)=16.5</t>
  </si>
  <si>
    <t>(999775.2+2)/(2)=499888.6</t>
  </si>
  <si>
    <t>(1+999803.2)/(2)=499902.1</t>
  </si>
  <si>
    <t>(1+97)/(2)=49</t>
  </si>
  <si>
    <t>(1+30)/(2)=15.5</t>
  </si>
  <si>
    <t>(999774.2+1)/(2)=499887.6</t>
  </si>
  <si>
    <t>(0+999798.2)/(2)=499899.1</t>
  </si>
  <si>
    <t>(999773.2+0)/(2)=499886.6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</si>
  <si>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</si>
  <si>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Validitás</t>
  </si>
  <si>
    <t>konszolidált</t>
  </si>
  <si>
    <t>eredeti</t>
  </si>
  <si>
    <t>kompromisszumos</t>
  </si>
  <si>
    <t>COCO Y0: 3017721</t>
  </si>
  <si>
    <t>(965.1+6)/(2)=485.55</t>
  </si>
  <si>
    <t>(6+994.1)/(2)=500.05</t>
  </si>
  <si>
    <t>(11+10)/(2)=10.5</t>
  </si>
  <si>
    <t>(964.1+5)/(2)=484.55</t>
  </si>
  <si>
    <t>(5+993.1)/(2)=499.05</t>
  </si>
  <si>
    <t>(5+9)/(2)=7</t>
  </si>
  <si>
    <t>(963.1+4)/(2)=483.55</t>
  </si>
  <si>
    <t>(4+992.1)/(2)=498.05</t>
  </si>
  <si>
    <t>(4+8)/(2)=6</t>
  </si>
  <si>
    <t>(962.1+3)/(2)=482.55</t>
  </si>
  <si>
    <t>(3+991.1)/(2)=497.05</t>
  </si>
  <si>
    <t>(3+7)/(2)=5</t>
  </si>
  <si>
    <t>(961.1+2)/(2)=481.55</t>
  </si>
  <si>
    <t>(2+990.1)/(2)=496.05</t>
  </si>
  <si>
    <t>(2+6)/(2)=4</t>
  </si>
  <si>
    <t>(960.1+1)/(2)=480.55</t>
  </si>
  <si>
    <t>(1+989.1)/(2)=495.05</t>
  </si>
  <si>
    <t>(959.1+0)/(2)=479.55</t>
  </si>
  <si>
    <t>(0+988.1)/(2)=494.05</t>
  </si>
  <si>
    <t>COCO Y0: 8809939</t>
  </si>
  <si>
    <t>(971.9+999.9)/(2)=985.85</t>
  </si>
  <si>
    <t>(10+11)/(2)=10.5</t>
  </si>
  <si>
    <t>(970.9+998.9)/(2)=984.85</t>
  </si>
  <si>
    <t>(9+10)/(2)=9.5</t>
  </si>
  <si>
    <t>(969.9+997.9)/(2)=983.85</t>
  </si>
  <si>
    <t>(4+9)/(2)=6.5</t>
  </si>
  <si>
    <t>(968.9+996.9)/(2)=982.85</t>
  </si>
  <si>
    <t>(3+8)/(2)=5.5</t>
  </si>
  <si>
    <t>(967.9+995.9)/(2)=981.85</t>
  </si>
  <si>
    <t>(2+7)/(2)=4.5</t>
  </si>
  <si>
    <t>(966.9+994.9)/(2)=980.85</t>
  </si>
  <si>
    <t>(1+6)/(2)=3.5</t>
  </si>
  <si>
    <t>(965.9+993.9)/(2)=979.85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</si>
  <si>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</si>
  <si>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még kevésbé egyenszilárd</t>
  </si>
  <si>
    <t>naiv</t>
  </si>
  <si>
    <t>munkalap</t>
  </si>
  <si>
    <t>értelmezés</t>
  </si>
  <si>
    <t>nyers*</t>
  </si>
  <si>
    <t>Valós, de anonim pontozási eredmények 7 bíráló 39 pályázat esetén</t>
  </si>
  <si>
    <t>ertekelok</t>
  </si>
  <si>
    <t>A bírálók egyenszilárdságának levezetése (lehet-e minden bíráló másként egyforma, avagy vannak túl sok/kevés pontot kiadó bírálók?)</t>
  </si>
  <si>
    <t>demo_kalibrator</t>
  </si>
  <si>
    <t>A nyers pontok átkalibrálása 18 és 50 pont közé minden bíráló esetén (pl. adminisztratív okokból)</t>
  </si>
  <si>
    <t>konszolidált pontok</t>
  </si>
  <si>
    <t>anti*</t>
  </si>
  <si>
    <t>A bírólák sorrendjeit kompromisszumos javaslattá formáló anti-diszkriminatív modell (lehet-e minden pályázat másként egyforma csak a bírálói rangsorok alapján)</t>
  </si>
  <si>
    <t>ertekelok2</t>
  </si>
  <si>
    <t>A kalibráció után előálló pontozási táblázat, ahol már a 3. helyen eltérés alakul ki a nyers pontösszesen által jelzett sorrendhez képest és az eltérés egyes sorszám-tartományokban +/-5 közé emelkedik…</t>
  </si>
  <si>
    <t>A kalibráció után előálló pontozási táblázat alapján javul/romlik-e az értékelők egyenszilárdsága?</t>
  </si>
  <si>
    <t>Konklúziók</t>
  </si>
  <si>
    <t>A szubjektív pontozás esetében pl. a max-min intervallumok mibenléte is hat a pontösszesítő végső értékelésre.</t>
  </si>
  <si>
    <t>Az antidiszkriminatív értékelés és enne naiv (rangsor-átlagot kezelő) nézete is jelentősen eltérhet a pontösszegektől, mert az összeadás hasonlósági erőterek mentén nem egyértelműen egy eredményre vezető művelet…</t>
  </si>
  <si>
    <t>A megosztó pályázatok értékelése összpontszám-elven és anti-diszkriminatív elven jelentősen eltér egymástól!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</si>
</sst>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color theme="1"/>
      <name val="Arial"/>
      <family val="2"/>
      <charset val="238"/>
    </font>
    <font>
      <b/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1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0" xfId="1"/>
    <xf numFmtId="0" fontId="11" fillId="0" borderId="0" xfId="0" applyFont="1"/>
    <xf numFmtId="0" fontId="8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/>
    <xf numFmtId="0" fontId="14" fillId="0" borderId="0" xfId="0" applyFont="1"/>
    <xf numFmtId="1" fontId="1" fillId="0" borderId="0" xfId="0" applyNumberFormat="1" applyFont="1"/>
    <xf numFmtId="0" fontId="0" fillId="0" borderId="3" xfId="0" applyBorder="1"/>
    <xf numFmtId="0" fontId="0" fillId="5" borderId="0" xfId="0" applyFill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</xdr:col>
      <xdr:colOff>609600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4177C9B-9BCB-4E90-A16D-A3DC213C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609600</xdr:colOff>
      <xdr:row>83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36D9AA9-E0CE-4163-8236-344BE988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7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2</xdr:col>
      <xdr:colOff>495300</xdr:colOff>
      <xdr:row>46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3717819-D57E-4DA5-90C1-AFB1BB97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38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2</xdr:col>
      <xdr:colOff>495300</xdr:colOff>
      <xdr:row>233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8F4807F-C43B-4461-8416-D2F12107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54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398A569-C72A-4E5C-8EE4-A5630D15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1905000</xdr:colOff>
      <xdr:row>83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50401C5-1EBE-421E-9C5E-C3D50EDE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27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879885220220323120101.html" TargetMode="External"/><Relationship Id="rId1" Type="http://schemas.openxmlformats.org/officeDocument/2006/relationships/hyperlink" Target="https://miau.my-x.hu/myx-free/coco/test/64452282022032311585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704368820220323122237.html" TargetMode="External"/><Relationship Id="rId1" Type="http://schemas.openxmlformats.org/officeDocument/2006/relationships/hyperlink" Target="https://miau.my-x.hu/myx-free/coco/test/17224152022032312214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880993920220323122802.html" TargetMode="External"/><Relationship Id="rId1" Type="http://schemas.openxmlformats.org/officeDocument/2006/relationships/hyperlink" Target="https://miau.my-x.hu/myx-free/coco/test/3017721202203231227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C73B-C1FC-4D4E-B372-D9C9231B9147}">
  <dimension ref="A1:B11"/>
  <sheetViews>
    <sheetView tabSelected="1" workbookViewId="0"/>
  </sheetViews>
  <sheetFormatPr defaultRowHeight="14.4" x14ac:dyDescent="0.3"/>
  <cols>
    <col min="1" max="1" width="17" bestFit="1" customWidth="1"/>
    <col min="2" max="2" width="84.21875" bestFit="1" customWidth="1"/>
  </cols>
  <sheetData>
    <row r="1" spans="1:2" x14ac:dyDescent="0.3">
      <c r="A1" s="25" t="s">
        <v>665</v>
      </c>
      <c r="B1" s="26" t="s">
        <v>666</v>
      </c>
    </row>
    <row r="2" spans="1:2" x14ac:dyDescent="0.3">
      <c r="A2" t="s">
        <v>667</v>
      </c>
      <c r="B2" s="24" t="s">
        <v>668</v>
      </c>
    </row>
    <row r="3" spans="1:2" ht="28.8" x14ac:dyDescent="0.3">
      <c r="A3" t="s">
        <v>669</v>
      </c>
      <c r="B3" s="24" t="s">
        <v>670</v>
      </c>
    </row>
    <row r="4" spans="1:2" x14ac:dyDescent="0.3">
      <c r="A4" t="s">
        <v>671</v>
      </c>
      <c r="B4" s="24" t="s">
        <v>672</v>
      </c>
    </row>
    <row r="5" spans="1:2" ht="43.2" x14ac:dyDescent="0.3">
      <c r="A5" t="s">
        <v>673</v>
      </c>
      <c r="B5" s="24" t="s">
        <v>677</v>
      </c>
    </row>
    <row r="6" spans="1:2" ht="28.8" x14ac:dyDescent="0.3">
      <c r="A6" t="s">
        <v>674</v>
      </c>
      <c r="B6" s="24" t="s">
        <v>675</v>
      </c>
    </row>
    <row r="7" spans="1:2" x14ac:dyDescent="0.3">
      <c r="A7" t="s">
        <v>676</v>
      </c>
      <c r="B7" s="24" t="s">
        <v>678</v>
      </c>
    </row>
    <row r="8" spans="1:2" x14ac:dyDescent="0.3">
      <c r="B8" s="24"/>
    </row>
    <row r="9" spans="1:2" ht="28.8" x14ac:dyDescent="0.3">
      <c r="A9" t="s">
        <v>679</v>
      </c>
      <c r="B9" s="24" t="s">
        <v>680</v>
      </c>
    </row>
    <row r="10" spans="1:2" ht="43.2" x14ac:dyDescent="0.3">
      <c r="B10" s="24" t="s">
        <v>681</v>
      </c>
    </row>
    <row r="11" spans="1:2" ht="28.8" x14ac:dyDescent="0.3">
      <c r="B11" s="24" t="s">
        <v>682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B05E-19FC-45A0-8BD6-BC7ADE852078}">
  <dimension ref="A1:K51"/>
  <sheetViews>
    <sheetView workbookViewId="0"/>
  </sheetViews>
  <sheetFormatPr defaultRowHeight="14.4" x14ac:dyDescent="0.3"/>
  <cols>
    <col min="1" max="1" width="32.21875" bestFit="1" customWidth="1"/>
    <col min="10" max="10" width="10.44140625" bestFit="1" customWidth="1"/>
  </cols>
  <sheetData>
    <row r="1" spans="1:11" x14ac:dyDescent="0.3">
      <c r="A1" t="s">
        <v>56</v>
      </c>
      <c r="B1" t="s">
        <v>1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s="3" t="s">
        <v>45</v>
      </c>
      <c r="J1" t="s">
        <v>54</v>
      </c>
      <c r="K1" t="s">
        <v>55</v>
      </c>
    </row>
    <row r="2" spans="1:11" x14ac:dyDescent="0.3">
      <c r="A2" t="s">
        <v>0</v>
      </c>
      <c r="B2">
        <v>49</v>
      </c>
      <c r="C2">
        <v>50</v>
      </c>
      <c r="D2">
        <v>45</v>
      </c>
      <c r="E2">
        <v>46</v>
      </c>
      <c r="F2">
        <v>50</v>
      </c>
      <c r="G2">
        <v>47</v>
      </c>
      <c r="H2">
        <f>ROUND(I2,0)</f>
        <v>29</v>
      </c>
      <c r="I2" s="3">
        <v>29.220779220779221</v>
      </c>
      <c r="J2">
        <f>SUM(B2:H2)</f>
        <v>316</v>
      </c>
      <c r="K2">
        <f>RANK(J2,J$2:J$40,0)</f>
        <v>1</v>
      </c>
    </row>
    <row r="3" spans="1:11" x14ac:dyDescent="0.3">
      <c r="A3" t="s">
        <v>2</v>
      </c>
      <c r="B3">
        <v>50</v>
      </c>
      <c r="C3">
        <v>49</v>
      </c>
      <c r="D3">
        <v>39</v>
      </c>
      <c r="E3">
        <v>46</v>
      </c>
      <c r="F3">
        <v>47</v>
      </c>
      <c r="G3">
        <v>50</v>
      </c>
      <c r="H3">
        <f t="shared" ref="H3:H40" si="0">ROUND(I3,0)</f>
        <v>32</v>
      </c>
      <c r="I3" s="3">
        <v>32.129870129870127</v>
      </c>
      <c r="J3">
        <f t="shared" ref="J3:J40" si="1">SUM(B3:H3)</f>
        <v>313</v>
      </c>
      <c r="K3">
        <f t="shared" ref="K3:K40" si="2">RANK(J3,J$2:J$40,0)</f>
        <v>2</v>
      </c>
    </row>
    <row r="4" spans="1:11" x14ac:dyDescent="0.3">
      <c r="A4" t="s">
        <v>3</v>
      </c>
      <c r="B4">
        <v>48</v>
      </c>
      <c r="C4">
        <v>47</v>
      </c>
      <c r="D4">
        <v>42</v>
      </c>
      <c r="E4">
        <v>44</v>
      </c>
      <c r="F4">
        <v>49</v>
      </c>
      <c r="G4">
        <v>48</v>
      </c>
      <c r="H4">
        <f t="shared" si="0"/>
        <v>26</v>
      </c>
      <c r="I4" s="3">
        <v>26.145454545454545</v>
      </c>
      <c r="J4">
        <f t="shared" si="1"/>
        <v>304</v>
      </c>
      <c r="K4">
        <f t="shared" si="2"/>
        <v>3</v>
      </c>
    </row>
    <row r="5" spans="1:11" x14ac:dyDescent="0.3">
      <c r="A5" t="s">
        <v>4</v>
      </c>
      <c r="B5">
        <v>47</v>
      </c>
      <c r="C5">
        <v>50</v>
      </c>
      <c r="D5">
        <v>41</v>
      </c>
      <c r="E5">
        <v>42</v>
      </c>
      <c r="F5">
        <v>48</v>
      </c>
      <c r="G5">
        <v>47</v>
      </c>
      <c r="H5">
        <f t="shared" si="0"/>
        <v>22</v>
      </c>
      <c r="I5" s="3">
        <v>22.405194805194807</v>
      </c>
      <c r="J5">
        <f t="shared" si="1"/>
        <v>297</v>
      </c>
      <c r="K5">
        <f t="shared" si="2"/>
        <v>6</v>
      </c>
    </row>
    <row r="6" spans="1:11" x14ac:dyDescent="0.3">
      <c r="A6" t="s">
        <v>5</v>
      </c>
      <c r="B6">
        <v>45</v>
      </c>
      <c r="C6">
        <v>42</v>
      </c>
      <c r="D6">
        <v>42</v>
      </c>
      <c r="E6">
        <v>47</v>
      </c>
      <c r="F6">
        <v>40</v>
      </c>
      <c r="G6">
        <v>49</v>
      </c>
      <c r="H6">
        <f t="shared" si="0"/>
        <v>27</v>
      </c>
      <c r="I6" s="3">
        <v>26.976623376623376</v>
      </c>
      <c r="J6">
        <f t="shared" si="1"/>
        <v>292</v>
      </c>
      <c r="K6">
        <f t="shared" si="2"/>
        <v>8</v>
      </c>
    </row>
    <row r="7" spans="1:11" x14ac:dyDescent="0.3">
      <c r="A7" t="s">
        <v>6</v>
      </c>
      <c r="B7">
        <v>44</v>
      </c>
      <c r="C7">
        <v>49</v>
      </c>
      <c r="D7">
        <v>42</v>
      </c>
      <c r="E7">
        <v>44</v>
      </c>
      <c r="F7">
        <v>45</v>
      </c>
      <c r="G7">
        <v>40</v>
      </c>
      <c r="H7">
        <f t="shared" si="0"/>
        <v>32</v>
      </c>
      <c r="I7" s="3">
        <v>32.212987012987014</v>
      </c>
      <c r="J7">
        <f t="shared" si="1"/>
        <v>296</v>
      </c>
      <c r="K7">
        <f t="shared" si="2"/>
        <v>7</v>
      </c>
    </row>
    <row r="8" spans="1:11" x14ac:dyDescent="0.3">
      <c r="A8" t="s">
        <v>7</v>
      </c>
      <c r="B8">
        <v>45</v>
      </c>
      <c r="C8">
        <v>44</v>
      </c>
      <c r="D8">
        <v>41</v>
      </c>
      <c r="E8">
        <v>44</v>
      </c>
      <c r="F8">
        <v>44</v>
      </c>
      <c r="G8">
        <v>44</v>
      </c>
      <c r="H8">
        <f t="shared" si="0"/>
        <v>37</v>
      </c>
      <c r="I8" s="3">
        <v>37.449350649350649</v>
      </c>
      <c r="J8">
        <f t="shared" si="1"/>
        <v>299</v>
      </c>
      <c r="K8">
        <f t="shared" si="2"/>
        <v>5</v>
      </c>
    </row>
    <row r="9" spans="1:11" x14ac:dyDescent="0.3">
      <c r="A9" t="s">
        <v>8</v>
      </c>
      <c r="B9">
        <v>40</v>
      </c>
      <c r="C9">
        <v>35</v>
      </c>
      <c r="D9">
        <v>45</v>
      </c>
      <c r="E9">
        <v>46</v>
      </c>
      <c r="F9">
        <v>40</v>
      </c>
      <c r="G9">
        <v>40</v>
      </c>
      <c r="H9">
        <f t="shared" si="0"/>
        <v>32</v>
      </c>
      <c r="I9" s="3">
        <v>32.212987012987014</v>
      </c>
      <c r="J9">
        <f t="shared" si="1"/>
        <v>278</v>
      </c>
      <c r="K9">
        <f t="shared" si="2"/>
        <v>11</v>
      </c>
    </row>
    <row r="10" spans="1:11" x14ac:dyDescent="0.3">
      <c r="A10" t="s">
        <v>9</v>
      </c>
      <c r="B10">
        <v>40</v>
      </c>
      <c r="C10">
        <v>34</v>
      </c>
      <c r="D10">
        <v>45</v>
      </c>
      <c r="E10">
        <v>46</v>
      </c>
      <c r="F10">
        <v>40</v>
      </c>
      <c r="G10">
        <v>40</v>
      </c>
      <c r="H10">
        <f t="shared" si="0"/>
        <v>32</v>
      </c>
      <c r="I10" s="3">
        <v>32.129870129870127</v>
      </c>
      <c r="J10">
        <f t="shared" si="1"/>
        <v>277</v>
      </c>
      <c r="K10">
        <f t="shared" si="2"/>
        <v>12</v>
      </c>
    </row>
    <row r="11" spans="1:11" x14ac:dyDescent="0.3">
      <c r="A11" t="s">
        <v>10</v>
      </c>
      <c r="B11">
        <v>38</v>
      </c>
      <c r="C11">
        <v>36</v>
      </c>
      <c r="D11">
        <v>45</v>
      </c>
      <c r="E11">
        <v>45</v>
      </c>
      <c r="F11">
        <v>40</v>
      </c>
      <c r="G11">
        <v>38</v>
      </c>
      <c r="H11">
        <f t="shared" si="0"/>
        <v>32</v>
      </c>
      <c r="I11" s="3">
        <v>32.129870129870127</v>
      </c>
      <c r="J11">
        <f t="shared" si="1"/>
        <v>274</v>
      </c>
      <c r="K11">
        <f t="shared" si="2"/>
        <v>13</v>
      </c>
    </row>
    <row r="12" spans="1:11" x14ac:dyDescent="0.3">
      <c r="A12" t="s">
        <v>11</v>
      </c>
      <c r="B12">
        <v>40</v>
      </c>
      <c r="C12">
        <v>35</v>
      </c>
      <c r="D12">
        <v>43</v>
      </c>
      <c r="E12">
        <v>44</v>
      </c>
      <c r="F12">
        <v>39</v>
      </c>
      <c r="G12">
        <v>40</v>
      </c>
      <c r="H12">
        <f t="shared" si="0"/>
        <v>40</v>
      </c>
      <c r="I12" s="3">
        <v>39.942857142857143</v>
      </c>
      <c r="J12">
        <f t="shared" si="1"/>
        <v>281</v>
      </c>
      <c r="K12">
        <f t="shared" si="2"/>
        <v>10</v>
      </c>
    </row>
    <row r="13" spans="1:11" x14ac:dyDescent="0.3">
      <c r="A13" t="s">
        <v>12</v>
      </c>
      <c r="B13">
        <v>35</v>
      </c>
      <c r="C13">
        <v>37</v>
      </c>
      <c r="D13">
        <v>41</v>
      </c>
      <c r="E13">
        <v>46</v>
      </c>
      <c r="F13">
        <v>40</v>
      </c>
      <c r="G13">
        <v>40</v>
      </c>
      <c r="H13">
        <f t="shared" si="0"/>
        <v>32</v>
      </c>
      <c r="I13" s="3">
        <v>32.212987012987014</v>
      </c>
      <c r="J13">
        <f t="shared" si="1"/>
        <v>271</v>
      </c>
      <c r="K13">
        <f t="shared" si="2"/>
        <v>15</v>
      </c>
    </row>
    <row r="14" spans="1:11" x14ac:dyDescent="0.3">
      <c r="A14" t="s">
        <v>13</v>
      </c>
      <c r="B14">
        <v>40</v>
      </c>
      <c r="C14">
        <v>34</v>
      </c>
      <c r="D14">
        <v>44</v>
      </c>
      <c r="E14">
        <v>43</v>
      </c>
      <c r="F14">
        <v>40</v>
      </c>
      <c r="G14">
        <v>35</v>
      </c>
      <c r="H14">
        <f t="shared" si="0"/>
        <v>36</v>
      </c>
      <c r="I14" s="3">
        <v>36.368831168831171</v>
      </c>
      <c r="J14">
        <f t="shared" si="1"/>
        <v>272</v>
      </c>
      <c r="K14">
        <f t="shared" si="2"/>
        <v>14</v>
      </c>
    </row>
    <row r="15" spans="1:11" x14ac:dyDescent="0.3">
      <c r="A15" t="s">
        <v>14</v>
      </c>
      <c r="B15">
        <v>35</v>
      </c>
      <c r="C15">
        <v>39</v>
      </c>
      <c r="D15">
        <v>43</v>
      </c>
      <c r="E15">
        <v>40</v>
      </c>
      <c r="F15">
        <v>41</v>
      </c>
      <c r="G15">
        <v>37</v>
      </c>
      <c r="H15">
        <f t="shared" si="0"/>
        <v>50</v>
      </c>
      <c r="I15" s="3">
        <v>50</v>
      </c>
      <c r="J15">
        <f t="shared" si="1"/>
        <v>285</v>
      </c>
      <c r="K15">
        <f t="shared" si="2"/>
        <v>9</v>
      </c>
    </row>
    <row r="16" spans="1:11" x14ac:dyDescent="0.3">
      <c r="A16" t="s">
        <v>15</v>
      </c>
      <c r="B16">
        <v>40</v>
      </c>
      <c r="C16">
        <v>34</v>
      </c>
      <c r="D16">
        <v>42</v>
      </c>
      <c r="E16">
        <v>43</v>
      </c>
      <c r="F16">
        <v>40</v>
      </c>
      <c r="G16">
        <v>35</v>
      </c>
      <c r="H16">
        <f t="shared" si="0"/>
        <v>32</v>
      </c>
      <c r="I16" s="3">
        <v>31.631168831168832</v>
      </c>
      <c r="J16">
        <f t="shared" si="1"/>
        <v>266</v>
      </c>
      <c r="K16">
        <f t="shared" si="2"/>
        <v>17</v>
      </c>
    </row>
    <row r="17" spans="1:11" x14ac:dyDescent="0.3">
      <c r="A17" t="s">
        <v>16</v>
      </c>
      <c r="B17">
        <v>37</v>
      </c>
      <c r="C17">
        <v>39</v>
      </c>
      <c r="D17">
        <v>43</v>
      </c>
      <c r="E17">
        <v>42</v>
      </c>
      <c r="F17">
        <v>38</v>
      </c>
      <c r="G17">
        <v>35</v>
      </c>
      <c r="H17">
        <f t="shared" si="0"/>
        <v>32</v>
      </c>
      <c r="I17" s="3">
        <v>32.129870129870127</v>
      </c>
      <c r="J17">
        <f t="shared" si="1"/>
        <v>266</v>
      </c>
      <c r="K17">
        <f t="shared" si="2"/>
        <v>17</v>
      </c>
    </row>
    <row r="18" spans="1:11" x14ac:dyDescent="0.3">
      <c r="A18" t="s">
        <v>17</v>
      </c>
      <c r="B18">
        <v>40</v>
      </c>
      <c r="C18">
        <v>34</v>
      </c>
      <c r="D18">
        <v>40</v>
      </c>
      <c r="E18">
        <v>44</v>
      </c>
      <c r="F18">
        <v>38</v>
      </c>
      <c r="G18">
        <v>37</v>
      </c>
      <c r="H18">
        <f t="shared" si="0"/>
        <v>26</v>
      </c>
      <c r="I18" s="3">
        <v>26.228571428571428</v>
      </c>
      <c r="J18">
        <f t="shared" si="1"/>
        <v>259</v>
      </c>
      <c r="K18">
        <f t="shared" si="2"/>
        <v>21</v>
      </c>
    </row>
    <row r="19" spans="1:11" x14ac:dyDescent="0.3">
      <c r="A19" t="s">
        <v>18</v>
      </c>
      <c r="B19">
        <v>36</v>
      </c>
      <c r="C19">
        <v>40</v>
      </c>
      <c r="D19">
        <v>38</v>
      </c>
      <c r="E19">
        <v>40</v>
      </c>
      <c r="F19">
        <v>38</v>
      </c>
      <c r="G19">
        <v>40</v>
      </c>
      <c r="H19">
        <f t="shared" si="0"/>
        <v>32</v>
      </c>
      <c r="I19" s="3">
        <v>32.129870129870127</v>
      </c>
      <c r="J19">
        <f t="shared" si="1"/>
        <v>264</v>
      </c>
      <c r="K19">
        <f t="shared" si="2"/>
        <v>19</v>
      </c>
    </row>
    <row r="20" spans="1:11" x14ac:dyDescent="0.3">
      <c r="A20" t="s">
        <v>19</v>
      </c>
      <c r="B20">
        <v>38</v>
      </c>
      <c r="C20">
        <v>29</v>
      </c>
      <c r="D20">
        <v>47</v>
      </c>
      <c r="E20">
        <v>44</v>
      </c>
      <c r="F20">
        <v>39</v>
      </c>
      <c r="G20">
        <v>33</v>
      </c>
      <c r="H20">
        <f t="shared" si="0"/>
        <v>22</v>
      </c>
      <c r="I20" s="3">
        <v>22.405194805194807</v>
      </c>
      <c r="J20">
        <f t="shared" si="1"/>
        <v>252</v>
      </c>
      <c r="K20">
        <f t="shared" si="2"/>
        <v>25</v>
      </c>
    </row>
    <row r="21" spans="1:11" x14ac:dyDescent="0.3">
      <c r="A21" t="s">
        <v>20</v>
      </c>
      <c r="B21">
        <v>40</v>
      </c>
      <c r="C21">
        <v>34</v>
      </c>
      <c r="D21">
        <v>43</v>
      </c>
      <c r="E21">
        <v>43</v>
      </c>
      <c r="F21">
        <v>39</v>
      </c>
      <c r="G21">
        <v>30</v>
      </c>
      <c r="H21">
        <f t="shared" si="0"/>
        <v>40</v>
      </c>
      <c r="I21" s="3">
        <v>39.69350649350649</v>
      </c>
      <c r="J21">
        <f t="shared" si="1"/>
        <v>269</v>
      </c>
      <c r="K21">
        <f t="shared" si="2"/>
        <v>16</v>
      </c>
    </row>
    <row r="22" spans="1:11" x14ac:dyDescent="0.3">
      <c r="A22" t="s">
        <v>21</v>
      </c>
      <c r="B22">
        <v>35</v>
      </c>
      <c r="C22">
        <v>36</v>
      </c>
      <c r="D22">
        <v>39</v>
      </c>
      <c r="E22">
        <v>44</v>
      </c>
      <c r="F22">
        <v>40</v>
      </c>
      <c r="G22">
        <v>35</v>
      </c>
      <c r="H22">
        <f t="shared" si="0"/>
        <v>27</v>
      </c>
      <c r="I22" s="3">
        <v>26.893506493506493</v>
      </c>
      <c r="J22">
        <f t="shared" si="1"/>
        <v>256</v>
      </c>
      <c r="K22">
        <f t="shared" si="2"/>
        <v>23</v>
      </c>
    </row>
    <row r="23" spans="1:11" x14ac:dyDescent="0.3">
      <c r="A23" t="s">
        <v>22</v>
      </c>
      <c r="B23">
        <v>36</v>
      </c>
      <c r="C23">
        <v>32</v>
      </c>
      <c r="D23">
        <v>41</v>
      </c>
      <c r="E23">
        <v>45</v>
      </c>
      <c r="F23">
        <v>38</v>
      </c>
      <c r="G23">
        <v>33</v>
      </c>
      <c r="H23">
        <f t="shared" si="0"/>
        <v>37</v>
      </c>
      <c r="I23" s="3">
        <v>37.033766233766229</v>
      </c>
      <c r="J23">
        <f t="shared" si="1"/>
        <v>262</v>
      </c>
      <c r="K23">
        <f t="shared" si="2"/>
        <v>20</v>
      </c>
    </row>
    <row r="24" spans="1:11" x14ac:dyDescent="0.3">
      <c r="A24" t="s">
        <v>23</v>
      </c>
      <c r="B24">
        <v>35</v>
      </c>
      <c r="C24">
        <v>31</v>
      </c>
      <c r="D24">
        <v>43</v>
      </c>
      <c r="E24">
        <v>44</v>
      </c>
      <c r="F24">
        <v>40</v>
      </c>
      <c r="G24">
        <v>30</v>
      </c>
      <c r="H24">
        <f t="shared" si="0"/>
        <v>30</v>
      </c>
      <c r="I24" s="3">
        <v>29.71948051948052</v>
      </c>
      <c r="J24">
        <f t="shared" si="1"/>
        <v>253</v>
      </c>
      <c r="K24">
        <f t="shared" si="2"/>
        <v>24</v>
      </c>
    </row>
    <row r="25" spans="1:11" x14ac:dyDescent="0.3">
      <c r="A25" t="s">
        <v>24</v>
      </c>
      <c r="B25">
        <v>43</v>
      </c>
      <c r="C25">
        <v>43</v>
      </c>
      <c r="D25">
        <v>46</v>
      </c>
      <c r="E25">
        <v>45</v>
      </c>
      <c r="F25">
        <v>45</v>
      </c>
      <c r="G25" s="1">
        <v>50</v>
      </c>
      <c r="H25">
        <f t="shared" si="0"/>
        <v>32</v>
      </c>
      <c r="I25" s="3">
        <v>32.129870129870127</v>
      </c>
      <c r="J25">
        <f t="shared" si="1"/>
        <v>304</v>
      </c>
      <c r="K25">
        <f t="shared" si="2"/>
        <v>3</v>
      </c>
    </row>
    <row r="26" spans="1:11" x14ac:dyDescent="0.3">
      <c r="A26" t="s">
        <v>25</v>
      </c>
      <c r="B26">
        <v>34</v>
      </c>
      <c r="C26">
        <v>35</v>
      </c>
      <c r="D26">
        <v>45</v>
      </c>
      <c r="E26">
        <v>43</v>
      </c>
      <c r="F26">
        <v>40</v>
      </c>
      <c r="G26">
        <v>23</v>
      </c>
      <c r="H26">
        <f t="shared" si="0"/>
        <v>32</v>
      </c>
      <c r="I26" s="3">
        <v>32.129870129870127</v>
      </c>
      <c r="J26">
        <f t="shared" si="1"/>
        <v>252</v>
      </c>
      <c r="K26">
        <f t="shared" si="2"/>
        <v>25</v>
      </c>
    </row>
    <row r="27" spans="1:11" x14ac:dyDescent="0.3">
      <c r="A27" t="s">
        <v>26</v>
      </c>
      <c r="B27">
        <v>39</v>
      </c>
      <c r="C27">
        <v>38</v>
      </c>
      <c r="D27">
        <v>38</v>
      </c>
      <c r="E27">
        <v>38</v>
      </c>
      <c r="F27">
        <v>40</v>
      </c>
      <c r="G27">
        <v>25</v>
      </c>
      <c r="H27">
        <f t="shared" si="0"/>
        <v>41</v>
      </c>
      <c r="I27" s="3">
        <v>41.189610389610394</v>
      </c>
      <c r="J27">
        <f t="shared" si="1"/>
        <v>259</v>
      </c>
      <c r="K27">
        <f t="shared" si="2"/>
        <v>21</v>
      </c>
    </row>
    <row r="28" spans="1:11" x14ac:dyDescent="0.3">
      <c r="A28" t="s">
        <v>27</v>
      </c>
      <c r="B28">
        <v>25</v>
      </c>
      <c r="C28">
        <v>38</v>
      </c>
      <c r="D28">
        <v>44</v>
      </c>
      <c r="E28">
        <v>30</v>
      </c>
      <c r="F28">
        <v>37</v>
      </c>
      <c r="G28">
        <v>36</v>
      </c>
      <c r="H28">
        <f t="shared" si="0"/>
        <v>32</v>
      </c>
      <c r="I28" s="3">
        <v>32.129870129870127</v>
      </c>
      <c r="J28">
        <f t="shared" si="1"/>
        <v>242</v>
      </c>
      <c r="K28">
        <f t="shared" si="2"/>
        <v>27</v>
      </c>
    </row>
    <row r="29" spans="1:11" x14ac:dyDescent="0.3">
      <c r="A29" t="s">
        <v>28</v>
      </c>
      <c r="B29">
        <v>37</v>
      </c>
      <c r="C29">
        <v>26</v>
      </c>
      <c r="D29">
        <v>33</v>
      </c>
      <c r="E29">
        <v>44</v>
      </c>
      <c r="F29">
        <v>30</v>
      </c>
      <c r="G29">
        <v>38</v>
      </c>
      <c r="H29">
        <f t="shared" si="0"/>
        <v>32</v>
      </c>
      <c r="I29" s="3">
        <v>32.129870129870127</v>
      </c>
      <c r="J29">
        <f t="shared" si="1"/>
        <v>240</v>
      </c>
      <c r="K29">
        <f t="shared" si="2"/>
        <v>28</v>
      </c>
    </row>
    <row r="30" spans="1:11" x14ac:dyDescent="0.3">
      <c r="A30" t="s">
        <v>29</v>
      </c>
      <c r="B30">
        <v>38</v>
      </c>
      <c r="C30">
        <v>30</v>
      </c>
      <c r="D30">
        <v>39</v>
      </c>
      <c r="E30">
        <v>40</v>
      </c>
      <c r="F30">
        <v>27</v>
      </c>
      <c r="G30">
        <v>32</v>
      </c>
      <c r="H30">
        <f t="shared" si="0"/>
        <v>32</v>
      </c>
      <c r="I30" s="3">
        <v>32.046753246753248</v>
      </c>
      <c r="J30">
        <f t="shared" si="1"/>
        <v>238</v>
      </c>
      <c r="K30">
        <f t="shared" si="2"/>
        <v>29</v>
      </c>
    </row>
    <row r="31" spans="1:11" x14ac:dyDescent="0.3">
      <c r="A31" t="s">
        <v>30</v>
      </c>
      <c r="B31">
        <v>38</v>
      </c>
      <c r="C31">
        <v>31</v>
      </c>
      <c r="D31">
        <v>43</v>
      </c>
      <c r="E31">
        <v>44</v>
      </c>
      <c r="F31">
        <v>25</v>
      </c>
      <c r="G31">
        <v>20</v>
      </c>
      <c r="H31">
        <f t="shared" si="0"/>
        <v>24</v>
      </c>
      <c r="I31" s="3">
        <v>23.65194805194805</v>
      </c>
      <c r="J31">
        <f t="shared" si="1"/>
        <v>225</v>
      </c>
      <c r="K31">
        <f t="shared" si="2"/>
        <v>31</v>
      </c>
    </row>
    <row r="32" spans="1:11" x14ac:dyDescent="0.3">
      <c r="A32" t="s">
        <v>31</v>
      </c>
      <c r="B32">
        <v>35</v>
      </c>
      <c r="C32">
        <v>23</v>
      </c>
      <c r="D32">
        <v>35</v>
      </c>
      <c r="E32">
        <v>42</v>
      </c>
      <c r="F32">
        <v>31</v>
      </c>
      <c r="G32">
        <v>25</v>
      </c>
      <c r="H32">
        <f t="shared" si="0"/>
        <v>32</v>
      </c>
      <c r="I32" s="3">
        <v>32.046753246753248</v>
      </c>
      <c r="J32">
        <f t="shared" si="1"/>
        <v>223</v>
      </c>
      <c r="K32">
        <f t="shared" si="2"/>
        <v>33</v>
      </c>
    </row>
    <row r="33" spans="1:11" x14ac:dyDescent="0.3">
      <c r="A33" t="s">
        <v>32</v>
      </c>
      <c r="B33">
        <v>35</v>
      </c>
      <c r="C33">
        <v>24</v>
      </c>
      <c r="D33">
        <v>37</v>
      </c>
      <c r="E33">
        <v>44</v>
      </c>
      <c r="F33">
        <v>29</v>
      </c>
      <c r="G33">
        <v>18</v>
      </c>
      <c r="H33">
        <f t="shared" si="0"/>
        <v>37</v>
      </c>
      <c r="I33" s="3">
        <v>36.535064935064938</v>
      </c>
      <c r="J33">
        <f t="shared" si="1"/>
        <v>224</v>
      </c>
      <c r="K33">
        <f t="shared" si="2"/>
        <v>32</v>
      </c>
    </row>
    <row r="34" spans="1:11" x14ac:dyDescent="0.3">
      <c r="A34" t="s">
        <v>33</v>
      </c>
      <c r="B34">
        <v>28</v>
      </c>
      <c r="C34">
        <v>21</v>
      </c>
      <c r="D34">
        <v>39</v>
      </c>
      <c r="E34">
        <v>42</v>
      </c>
      <c r="F34">
        <v>32</v>
      </c>
      <c r="G34">
        <v>25</v>
      </c>
      <c r="H34">
        <f t="shared" si="0"/>
        <v>32</v>
      </c>
      <c r="I34" s="3">
        <v>32.046753246753248</v>
      </c>
      <c r="J34">
        <f t="shared" si="1"/>
        <v>219</v>
      </c>
      <c r="K34">
        <f t="shared" si="2"/>
        <v>34</v>
      </c>
    </row>
    <row r="35" spans="1:11" x14ac:dyDescent="0.3">
      <c r="A35" t="s">
        <v>34</v>
      </c>
      <c r="B35">
        <v>33</v>
      </c>
      <c r="C35">
        <v>25</v>
      </c>
      <c r="D35">
        <v>37</v>
      </c>
      <c r="E35">
        <v>42</v>
      </c>
      <c r="F35">
        <v>23</v>
      </c>
      <c r="G35">
        <v>24</v>
      </c>
      <c r="H35">
        <f t="shared" si="0"/>
        <v>18</v>
      </c>
      <c r="I35" s="3">
        <v>18</v>
      </c>
      <c r="J35">
        <f t="shared" si="1"/>
        <v>202</v>
      </c>
      <c r="K35">
        <f t="shared" si="2"/>
        <v>35</v>
      </c>
    </row>
    <row r="36" spans="1:11" x14ac:dyDescent="0.3">
      <c r="A36" t="s">
        <v>35</v>
      </c>
      <c r="B36">
        <v>29</v>
      </c>
      <c r="C36">
        <v>14</v>
      </c>
      <c r="D36">
        <v>41</v>
      </c>
      <c r="E36">
        <v>40</v>
      </c>
      <c r="F36">
        <v>32</v>
      </c>
      <c r="G36">
        <v>28</v>
      </c>
      <c r="H36">
        <f t="shared" si="0"/>
        <v>45</v>
      </c>
      <c r="I36" s="3">
        <v>44.929870129870132</v>
      </c>
      <c r="J36">
        <f t="shared" si="1"/>
        <v>229</v>
      </c>
      <c r="K36">
        <f t="shared" si="2"/>
        <v>30</v>
      </c>
    </row>
    <row r="37" spans="1:11" x14ac:dyDescent="0.3">
      <c r="A37" t="s">
        <v>36</v>
      </c>
      <c r="B37">
        <v>27</v>
      </c>
      <c r="C37">
        <v>16</v>
      </c>
      <c r="D37">
        <v>40</v>
      </c>
      <c r="E37">
        <v>33</v>
      </c>
      <c r="F37">
        <v>18</v>
      </c>
      <c r="G37">
        <v>20</v>
      </c>
      <c r="H37">
        <f t="shared" si="0"/>
        <v>32</v>
      </c>
      <c r="I37" s="3">
        <v>32.129870129870127</v>
      </c>
      <c r="J37">
        <f t="shared" si="1"/>
        <v>186</v>
      </c>
      <c r="K37">
        <f t="shared" si="2"/>
        <v>36</v>
      </c>
    </row>
    <row r="38" spans="1:11" x14ac:dyDescent="0.3">
      <c r="A38" t="s">
        <v>37</v>
      </c>
      <c r="B38">
        <v>15</v>
      </c>
      <c r="C38">
        <v>4</v>
      </c>
      <c r="D38">
        <v>25</v>
      </c>
      <c r="E38">
        <v>41</v>
      </c>
      <c r="F38">
        <v>1</v>
      </c>
      <c r="G38">
        <v>0</v>
      </c>
      <c r="H38">
        <f t="shared" si="0"/>
        <v>32</v>
      </c>
      <c r="I38" s="3">
        <v>32.129870129870127</v>
      </c>
      <c r="J38">
        <f t="shared" si="1"/>
        <v>118</v>
      </c>
      <c r="K38">
        <f t="shared" si="2"/>
        <v>37</v>
      </c>
    </row>
    <row r="39" spans="1:11" x14ac:dyDescent="0.3">
      <c r="A39" t="s">
        <v>38</v>
      </c>
      <c r="B39">
        <v>0</v>
      </c>
      <c r="C39">
        <v>5</v>
      </c>
      <c r="D39">
        <v>30</v>
      </c>
      <c r="E39">
        <v>38</v>
      </c>
      <c r="F39">
        <v>4</v>
      </c>
      <c r="G39">
        <v>0</v>
      </c>
      <c r="H39">
        <f t="shared" si="0"/>
        <v>32</v>
      </c>
      <c r="I39" s="3">
        <v>32.046753246753248</v>
      </c>
      <c r="J39">
        <f t="shared" si="1"/>
        <v>109</v>
      </c>
      <c r="K39">
        <f t="shared" si="2"/>
        <v>38</v>
      </c>
    </row>
    <row r="40" spans="1:11" x14ac:dyDescent="0.3">
      <c r="A40" t="s">
        <v>39</v>
      </c>
      <c r="B40">
        <v>0</v>
      </c>
      <c r="C40">
        <v>5</v>
      </c>
      <c r="D40">
        <v>37</v>
      </c>
      <c r="E40">
        <v>31</v>
      </c>
      <c r="F40">
        <v>3</v>
      </c>
      <c r="G40">
        <v>0</v>
      </c>
      <c r="H40">
        <f t="shared" si="0"/>
        <v>20</v>
      </c>
      <c r="I40" s="3">
        <v>19.57922077922078</v>
      </c>
      <c r="J40">
        <f t="shared" si="1"/>
        <v>96</v>
      </c>
      <c r="K40">
        <f t="shared" si="2"/>
        <v>39</v>
      </c>
    </row>
    <row r="42" spans="1:11" x14ac:dyDescent="0.3">
      <c r="A42" s="1" t="s">
        <v>46</v>
      </c>
    </row>
    <row r="44" spans="1:11" x14ac:dyDescent="0.3">
      <c r="A44" t="s">
        <v>57</v>
      </c>
      <c r="B44" t="str">
        <f>B1</f>
        <v>értékelő1</v>
      </c>
      <c r="C44" t="str">
        <f t="shared" ref="C44:H44" si="3">C1</f>
        <v>értékelő2</v>
      </c>
      <c r="D44" t="str">
        <f t="shared" si="3"/>
        <v>értékelő3</v>
      </c>
      <c r="E44" t="str">
        <f t="shared" si="3"/>
        <v>értékelő4</v>
      </c>
      <c r="F44" t="str">
        <f t="shared" si="3"/>
        <v>értékelő5</v>
      </c>
      <c r="G44" t="str">
        <f t="shared" si="3"/>
        <v>értékelő6</v>
      </c>
      <c r="H44" t="str">
        <f t="shared" si="3"/>
        <v>értékelő7</v>
      </c>
    </row>
    <row r="45" spans="1:11" x14ac:dyDescent="0.3">
      <c r="A45" t="s">
        <v>51</v>
      </c>
      <c r="B45">
        <f>MAX(B2:B40)</f>
        <v>50</v>
      </c>
      <c r="C45">
        <f t="shared" ref="C45:H45" si="4">MAX(C2:C40)</f>
        <v>50</v>
      </c>
      <c r="D45">
        <f t="shared" si="4"/>
        <v>47</v>
      </c>
      <c r="E45">
        <f t="shared" si="4"/>
        <v>47</v>
      </c>
      <c r="F45">
        <f t="shared" si="4"/>
        <v>50</v>
      </c>
      <c r="G45">
        <f t="shared" si="4"/>
        <v>50</v>
      </c>
      <c r="H45">
        <f t="shared" si="4"/>
        <v>50</v>
      </c>
    </row>
    <row r="46" spans="1:11" x14ac:dyDescent="0.3">
      <c r="A46" t="s">
        <v>49</v>
      </c>
      <c r="B46">
        <f>QUARTILE(B2:B40,3)</f>
        <v>40</v>
      </c>
      <c r="C46">
        <f t="shared" ref="C46:H46" si="5">QUARTILE(C2:C40,3)</f>
        <v>39</v>
      </c>
      <c r="D46">
        <f t="shared" si="5"/>
        <v>43</v>
      </c>
      <c r="E46">
        <f t="shared" si="5"/>
        <v>44</v>
      </c>
      <c r="F46">
        <f t="shared" si="5"/>
        <v>40</v>
      </c>
      <c r="G46">
        <f t="shared" si="5"/>
        <v>40</v>
      </c>
      <c r="H46">
        <f t="shared" si="5"/>
        <v>32</v>
      </c>
    </row>
    <row r="47" spans="1:11" x14ac:dyDescent="0.3">
      <c r="A47" t="s">
        <v>47</v>
      </c>
      <c r="B47" s="2">
        <f>AVERAGE(B2:B40)</f>
        <v>35.615384615384613</v>
      </c>
      <c r="C47" s="2">
        <f t="shared" ref="C47:H47" si="6">AVERAGE(C2:C40)</f>
        <v>32.512820512820511</v>
      </c>
      <c r="D47" s="2">
        <f t="shared" si="6"/>
        <v>40.589743589743591</v>
      </c>
      <c r="E47" s="2">
        <f t="shared" si="6"/>
        <v>42.282051282051285</v>
      </c>
      <c r="F47" s="2">
        <f t="shared" si="6"/>
        <v>35.128205128205131</v>
      </c>
      <c r="G47" s="2">
        <f t="shared" si="6"/>
        <v>32.487179487179489</v>
      </c>
      <c r="H47" s="2">
        <f t="shared" si="6"/>
        <v>31.846153846153847</v>
      </c>
    </row>
    <row r="48" spans="1:11" x14ac:dyDescent="0.3">
      <c r="A48" t="s">
        <v>52</v>
      </c>
      <c r="B48">
        <f>MEDIAN(B2:B40)</f>
        <v>38</v>
      </c>
      <c r="C48">
        <f t="shared" ref="C48:H48" si="7">MEDIAN(C2:C40)</f>
        <v>34</v>
      </c>
      <c r="D48">
        <f t="shared" si="7"/>
        <v>41</v>
      </c>
      <c r="E48">
        <f t="shared" si="7"/>
        <v>44</v>
      </c>
      <c r="F48">
        <f t="shared" si="7"/>
        <v>39</v>
      </c>
      <c r="G48">
        <f t="shared" si="7"/>
        <v>35</v>
      </c>
      <c r="H48">
        <f t="shared" si="7"/>
        <v>32</v>
      </c>
    </row>
    <row r="49" spans="1:8" x14ac:dyDescent="0.3">
      <c r="A49" t="s">
        <v>48</v>
      </c>
      <c r="B49">
        <f>MODE(B2:B40)</f>
        <v>40</v>
      </c>
      <c r="C49">
        <f t="shared" ref="C49:H49" si="8">MODE(C2:C40)</f>
        <v>34</v>
      </c>
      <c r="D49">
        <f t="shared" si="8"/>
        <v>43</v>
      </c>
      <c r="E49">
        <f t="shared" si="8"/>
        <v>44</v>
      </c>
      <c r="F49">
        <f t="shared" si="8"/>
        <v>40</v>
      </c>
      <c r="G49">
        <f t="shared" si="8"/>
        <v>40</v>
      </c>
      <c r="H49">
        <f t="shared" si="8"/>
        <v>32</v>
      </c>
    </row>
    <row r="50" spans="1:8" x14ac:dyDescent="0.3">
      <c r="A50" t="s">
        <v>50</v>
      </c>
      <c r="B50" s="2">
        <f>QUARTILE(B2:B40,1)</f>
        <v>35</v>
      </c>
      <c r="C50" s="2">
        <f t="shared" ref="C50:H50" si="9">QUARTILE(C2:C40,1)</f>
        <v>27.5</v>
      </c>
      <c r="D50" s="2">
        <f t="shared" si="9"/>
        <v>39</v>
      </c>
      <c r="E50" s="2">
        <f t="shared" si="9"/>
        <v>41.5</v>
      </c>
      <c r="F50" s="2">
        <f t="shared" si="9"/>
        <v>31.5</v>
      </c>
      <c r="G50" s="2">
        <f t="shared" si="9"/>
        <v>25</v>
      </c>
      <c r="H50" s="2">
        <f t="shared" si="9"/>
        <v>29.5</v>
      </c>
    </row>
    <row r="51" spans="1:8" x14ac:dyDescent="0.3">
      <c r="A51" t="s">
        <v>53</v>
      </c>
      <c r="B51">
        <f>MIN(B2:B40)</f>
        <v>0</v>
      </c>
      <c r="C51">
        <f t="shared" ref="C51:H51" si="10">MIN(C2:C40)</f>
        <v>4</v>
      </c>
      <c r="D51">
        <f t="shared" si="10"/>
        <v>25</v>
      </c>
      <c r="E51">
        <f t="shared" si="10"/>
        <v>30</v>
      </c>
      <c r="F51">
        <f t="shared" si="10"/>
        <v>1</v>
      </c>
      <c r="G51">
        <f t="shared" si="10"/>
        <v>0</v>
      </c>
      <c r="H51">
        <f t="shared" si="10"/>
        <v>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1179-C744-4487-AA49-12BCA38D7E77}">
  <dimension ref="A1:S135"/>
  <sheetViews>
    <sheetView workbookViewId="0">
      <selection activeCell="K12" sqref="K12"/>
    </sheetView>
  </sheetViews>
  <sheetFormatPr defaultRowHeight="14.4" x14ac:dyDescent="0.3"/>
  <cols>
    <col min="1" max="1" width="18.88671875" bestFit="1" customWidth="1"/>
    <col min="2" max="2" width="14.33203125" bestFit="1" customWidth="1"/>
    <col min="3" max="3" width="9.21875" bestFit="1" customWidth="1"/>
    <col min="4" max="4" width="12" bestFit="1" customWidth="1"/>
    <col min="5" max="5" width="16.88671875" bestFit="1" customWidth="1"/>
    <col min="6" max="6" width="7.21875" bestFit="1" customWidth="1"/>
    <col min="7" max="7" width="9.21875" bestFit="1" customWidth="1"/>
    <col min="8" max="8" width="13.88671875" bestFit="1" customWidth="1"/>
    <col min="11" max="11" width="18.88671875" bestFit="1" customWidth="1"/>
  </cols>
  <sheetData>
    <row r="1" spans="1:12" x14ac:dyDescent="0.3">
      <c r="A1" t="str">
        <f t="array" ref="A1:H8">TRANSPOSE('nyers pontok'!A44:H51)</f>
        <v>OAM_egyenszilárdság</v>
      </c>
      <c r="B1" t="str">
        <v>max (kvartilis_4)</v>
      </c>
      <c r="C1" t="str">
        <v>kvartilis_3</v>
      </c>
      <c r="D1" t="str">
        <v>átlag</v>
      </c>
      <c r="E1" t="str">
        <v>medián (kvartilis_2)</v>
      </c>
      <c r="F1" t="str">
        <v>módusz</v>
      </c>
      <c r="G1" t="str">
        <v>kvartilis_1</v>
      </c>
      <c r="H1" t="str">
        <v>min (kvartilis_0)</v>
      </c>
    </row>
    <row r="2" spans="1:12" x14ac:dyDescent="0.3">
      <c r="A2" t="str">
        <v>értékelő1</v>
      </c>
      <c r="B2">
        <v>50</v>
      </c>
      <c r="C2">
        <v>40</v>
      </c>
      <c r="D2">
        <v>35.615384615384613</v>
      </c>
      <c r="E2">
        <v>38</v>
      </c>
      <c r="F2">
        <v>40</v>
      </c>
      <c r="G2">
        <v>35</v>
      </c>
      <c r="H2">
        <v>0</v>
      </c>
    </row>
    <row r="3" spans="1:12" x14ac:dyDescent="0.3">
      <c r="A3" t="str">
        <v>értékelő2</v>
      </c>
      <c r="B3">
        <v>50</v>
      </c>
      <c r="C3">
        <v>39</v>
      </c>
      <c r="D3">
        <v>32.512820512820511</v>
      </c>
      <c r="E3">
        <v>34</v>
      </c>
      <c r="F3">
        <v>34</v>
      </c>
      <c r="G3">
        <v>27.5</v>
      </c>
      <c r="H3">
        <v>4</v>
      </c>
    </row>
    <row r="4" spans="1:12" x14ac:dyDescent="0.3">
      <c r="A4" t="str">
        <v>értékelő3</v>
      </c>
      <c r="B4">
        <v>47</v>
      </c>
      <c r="C4">
        <v>43</v>
      </c>
      <c r="D4">
        <v>40.589743589743591</v>
      </c>
      <c r="E4">
        <v>41</v>
      </c>
      <c r="F4">
        <v>43</v>
      </c>
      <c r="G4">
        <v>39</v>
      </c>
      <c r="H4">
        <v>25</v>
      </c>
    </row>
    <row r="5" spans="1:12" x14ac:dyDescent="0.3">
      <c r="A5" t="str">
        <v>értékelő4</v>
      </c>
      <c r="B5">
        <v>47</v>
      </c>
      <c r="C5">
        <v>44</v>
      </c>
      <c r="D5">
        <v>42.282051282051285</v>
      </c>
      <c r="E5">
        <v>44</v>
      </c>
      <c r="F5">
        <v>44</v>
      </c>
      <c r="G5">
        <v>41.5</v>
      </c>
      <c r="H5">
        <v>30</v>
      </c>
    </row>
    <row r="6" spans="1:12" x14ac:dyDescent="0.3">
      <c r="A6" t="str">
        <v>értékelő5</v>
      </c>
      <c r="B6">
        <v>50</v>
      </c>
      <c r="C6">
        <v>40</v>
      </c>
      <c r="D6">
        <v>35.128205128205131</v>
      </c>
      <c r="E6">
        <v>39</v>
      </c>
      <c r="F6">
        <v>40</v>
      </c>
      <c r="G6">
        <v>31.5</v>
      </c>
      <c r="H6">
        <v>1</v>
      </c>
    </row>
    <row r="7" spans="1:12" x14ac:dyDescent="0.3">
      <c r="A7" t="str">
        <v>értékelő6</v>
      </c>
      <c r="B7">
        <v>50</v>
      </c>
      <c r="C7">
        <v>40</v>
      </c>
      <c r="D7">
        <v>32.487179487179489</v>
      </c>
      <c r="E7">
        <v>35</v>
      </c>
      <c r="F7">
        <v>40</v>
      </c>
      <c r="G7">
        <v>25</v>
      </c>
      <c r="H7">
        <v>0</v>
      </c>
    </row>
    <row r="8" spans="1:12" x14ac:dyDescent="0.3">
      <c r="A8" t="str">
        <v>értékelő7</v>
      </c>
      <c r="B8">
        <v>50</v>
      </c>
      <c r="C8">
        <v>32</v>
      </c>
      <c r="D8">
        <v>31.846153846153847</v>
      </c>
      <c r="E8">
        <v>32</v>
      </c>
      <c r="F8">
        <v>32</v>
      </c>
      <c r="G8">
        <v>29.5</v>
      </c>
      <c r="H8">
        <v>18</v>
      </c>
    </row>
    <row r="11" spans="1:12" x14ac:dyDescent="0.3">
      <c r="A11" t="str">
        <f>A1</f>
        <v>OAM_egyenszilárdság</v>
      </c>
      <c r="B11" t="str">
        <f t="shared" ref="B11:H11" si="0">B1</f>
        <v>max (kvartilis_4)</v>
      </c>
      <c r="C11" t="str">
        <f t="shared" si="0"/>
        <v>kvartilis_3</v>
      </c>
      <c r="D11" t="str">
        <f t="shared" si="0"/>
        <v>átlag</v>
      </c>
      <c r="E11" t="str">
        <f t="shared" si="0"/>
        <v>medián (kvartilis_2)</v>
      </c>
      <c r="F11" t="str">
        <f t="shared" si="0"/>
        <v>módusz</v>
      </c>
      <c r="G11" t="str">
        <f t="shared" si="0"/>
        <v>kvartilis_1</v>
      </c>
      <c r="H11" t="str">
        <f t="shared" si="0"/>
        <v>min (kvartilis_0)</v>
      </c>
      <c r="I11" t="s">
        <v>58</v>
      </c>
      <c r="J11" t="str">
        <f>I56</f>
        <v>Becslés</v>
      </c>
      <c r="K11" t="s">
        <v>135</v>
      </c>
      <c r="L11" t="s">
        <v>162</v>
      </c>
    </row>
    <row r="12" spans="1:12" x14ac:dyDescent="0.3">
      <c r="A12" t="str">
        <f t="shared" ref="A12" si="1">A2</f>
        <v>értékelő1</v>
      </c>
      <c r="B12">
        <f>RANK(B2,B$2:B$8,0)</f>
        <v>1</v>
      </c>
      <c r="C12">
        <f t="shared" ref="C12:H12" si="2">RANK(C2,C$2:C$8,0)</f>
        <v>3</v>
      </c>
      <c r="D12">
        <f t="shared" si="2"/>
        <v>3</v>
      </c>
      <c r="E12">
        <f t="shared" si="2"/>
        <v>4</v>
      </c>
      <c r="F12">
        <f t="shared" si="2"/>
        <v>3</v>
      </c>
      <c r="G12">
        <f t="shared" si="2"/>
        <v>3</v>
      </c>
      <c r="H12">
        <f t="shared" si="2"/>
        <v>6</v>
      </c>
      <c r="I12">
        <v>1000</v>
      </c>
      <c r="J12">
        <f t="shared" ref="J12:J18" si="3">I57</f>
        <v>1003.4</v>
      </c>
      <c r="K12" t="s">
        <v>136</v>
      </c>
      <c r="L12">
        <f>IF(K115*K57&lt;=0,1,0)</f>
        <v>1</v>
      </c>
    </row>
    <row r="13" spans="1:12" x14ac:dyDescent="0.3">
      <c r="A13" t="str">
        <f t="shared" ref="A13" si="4">A3</f>
        <v>értékelő2</v>
      </c>
      <c r="B13">
        <f t="shared" ref="B13:H13" si="5">RANK(B3,B$2:B$8,0)</f>
        <v>1</v>
      </c>
      <c r="C13">
        <f t="shared" si="5"/>
        <v>6</v>
      </c>
      <c r="D13">
        <f t="shared" si="5"/>
        <v>5</v>
      </c>
      <c r="E13">
        <f t="shared" si="5"/>
        <v>6</v>
      </c>
      <c r="F13">
        <f t="shared" si="5"/>
        <v>6</v>
      </c>
      <c r="G13">
        <f t="shared" si="5"/>
        <v>6</v>
      </c>
      <c r="H13">
        <f t="shared" si="5"/>
        <v>4</v>
      </c>
      <c r="I13">
        <v>1000</v>
      </c>
      <c r="J13">
        <f t="shared" si="3"/>
        <v>999.4</v>
      </c>
      <c r="K13" t="s">
        <v>137</v>
      </c>
      <c r="L13">
        <f t="shared" ref="L13:L18" si="6">IF(K116*K58&lt;=0,1,0)</f>
        <v>1</v>
      </c>
    </row>
    <row r="14" spans="1:12" x14ac:dyDescent="0.3">
      <c r="A14" t="str">
        <f t="shared" ref="A14" si="7">A4</f>
        <v>értékelő3</v>
      </c>
      <c r="B14">
        <f t="shared" ref="B14:H14" si="8">RANK(B4,B$2:B$8,0)</f>
        <v>6</v>
      </c>
      <c r="C14">
        <f t="shared" si="8"/>
        <v>2</v>
      </c>
      <c r="D14">
        <f t="shared" si="8"/>
        <v>2</v>
      </c>
      <c r="E14">
        <f t="shared" si="8"/>
        <v>2</v>
      </c>
      <c r="F14">
        <f t="shared" si="8"/>
        <v>2</v>
      </c>
      <c r="G14">
        <f t="shared" si="8"/>
        <v>2</v>
      </c>
      <c r="H14">
        <f t="shared" si="8"/>
        <v>2</v>
      </c>
      <c r="I14">
        <v>1000</v>
      </c>
      <c r="J14">
        <f t="shared" si="3"/>
        <v>996.4</v>
      </c>
      <c r="K14" t="s">
        <v>138</v>
      </c>
      <c r="L14">
        <f t="shared" si="6"/>
        <v>1</v>
      </c>
    </row>
    <row r="15" spans="1:12" x14ac:dyDescent="0.3">
      <c r="A15" t="str">
        <f t="shared" ref="A15" si="9">A5</f>
        <v>értékelő4</v>
      </c>
      <c r="B15">
        <f t="shared" ref="B15:H15" si="10">RANK(B5,B$2:B$8,0)</f>
        <v>6</v>
      </c>
      <c r="C15">
        <f t="shared" si="10"/>
        <v>1</v>
      </c>
      <c r="D15">
        <f t="shared" si="10"/>
        <v>1</v>
      </c>
      <c r="E15">
        <f t="shared" si="10"/>
        <v>1</v>
      </c>
      <c r="F15">
        <f t="shared" si="10"/>
        <v>1</v>
      </c>
      <c r="G15">
        <f t="shared" si="10"/>
        <v>1</v>
      </c>
      <c r="H15">
        <f t="shared" si="10"/>
        <v>1</v>
      </c>
      <c r="I15">
        <v>1000</v>
      </c>
      <c r="J15">
        <f t="shared" si="3"/>
        <v>1002.4</v>
      </c>
      <c r="K15" t="s">
        <v>136</v>
      </c>
      <c r="L15">
        <f t="shared" si="6"/>
        <v>1</v>
      </c>
    </row>
    <row r="16" spans="1:12" x14ac:dyDescent="0.3">
      <c r="A16" t="str">
        <f t="shared" ref="A16" si="11">A6</f>
        <v>értékelő5</v>
      </c>
      <c r="B16">
        <f t="shared" ref="B16:H16" si="12">RANK(B6,B$2:B$8,0)</f>
        <v>1</v>
      </c>
      <c r="C16">
        <f t="shared" si="12"/>
        <v>3</v>
      </c>
      <c r="D16">
        <f t="shared" si="12"/>
        <v>4</v>
      </c>
      <c r="E16">
        <f t="shared" si="12"/>
        <v>3</v>
      </c>
      <c r="F16">
        <f t="shared" si="12"/>
        <v>3</v>
      </c>
      <c r="G16">
        <f t="shared" si="12"/>
        <v>4</v>
      </c>
      <c r="H16">
        <f t="shared" si="12"/>
        <v>5</v>
      </c>
      <c r="I16">
        <v>1000</v>
      </c>
      <c r="J16">
        <f t="shared" si="3"/>
        <v>1003.4</v>
      </c>
      <c r="K16" t="s">
        <v>136</v>
      </c>
      <c r="L16">
        <f t="shared" si="6"/>
        <v>1</v>
      </c>
    </row>
    <row r="17" spans="1:19" x14ac:dyDescent="0.3">
      <c r="A17" t="str">
        <f t="shared" ref="A17" si="13">A7</f>
        <v>értékelő6</v>
      </c>
      <c r="B17">
        <f t="shared" ref="B17:H17" si="14">RANK(B7,B$2:B$8,0)</f>
        <v>1</v>
      </c>
      <c r="C17">
        <f t="shared" si="14"/>
        <v>3</v>
      </c>
      <c r="D17">
        <f t="shared" si="14"/>
        <v>6</v>
      </c>
      <c r="E17">
        <f t="shared" si="14"/>
        <v>5</v>
      </c>
      <c r="F17">
        <f t="shared" si="14"/>
        <v>3</v>
      </c>
      <c r="G17">
        <f t="shared" si="14"/>
        <v>7</v>
      </c>
      <c r="H17">
        <f t="shared" si="14"/>
        <v>6</v>
      </c>
      <c r="I17">
        <v>1000</v>
      </c>
      <c r="J17">
        <f t="shared" si="3"/>
        <v>995.4</v>
      </c>
      <c r="K17" t="s">
        <v>138</v>
      </c>
      <c r="L17">
        <f t="shared" si="6"/>
        <v>1</v>
      </c>
    </row>
    <row r="18" spans="1:19" x14ac:dyDescent="0.3">
      <c r="A18" t="str">
        <f t="shared" ref="A18" si="15">A8</f>
        <v>értékelő7</v>
      </c>
      <c r="B18">
        <f t="shared" ref="B18:H18" si="16">RANK(B8,B$2:B$8,0)</f>
        <v>1</v>
      </c>
      <c r="C18">
        <f t="shared" si="16"/>
        <v>7</v>
      </c>
      <c r="D18">
        <f t="shared" si="16"/>
        <v>7</v>
      </c>
      <c r="E18">
        <f t="shared" si="16"/>
        <v>7</v>
      </c>
      <c r="F18">
        <f t="shared" si="16"/>
        <v>7</v>
      </c>
      <c r="G18">
        <f t="shared" si="16"/>
        <v>5</v>
      </c>
      <c r="H18">
        <f t="shared" si="16"/>
        <v>3</v>
      </c>
      <c r="I18">
        <v>1000</v>
      </c>
      <c r="J18">
        <f t="shared" si="3"/>
        <v>999.4</v>
      </c>
      <c r="K18" t="s">
        <v>137</v>
      </c>
      <c r="L18">
        <f t="shared" si="6"/>
        <v>1</v>
      </c>
    </row>
    <row r="19" spans="1:19" x14ac:dyDescent="0.3">
      <c r="A19" t="s">
        <v>139</v>
      </c>
      <c r="I19">
        <f>SUM(I12:I18)</f>
        <v>7000</v>
      </c>
      <c r="J19">
        <f>SUM(J12:J18)</f>
        <v>6999.7999999999993</v>
      </c>
      <c r="K19" t="s">
        <v>163</v>
      </c>
    </row>
    <row r="23" spans="1:19" ht="18" x14ac:dyDescent="0.3">
      <c r="A23" s="4"/>
    </row>
    <row r="24" spans="1:19" x14ac:dyDescent="0.3">
      <c r="A24" s="5"/>
    </row>
    <row r="27" spans="1:19" ht="18" x14ac:dyDescent="0.3">
      <c r="A27" s="6" t="s">
        <v>59</v>
      </c>
      <c r="B27" s="7">
        <v>6445228</v>
      </c>
      <c r="C27" s="6" t="s">
        <v>60</v>
      </c>
      <c r="D27" s="7">
        <v>7</v>
      </c>
      <c r="E27" s="6" t="s">
        <v>61</v>
      </c>
      <c r="F27" s="7">
        <v>7</v>
      </c>
      <c r="G27" s="6" t="s">
        <v>62</v>
      </c>
      <c r="H27" s="7">
        <v>7</v>
      </c>
      <c r="I27" s="6" t="s">
        <v>63</v>
      </c>
      <c r="J27" s="7">
        <v>0</v>
      </c>
      <c r="K27" s="6" t="s">
        <v>64</v>
      </c>
      <c r="L27" s="7" t="s">
        <v>65</v>
      </c>
    </row>
    <row r="28" spans="1:19" ht="18.600000000000001" thickBot="1" x14ac:dyDescent="0.35">
      <c r="A28" s="4"/>
    </row>
    <row r="29" spans="1:19" ht="15" thickBot="1" x14ac:dyDescent="0.35">
      <c r="A29" s="8" t="s">
        <v>66</v>
      </c>
      <c r="B29" s="8" t="s">
        <v>67</v>
      </c>
      <c r="C29" s="8" t="s">
        <v>68</v>
      </c>
      <c r="D29" s="8" t="s">
        <v>69</v>
      </c>
      <c r="E29" s="8" t="s">
        <v>70</v>
      </c>
      <c r="F29" s="8" t="s">
        <v>71</v>
      </c>
      <c r="G29" s="8" t="s">
        <v>72</v>
      </c>
      <c r="H29" s="8" t="s">
        <v>73</v>
      </c>
      <c r="I29" s="8" t="s">
        <v>74</v>
      </c>
      <c r="L29" s="14" t="s">
        <v>140</v>
      </c>
      <c r="M29" s="14" t="s">
        <v>140</v>
      </c>
      <c r="N29" s="14" t="s">
        <v>140</v>
      </c>
      <c r="O29" s="14" t="s">
        <v>140</v>
      </c>
      <c r="P29" s="14" t="s">
        <v>140</v>
      </c>
      <c r="Q29" s="14" t="s">
        <v>140</v>
      </c>
      <c r="R29" s="14" t="s">
        <v>140</v>
      </c>
      <c r="S29" t="str">
        <f>I29</f>
        <v>Y(A8)</v>
      </c>
    </row>
    <row r="30" spans="1:19" ht="15" thickBot="1" x14ac:dyDescent="0.35">
      <c r="A30" s="8" t="s">
        <v>75</v>
      </c>
      <c r="B30" s="9">
        <v>1</v>
      </c>
      <c r="C30" s="9">
        <v>3</v>
      </c>
      <c r="D30" s="9">
        <v>3</v>
      </c>
      <c r="E30" s="9">
        <v>4</v>
      </c>
      <c r="F30" s="9">
        <v>3</v>
      </c>
      <c r="G30" s="9">
        <v>3</v>
      </c>
      <c r="H30" s="9">
        <v>6</v>
      </c>
      <c r="I30" s="9">
        <v>1000</v>
      </c>
      <c r="L30">
        <f>8-B30</f>
        <v>7</v>
      </c>
      <c r="M30">
        <f t="shared" ref="M30:R36" si="17">8-C30</f>
        <v>5</v>
      </c>
      <c r="N30">
        <f t="shared" si="17"/>
        <v>5</v>
      </c>
      <c r="O30">
        <f t="shared" si="17"/>
        <v>4</v>
      </c>
      <c r="P30">
        <f t="shared" si="17"/>
        <v>5</v>
      </c>
      <c r="Q30">
        <f t="shared" si="17"/>
        <v>5</v>
      </c>
      <c r="R30">
        <f t="shared" si="17"/>
        <v>2</v>
      </c>
      <c r="S30">
        <f t="shared" ref="S30:S36" si="18">I30</f>
        <v>1000</v>
      </c>
    </row>
    <row r="31" spans="1:19" ht="15" thickBot="1" x14ac:dyDescent="0.35">
      <c r="A31" s="8" t="s">
        <v>76</v>
      </c>
      <c r="B31" s="9">
        <v>1</v>
      </c>
      <c r="C31" s="9">
        <v>6</v>
      </c>
      <c r="D31" s="9">
        <v>5</v>
      </c>
      <c r="E31" s="9">
        <v>6</v>
      </c>
      <c r="F31" s="9">
        <v>6</v>
      </c>
      <c r="G31" s="9">
        <v>6</v>
      </c>
      <c r="H31" s="9">
        <v>4</v>
      </c>
      <c r="I31" s="9">
        <v>1000</v>
      </c>
      <c r="L31">
        <f t="shared" ref="L31:L36" si="19">8-B31</f>
        <v>7</v>
      </c>
      <c r="M31">
        <f t="shared" si="17"/>
        <v>2</v>
      </c>
      <c r="N31">
        <f t="shared" si="17"/>
        <v>3</v>
      </c>
      <c r="O31">
        <f t="shared" si="17"/>
        <v>2</v>
      </c>
      <c r="P31">
        <f t="shared" si="17"/>
        <v>2</v>
      </c>
      <c r="Q31">
        <f t="shared" si="17"/>
        <v>2</v>
      </c>
      <c r="R31">
        <f t="shared" si="17"/>
        <v>4</v>
      </c>
      <c r="S31">
        <f t="shared" si="18"/>
        <v>1000</v>
      </c>
    </row>
    <row r="32" spans="1:19" ht="15" thickBot="1" x14ac:dyDescent="0.35">
      <c r="A32" s="8" t="s">
        <v>77</v>
      </c>
      <c r="B32" s="9">
        <v>6</v>
      </c>
      <c r="C32" s="9">
        <v>2</v>
      </c>
      <c r="D32" s="9">
        <v>2</v>
      </c>
      <c r="E32" s="9">
        <v>2</v>
      </c>
      <c r="F32" s="9">
        <v>2</v>
      </c>
      <c r="G32" s="9">
        <v>2</v>
      </c>
      <c r="H32" s="9">
        <v>2</v>
      </c>
      <c r="I32" s="9">
        <v>1000</v>
      </c>
      <c r="L32">
        <f t="shared" si="19"/>
        <v>2</v>
      </c>
      <c r="M32">
        <f t="shared" si="17"/>
        <v>6</v>
      </c>
      <c r="N32">
        <f t="shared" si="17"/>
        <v>6</v>
      </c>
      <c r="O32">
        <f t="shared" si="17"/>
        <v>6</v>
      </c>
      <c r="P32">
        <f t="shared" si="17"/>
        <v>6</v>
      </c>
      <c r="Q32">
        <f t="shared" si="17"/>
        <v>6</v>
      </c>
      <c r="R32">
        <f t="shared" si="17"/>
        <v>6</v>
      </c>
      <c r="S32">
        <f t="shared" si="18"/>
        <v>1000</v>
      </c>
    </row>
    <row r="33" spans="1:19" ht="15" thickBot="1" x14ac:dyDescent="0.35">
      <c r="A33" s="8" t="s">
        <v>78</v>
      </c>
      <c r="B33" s="9">
        <v>6</v>
      </c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1000</v>
      </c>
      <c r="L33">
        <f t="shared" si="19"/>
        <v>2</v>
      </c>
      <c r="M33">
        <f t="shared" si="17"/>
        <v>7</v>
      </c>
      <c r="N33">
        <f t="shared" si="17"/>
        <v>7</v>
      </c>
      <c r="O33">
        <f t="shared" si="17"/>
        <v>7</v>
      </c>
      <c r="P33">
        <f t="shared" si="17"/>
        <v>7</v>
      </c>
      <c r="Q33">
        <f t="shared" si="17"/>
        <v>7</v>
      </c>
      <c r="R33">
        <f t="shared" si="17"/>
        <v>7</v>
      </c>
      <c r="S33">
        <f t="shared" si="18"/>
        <v>1000</v>
      </c>
    </row>
    <row r="34" spans="1:19" ht="15" thickBot="1" x14ac:dyDescent="0.35">
      <c r="A34" s="8" t="s">
        <v>79</v>
      </c>
      <c r="B34" s="9">
        <v>1</v>
      </c>
      <c r="C34" s="9">
        <v>3</v>
      </c>
      <c r="D34" s="9">
        <v>4</v>
      </c>
      <c r="E34" s="9">
        <v>3</v>
      </c>
      <c r="F34" s="9">
        <v>3</v>
      </c>
      <c r="G34" s="9">
        <v>4</v>
      </c>
      <c r="H34" s="9">
        <v>5</v>
      </c>
      <c r="I34" s="9">
        <v>1000</v>
      </c>
      <c r="L34">
        <f t="shared" si="19"/>
        <v>7</v>
      </c>
      <c r="M34">
        <f t="shared" si="17"/>
        <v>5</v>
      </c>
      <c r="N34">
        <f t="shared" si="17"/>
        <v>4</v>
      </c>
      <c r="O34">
        <f t="shared" si="17"/>
        <v>5</v>
      </c>
      <c r="P34">
        <f t="shared" si="17"/>
        <v>5</v>
      </c>
      <c r="Q34">
        <f t="shared" si="17"/>
        <v>4</v>
      </c>
      <c r="R34">
        <f t="shared" si="17"/>
        <v>3</v>
      </c>
      <c r="S34">
        <f t="shared" si="18"/>
        <v>1000</v>
      </c>
    </row>
    <row r="35" spans="1:19" ht="15" thickBot="1" x14ac:dyDescent="0.35">
      <c r="A35" s="8" t="s">
        <v>80</v>
      </c>
      <c r="B35" s="9">
        <v>1</v>
      </c>
      <c r="C35" s="9">
        <v>3</v>
      </c>
      <c r="D35" s="9">
        <v>6</v>
      </c>
      <c r="E35" s="9">
        <v>5</v>
      </c>
      <c r="F35" s="9">
        <v>3</v>
      </c>
      <c r="G35" s="9">
        <v>7</v>
      </c>
      <c r="H35" s="9">
        <v>6</v>
      </c>
      <c r="I35" s="9">
        <v>1000</v>
      </c>
      <c r="L35">
        <f t="shared" si="19"/>
        <v>7</v>
      </c>
      <c r="M35">
        <f t="shared" si="17"/>
        <v>5</v>
      </c>
      <c r="N35">
        <f t="shared" si="17"/>
        <v>2</v>
      </c>
      <c r="O35">
        <f t="shared" si="17"/>
        <v>3</v>
      </c>
      <c r="P35">
        <f t="shared" si="17"/>
        <v>5</v>
      </c>
      <c r="Q35">
        <f t="shared" si="17"/>
        <v>1</v>
      </c>
      <c r="R35">
        <f t="shared" si="17"/>
        <v>2</v>
      </c>
      <c r="S35">
        <f t="shared" si="18"/>
        <v>1000</v>
      </c>
    </row>
    <row r="36" spans="1:19" ht="15" thickBot="1" x14ac:dyDescent="0.35">
      <c r="A36" s="8" t="s">
        <v>81</v>
      </c>
      <c r="B36" s="9">
        <v>1</v>
      </c>
      <c r="C36" s="9">
        <v>7</v>
      </c>
      <c r="D36" s="9">
        <v>7</v>
      </c>
      <c r="E36" s="9">
        <v>7</v>
      </c>
      <c r="F36" s="9">
        <v>7</v>
      </c>
      <c r="G36" s="9">
        <v>5</v>
      </c>
      <c r="H36" s="9">
        <v>3</v>
      </c>
      <c r="I36" s="9">
        <v>1000</v>
      </c>
      <c r="L36">
        <f t="shared" si="19"/>
        <v>7</v>
      </c>
      <c r="M36">
        <f t="shared" si="17"/>
        <v>1</v>
      </c>
      <c r="N36">
        <f t="shared" si="17"/>
        <v>1</v>
      </c>
      <c r="O36">
        <f t="shared" si="17"/>
        <v>1</v>
      </c>
      <c r="P36">
        <f t="shared" si="17"/>
        <v>1</v>
      </c>
      <c r="Q36">
        <f t="shared" si="17"/>
        <v>3</v>
      </c>
      <c r="R36">
        <f t="shared" si="17"/>
        <v>5</v>
      </c>
      <c r="S36">
        <f t="shared" si="18"/>
        <v>1000</v>
      </c>
    </row>
    <row r="37" spans="1:19" ht="18.600000000000001" thickBot="1" x14ac:dyDescent="0.35">
      <c r="A37" s="4"/>
    </row>
    <row r="38" spans="1:19" ht="15" thickBot="1" x14ac:dyDescent="0.35">
      <c r="A38" s="8" t="s">
        <v>82</v>
      </c>
      <c r="B38" s="8" t="s">
        <v>67</v>
      </c>
      <c r="C38" s="8" t="s">
        <v>68</v>
      </c>
      <c r="D38" s="8" t="s">
        <v>69</v>
      </c>
      <c r="E38" s="8" t="s">
        <v>70</v>
      </c>
      <c r="F38" s="8" t="s">
        <v>71</v>
      </c>
      <c r="G38" s="8" t="s">
        <v>72</v>
      </c>
      <c r="H38" s="8" t="s">
        <v>73</v>
      </c>
    </row>
    <row r="39" spans="1:19" ht="15" thickBot="1" x14ac:dyDescent="0.35">
      <c r="A39" s="8" t="s">
        <v>83</v>
      </c>
      <c r="B39" s="9" t="s">
        <v>84</v>
      </c>
      <c r="C39" s="9" t="s">
        <v>85</v>
      </c>
      <c r="D39" s="9" t="s">
        <v>86</v>
      </c>
      <c r="E39" s="9" t="s">
        <v>87</v>
      </c>
      <c r="F39" s="9" t="s">
        <v>86</v>
      </c>
      <c r="G39" s="9" t="s">
        <v>86</v>
      </c>
      <c r="H39" s="9" t="s">
        <v>88</v>
      </c>
    </row>
    <row r="40" spans="1:19" ht="15" thickBot="1" x14ac:dyDescent="0.35">
      <c r="A40" s="8" t="s">
        <v>89</v>
      </c>
      <c r="B40" s="9" t="s">
        <v>90</v>
      </c>
      <c r="C40" s="9" t="s">
        <v>91</v>
      </c>
      <c r="D40" s="9" t="s">
        <v>92</v>
      </c>
      <c r="E40" s="9" t="s">
        <v>93</v>
      </c>
      <c r="F40" s="9" t="s">
        <v>92</v>
      </c>
      <c r="G40" s="9" t="s">
        <v>92</v>
      </c>
      <c r="H40" s="9" t="s">
        <v>94</v>
      </c>
    </row>
    <row r="41" spans="1:19" ht="15" thickBot="1" x14ac:dyDescent="0.35">
      <c r="A41" s="8" t="s">
        <v>95</v>
      </c>
      <c r="B41" s="9" t="s">
        <v>96</v>
      </c>
      <c r="C41" s="9" t="s">
        <v>97</v>
      </c>
      <c r="D41" s="9" t="s">
        <v>98</v>
      </c>
      <c r="E41" s="9" t="s">
        <v>99</v>
      </c>
      <c r="F41" s="9" t="s">
        <v>98</v>
      </c>
      <c r="G41" s="9" t="s">
        <v>98</v>
      </c>
      <c r="H41" s="9" t="s">
        <v>100</v>
      </c>
    </row>
    <row r="42" spans="1:19" ht="15" thickBot="1" x14ac:dyDescent="0.35">
      <c r="A42" s="8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 t="s">
        <v>104</v>
      </c>
      <c r="G42" s="9" t="s">
        <v>104</v>
      </c>
      <c r="H42" s="9" t="s">
        <v>106</v>
      </c>
    </row>
    <row r="43" spans="1:19" ht="15" thickBot="1" x14ac:dyDescent="0.35">
      <c r="A43" s="8" t="s">
        <v>107</v>
      </c>
      <c r="B43" s="9" t="s">
        <v>108</v>
      </c>
      <c r="C43" s="9" t="s">
        <v>109</v>
      </c>
      <c r="D43" s="9" t="s">
        <v>110</v>
      </c>
      <c r="E43" s="9" t="s">
        <v>111</v>
      </c>
      <c r="F43" s="9" t="s">
        <v>110</v>
      </c>
      <c r="G43" s="9" t="s">
        <v>110</v>
      </c>
      <c r="H43" s="9" t="s">
        <v>110</v>
      </c>
    </row>
    <row r="44" spans="1:19" ht="15" thickBot="1" x14ac:dyDescent="0.35">
      <c r="A44" s="8" t="s">
        <v>112</v>
      </c>
      <c r="B44" s="9" t="s">
        <v>113</v>
      </c>
      <c r="C44" s="9" t="s">
        <v>114</v>
      </c>
      <c r="D44" s="9" t="s">
        <v>113</v>
      </c>
      <c r="E44" s="9" t="s">
        <v>113</v>
      </c>
      <c r="F44" s="9" t="s">
        <v>113</v>
      </c>
      <c r="G44" s="9" t="s">
        <v>113</v>
      </c>
      <c r="H44" s="9" t="s">
        <v>113</v>
      </c>
    </row>
    <row r="45" spans="1:19" ht="15" thickBot="1" x14ac:dyDescent="0.35">
      <c r="A45" s="8" t="s">
        <v>115</v>
      </c>
      <c r="B45" s="9" t="s">
        <v>116</v>
      </c>
      <c r="C45" s="9" t="s">
        <v>117</v>
      </c>
      <c r="D45" s="9" t="s">
        <v>116</v>
      </c>
      <c r="E45" s="9" t="s">
        <v>116</v>
      </c>
      <c r="F45" s="9" t="s">
        <v>116</v>
      </c>
      <c r="G45" s="9" t="s">
        <v>116</v>
      </c>
      <c r="H45" s="9" t="s">
        <v>116</v>
      </c>
    </row>
    <row r="46" spans="1:19" ht="18.600000000000001" thickBot="1" x14ac:dyDescent="0.35">
      <c r="A46" s="4"/>
    </row>
    <row r="47" spans="1:19" ht="15" thickBot="1" x14ac:dyDescent="0.35">
      <c r="A47" s="8" t="s">
        <v>118</v>
      </c>
      <c r="B47" s="8" t="s">
        <v>67</v>
      </c>
      <c r="C47" s="8" t="s">
        <v>68</v>
      </c>
      <c r="D47" s="8" t="s">
        <v>69</v>
      </c>
      <c r="E47" s="8" t="s">
        <v>70</v>
      </c>
      <c r="F47" s="8" t="s">
        <v>71</v>
      </c>
      <c r="G47" s="8" t="s">
        <v>72</v>
      </c>
      <c r="H47" s="8" t="s">
        <v>73</v>
      </c>
    </row>
    <row r="48" spans="1:19" ht="15" thickBot="1" x14ac:dyDescent="0.35">
      <c r="A48" s="8" t="s">
        <v>83</v>
      </c>
      <c r="B48" s="9">
        <v>268.7</v>
      </c>
      <c r="C48" s="9">
        <v>480</v>
      </c>
      <c r="D48" s="9">
        <v>6</v>
      </c>
      <c r="E48" s="9">
        <v>246.7</v>
      </c>
      <c r="F48" s="9">
        <v>6</v>
      </c>
      <c r="G48" s="9">
        <v>6</v>
      </c>
      <c r="H48" s="9">
        <v>256.7</v>
      </c>
    </row>
    <row r="49" spans="1:12" ht="15" thickBot="1" x14ac:dyDescent="0.35">
      <c r="A49" s="8" t="s">
        <v>89</v>
      </c>
      <c r="B49" s="9">
        <v>17.5</v>
      </c>
      <c r="C49" s="9">
        <v>479</v>
      </c>
      <c r="D49" s="9">
        <v>5</v>
      </c>
      <c r="E49" s="9">
        <v>245.7</v>
      </c>
      <c r="F49" s="9">
        <v>5</v>
      </c>
      <c r="G49" s="9">
        <v>5</v>
      </c>
      <c r="H49" s="9">
        <v>255.7</v>
      </c>
    </row>
    <row r="50" spans="1:12" ht="15" thickBot="1" x14ac:dyDescent="0.35">
      <c r="A50" s="8" t="s">
        <v>95</v>
      </c>
      <c r="B50" s="9">
        <v>16.5</v>
      </c>
      <c r="C50" s="9">
        <v>478</v>
      </c>
      <c r="D50" s="9">
        <v>4</v>
      </c>
      <c r="E50" s="9">
        <v>244.7</v>
      </c>
      <c r="F50" s="9">
        <v>4</v>
      </c>
      <c r="G50" s="9">
        <v>4</v>
      </c>
      <c r="H50" s="9">
        <v>254.7</v>
      </c>
    </row>
    <row r="51" spans="1:12" ht="15" thickBot="1" x14ac:dyDescent="0.35">
      <c r="A51" s="8" t="s">
        <v>101</v>
      </c>
      <c r="B51" s="9">
        <v>15.5</v>
      </c>
      <c r="C51" s="9">
        <v>477</v>
      </c>
      <c r="D51" s="9">
        <v>3</v>
      </c>
      <c r="E51" s="9">
        <v>243.7</v>
      </c>
      <c r="F51" s="9">
        <v>3</v>
      </c>
      <c r="G51" s="9">
        <v>3</v>
      </c>
      <c r="H51" s="9">
        <v>250.7</v>
      </c>
    </row>
    <row r="52" spans="1:12" ht="15" thickBot="1" x14ac:dyDescent="0.35">
      <c r="A52" s="8" t="s">
        <v>107</v>
      </c>
      <c r="B52" s="9">
        <v>14.5</v>
      </c>
      <c r="C52" s="9">
        <v>476</v>
      </c>
      <c r="D52" s="9">
        <v>2</v>
      </c>
      <c r="E52" s="9">
        <v>242.7</v>
      </c>
      <c r="F52" s="9">
        <v>2</v>
      </c>
      <c r="G52" s="9">
        <v>2</v>
      </c>
      <c r="H52" s="9">
        <v>2</v>
      </c>
    </row>
    <row r="53" spans="1:12" ht="15" thickBot="1" x14ac:dyDescent="0.35">
      <c r="A53" s="8" t="s">
        <v>112</v>
      </c>
      <c r="B53" s="9">
        <v>1</v>
      </c>
      <c r="C53" s="9">
        <v>475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</row>
    <row r="54" spans="1:12" ht="15" thickBot="1" x14ac:dyDescent="0.35">
      <c r="A54" s="8" t="s">
        <v>115</v>
      </c>
      <c r="B54" s="9">
        <v>0</v>
      </c>
      <c r="C54" s="9">
        <v>474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12" ht="18.600000000000001" thickBot="1" x14ac:dyDescent="0.35">
      <c r="A55" s="4"/>
    </row>
    <row r="56" spans="1:12" ht="15" thickBot="1" x14ac:dyDescent="0.35">
      <c r="A56" s="8" t="s">
        <v>119</v>
      </c>
      <c r="B56" s="8" t="s">
        <v>67</v>
      </c>
      <c r="C56" s="8" t="s">
        <v>68</v>
      </c>
      <c r="D56" s="8" t="s">
        <v>69</v>
      </c>
      <c r="E56" s="8" t="s">
        <v>70</v>
      </c>
      <c r="F56" s="8" t="s">
        <v>71</v>
      </c>
      <c r="G56" s="8" t="s">
        <v>72</v>
      </c>
      <c r="H56" s="8" t="s">
        <v>73</v>
      </c>
      <c r="I56" s="8" t="s">
        <v>120</v>
      </c>
      <c r="J56" s="8" t="s">
        <v>121</v>
      </c>
      <c r="K56" s="8" t="s">
        <v>122</v>
      </c>
      <c r="L56" s="8" t="s">
        <v>123</v>
      </c>
    </row>
    <row r="57" spans="1:12" ht="15" thickBot="1" x14ac:dyDescent="0.35">
      <c r="A57" s="8" t="s">
        <v>75</v>
      </c>
      <c r="B57" s="9">
        <v>268.7</v>
      </c>
      <c r="C57" s="9">
        <v>478</v>
      </c>
      <c r="D57" s="9">
        <v>4</v>
      </c>
      <c r="E57" s="9">
        <v>243.7</v>
      </c>
      <c r="F57" s="9">
        <v>4</v>
      </c>
      <c r="G57" s="9">
        <v>4</v>
      </c>
      <c r="H57" s="9">
        <v>1</v>
      </c>
      <c r="I57" s="9">
        <v>1003.4</v>
      </c>
      <c r="J57" s="9">
        <v>1000</v>
      </c>
      <c r="K57" s="9">
        <v>-3.4</v>
      </c>
      <c r="L57" s="9">
        <v>-0.34</v>
      </c>
    </row>
    <row r="58" spans="1:12" ht="15" thickBot="1" x14ac:dyDescent="0.35">
      <c r="A58" s="8" t="s">
        <v>76</v>
      </c>
      <c r="B58" s="9">
        <v>268.7</v>
      </c>
      <c r="C58" s="9">
        <v>475</v>
      </c>
      <c r="D58" s="9">
        <v>2</v>
      </c>
      <c r="E58" s="9">
        <v>1</v>
      </c>
      <c r="F58" s="9">
        <v>1</v>
      </c>
      <c r="G58" s="9">
        <v>1</v>
      </c>
      <c r="H58" s="9">
        <v>250.7</v>
      </c>
      <c r="I58" s="9">
        <v>999.4</v>
      </c>
      <c r="J58" s="9">
        <v>1000</v>
      </c>
      <c r="K58" s="9">
        <v>0.6</v>
      </c>
      <c r="L58" s="9">
        <v>0.06</v>
      </c>
    </row>
    <row r="59" spans="1:12" ht="15" thickBot="1" x14ac:dyDescent="0.35">
      <c r="A59" s="8" t="s">
        <v>77</v>
      </c>
      <c r="B59" s="9">
        <v>1</v>
      </c>
      <c r="C59" s="9">
        <v>479</v>
      </c>
      <c r="D59" s="9">
        <v>5</v>
      </c>
      <c r="E59" s="9">
        <v>245.7</v>
      </c>
      <c r="F59" s="9">
        <v>5</v>
      </c>
      <c r="G59" s="9">
        <v>5</v>
      </c>
      <c r="H59" s="9">
        <v>255.7</v>
      </c>
      <c r="I59" s="9">
        <v>996.4</v>
      </c>
      <c r="J59" s="9">
        <v>1000</v>
      </c>
      <c r="K59" s="9">
        <v>3.6</v>
      </c>
      <c r="L59" s="9">
        <v>0.36</v>
      </c>
    </row>
    <row r="60" spans="1:12" ht="15" thickBot="1" x14ac:dyDescent="0.35">
      <c r="A60" s="8" t="s">
        <v>78</v>
      </c>
      <c r="B60" s="9">
        <v>1</v>
      </c>
      <c r="C60" s="9">
        <v>480</v>
      </c>
      <c r="D60" s="9">
        <v>6</v>
      </c>
      <c r="E60" s="9">
        <v>246.7</v>
      </c>
      <c r="F60" s="9">
        <v>6</v>
      </c>
      <c r="G60" s="9">
        <v>6</v>
      </c>
      <c r="H60" s="9">
        <v>256.7</v>
      </c>
      <c r="I60" s="9">
        <v>1002.4</v>
      </c>
      <c r="J60" s="9">
        <v>1000</v>
      </c>
      <c r="K60" s="9">
        <v>-2.4</v>
      </c>
      <c r="L60" s="9">
        <v>-0.24</v>
      </c>
    </row>
    <row r="61" spans="1:12" ht="15" thickBot="1" x14ac:dyDescent="0.35">
      <c r="A61" s="8" t="s">
        <v>79</v>
      </c>
      <c r="B61" s="9">
        <v>268.7</v>
      </c>
      <c r="C61" s="9">
        <v>478</v>
      </c>
      <c r="D61" s="9">
        <v>3</v>
      </c>
      <c r="E61" s="9">
        <v>244.7</v>
      </c>
      <c r="F61" s="9">
        <v>4</v>
      </c>
      <c r="G61" s="9">
        <v>3</v>
      </c>
      <c r="H61" s="9">
        <v>2</v>
      </c>
      <c r="I61" s="9">
        <v>1003.4</v>
      </c>
      <c r="J61" s="9">
        <v>1000</v>
      </c>
      <c r="K61" s="9">
        <v>-3.4</v>
      </c>
      <c r="L61" s="9">
        <v>-0.34</v>
      </c>
    </row>
    <row r="62" spans="1:12" ht="15" thickBot="1" x14ac:dyDescent="0.35">
      <c r="A62" s="8" t="s">
        <v>80</v>
      </c>
      <c r="B62" s="9">
        <v>268.7</v>
      </c>
      <c r="C62" s="9">
        <v>478</v>
      </c>
      <c r="D62" s="9">
        <v>1</v>
      </c>
      <c r="E62" s="9">
        <v>242.7</v>
      </c>
      <c r="F62" s="9">
        <v>4</v>
      </c>
      <c r="G62" s="9">
        <v>0</v>
      </c>
      <c r="H62" s="9">
        <v>1</v>
      </c>
      <c r="I62" s="9">
        <v>995.4</v>
      </c>
      <c r="J62" s="9">
        <v>1000</v>
      </c>
      <c r="K62" s="9">
        <v>4.5999999999999996</v>
      </c>
      <c r="L62" s="9">
        <v>0.46</v>
      </c>
    </row>
    <row r="63" spans="1:12" ht="15" thickBot="1" x14ac:dyDescent="0.35">
      <c r="A63" s="8" t="s">
        <v>81</v>
      </c>
      <c r="B63" s="9">
        <v>268.7</v>
      </c>
      <c r="C63" s="9">
        <v>474</v>
      </c>
      <c r="D63" s="9">
        <v>0</v>
      </c>
      <c r="E63" s="9">
        <v>0</v>
      </c>
      <c r="F63" s="9">
        <v>0</v>
      </c>
      <c r="G63" s="9">
        <v>2</v>
      </c>
      <c r="H63" s="9">
        <v>254.7</v>
      </c>
      <c r="I63" s="9">
        <v>999.4</v>
      </c>
      <c r="J63" s="9">
        <v>1000</v>
      </c>
      <c r="K63" s="9">
        <v>0.6</v>
      </c>
      <c r="L63" s="9">
        <v>0.06</v>
      </c>
    </row>
    <row r="64" spans="1:12" ht="15" thickBot="1" x14ac:dyDescent="0.35"/>
    <row r="65" spans="1:2" ht="15" thickBot="1" x14ac:dyDescent="0.35">
      <c r="A65" s="10" t="s">
        <v>124</v>
      </c>
      <c r="B65" s="11">
        <v>1270.0999999999999</v>
      </c>
    </row>
    <row r="66" spans="1:2" ht="15" thickBot="1" x14ac:dyDescent="0.35">
      <c r="A66" s="10" t="s">
        <v>125</v>
      </c>
      <c r="B66" s="11">
        <v>474</v>
      </c>
    </row>
    <row r="67" spans="1:2" ht="15" thickBot="1" x14ac:dyDescent="0.35">
      <c r="A67" s="10" t="s">
        <v>126</v>
      </c>
      <c r="B67" s="11">
        <v>6999.8</v>
      </c>
    </row>
    <row r="68" spans="1:2" ht="15" thickBot="1" x14ac:dyDescent="0.35">
      <c r="A68" s="10" t="s">
        <v>127</v>
      </c>
      <c r="B68" s="11">
        <v>7000</v>
      </c>
    </row>
    <row r="69" spans="1:2" ht="15" thickBot="1" x14ac:dyDescent="0.35">
      <c r="A69" s="10" t="s">
        <v>128</v>
      </c>
      <c r="B69" s="11">
        <v>-0.2</v>
      </c>
    </row>
    <row r="70" spans="1:2" ht="15" thickBot="1" x14ac:dyDescent="0.35">
      <c r="A70" s="10" t="s">
        <v>129</v>
      </c>
      <c r="B70" s="11"/>
    </row>
    <row r="71" spans="1:2" ht="15" thickBot="1" x14ac:dyDescent="0.35">
      <c r="A71" s="10" t="s">
        <v>130</v>
      </c>
      <c r="B71" s="11"/>
    </row>
    <row r="72" spans="1:2" ht="15" thickBot="1" x14ac:dyDescent="0.35">
      <c r="A72" s="10" t="s">
        <v>131</v>
      </c>
      <c r="B72" s="11">
        <v>0</v>
      </c>
    </row>
    <row r="74" spans="1:2" x14ac:dyDescent="0.3">
      <c r="A74" s="12" t="s">
        <v>132</v>
      </c>
    </row>
    <row r="76" spans="1:2" x14ac:dyDescent="0.3">
      <c r="A76" s="13" t="s">
        <v>133</v>
      </c>
    </row>
    <row r="77" spans="1:2" x14ac:dyDescent="0.3">
      <c r="A77" s="13" t="s">
        <v>134</v>
      </c>
    </row>
    <row r="81" spans="1:12" ht="18" x14ac:dyDescent="0.3">
      <c r="A81" s="4"/>
    </row>
    <row r="82" spans="1:12" x14ac:dyDescent="0.3">
      <c r="A82" s="5"/>
    </row>
    <row r="85" spans="1:12" ht="18" x14ac:dyDescent="0.3">
      <c r="A85" s="6" t="s">
        <v>59</v>
      </c>
      <c r="B85" s="7">
        <v>8798852</v>
      </c>
      <c r="C85" s="6" t="s">
        <v>60</v>
      </c>
      <c r="D85" s="7">
        <v>7</v>
      </c>
      <c r="E85" s="6" t="s">
        <v>61</v>
      </c>
      <c r="F85" s="7">
        <v>7</v>
      </c>
      <c r="G85" s="6" t="s">
        <v>62</v>
      </c>
      <c r="H85" s="7">
        <v>7</v>
      </c>
      <c r="I85" s="6" t="s">
        <v>63</v>
      </c>
      <c r="J85" s="7">
        <v>0</v>
      </c>
      <c r="K85" s="6" t="s">
        <v>64</v>
      </c>
      <c r="L85" s="7" t="s">
        <v>141</v>
      </c>
    </row>
    <row r="86" spans="1:12" ht="18.600000000000001" thickBot="1" x14ac:dyDescent="0.35">
      <c r="A86" s="4"/>
    </row>
    <row r="87" spans="1:12" ht="15" thickBot="1" x14ac:dyDescent="0.35">
      <c r="A87" s="8" t="s">
        <v>66</v>
      </c>
      <c r="B87" s="8" t="s">
        <v>67</v>
      </c>
      <c r="C87" s="8" t="s">
        <v>68</v>
      </c>
      <c r="D87" s="8" t="s">
        <v>69</v>
      </c>
      <c r="E87" s="8" t="s">
        <v>70</v>
      </c>
      <c r="F87" s="8" t="s">
        <v>71</v>
      </c>
      <c r="G87" s="8" t="s">
        <v>72</v>
      </c>
      <c r="H87" s="8" t="s">
        <v>73</v>
      </c>
      <c r="I87" s="8" t="s">
        <v>74</v>
      </c>
    </row>
    <row r="88" spans="1:12" ht="15" thickBot="1" x14ac:dyDescent="0.35">
      <c r="A88" s="8" t="s">
        <v>75</v>
      </c>
      <c r="B88" s="9">
        <v>7</v>
      </c>
      <c r="C88" s="9">
        <v>5</v>
      </c>
      <c r="D88" s="9">
        <v>5</v>
      </c>
      <c r="E88" s="9">
        <v>4</v>
      </c>
      <c r="F88" s="9">
        <v>5</v>
      </c>
      <c r="G88" s="9">
        <v>5</v>
      </c>
      <c r="H88" s="9">
        <v>2</v>
      </c>
      <c r="I88" s="9">
        <v>1000</v>
      </c>
    </row>
    <row r="89" spans="1:12" ht="15" thickBot="1" x14ac:dyDescent="0.35">
      <c r="A89" s="8" t="s">
        <v>76</v>
      </c>
      <c r="B89" s="9">
        <v>7</v>
      </c>
      <c r="C89" s="9">
        <v>2</v>
      </c>
      <c r="D89" s="9">
        <v>3</v>
      </c>
      <c r="E89" s="9">
        <v>2</v>
      </c>
      <c r="F89" s="9">
        <v>2</v>
      </c>
      <c r="G89" s="9">
        <v>2</v>
      </c>
      <c r="H89" s="9">
        <v>4</v>
      </c>
      <c r="I89" s="9">
        <v>1000</v>
      </c>
    </row>
    <row r="90" spans="1:12" ht="15" thickBot="1" x14ac:dyDescent="0.35">
      <c r="A90" s="8" t="s">
        <v>77</v>
      </c>
      <c r="B90" s="9">
        <v>2</v>
      </c>
      <c r="C90" s="9">
        <v>6</v>
      </c>
      <c r="D90" s="9">
        <v>6</v>
      </c>
      <c r="E90" s="9">
        <v>6</v>
      </c>
      <c r="F90" s="9">
        <v>6</v>
      </c>
      <c r="G90" s="9">
        <v>6</v>
      </c>
      <c r="H90" s="9">
        <v>6</v>
      </c>
      <c r="I90" s="9">
        <v>1000</v>
      </c>
    </row>
    <row r="91" spans="1:12" ht="15" thickBot="1" x14ac:dyDescent="0.35">
      <c r="A91" s="8" t="s">
        <v>78</v>
      </c>
      <c r="B91" s="9">
        <v>2</v>
      </c>
      <c r="C91" s="9">
        <v>7</v>
      </c>
      <c r="D91" s="9">
        <v>7</v>
      </c>
      <c r="E91" s="9">
        <v>7</v>
      </c>
      <c r="F91" s="9">
        <v>7</v>
      </c>
      <c r="G91" s="9">
        <v>7</v>
      </c>
      <c r="H91" s="9">
        <v>7</v>
      </c>
      <c r="I91" s="9">
        <v>1000</v>
      </c>
    </row>
    <row r="92" spans="1:12" ht="15" thickBot="1" x14ac:dyDescent="0.35">
      <c r="A92" s="8" t="s">
        <v>79</v>
      </c>
      <c r="B92" s="9">
        <v>7</v>
      </c>
      <c r="C92" s="9">
        <v>5</v>
      </c>
      <c r="D92" s="9">
        <v>4</v>
      </c>
      <c r="E92" s="9">
        <v>5</v>
      </c>
      <c r="F92" s="9">
        <v>5</v>
      </c>
      <c r="G92" s="9">
        <v>4</v>
      </c>
      <c r="H92" s="9">
        <v>3</v>
      </c>
      <c r="I92" s="9">
        <v>1000</v>
      </c>
    </row>
    <row r="93" spans="1:12" ht="15" thickBot="1" x14ac:dyDescent="0.35">
      <c r="A93" s="8" t="s">
        <v>80</v>
      </c>
      <c r="B93" s="9">
        <v>7</v>
      </c>
      <c r="C93" s="9">
        <v>5</v>
      </c>
      <c r="D93" s="9">
        <v>2</v>
      </c>
      <c r="E93" s="9">
        <v>3</v>
      </c>
      <c r="F93" s="9">
        <v>5</v>
      </c>
      <c r="G93" s="9">
        <v>1</v>
      </c>
      <c r="H93" s="9">
        <v>2</v>
      </c>
      <c r="I93" s="9">
        <v>1000</v>
      </c>
    </row>
    <row r="94" spans="1:12" ht="15" thickBot="1" x14ac:dyDescent="0.35">
      <c r="A94" s="8" t="s">
        <v>81</v>
      </c>
      <c r="B94" s="9">
        <v>7</v>
      </c>
      <c r="C94" s="9">
        <v>1</v>
      </c>
      <c r="D94" s="9">
        <v>1</v>
      </c>
      <c r="E94" s="9">
        <v>1</v>
      </c>
      <c r="F94" s="9">
        <v>1</v>
      </c>
      <c r="G94" s="9">
        <v>3</v>
      </c>
      <c r="H94" s="9">
        <v>5</v>
      </c>
      <c r="I94" s="9">
        <v>1000</v>
      </c>
    </row>
    <row r="95" spans="1:12" ht="18.600000000000001" thickBot="1" x14ac:dyDescent="0.35">
      <c r="A95" s="4"/>
    </row>
    <row r="96" spans="1:12" ht="15" thickBot="1" x14ac:dyDescent="0.35">
      <c r="A96" s="8" t="s">
        <v>82</v>
      </c>
      <c r="B96" s="8" t="s">
        <v>67</v>
      </c>
      <c r="C96" s="8" t="s">
        <v>68</v>
      </c>
      <c r="D96" s="8" t="s">
        <v>69</v>
      </c>
      <c r="E96" s="8" t="s">
        <v>70</v>
      </c>
      <c r="F96" s="8" t="s">
        <v>71</v>
      </c>
      <c r="G96" s="8" t="s">
        <v>72</v>
      </c>
      <c r="H96" s="8" t="s">
        <v>73</v>
      </c>
    </row>
    <row r="97" spans="1:8" ht="15" thickBot="1" x14ac:dyDescent="0.35">
      <c r="A97" s="8" t="s">
        <v>83</v>
      </c>
      <c r="B97" s="9" t="s">
        <v>142</v>
      </c>
      <c r="C97" s="9" t="s">
        <v>143</v>
      </c>
      <c r="D97" s="9" t="s">
        <v>144</v>
      </c>
      <c r="E97" s="9" t="s">
        <v>86</v>
      </c>
      <c r="F97" s="9" t="s">
        <v>86</v>
      </c>
      <c r="G97" s="9" t="s">
        <v>86</v>
      </c>
      <c r="H97" s="9" t="s">
        <v>145</v>
      </c>
    </row>
    <row r="98" spans="1:8" ht="15" thickBot="1" x14ac:dyDescent="0.35">
      <c r="A98" s="8" t="s">
        <v>89</v>
      </c>
      <c r="B98" s="9" t="s">
        <v>146</v>
      </c>
      <c r="C98" s="9" t="s">
        <v>147</v>
      </c>
      <c r="D98" s="9" t="s">
        <v>148</v>
      </c>
      <c r="E98" s="9" t="s">
        <v>92</v>
      </c>
      <c r="F98" s="9" t="s">
        <v>92</v>
      </c>
      <c r="G98" s="9" t="s">
        <v>92</v>
      </c>
      <c r="H98" s="9" t="s">
        <v>149</v>
      </c>
    </row>
    <row r="99" spans="1:8" ht="15" thickBot="1" x14ac:dyDescent="0.35">
      <c r="A99" s="8" t="s">
        <v>95</v>
      </c>
      <c r="B99" s="9" t="s">
        <v>98</v>
      </c>
      <c r="C99" s="9" t="s">
        <v>150</v>
      </c>
      <c r="D99" s="9" t="s">
        <v>151</v>
      </c>
      <c r="E99" s="9" t="s">
        <v>98</v>
      </c>
      <c r="F99" s="9" t="s">
        <v>98</v>
      </c>
      <c r="G99" s="9" t="s">
        <v>98</v>
      </c>
      <c r="H99" s="9" t="s">
        <v>152</v>
      </c>
    </row>
    <row r="100" spans="1:8" ht="15" thickBot="1" x14ac:dyDescent="0.35">
      <c r="A100" s="8" t="s">
        <v>101</v>
      </c>
      <c r="B100" s="9" t="s">
        <v>104</v>
      </c>
      <c r="C100" s="9" t="s">
        <v>153</v>
      </c>
      <c r="D100" s="9" t="s">
        <v>154</v>
      </c>
      <c r="E100" s="9" t="s">
        <v>104</v>
      </c>
      <c r="F100" s="9" t="s">
        <v>104</v>
      </c>
      <c r="G100" s="9" t="s">
        <v>104</v>
      </c>
      <c r="H100" s="9" t="s">
        <v>86</v>
      </c>
    </row>
    <row r="101" spans="1:8" ht="15" thickBot="1" x14ac:dyDescent="0.35">
      <c r="A101" s="8" t="s">
        <v>107</v>
      </c>
      <c r="B101" s="9" t="s">
        <v>110</v>
      </c>
      <c r="C101" s="9" t="s">
        <v>155</v>
      </c>
      <c r="D101" s="9" t="s">
        <v>156</v>
      </c>
      <c r="E101" s="9" t="s">
        <v>110</v>
      </c>
      <c r="F101" s="9" t="s">
        <v>110</v>
      </c>
      <c r="G101" s="9" t="s">
        <v>110</v>
      </c>
      <c r="H101" s="9" t="s">
        <v>110</v>
      </c>
    </row>
    <row r="102" spans="1:8" ht="15" thickBot="1" x14ac:dyDescent="0.35">
      <c r="A102" s="8" t="s">
        <v>112</v>
      </c>
      <c r="B102" s="9" t="s">
        <v>113</v>
      </c>
      <c r="C102" s="9" t="s">
        <v>157</v>
      </c>
      <c r="D102" s="9" t="s">
        <v>158</v>
      </c>
      <c r="E102" s="9" t="s">
        <v>113</v>
      </c>
      <c r="F102" s="9" t="s">
        <v>113</v>
      </c>
      <c r="G102" s="9" t="s">
        <v>113</v>
      </c>
      <c r="H102" s="9" t="s">
        <v>113</v>
      </c>
    </row>
    <row r="103" spans="1:8" ht="15" thickBot="1" x14ac:dyDescent="0.35">
      <c r="A103" s="8" t="s">
        <v>115</v>
      </c>
      <c r="B103" s="9" t="s">
        <v>116</v>
      </c>
      <c r="C103" s="9" t="s">
        <v>159</v>
      </c>
      <c r="D103" s="9" t="s">
        <v>160</v>
      </c>
      <c r="E103" s="9" t="s">
        <v>116</v>
      </c>
      <c r="F103" s="9" t="s">
        <v>116</v>
      </c>
      <c r="G103" s="9" t="s">
        <v>116</v>
      </c>
      <c r="H103" s="9" t="s">
        <v>116</v>
      </c>
    </row>
    <row r="104" spans="1:8" ht="18.600000000000001" thickBot="1" x14ac:dyDescent="0.35">
      <c r="A104" s="4"/>
    </row>
    <row r="105" spans="1:8" ht="15" thickBot="1" x14ac:dyDescent="0.35">
      <c r="A105" s="8" t="s">
        <v>118</v>
      </c>
      <c r="B105" s="8" t="s">
        <v>67</v>
      </c>
      <c r="C105" s="8" t="s">
        <v>68</v>
      </c>
      <c r="D105" s="8" t="s">
        <v>69</v>
      </c>
      <c r="E105" s="8" t="s">
        <v>70</v>
      </c>
      <c r="F105" s="8" t="s">
        <v>71</v>
      </c>
      <c r="G105" s="8" t="s">
        <v>72</v>
      </c>
      <c r="H105" s="8" t="s">
        <v>73</v>
      </c>
    </row>
    <row r="106" spans="1:8" ht="15" thickBot="1" x14ac:dyDescent="0.35">
      <c r="A106" s="8" t="s">
        <v>83</v>
      </c>
      <c r="B106" s="9">
        <v>28</v>
      </c>
      <c r="C106" s="9">
        <v>491.3</v>
      </c>
      <c r="D106" s="9">
        <v>491.3</v>
      </c>
      <c r="E106" s="9">
        <v>6</v>
      </c>
      <c r="F106" s="9">
        <v>6</v>
      </c>
      <c r="G106" s="9">
        <v>6</v>
      </c>
      <c r="H106" s="9">
        <v>16</v>
      </c>
    </row>
    <row r="107" spans="1:8" ht="15" thickBot="1" x14ac:dyDescent="0.35">
      <c r="A107" s="8" t="s">
        <v>89</v>
      </c>
      <c r="B107" s="9">
        <v>27</v>
      </c>
      <c r="C107" s="9">
        <v>490.3</v>
      </c>
      <c r="D107" s="9">
        <v>490.3</v>
      </c>
      <c r="E107" s="9">
        <v>5</v>
      </c>
      <c r="F107" s="9">
        <v>5</v>
      </c>
      <c r="G107" s="9">
        <v>5</v>
      </c>
      <c r="H107" s="9">
        <v>15</v>
      </c>
    </row>
    <row r="108" spans="1:8" ht="15" thickBot="1" x14ac:dyDescent="0.35">
      <c r="A108" s="8" t="s">
        <v>95</v>
      </c>
      <c r="B108" s="9">
        <v>4</v>
      </c>
      <c r="C108" s="9">
        <v>489.3</v>
      </c>
      <c r="D108" s="9">
        <v>489.3</v>
      </c>
      <c r="E108" s="9">
        <v>4</v>
      </c>
      <c r="F108" s="9">
        <v>4</v>
      </c>
      <c r="G108" s="9">
        <v>4</v>
      </c>
      <c r="H108" s="9">
        <v>14</v>
      </c>
    </row>
    <row r="109" spans="1:8" ht="15" thickBot="1" x14ac:dyDescent="0.35">
      <c r="A109" s="8" t="s">
        <v>101</v>
      </c>
      <c r="B109" s="9">
        <v>3</v>
      </c>
      <c r="C109" s="9">
        <v>488.3</v>
      </c>
      <c r="D109" s="9">
        <v>488.3</v>
      </c>
      <c r="E109" s="9">
        <v>3</v>
      </c>
      <c r="F109" s="9">
        <v>3</v>
      </c>
      <c r="G109" s="9">
        <v>3</v>
      </c>
      <c r="H109" s="9">
        <v>6</v>
      </c>
    </row>
    <row r="110" spans="1:8" ht="15" thickBot="1" x14ac:dyDescent="0.35">
      <c r="A110" s="8" t="s">
        <v>107</v>
      </c>
      <c r="B110" s="9">
        <v>2</v>
      </c>
      <c r="C110" s="9">
        <v>487.3</v>
      </c>
      <c r="D110" s="9">
        <v>487.3</v>
      </c>
      <c r="E110" s="9">
        <v>2</v>
      </c>
      <c r="F110" s="9">
        <v>2</v>
      </c>
      <c r="G110" s="9">
        <v>2</v>
      </c>
      <c r="H110" s="9">
        <v>2</v>
      </c>
    </row>
    <row r="111" spans="1:8" ht="15" thickBot="1" x14ac:dyDescent="0.35">
      <c r="A111" s="8" t="s">
        <v>112</v>
      </c>
      <c r="B111" s="9">
        <v>1</v>
      </c>
      <c r="C111" s="9">
        <v>486.3</v>
      </c>
      <c r="D111" s="9">
        <v>486.3</v>
      </c>
      <c r="E111" s="9">
        <v>1</v>
      </c>
      <c r="F111" s="9">
        <v>1</v>
      </c>
      <c r="G111" s="9">
        <v>1</v>
      </c>
      <c r="H111" s="9">
        <v>1</v>
      </c>
    </row>
    <row r="112" spans="1:8" ht="15" thickBot="1" x14ac:dyDescent="0.35">
      <c r="A112" s="8" t="s">
        <v>115</v>
      </c>
      <c r="B112" s="9">
        <v>0</v>
      </c>
      <c r="C112" s="9">
        <v>485.3</v>
      </c>
      <c r="D112" s="9">
        <v>485.3</v>
      </c>
      <c r="E112" s="9">
        <v>0</v>
      </c>
      <c r="F112" s="9">
        <v>0</v>
      </c>
      <c r="G112" s="9">
        <v>0</v>
      </c>
      <c r="H112" s="9">
        <v>0</v>
      </c>
    </row>
    <row r="113" spans="1:12" ht="18.600000000000001" thickBot="1" x14ac:dyDescent="0.35">
      <c r="A113" s="4"/>
    </row>
    <row r="114" spans="1:12" ht="15" thickBot="1" x14ac:dyDescent="0.35">
      <c r="A114" s="8" t="s">
        <v>119</v>
      </c>
      <c r="B114" s="8" t="s">
        <v>67</v>
      </c>
      <c r="C114" s="8" t="s">
        <v>68</v>
      </c>
      <c r="D114" s="8" t="s">
        <v>69</v>
      </c>
      <c r="E114" s="8" t="s">
        <v>70</v>
      </c>
      <c r="F114" s="8" t="s">
        <v>71</v>
      </c>
      <c r="G114" s="8" t="s">
        <v>72</v>
      </c>
      <c r="H114" s="8" t="s">
        <v>73</v>
      </c>
      <c r="I114" s="8" t="s">
        <v>120</v>
      </c>
      <c r="J114" s="8" t="s">
        <v>121</v>
      </c>
      <c r="K114" s="8" t="s">
        <v>122</v>
      </c>
      <c r="L114" s="8" t="s">
        <v>123</v>
      </c>
    </row>
    <row r="115" spans="1:12" ht="15" thickBot="1" x14ac:dyDescent="0.35">
      <c r="A115" s="8" t="s">
        <v>75</v>
      </c>
      <c r="B115" s="9">
        <v>0</v>
      </c>
      <c r="C115" s="9">
        <v>487.3</v>
      </c>
      <c r="D115" s="9">
        <v>487.3</v>
      </c>
      <c r="E115" s="9">
        <v>3</v>
      </c>
      <c r="F115" s="9">
        <v>2</v>
      </c>
      <c r="G115" s="9">
        <v>2</v>
      </c>
      <c r="H115" s="9">
        <v>15</v>
      </c>
      <c r="I115" s="9">
        <v>996.6</v>
      </c>
      <c r="J115" s="9">
        <v>1000</v>
      </c>
      <c r="K115" s="9">
        <v>3.4</v>
      </c>
      <c r="L115" s="9">
        <v>0.34</v>
      </c>
    </row>
    <row r="116" spans="1:12" ht="15" thickBot="1" x14ac:dyDescent="0.35">
      <c r="A116" s="8" t="s">
        <v>76</v>
      </c>
      <c r="B116" s="9">
        <v>0</v>
      </c>
      <c r="C116" s="9">
        <v>490.3</v>
      </c>
      <c r="D116" s="9">
        <v>489.3</v>
      </c>
      <c r="E116" s="9">
        <v>5</v>
      </c>
      <c r="F116" s="9">
        <v>5</v>
      </c>
      <c r="G116" s="9">
        <v>5</v>
      </c>
      <c r="H116" s="9">
        <v>6</v>
      </c>
      <c r="I116" s="9">
        <v>1000.6</v>
      </c>
      <c r="J116" s="9">
        <v>1000</v>
      </c>
      <c r="K116" s="9">
        <v>-0.6</v>
      </c>
      <c r="L116" s="9">
        <v>-0.06</v>
      </c>
    </row>
    <row r="117" spans="1:12" ht="15" thickBot="1" x14ac:dyDescent="0.35">
      <c r="A117" s="8" t="s">
        <v>77</v>
      </c>
      <c r="B117" s="9">
        <v>27</v>
      </c>
      <c r="C117" s="9">
        <v>486.3</v>
      </c>
      <c r="D117" s="9">
        <v>486.3</v>
      </c>
      <c r="E117" s="9">
        <v>1</v>
      </c>
      <c r="F117" s="9">
        <v>1</v>
      </c>
      <c r="G117" s="9">
        <v>1</v>
      </c>
      <c r="H117" s="9">
        <v>1</v>
      </c>
      <c r="I117" s="9">
        <v>1003.6</v>
      </c>
      <c r="J117" s="9">
        <v>1000</v>
      </c>
      <c r="K117" s="9">
        <v>-3.6</v>
      </c>
      <c r="L117" s="9">
        <v>-0.36</v>
      </c>
    </row>
    <row r="118" spans="1:12" ht="15" thickBot="1" x14ac:dyDescent="0.35">
      <c r="A118" s="8" t="s">
        <v>78</v>
      </c>
      <c r="B118" s="9">
        <v>27</v>
      </c>
      <c r="C118" s="9">
        <v>485.3</v>
      </c>
      <c r="D118" s="9">
        <v>485.3</v>
      </c>
      <c r="E118" s="9">
        <v>0</v>
      </c>
      <c r="F118" s="9">
        <v>0</v>
      </c>
      <c r="G118" s="9">
        <v>0</v>
      </c>
      <c r="H118" s="9">
        <v>0</v>
      </c>
      <c r="I118" s="9">
        <v>997.6</v>
      </c>
      <c r="J118" s="9">
        <v>1000</v>
      </c>
      <c r="K118" s="9">
        <v>2.4</v>
      </c>
      <c r="L118" s="9">
        <v>0.24</v>
      </c>
    </row>
    <row r="119" spans="1:12" ht="15" thickBot="1" x14ac:dyDescent="0.35">
      <c r="A119" s="8" t="s">
        <v>79</v>
      </c>
      <c r="B119" s="9">
        <v>0</v>
      </c>
      <c r="C119" s="9">
        <v>487.3</v>
      </c>
      <c r="D119" s="9">
        <v>488.3</v>
      </c>
      <c r="E119" s="9">
        <v>2</v>
      </c>
      <c r="F119" s="9">
        <v>2</v>
      </c>
      <c r="G119" s="9">
        <v>3</v>
      </c>
      <c r="H119" s="9">
        <v>14</v>
      </c>
      <c r="I119" s="9">
        <v>996.6</v>
      </c>
      <c r="J119" s="9">
        <v>1000</v>
      </c>
      <c r="K119" s="9">
        <v>3.4</v>
      </c>
      <c r="L119" s="9">
        <v>0.34</v>
      </c>
    </row>
    <row r="120" spans="1:12" ht="15" thickBot="1" x14ac:dyDescent="0.35">
      <c r="A120" s="8" t="s">
        <v>80</v>
      </c>
      <c r="B120" s="9">
        <v>0</v>
      </c>
      <c r="C120" s="9">
        <v>487.3</v>
      </c>
      <c r="D120" s="9">
        <v>490.3</v>
      </c>
      <c r="E120" s="9">
        <v>4</v>
      </c>
      <c r="F120" s="9">
        <v>2</v>
      </c>
      <c r="G120" s="9">
        <v>6</v>
      </c>
      <c r="H120" s="9">
        <v>15</v>
      </c>
      <c r="I120" s="9">
        <v>1004.6</v>
      </c>
      <c r="J120" s="9">
        <v>1000</v>
      </c>
      <c r="K120" s="9">
        <v>-4.5999999999999996</v>
      </c>
      <c r="L120" s="9">
        <v>-0.46</v>
      </c>
    </row>
    <row r="121" spans="1:12" ht="15" thickBot="1" x14ac:dyDescent="0.35">
      <c r="A121" s="8" t="s">
        <v>81</v>
      </c>
      <c r="B121" s="9">
        <v>0</v>
      </c>
      <c r="C121" s="9">
        <v>491.3</v>
      </c>
      <c r="D121" s="9">
        <v>491.3</v>
      </c>
      <c r="E121" s="9">
        <v>6</v>
      </c>
      <c r="F121" s="9">
        <v>6</v>
      </c>
      <c r="G121" s="9">
        <v>4</v>
      </c>
      <c r="H121" s="9">
        <v>2</v>
      </c>
      <c r="I121" s="9">
        <v>1000.6</v>
      </c>
      <c r="J121" s="9">
        <v>1000</v>
      </c>
      <c r="K121" s="9">
        <v>-0.6</v>
      </c>
      <c r="L121" s="9">
        <v>-0.06</v>
      </c>
    </row>
    <row r="122" spans="1:12" ht="15" thickBot="1" x14ac:dyDescent="0.35"/>
    <row r="123" spans="1:12" ht="15" thickBot="1" x14ac:dyDescent="0.35">
      <c r="A123" s="10" t="s">
        <v>124</v>
      </c>
      <c r="B123" s="11">
        <v>1044.5999999999999</v>
      </c>
    </row>
    <row r="124" spans="1:12" ht="15" thickBot="1" x14ac:dyDescent="0.35">
      <c r="A124" s="10" t="s">
        <v>125</v>
      </c>
      <c r="B124" s="11">
        <v>970.6</v>
      </c>
    </row>
    <row r="125" spans="1:12" ht="15" thickBot="1" x14ac:dyDescent="0.35">
      <c r="A125" s="10" t="s">
        <v>126</v>
      </c>
      <c r="B125" s="11">
        <v>7000.2</v>
      </c>
    </row>
    <row r="126" spans="1:12" ht="15" thickBot="1" x14ac:dyDescent="0.35">
      <c r="A126" s="10" t="s">
        <v>127</v>
      </c>
      <c r="B126" s="11">
        <v>7000</v>
      </c>
    </row>
    <row r="127" spans="1:12" ht="15" thickBot="1" x14ac:dyDescent="0.35">
      <c r="A127" s="10" t="s">
        <v>128</v>
      </c>
      <c r="B127" s="11">
        <v>0.2</v>
      </c>
    </row>
    <row r="128" spans="1:12" ht="15" thickBot="1" x14ac:dyDescent="0.35">
      <c r="A128" s="10" t="s">
        <v>129</v>
      </c>
      <c r="B128" s="11"/>
    </row>
    <row r="129" spans="1:2" ht="15" thickBot="1" x14ac:dyDescent="0.35">
      <c r="A129" s="10" t="s">
        <v>130</v>
      </c>
      <c r="B129" s="11"/>
    </row>
    <row r="130" spans="1:2" ht="15" thickBot="1" x14ac:dyDescent="0.35">
      <c r="A130" s="10" t="s">
        <v>131</v>
      </c>
      <c r="B130" s="11">
        <v>0</v>
      </c>
    </row>
    <row r="132" spans="1:2" x14ac:dyDescent="0.3">
      <c r="A132" s="12" t="s">
        <v>132</v>
      </c>
    </row>
    <row r="134" spans="1:2" x14ac:dyDescent="0.3">
      <c r="A134" s="13" t="s">
        <v>133</v>
      </c>
    </row>
    <row r="135" spans="1:2" x14ac:dyDescent="0.3">
      <c r="A135" s="13" t="s">
        <v>161</v>
      </c>
    </row>
  </sheetData>
  <hyperlinks>
    <hyperlink ref="A74" r:id="rId1" display="https://miau.my-x.hu/myx-free/coco/test/644522820220323115855.html" xr:uid="{97A619AF-97AD-4FB3-8FF2-2C91AEFEA3BE}"/>
    <hyperlink ref="A132" r:id="rId2" display="https://miau.my-x.hu/myx-free/coco/test/879885220220323120101.html" xr:uid="{1324A8AB-C715-413F-8D47-24BB44AA99C8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7508-0981-4B0D-A429-A444DD8B49E5}">
  <dimension ref="A1:AO41"/>
  <sheetViews>
    <sheetView zoomScale="55" zoomScaleNormal="55" workbookViewId="0"/>
  </sheetViews>
  <sheetFormatPr defaultRowHeight="14.4" x14ac:dyDescent="0.3"/>
  <cols>
    <col min="1" max="1" width="11.44140625" bestFit="1" customWidth="1"/>
    <col min="2" max="2" width="10" bestFit="1" customWidth="1"/>
    <col min="3" max="3" width="6.5546875" bestFit="1" customWidth="1"/>
    <col min="4" max="4" width="7.44140625" bestFit="1" customWidth="1"/>
    <col min="5" max="5" width="8.6640625" bestFit="1" customWidth="1"/>
    <col min="7" max="7" width="11.44140625" bestFit="1" customWidth="1"/>
    <col min="8" max="8" width="7" bestFit="1" customWidth="1"/>
    <col min="9" max="9" width="8.77734375" bestFit="1" customWidth="1"/>
    <col min="10" max="10" width="7.44140625" bestFit="1" customWidth="1"/>
    <col min="11" max="11" width="8.6640625" bestFit="1" customWidth="1"/>
    <col min="13" max="13" width="11.44140625" bestFit="1" customWidth="1"/>
    <col min="14" max="14" width="7" bestFit="1" customWidth="1"/>
    <col min="15" max="15" width="8.77734375" bestFit="1" customWidth="1"/>
    <col min="16" max="16" width="7.44140625" bestFit="1" customWidth="1"/>
    <col min="17" max="17" width="8.6640625" bestFit="1" customWidth="1"/>
    <col min="19" max="19" width="11.44140625" bestFit="1" customWidth="1"/>
    <col min="20" max="20" width="7" bestFit="1" customWidth="1"/>
    <col min="21" max="21" width="8.77734375" bestFit="1" customWidth="1"/>
    <col min="22" max="22" width="7.44140625" bestFit="1" customWidth="1"/>
    <col min="23" max="23" width="8.6640625" bestFit="1" customWidth="1"/>
    <col min="25" max="25" width="11.44140625" bestFit="1" customWidth="1"/>
    <col min="26" max="26" width="7" bestFit="1" customWidth="1"/>
    <col min="27" max="27" width="8.77734375" bestFit="1" customWidth="1"/>
    <col min="28" max="28" width="7.44140625" bestFit="1" customWidth="1"/>
    <col min="29" max="29" width="8.6640625" bestFit="1" customWidth="1"/>
    <col min="31" max="31" width="11.44140625" bestFit="1" customWidth="1"/>
    <col min="32" max="32" width="7" bestFit="1" customWidth="1"/>
    <col min="33" max="33" width="8.77734375" bestFit="1" customWidth="1"/>
    <col min="34" max="34" width="7.44140625" bestFit="1" customWidth="1"/>
    <col min="35" max="35" width="8.6640625" bestFit="1" customWidth="1"/>
    <col min="37" max="37" width="11.44140625" bestFit="1" customWidth="1"/>
    <col min="38" max="38" width="7" bestFit="1" customWidth="1"/>
    <col min="39" max="39" width="8.77734375" bestFit="1" customWidth="1"/>
    <col min="40" max="40" width="7.44140625" bestFit="1" customWidth="1"/>
    <col min="41" max="41" width="8.6640625" bestFit="1" customWidth="1"/>
  </cols>
  <sheetData>
    <row r="1" spans="1:41" x14ac:dyDescent="0.3">
      <c r="A1" t="s">
        <v>208</v>
      </c>
      <c r="B1">
        <f>B3-B41</f>
        <v>192.5</v>
      </c>
      <c r="C1" t="s">
        <v>209</v>
      </c>
      <c r="D1">
        <v>32</v>
      </c>
      <c r="E1" s="2">
        <f>D1+E41</f>
        <v>50</v>
      </c>
      <c r="G1" t="s">
        <v>208</v>
      </c>
      <c r="H1">
        <f>MAX(H3:H41)-MIN(H3:H41)</f>
        <v>50</v>
      </c>
      <c r="I1" t="s">
        <v>1</v>
      </c>
      <c r="J1">
        <v>32</v>
      </c>
      <c r="K1" s="2">
        <f>J1+K41</f>
        <v>50</v>
      </c>
      <c r="M1" t="s">
        <v>208</v>
      </c>
      <c r="N1">
        <f>MAX(N3:N41)-MIN(N3:N41)</f>
        <v>46</v>
      </c>
      <c r="O1" t="s">
        <v>40</v>
      </c>
      <c r="P1">
        <v>32</v>
      </c>
      <c r="Q1" s="2">
        <f>P1+Q41</f>
        <v>50.695652173913047</v>
      </c>
      <c r="S1" t="s">
        <v>208</v>
      </c>
      <c r="T1">
        <f>MAX(T3:T41)-MIN(T3:T41)</f>
        <v>22</v>
      </c>
      <c r="U1" t="s">
        <v>41</v>
      </c>
      <c r="V1">
        <v>32</v>
      </c>
      <c r="W1" s="2">
        <f>V1+W41</f>
        <v>63.090909090909093</v>
      </c>
      <c r="Y1" t="s">
        <v>208</v>
      </c>
      <c r="Z1">
        <f>MAX(Z3:Z41)-MIN(Z3:Z41)</f>
        <v>17</v>
      </c>
      <c r="AA1" t="s">
        <v>42</v>
      </c>
      <c r="AB1">
        <v>32</v>
      </c>
      <c r="AC1" s="2">
        <f>AB1+AC41</f>
        <v>46.235294117647058</v>
      </c>
      <c r="AE1" t="s">
        <v>208</v>
      </c>
      <c r="AF1">
        <f>MAX(AF3:AF41)-MIN(AF3:AF41)</f>
        <v>49</v>
      </c>
      <c r="AG1" t="s">
        <v>43</v>
      </c>
      <c r="AH1">
        <v>32</v>
      </c>
      <c r="AI1" s="2">
        <f>AH1+AI41</f>
        <v>51.306122448979593</v>
      </c>
      <c r="AK1" t="s">
        <v>208</v>
      </c>
      <c r="AL1">
        <f>MAX(AL3:AL41)-MIN(AL3:AL41)</f>
        <v>50</v>
      </c>
      <c r="AM1" t="s">
        <v>44</v>
      </c>
      <c r="AN1">
        <v>32</v>
      </c>
      <c r="AO1" s="2">
        <f>AN1+AO41</f>
        <v>50</v>
      </c>
    </row>
    <row r="2" spans="1:41" x14ac:dyDescent="0.3">
      <c r="A2" t="s">
        <v>168</v>
      </c>
      <c r="B2" s="15" t="s">
        <v>164</v>
      </c>
      <c r="C2" s="15" t="s">
        <v>165</v>
      </c>
      <c r="D2" s="15" t="s">
        <v>166</v>
      </c>
      <c r="E2" s="16" t="s">
        <v>167</v>
      </c>
      <c r="G2" t="s">
        <v>168</v>
      </c>
      <c r="H2" s="15" t="s">
        <v>164</v>
      </c>
      <c r="I2" s="15" t="s">
        <v>165</v>
      </c>
      <c r="J2" s="15" t="s">
        <v>166</v>
      </c>
      <c r="K2" s="16" t="s">
        <v>167</v>
      </c>
      <c r="M2" t="s">
        <v>168</v>
      </c>
      <c r="N2" s="15" t="s">
        <v>164</v>
      </c>
      <c r="O2" s="15" t="s">
        <v>165</v>
      </c>
      <c r="P2" s="15" t="s">
        <v>166</v>
      </c>
      <c r="Q2" s="16" t="s">
        <v>167</v>
      </c>
      <c r="S2" t="s">
        <v>168</v>
      </c>
      <c r="T2" s="15" t="s">
        <v>164</v>
      </c>
      <c r="U2" s="15" t="s">
        <v>165</v>
      </c>
      <c r="V2" s="15" t="s">
        <v>166</v>
      </c>
      <c r="W2" s="16" t="s">
        <v>167</v>
      </c>
      <c r="Y2" t="s">
        <v>168</v>
      </c>
      <c r="Z2" s="15" t="s">
        <v>164</v>
      </c>
      <c r="AA2" s="15" t="s">
        <v>165</v>
      </c>
      <c r="AB2" s="15" t="s">
        <v>166</v>
      </c>
      <c r="AC2" s="16" t="s">
        <v>167</v>
      </c>
      <c r="AE2" t="s">
        <v>168</v>
      </c>
      <c r="AF2" s="15" t="s">
        <v>164</v>
      </c>
      <c r="AG2" s="15" t="s">
        <v>165</v>
      </c>
      <c r="AH2" s="15" t="s">
        <v>166</v>
      </c>
      <c r="AI2" s="16" t="s">
        <v>167</v>
      </c>
      <c r="AK2" t="s">
        <v>168</v>
      </c>
      <c r="AL2" s="15" t="s">
        <v>164</v>
      </c>
      <c r="AM2" s="15" t="s">
        <v>165</v>
      </c>
      <c r="AN2" s="15" t="s">
        <v>166</v>
      </c>
      <c r="AO2" s="16" t="s">
        <v>167</v>
      </c>
    </row>
    <row r="3" spans="1:41" x14ac:dyDescent="0.3">
      <c r="A3" t="s">
        <v>169</v>
      </c>
      <c r="B3" s="15">
        <v>1000108.9</v>
      </c>
      <c r="C3" s="17">
        <f>$B$3-B3</f>
        <v>0</v>
      </c>
      <c r="D3" s="18">
        <f t="shared" ref="D3:D41" si="0">C3/$B$1*$D$1</f>
        <v>0</v>
      </c>
      <c r="E3" s="2">
        <f>50-D3</f>
        <v>50</v>
      </c>
      <c r="G3" t="str">
        <f>'nyers pontok'!A2</f>
        <v>pályázat1</v>
      </c>
      <c r="H3" s="15">
        <f>'nyers pontok'!B2</f>
        <v>49</v>
      </c>
      <c r="I3" s="17">
        <f>50-H3</f>
        <v>1</v>
      </c>
      <c r="J3" s="18">
        <f>I3/H$1*J$1</f>
        <v>0.64</v>
      </c>
      <c r="K3" s="2">
        <f>50-J3</f>
        <v>49.36</v>
      </c>
      <c r="M3" t="str">
        <f>G3</f>
        <v>pályázat1</v>
      </c>
      <c r="N3" s="15">
        <f>'nyers pontok'!C2</f>
        <v>50</v>
      </c>
      <c r="O3" s="17">
        <f>50-N3</f>
        <v>0</v>
      </c>
      <c r="P3" s="18">
        <f>O3/N$1*P$1</f>
        <v>0</v>
      </c>
      <c r="Q3" s="2">
        <f>50-P3</f>
        <v>50</v>
      </c>
      <c r="S3" t="str">
        <f>M3</f>
        <v>pályázat1</v>
      </c>
      <c r="T3" s="15">
        <f>'nyers pontok'!D2</f>
        <v>45</v>
      </c>
      <c r="U3" s="17">
        <f>50-T3</f>
        <v>5</v>
      </c>
      <c r="V3" s="18">
        <f>U3/T$1*V$1</f>
        <v>7.2727272727272725</v>
      </c>
      <c r="W3" s="2">
        <f>50-V3</f>
        <v>42.727272727272727</v>
      </c>
      <c r="Y3" t="str">
        <f>S3</f>
        <v>pályázat1</v>
      </c>
      <c r="Z3" s="15">
        <f>'nyers pontok'!E2</f>
        <v>46</v>
      </c>
      <c r="AA3" s="17">
        <f>50-Z3</f>
        <v>4</v>
      </c>
      <c r="AB3" s="18">
        <f>AA3/Z$1*AB$1</f>
        <v>7.5294117647058822</v>
      </c>
      <c r="AC3" s="2">
        <f>50-AB3</f>
        <v>42.470588235294116</v>
      </c>
      <c r="AE3" t="str">
        <f>Y3</f>
        <v>pályázat1</v>
      </c>
      <c r="AF3" s="15">
        <f>'nyers pontok'!F2</f>
        <v>50</v>
      </c>
      <c r="AG3" s="17">
        <f>50-AF3</f>
        <v>0</v>
      </c>
      <c r="AH3" s="18">
        <f>AG3/AF$1*AH$1</f>
        <v>0</v>
      </c>
      <c r="AI3" s="2">
        <f>50-AH3</f>
        <v>50</v>
      </c>
      <c r="AK3" t="str">
        <f>AE3</f>
        <v>pályázat1</v>
      </c>
      <c r="AL3" s="15">
        <f>'nyers pontok'!G2</f>
        <v>47</v>
      </c>
      <c r="AM3" s="17">
        <f>50-AL3</f>
        <v>3</v>
      </c>
      <c r="AN3" s="18">
        <f>AM3/AL$1*AN$1</f>
        <v>1.92</v>
      </c>
      <c r="AO3" s="2">
        <f>50-AN3</f>
        <v>48.08</v>
      </c>
    </row>
    <row r="4" spans="1:41" x14ac:dyDescent="0.3">
      <c r="A4" t="s">
        <v>170</v>
      </c>
      <c r="B4" s="17">
        <v>1000078.4</v>
      </c>
      <c r="C4" s="17">
        <f>$B$3-B4</f>
        <v>30.5</v>
      </c>
      <c r="D4" s="18">
        <f t="shared" si="0"/>
        <v>5.07012987012987</v>
      </c>
      <c r="E4" s="2">
        <f t="shared" ref="E4:E41" si="1">50-D4</f>
        <v>44.929870129870132</v>
      </c>
      <c r="G4" t="str">
        <f>'nyers pontok'!A3</f>
        <v>pályázat2</v>
      </c>
      <c r="H4" s="15">
        <f>'nyers pontok'!B3</f>
        <v>50</v>
      </c>
      <c r="I4" s="17">
        <f t="shared" ref="I4:I41" si="2">50-H4</f>
        <v>0</v>
      </c>
      <c r="J4" s="18">
        <f t="shared" ref="J4:J41" si="3">I4/H$1*J$1</f>
        <v>0</v>
      </c>
      <c r="K4" s="2">
        <f t="shared" ref="K4:K41" si="4">50-J4</f>
        <v>50</v>
      </c>
      <c r="M4" t="str">
        <f t="shared" ref="M4:M41" si="5">G4</f>
        <v>pályázat2</v>
      </c>
      <c r="N4" s="15">
        <f>'nyers pontok'!C3</f>
        <v>49</v>
      </c>
      <c r="O4" s="17">
        <f t="shared" ref="O4:O41" si="6">50-N4</f>
        <v>1</v>
      </c>
      <c r="P4" s="18">
        <f t="shared" ref="P4:P41" si="7">O4/N$1*P$1</f>
        <v>0.69565217391304346</v>
      </c>
      <c r="Q4" s="2">
        <f t="shared" ref="Q4:Q41" si="8">50-P4</f>
        <v>49.304347826086953</v>
      </c>
      <c r="S4" t="str">
        <f t="shared" ref="S4:S41" si="9">M4</f>
        <v>pályázat2</v>
      </c>
      <c r="T4" s="15">
        <f>'nyers pontok'!D3</f>
        <v>39</v>
      </c>
      <c r="U4" s="17">
        <f t="shared" ref="U4:U41" si="10">50-T4</f>
        <v>11</v>
      </c>
      <c r="V4" s="18">
        <f t="shared" ref="V4:V41" si="11">U4/T$1*V$1</f>
        <v>16</v>
      </c>
      <c r="W4" s="2">
        <f t="shared" ref="W4:W41" si="12">50-V4</f>
        <v>34</v>
      </c>
      <c r="Y4" t="str">
        <f t="shared" ref="Y4:Y41" si="13">S4</f>
        <v>pályázat2</v>
      </c>
      <c r="Z4" s="15">
        <f>'nyers pontok'!E3</f>
        <v>46</v>
      </c>
      <c r="AA4" s="17">
        <f t="shared" ref="AA4:AA41" si="14">50-Z4</f>
        <v>4</v>
      </c>
      <c r="AB4" s="18">
        <f t="shared" ref="AB4:AB41" si="15">AA4/Z$1*AB$1</f>
        <v>7.5294117647058822</v>
      </c>
      <c r="AC4" s="2">
        <f t="shared" ref="AC4:AC41" si="16">50-AB4</f>
        <v>42.470588235294116</v>
      </c>
      <c r="AE4" t="str">
        <f t="shared" ref="AE4:AE41" si="17">Y4</f>
        <v>pályázat2</v>
      </c>
      <c r="AF4" s="15">
        <f>'nyers pontok'!F3</f>
        <v>47</v>
      </c>
      <c r="AG4" s="17">
        <f t="shared" ref="AG4:AG41" si="18">50-AF4</f>
        <v>3</v>
      </c>
      <c r="AH4" s="18">
        <f t="shared" ref="AH4:AH41" si="19">AG4/AF$1*AH$1</f>
        <v>1.9591836734693877</v>
      </c>
      <c r="AI4" s="2">
        <f t="shared" ref="AI4:AI41" si="20">50-AH4</f>
        <v>48.04081632653061</v>
      </c>
      <c r="AK4" t="str">
        <f t="shared" ref="AK4:AK41" si="21">AE4</f>
        <v>pályázat2</v>
      </c>
      <c r="AL4" s="15">
        <f>'nyers pontok'!G3</f>
        <v>50</v>
      </c>
      <c r="AM4" s="17">
        <f t="shared" ref="AM4:AM41" si="22">50-AL4</f>
        <v>0</v>
      </c>
      <c r="AN4" s="18">
        <f t="shared" ref="AN4:AN41" si="23">AM4/AL$1*AN$1</f>
        <v>0</v>
      </c>
      <c r="AO4" s="2">
        <f t="shared" ref="AO4:AO41" si="24">50-AN4</f>
        <v>50</v>
      </c>
    </row>
    <row r="5" spans="1:41" x14ac:dyDescent="0.3">
      <c r="A5" t="s">
        <v>171</v>
      </c>
      <c r="B5" s="15">
        <v>1000055.9</v>
      </c>
      <c r="C5" s="17">
        <f t="shared" ref="C5:C41" si="25">$B$3-B5</f>
        <v>53</v>
      </c>
      <c r="D5" s="18">
        <f t="shared" si="0"/>
        <v>8.8103896103896098</v>
      </c>
      <c r="E5" s="2">
        <f t="shared" si="1"/>
        <v>41.189610389610394</v>
      </c>
      <c r="G5" t="str">
        <f>'nyers pontok'!A4</f>
        <v>pályázat3</v>
      </c>
      <c r="H5" s="15">
        <f>'nyers pontok'!B4</f>
        <v>48</v>
      </c>
      <c r="I5" s="17">
        <f t="shared" si="2"/>
        <v>2</v>
      </c>
      <c r="J5" s="18">
        <f t="shared" si="3"/>
        <v>1.28</v>
      </c>
      <c r="K5" s="2">
        <f t="shared" si="4"/>
        <v>48.72</v>
      </c>
      <c r="M5" t="str">
        <f t="shared" si="5"/>
        <v>pályázat3</v>
      </c>
      <c r="N5" s="15">
        <f>'nyers pontok'!C4</f>
        <v>47</v>
      </c>
      <c r="O5" s="17">
        <f t="shared" si="6"/>
        <v>3</v>
      </c>
      <c r="P5" s="18">
        <f t="shared" si="7"/>
        <v>2.0869565217391304</v>
      </c>
      <c r="Q5" s="2">
        <f t="shared" si="8"/>
        <v>47.913043478260867</v>
      </c>
      <c r="S5" t="str">
        <f t="shared" si="9"/>
        <v>pályázat3</v>
      </c>
      <c r="T5" s="15">
        <f>'nyers pontok'!D4</f>
        <v>42</v>
      </c>
      <c r="U5" s="17">
        <f t="shared" si="10"/>
        <v>8</v>
      </c>
      <c r="V5" s="18">
        <f t="shared" si="11"/>
        <v>11.636363636363637</v>
      </c>
      <c r="W5" s="2">
        <f t="shared" si="12"/>
        <v>38.36363636363636</v>
      </c>
      <c r="Y5" t="str">
        <f t="shared" si="13"/>
        <v>pályázat3</v>
      </c>
      <c r="Z5" s="15">
        <f>'nyers pontok'!E4</f>
        <v>44</v>
      </c>
      <c r="AA5" s="17">
        <f t="shared" si="14"/>
        <v>6</v>
      </c>
      <c r="AB5" s="18">
        <f t="shared" si="15"/>
        <v>11.294117647058824</v>
      </c>
      <c r="AC5" s="2">
        <f t="shared" si="16"/>
        <v>38.705882352941174</v>
      </c>
      <c r="AE5" t="str">
        <f t="shared" si="17"/>
        <v>pályázat3</v>
      </c>
      <c r="AF5" s="15">
        <f>'nyers pontok'!F4</f>
        <v>49</v>
      </c>
      <c r="AG5" s="17">
        <f t="shared" si="18"/>
        <v>1</v>
      </c>
      <c r="AH5" s="18">
        <f t="shared" si="19"/>
        <v>0.65306122448979587</v>
      </c>
      <c r="AI5" s="2">
        <f t="shared" si="20"/>
        <v>49.346938775510203</v>
      </c>
      <c r="AK5" t="str">
        <f t="shared" si="21"/>
        <v>pályázat3</v>
      </c>
      <c r="AL5" s="15">
        <f>'nyers pontok'!G4</f>
        <v>48</v>
      </c>
      <c r="AM5" s="17">
        <f t="shared" si="22"/>
        <v>2</v>
      </c>
      <c r="AN5" s="18">
        <f t="shared" si="23"/>
        <v>1.28</v>
      </c>
      <c r="AO5" s="2">
        <f t="shared" si="24"/>
        <v>48.72</v>
      </c>
    </row>
    <row r="6" spans="1:41" x14ac:dyDescent="0.3">
      <c r="A6" t="s">
        <v>172</v>
      </c>
      <c r="B6" s="15">
        <v>1000048.4</v>
      </c>
      <c r="C6" s="17">
        <f t="shared" si="25"/>
        <v>60.5</v>
      </c>
      <c r="D6" s="18">
        <f t="shared" si="0"/>
        <v>10.057142857142857</v>
      </c>
      <c r="E6" s="2">
        <f t="shared" si="1"/>
        <v>39.942857142857143</v>
      </c>
      <c r="G6" t="str">
        <f>'nyers pontok'!A5</f>
        <v>pályázat4</v>
      </c>
      <c r="H6" s="15">
        <f>'nyers pontok'!B5</f>
        <v>47</v>
      </c>
      <c r="I6" s="17">
        <f t="shared" si="2"/>
        <v>3</v>
      </c>
      <c r="J6" s="18">
        <f t="shared" si="3"/>
        <v>1.92</v>
      </c>
      <c r="K6" s="2">
        <f t="shared" si="4"/>
        <v>48.08</v>
      </c>
      <c r="M6" t="str">
        <f t="shared" si="5"/>
        <v>pályázat4</v>
      </c>
      <c r="N6" s="15">
        <f>'nyers pontok'!C5</f>
        <v>50</v>
      </c>
      <c r="O6" s="17">
        <f t="shared" si="6"/>
        <v>0</v>
      </c>
      <c r="P6" s="18">
        <f t="shared" si="7"/>
        <v>0</v>
      </c>
      <c r="Q6" s="2">
        <f t="shared" si="8"/>
        <v>50</v>
      </c>
      <c r="S6" t="str">
        <f t="shared" si="9"/>
        <v>pályázat4</v>
      </c>
      <c r="T6" s="15">
        <f>'nyers pontok'!D5</f>
        <v>41</v>
      </c>
      <c r="U6" s="17">
        <f t="shared" si="10"/>
        <v>9</v>
      </c>
      <c r="V6" s="18">
        <f t="shared" si="11"/>
        <v>13.090909090909092</v>
      </c>
      <c r="W6" s="2">
        <f t="shared" si="12"/>
        <v>36.909090909090907</v>
      </c>
      <c r="Y6" t="str">
        <f t="shared" si="13"/>
        <v>pályázat4</v>
      </c>
      <c r="Z6" s="15">
        <f>'nyers pontok'!E5</f>
        <v>42</v>
      </c>
      <c r="AA6" s="17">
        <f t="shared" si="14"/>
        <v>8</v>
      </c>
      <c r="AB6" s="18">
        <f t="shared" si="15"/>
        <v>15.058823529411764</v>
      </c>
      <c r="AC6" s="2">
        <f t="shared" si="16"/>
        <v>34.941176470588232</v>
      </c>
      <c r="AE6" t="str">
        <f t="shared" si="17"/>
        <v>pályázat4</v>
      </c>
      <c r="AF6" s="15">
        <f>'nyers pontok'!F5</f>
        <v>48</v>
      </c>
      <c r="AG6" s="17">
        <f t="shared" si="18"/>
        <v>2</v>
      </c>
      <c r="AH6" s="18">
        <f t="shared" si="19"/>
        <v>1.3061224489795917</v>
      </c>
      <c r="AI6" s="2">
        <f t="shared" si="20"/>
        <v>48.693877551020407</v>
      </c>
      <c r="AK6" t="str">
        <f t="shared" si="21"/>
        <v>pályázat4</v>
      </c>
      <c r="AL6" s="15">
        <f>'nyers pontok'!G5</f>
        <v>47</v>
      </c>
      <c r="AM6" s="17">
        <f t="shared" si="22"/>
        <v>3</v>
      </c>
      <c r="AN6" s="18">
        <f t="shared" si="23"/>
        <v>1.92</v>
      </c>
      <c r="AO6" s="2">
        <f t="shared" si="24"/>
        <v>48.08</v>
      </c>
    </row>
    <row r="7" spans="1:41" x14ac:dyDescent="0.3">
      <c r="A7" t="s">
        <v>173</v>
      </c>
      <c r="B7" s="15">
        <v>1000046.9</v>
      </c>
      <c r="C7" s="17">
        <f t="shared" si="25"/>
        <v>62</v>
      </c>
      <c r="D7" s="18">
        <f t="shared" si="0"/>
        <v>10.306493506493506</v>
      </c>
      <c r="E7" s="2">
        <f t="shared" si="1"/>
        <v>39.69350649350649</v>
      </c>
      <c r="G7" t="str">
        <f>'nyers pontok'!A6</f>
        <v>pályázat5</v>
      </c>
      <c r="H7" s="15">
        <f>'nyers pontok'!B6</f>
        <v>45</v>
      </c>
      <c r="I7" s="17">
        <f t="shared" si="2"/>
        <v>5</v>
      </c>
      <c r="J7" s="18">
        <f t="shared" si="3"/>
        <v>3.2</v>
      </c>
      <c r="K7" s="2">
        <f t="shared" si="4"/>
        <v>46.8</v>
      </c>
      <c r="M7" t="str">
        <f t="shared" si="5"/>
        <v>pályázat5</v>
      </c>
      <c r="N7" s="15">
        <f>'nyers pontok'!C6</f>
        <v>42</v>
      </c>
      <c r="O7" s="17">
        <f t="shared" si="6"/>
        <v>8</v>
      </c>
      <c r="P7" s="18">
        <f t="shared" si="7"/>
        <v>5.5652173913043477</v>
      </c>
      <c r="Q7" s="2">
        <f t="shared" si="8"/>
        <v>44.434782608695656</v>
      </c>
      <c r="S7" t="str">
        <f t="shared" si="9"/>
        <v>pályázat5</v>
      </c>
      <c r="T7" s="15">
        <f>'nyers pontok'!D6</f>
        <v>42</v>
      </c>
      <c r="U7" s="17">
        <f t="shared" si="10"/>
        <v>8</v>
      </c>
      <c r="V7" s="18">
        <f t="shared" si="11"/>
        <v>11.636363636363637</v>
      </c>
      <c r="W7" s="2">
        <f t="shared" si="12"/>
        <v>38.36363636363636</v>
      </c>
      <c r="Y7" t="str">
        <f t="shared" si="13"/>
        <v>pályázat5</v>
      </c>
      <c r="Z7" s="15">
        <f>'nyers pontok'!E6</f>
        <v>47</v>
      </c>
      <c r="AA7" s="17">
        <f t="shared" si="14"/>
        <v>3</v>
      </c>
      <c r="AB7" s="18">
        <f t="shared" si="15"/>
        <v>5.6470588235294121</v>
      </c>
      <c r="AC7" s="2">
        <f t="shared" si="16"/>
        <v>44.352941176470587</v>
      </c>
      <c r="AE7" t="str">
        <f t="shared" si="17"/>
        <v>pályázat5</v>
      </c>
      <c r="AF7" s="15">
        <f>'nyers pontok'!F6</f>
        <v>40</v>
      </c>
      <c r="AG7" s="17">
        <f t="shared" si="18"/>
        <v>10</v>
      </c>
      <c r="AH7" s="18">
        <f t="shared" si="19"/>
        <v>6.5306122448979593</v>
      </c>
      <c r="AI7" s="2">
        <f t="shared" si="20"/>
        <v>43.469387755102041</v>
      </c>
      <c r="AK7" t="str">
        <f t="shared" si="21"/>
        <v>pályázat5</v>
      </c>
      <c r="AL7" s="15">
        <f>'nyers pontok'!G6</f>
        <v>49</v>
      </c>
      <c r="AM7" s="17">
        <f t="shared" si="22"/>
        <v>1</v>
      </c>
      <c r="AN7" s="18">
        <f t="shared" si="23"/>
        <v>0.64</v>
      </c>
      <c r="AO7" s="2">
        <f t="shared" si="24"/>
        <v>49.36</v>
      </c>
    </row>
    <row r="8" spans="1:41" x14ac:dyDescent="0.3">
      <c r="A8" t="s">
        <v>174</v>
      </c>
      <c r="B8" s="15">
        <v>1000033.4</v>
      </c>
      <c r="C8" s="17">
        <f t="shared" si="25"/>
        <v>75.5</v>
      </c>
      <c r="D8" s="18">
        <f t="shared" si="0"/>
        <v>12.550649350649351</v>
      </c>
      <c r="E8" s="2">
        <f t="shared" si="1"/>
        <v>37.449350649350649</v>
      </c>
      <c r="G8" t="str">
        <f>'nyers pontok'!A7</f>
        <v>pályázat6</v>
      </c>
      <c r="H8" s="15">
        <f>'nyers pontok'!B7</f>
        <v>44</v>
      </c>
      <c r="I8" s="17">
        <f t="shared" si="2"/>
        <v>6</v>
      </c>
      <c r="J8" s="18">
        <f t="shared" si="3"/>
        <v>3.84</v>
      </c>
      <c r="K8" s="2">
        <f t="shared" si="4"/>
        <v>46.16</v>
      </c>
      <c r="M8" t="str">
        <f t="shared" si="5"/>
        <v>pályázat6</v>
      </c>
      <c r="N8" s="15">
        <f>'nyers pontok'!C7</f>
        <v>49</v>
      </c>
      <c r="O8" s="17">
        <f t="shared" si="6"/>
        <v>1</v>
      </c>
      <c r="P8" s="18">
        <f t="shared" si="7"/>
        <v>0.69565217391304346</v>
      </c>
      <c r="Q8" s="2">
        <f t="shared" si="8"/>
        <v>49.304347826086953</v>
      </c>
      <c r="S8" t="str">
        <f t="shared" si="9"/>
        <v>pályázat6</v>
      </c>
      <c r="T8" s="15">
        <f>'nyers pontok'!D7</f>
        <v>42</v>
      </c>
      <c r="U8" s="17">
        <f t="shared" si="10"/>
        <v>8</v>
      </c>
      <c r="V8" s="18">
        <f t="shared" si="11"/>
        <v>11.636363636363637</v>
      </c>
      <c r="W8" s="2">
        <f t="shared" si="12"/>
        <v>38.36363636363636</v>
      </c>
      <c r="Y8" t="str">
        <f t="shared" si="13"/>
        <v>pályázat6</v>
      </c>
      <c r="Z8" s="15">
        <f>'nyers pontok'!E7</f>
        <v>44</v>
      </c>
      <c r="AA8" s="17">
        <f t="shared" si="14"/>
        <v>6</v>
      </c>
      <c r="AB8" s="18">
        <f t="shared" si="15"/>
        <v>11.294117647058824</v>
      </c>
      <c r="AC8" s="2">
        <f t="shared" si="16"/>
        <v>38.705882352941174</v>
      </c>
      <c r="AE8" t="str">
        <f t="shared" si="17"/>
        <v>pályázat6</v>
      </c>
      <c r="AF8" s="15">
        <f>'nyers pontok'!F7</f>
        <v>45</v>
      </c>
      <c r="AG8" s="17">
        <f t="shared" si="18"/>
        <v>5</v>
      </c>
      <c r="AH8" s="18">
        <f t="shared" si="19"/>
        <v>3.2653061224489797</v>
      </c>
      <c r="AI8" s="2">
        <f t="shared" si="20"/>
        <v>46.734693877551024</v>
      </c>
      <c r="AK8" t="str">
        <f t="shared" si="21"/>
        <v>pályázat6</v>
      </c>
      <c r="AL8" s="15">
        <f>'nyers pontok'!G7</f>
        <v>40</v>
      </c>
      <c r="AM8" s="17">
        <f t="shared" si="22"/>
        <v>10</v>
      </c>
      <c r="AN8" s="18">
        <f t="shared" si="23"/>
        <v>6.4</v>
      </c>
      <c r="AO8" s="2">
        <f t="shared" si="24"/>
        <v>43.6</v>
      </c>
    </row>
    <row r="9" spans="1:41" x14ac:dyDescent="0.3">
      <c r="A9" t="s">
        <v>175</v>
      </c>
      <c r="B9" s="15">
        <v>1000030.9</v>
      </c>
      <c r="C9" s="17">
        <f t="shared" si="25"/>
        <v>78</v>
      </c>
      <c r="D9" s="18">
        <f t="shared" si="0"/>
        <v>12.966233766233767</v>
      </c>
      <c r="E9" s="2">
        <f t="shared" si="1"/>
        <v>37.033766233766229</v>
      </c>
      <c r="G9" t="str">
        <f>'nyers pontok'!A8</f>
        <v>pályázat7</v>
      </c>
      <c r="H9" s="15">
        <f>'nyers pontok'!B8</f>
        <v>45</v>
      </c>
      <c r="I9" s="17">
        <f t="shared" si="2"/>
        <v>5</v>
      </c>
      <c r="J9" s="18">
        <f t="shared" si="3"/>
        <v>3.2</v>
      </c>
      <c r="K9" s="2">
        <f t="shared" si="4"/>
        <v>46.8</v>
      </c>
      <c r="M9" t="str">
        <f t="shared" si="5"/>
        <v>pályázat7</v>
      </c>
      <c r="N9" s="15">
        <f>'nyers pontok'!C8</f>
        <v>44</v>
      </c>
      <c r="O9" s="17">
        <f t="shared" si="6"/>
        <v>6</v>
      </c>
      <c r="P9" s="18">
        <f t="shared" si="7"/>
        <v>4.1739130434782608</v>
      </c>
      <c r="Q9" s="2">
        <f t="shared" si="8"/>
        <v>45.826086956521742</v>
      </c>
      <c r="S9" t="str">
        <f t="shared" si="9"/>
        <v>pályázat7</v>
      </c>
      <c r="T9" s="15">
        <f>'nyers pontok'!D8</f>
        <v>41</v>
      </c>
      <c r="U9" s="17">
        <f t="shared" si="10"/>
        <v>9</v>
      </c>
      <c r="V9" s="18">
        <f t="shared" si="11"/>
        <v>13.090909090909092</v>
      </c>
      <c r="W9" s="2">
        <f t="shared" si="12"/>
        <v>36.909090909090907</v>
      </c>
      <c r="Y9" t="str">
        <f t="shared" si="13"/>
        <v>pályázat7</v>
      </c>
      <c r="Z9" s="15">
        <f>'nyers pontok'!E8</f>
        <v>44</v>
      </c>
      <c r="AA9" s="17">
        <f t="shared" si="14"/>
        <v>6</v>
      </c>
      <c r="AB9" s="18">
        <f t="shared" si="15"/>
        <v>11.294117647058824</v>
      </c>
      <c r="AC9" s="2">
        <f t="shared" si="16"/>
        <v>38.705882352941174</v>
      </c>
      <c r="AE9" t="str">
        <f t="shared" si="17"/>
        <v>pályázat7</v>
      </c>
      <c r="AF9" s="15">
        <f>'nyers pontok'!F8</f>
        <v>44</v>
      </c>
      <c r="AG9" s="17">
        <f t="shared" si="18"/>
        <v>6</v>
      </c>
      <c r="AH9" s="18">
        <f t="shared" si="19"/>
        <v>3.9183673469387754</v>
      </c>
      <c r="AI9" s="2">
        <f t="shared" si="20"/>
        <v>46.081632653061227</v>
      </c>
      <c r="AK9" t="str">
        <f t="shared" si="21"/>
        <v>pályázat7</v>
      </c>
      <c r="AL9" s="15">
        <f>'nyers pontok'!G8</f>
        <v>44</v>
      </c>
      <c r="AM9" s="17">
        <f t="shared" si="22"/>
        <v>6</v>
      </c>
      <c r="AN9" s="18">
        <f t="shared" si="23"/>
        <v>3.84</v>
      </c>
      <c r="AO9" s="2">
        <f t="shared" si="24"/>
        <v>46.16</v>
      </c>
    </row>
    <row r="10" spans="1:41" x14ac:dyDescent="0.3">
      <c r="A10" t="s">
        <v>176</v>
      </c>
      <c r="B10" s="15">
        <v>1000027.9</v>
      </c>
      <c r="C10" s="17">
        <f t="shared" si="25"/>
        <v>81</v>
      </c>
      <c r="D10" s="18">
        <f t="shared" si="0"/>
        <v>13.464935064935064</v>
      </c>
      <c r="E10" s="2">
        <f t="shared" si="1"/>
        <v>36.535064935064938</v>
      </c>
      <c r="G10" t="str">
        <f>'nyers pontok'!A9</f>
        <v>pályázat8</v>
      </c>
      <c r="H10" s="15">
        <f>'nyers pontok'!B9</f>
        <v>40</v>
      </c>
      <c r="I10" s="17">
        <f t="shared" si="2"/>
        <v>10</v>
      </c>
      <c r="J10" s="18">
        <f t="shared" si="3"/>
        <v>6.4</v>
      </c>
      <c r="K10" s="2">
        <f t="shared" si="4"/>
        <v>43.6</v>
      </c>
      <c r="M10" t="str">
        <f t="shared" si="5"/>
        <v>pályázat8</v>
      </c>
      <c r="N10" s="15">
        <f>'nyers pontok'!C9</f>
        <v>35</v>
      </c>
      <c r="O10" s="17">
        <f t="shared" si="6"/>
        <v>15</v>
      </c>
      <c r="P10" s="18">
        <f t="shared" si="7"/>
        <v>10.434782608695652</v>
      </c>
      <c r="Q10" s="2">
        <f t="shared" si="8"/>
        <v>39.565217391304344</v>
      </c>
      <c r="S10" t="str">
        <f t="shared" si="9"/>
        <v>pályázat8</v>
      </c>
      <c r="T10" s="15">
        <f>'nyers pontok'!D9</f>
        <v>45</v>
      </c>
      <c r="U10" s="17">
        <f t="shared" si="10"/>
        <v>5</v>
      </c>
      <c r="V10" s="18">
        <f t="shared" si="11"/>
        <v>7.2727272727272725</v>
      </c>
      <c r="W10" s="2">
        <f t="shared" si="12"/>
        <v>42.727272727272727</v>
      </c>
      <c r="Y10" t="str">
        <f t="shared" si="13"/>
        <v>pályázat8</v>
      </c>
      <c r="Z10" s="15">
        <f>'nyers pontok'!E9</f>
        <v>46</v>
      </c>
      <c r="AA10" s="17">
        <f t="shared" si="14"/>
        <v>4</v>
      </c>
      <c r="AB10" s="18">
        <f t="shared" si="15"/>
        <v>7.5294117647058822</v>
      </c>
      <c r="AC10" s="2">
        <f t="shared" si="16"/>
        <v>42.470588235294116</v>
      </c>
      <c r="AE10" t="str">
        <f t="shared" si="17"/>
        <v>pályázat8</v>
      </c>
      <c r="AF10" s="15">
        <f>'nyers pontok'!F9</f>
        <v>40</v>
      </c>
      <c r="AG10" s="17">
        <f t="shared" si="18"/>
        <v>10</v>
      </c>
      <c r="AH10" s="18">
        <f t="shared" si="19"/>
        <v>6.5306122448979593</v>
      </c>
      <c r="AI10" s="2">
        <f t="shared" si="20"/>
        <v>43.469387755102041</v>
      </c>
      <c r="AK10" t="str">
        <f t="shared" si="21"/>
        <v>pályázat8</v>
      </c>
      <c r="AL10" s="15">
        <f>'nyers pontok'!G9</f>
        <v>40</v>
      </c>
      <c r="AM10" s="17">
        <f t="shared" si="22"/>
        <v>10</v>
      </c>
      <c r="AN10" s="18">
        <f t="shared" si="23"/>
        <v>6.4</v>
      </c>
      <c r="AO10" s="2">
        <f t="shared" si="24"/>
        <v>43.6</v>
      </c>
    </row>
    <row r="11" spans="1:41" x14ac:dyDescent="0.3">
      <c r="A11" t="s">
        <v>177</v>
      </c>
      <c r="B11" s="15">
        <v>1000026.9</v>
      </c>
      <c r="C11" s="17">
        <f t="shared" si="25"/>
        <v>82</v>
      </c>
      <c r="D11" s="18">
        <f t="shared" si="0"/>
        <v>13.63116883116883</v>
      </c>
      <c r="E11" s="2">
        <f t="shared" si="1"/>
        <v>36.368831168831171</v>
      </c>
      <c r="G11" t="str">
        <f>'nyers pontok'!A10</f>
        <v>pályázat9</v>
      </c>
      <c r="H11" s="15">
        <f>'nyers pontok'!B10</f>
        <v>40</v>
      </c>
      <c r="I11" s="17">
        <f t="shared" si="2"/>
        <v>10</v>
      </c>
      <c r="J11" s="18">
        <f t="shared" si="3"/>
        <v>6.4</v>
      </c>
      <c r="K11" s="2">
        <f t="shared" si="4"/>
        <v>43.6</v>
      </c>
      <c r="M11" t="str">
        <f t="shared" si="5"/>
        <v>pályázat9</v>
      </c>
      <c r="N11" s="15">
        <f>'nyers pontok'!C10</f>
        <v>34</v>
      </c>
      <c r="O11" s="17">
        <f t="shared" si="6"/>
        <v>16</v>
      </c>
      <c r="P11" s="18">
        <f t="shared" si="7"/>
        <v>11.130434782608695</v>
      </c>
      <c r="Q11" s="2">
        <f t="shared" si="8"/>
        <v>38.869565217391305</v>
      </c>
      <c r="S11" t="str">
        <f t="shared" si="9"/>
        <v>pályázat9</v>
      </c>
      <c r="T11" s="15">
        <f>'nyers pontok'!D10</f>
        <v>45</v>
      </c>
      <c r="U11" s="17">
        <f t="shared" si="10"/>
        <v>5</v>
      </c>
      <c r="V11" s="18">
        <f t="shared" si="11"/>
        <v>7.2727272727272725</v>
      </c>
      <c r="W11" s="2">
        <f t="shared" si="12"/>
        <v>42.727272727272727</v>
      </c>
      <c r="Y11" t="str">
        <f t="shared" si="13"/>
        <v>pályázat9</v>
      </c>
      <c r="Z11" s="15">
        <f>'nyers pontok'!E10</f>
        <v>46</v>
      </c>
      <c r="AA11" s="17">
        <f t="shared" si="14"/>
        <v>4</v>
      </c>
      <c r="AB11" s="18">
        <f t="shared" si="15"/>
        <v>7.5294117647058822</v>
      </c>
      <c r="AC11" s="2">
        <f t="shared" si="16"/>
        <v>42.470588235294116</v>
      </c>
      <c r="AE11" t="str">
        <f t="shared" si="17"/>
        <v>pályázat9</v>
      </c>
      <c r="AF11" s="15">
        <f>'nyers pontok'!F10</f>
        <v>40</v>
      </c>
      <c r="AG11" s="17">
        <f t="shared" si="18"/>
        <v>10</v>
      </c>
      <c r="AH11" s="18">
        <f t="shared" si="19"/>
        <v>6.5306122448979593</v>
      </c>
      <c r="AI11" s="2">
        <f t="shared" si="20"/>
        <v>43.469387755102041</v>
      </c>
      <c r="AK11" t="str">
        <f t="shared" si="21"/>
        <v>pályázat9</v>
      </c>
      <c r="AL11" s="15">
        <f>'nyers pontok'!G10</f>
        <v>40</v>
      </c>
      <c r="AM11" s="17">
        <f t="shared" si="22"/>
        <v>10</v>
      </c>
      <c r="AN11" s="18">
        <f t="shared" si="23"/>
        <v>6.4</v>
      </c>
      <c r="AO11" s="2">
        <f t="shared" si="24"/>
        <v>43.6</v>
      </c>
    </row>
    <row r="12" spans="1:41" x14ac:dyDescent="0.3">
      <c r="A12" t="s">
        <v>178</v>
      </c>
      <c r="B12">
        <v>1000001.9</v>
      </c>
      <c r="C12" s="17">
        <f t="shared" si="25"/>
        <v>107</v>
      </c>
      <c r="D12" s="18">
        <f t="shared" si="0"/>
        <v>17.787012987012986</v>
      </c>
      <c r="E12" s="2">
        <f t="shared" si="1"/>
        <v>32.212987012987014</v>
      </c>
      <c r="G12" t="str">
        <f>'nyers pontok'!A11</f>
        <v>pályázat10</v>
      </c>
      <c r="H12" s="15">
        <f>'nyers pontok'!B11</f>
        <v>38</v>
      </c>
      <c r="I12" s="17">
        <f t="shared" si="2"/>
        <v>12</v>
      </c>
      <c r="J12" s="18">
        <f t="shared" si="3"/>
        <v>7.68</v>
      </c>
      <c r="K12" s="2">
        <f t="shared" si="4"/>
        <v>42.32</v>
      </c>
      <c r="M12" t="str">
        <f t="shared" si="5"/>
        <v>pályázat10</v>
      </c>
      <c r="N12" s="15">
        <f>'nyers pontok'!C11</f>
        <v>36</v>
      </c>
      <c r="O12" s="17">
        <f t="shared" si="6"/>
        <v>14</v>
      </c>
      <c r="P12" s="18">
        <f t="shared" si="7"/>
        <v>9.7391304347826093</v>
      </c>
      <c r="Q12" s="2">
        <f t="shared" si="8"/>
        <v>40.260869565217391</v>
      </c>
      <c r="S12" t="str">
        <f t="shared" si="9"/>
        <v>pályázat10</v>
      </c>
      <c r="T12" s="15">
        <f>'nyers pontok'!D11</f>
        <v>45</v>
      </c>
      <c r="U12" s="17">
        <f t="shared" si="10"/>
        <v>5</v>
      </c>
      <c r="V12" s="18">
        <f t="shared" si="11"/>
        <v>7.2727272727272725</v>
      </c>
      <c r="W12" s="2">
        <f t="shared" si="12"/>
        <v>42.727272727272727</v>
      </c>
      <c r="Y12" t="str">
        <f t="shared" si="13"/>
        <v>pályázat10</v>
      </c>
      <c r="Z12" s="15">
        <f>'nyers pontok'!E11</f>
        <v>45</v>
      </c>
      <c r="AA12" s="17">
        <f t="shared" si="14"/>
        <v>5</v>
      </c>
      <c r="AB12" s="18">
        <f t="shared" si="15"/>
        <v>9.4117647058823533</v>
      </c>
      <c r="AC12" s="2">
        <f t="shared" si="16"/>
        <v>40.588235294117645</v>
      </c>
      <c r="AE12" t="str">
        <f t="shared" si="17"/>
        <v>pályázat10</v>
      </c>
      <c r="AF12" s="15">
        <f>'nyers pontok'!F11</f>
        <v>40</v>
      </c>
      <c r="AG12" s="17">
        <f t="shared" si="18"/>
        <v>10</v>
      </c>
      <c r="AH12" s="18">
        <f t="shared" si="19"/>
        <v>6.5306122448979593</v>
      </c>
      <c r="AI12" s="2">
        <f t="shared" si="20"/>
        <v>43.469387755102041</v>
      </c>
      <c r="AK12" t="str">
        <f t="shared" si="21"/>
        <v>pályázat10</v>
      </c>
      <c r="AL12" s="15">
        <f>'nyers pontok'!G11</f>
        <v>38</v>
      </c>
      <c r="AM12" s="17">
        <f t="shared" si="22"/>
        <v>12</v>
      </c>
      <c r="AN12" s="18">
        <f t="shared" si="23"/>
        <v>7.68</v>
      </c>
      <c r="AO12" s="2">
        <f t="shared" si="24"/>
        <v>42.32</v>
      </c>
    </row>
    <row r="13" spans="1:41" x14ac:dyDescent="0.3">
      <c r="A13" t="s">
        <v>179</v>
      </c>
      <c r="B13">
        <v>1000001.9</v>
      </c>
      <c r="C13" s="17">
        <f t="shared" si="25"/>
        <v>107</v>
      </c>
      <c r="D13" s="18">
        <f t="shared" si="0"/>
        <v>17.787012987012986</v>
      </c>
      <c r="E13" s="2">
        <f t="shared" si="1"/>
        <v>32.212987012987014</v>
      </c>
      <c r="G13" t="str">
        <f>'nyers pontok'!A12</f>
        <v>pályázat11</v>
      </c>
      <c r="H13" s="15">
        <f>'nyers pontok'!B12</f>
        <v>40</v>
      </c>
      <c r="I13" s="17">
        <f t="shared" si="2"/>
        <v>10</v>
      </c>
      <c r="J13" s="18">
        <f t="shared" si="3"/>
        <v>6.4</v>
      </c>
      <c r="K13" s="2">
        <f t="shared" si="4"/>
        <v>43.6</v>
      </c>
      <c r="M13" t="str">
        <f t="shared" si="5"/>
        <v>pályázat11</v>
      </c>
      <c r="N13" s="15">
        <f>'nyers pontok'!C12</f>
        <v>35</v>
      </c>
      <c r="O13" s="17">
        <f t="shared" si="6"/>
        <v>15</v>
      </c>
      <c r="P13" s="18">
        <f t="shared" si="7"/>
        <v>10.434782608695652</v>
      </c>
      <c r="Q13" s="2">
        <f t="shared" si="8"/>
        <v>39.565217391304344</v>
      </c>
      <c r="S13" t="str">
        <f t="shared" si="9"/>
        <v>pályázat11</v>
      </c>
      <c r="T13" s="15">
        <f>'nyers pontok'!D12</f>
        <v>43</v>
      </c>
      <c r="U13" s="17">
        <f t="shared" si="10"/>
        <v>7</v>
      </c>
      <c r="V13" s="18">
        <f t="shared" si="11"/>
        <v>10.181818181818182</v>
      </c>
      <c r="W13" s="2">
        <f t="shared" si="12"/>
        <v>39.81818181818182</v>
      </c>
      <c r="Y13" t="str">
        <f t="shared" si="13"/>
        <v>pályázat11</v>
      </c>
      <c r="Z13" s="15">
        <f>'nyers pontok'!E12</f>
        <v>44</v>
      </c>
      <c r="AA13" s="17">
        <f t="shared" si="14"/>
        <v>6</v>
      </c>
      <c r="AB13" s="18">
        <f t="shared" si="15"/>
        <v>11.294117647058824</v>
      </c>
      <c r="AC13" s="2">
        <f t="shared" si="16"/>
        <v>38.705882352941174</v>
      </c>
      <c r="AE13" t="str">
        <f t="shared" si="17"/>
        <v>pályázat11</v>
      </c>
      <c r="AF13" s="15">
        <f>'nyers pontok'!F12</f>
        <v>39</v>
      </c>
      <c r="AG13" s="17">
        <f t="shared" si="18"/>
        <v>11</v>
      </c>
      <c r="AH13" s="18">
        <f t="shared" si="19"/>
        <v>7.1836734693877551</v>
      </c>
      <c r="AI13" s="2">
        <f t="shared" si="20"/>
        <v>42.816326530612244</v>
      </c>
      <c r="AK13" t="str">
        <f t="shared" si="21"/>
        <v>pályázat11</v>
      </c>
      <c r="AL13" s="15">
        <f>'nyers pontok'!G12</f>
        <v>40</v>
      </c>
      <c r="AM13" s="17">
        <f t="shared" si="22"/>
        <v>10</v>
      </c>
      <c r="AN13" s="18">
        <f t="shared" si="23"/>
        <v>6.4</v>
      </c>
      <c r="AO13" s="2">
        <f t="shared" si="24"/>
        <v>43.6</v>
      </c>
    </row>
    <row r="14" spans="1:41" x14ac:dyDescent="0.3">
      <c r="A14" t="s">
        <v>180</v>
      </c>
      <c r="B14">
        <v>1000001.9</v>
      </c>
      <c r="C14" s="17">
        <f t="shared" si="25"/>
        <v>107</v>
      </c>
      <c r="D14" s="18">
        <f t="shared" si="0"/>
        <v>17.787012987012986</v>
      </c>
      <c r="E14" s="2">
        <f t="shared" si="1"/>
        <v>32.212987012987014</v>
      </c>
      <c r="G14" t="str">
        <f>'nyers pontok'!A13</f>
        <v>pályázat12</v>
      </c>
      <c r="H14" s="15">
        <f>'nyers pontok'!B13</f>
        <v>35</v>
      </c>
      <c r="I14" s="17">
        <f t="shared" si="2"/>
        <v>15</v>
      </c>
      <c r="J14" s="18">
        <f t="shared" si="3"/>
        <v>9.6</v>
      </c>
      <c r="K14" s="2">
        <f t="shared" si="4"/>
        <v>40.4</v>
      </c>
      <c r="M14" t="str">
        <f t="shared" si="5"/>
        <v>pályázat12</v>
      </c>
      <c r="N14" s="15">
        <f>'nyers pontok'!C13</f>
        <v>37</v>
      </c>
      <c r="O14" s="17">
        <f t="shared" si="6"/>
        <v>13</v>
      </c>
      <c r="P14" s="18">
        <f t="shared" si="7"/>
        <v>9.0434782608695645</v>
      </c>
      <c r="Q14" s="2">
        <f t="shared" si="8"/>
        <v>40.956521739130437</v>
      </c>
      <c r="S14" t="str">
        <f t="shared" si="9"/>
        <v>pályázat12</v>
      </c>
      <c r="T14" s="15">
        <f>'nyers pontok'!D13</f>
        <v>41</v>
      </c>
      <c r="U14" s="17">
        <f t="shared" si="10"/>
        <v>9</v>
      </c>
      <c r="V14" s="18">
        <f t="shared" si="11"/>
        <v>13.090909090909092</v>
      </c>
      <c r="W14" s="2">
        <f t="shared" si="12"/>
        <v>36.909090909090907</v>
      </c>
      <c r="Y14" t="str">
        <f t="shared" si="13"/>
        <v>pályázat12</v>
      </c>
      <c r="Z14" s="15">
        <f>'nyers pontok'!E13</f>
        <v>46</v>
      </c>
      <c r="AA14" s="17">
        <f t="shared" si="14"/>
        <v>4</v>
      </c>
      <c r="AB14" s="18">
        <f t="shared" si="15"/>
        <v>7.5294117647058822</v>
      </c>
      <c r="AC14" s="2">
        <f t="shared" si="16"/>
        <v>42.470588235294116</v>
      </c>
      <c r="AE14" t="str">
        <f t="shared" si="17"/>
        <v>pályázat12</v>
      </c>
      <c r="AF14" s="15">
        <f>'nyers pontok'!F13</f>
        <v>40</v>
      </c>
      <c r="AG14" s="17">
        <f t="shared" si="18"/>
        <v>10</v>
      </c>
      <c r="AH14" s="18">
        <f t="shared" si="19"/>
        <v>6.5306122448979593</v>
      </c>
      <c r="AI14" s="2">
        <f t="shared" si="20"/>
        <v>43.469387755102041</v>
      </c>
      <c r="AK14" t="str">
        <f t="shared" si="21"/>
        <v>pályázat12</v>
      </c>
      <c r="AL14" s="15">
        <f>'nyers pontok'!G13</f>
        <v>40</v>
      </c>
      <c r="AM14" s="17">
        <f t="shared" si="22"/>
        <v>10</v>
      </c>
      <c r="AN14" s="18">
        <f t="shared" si="23"/>
        <v>6.4</v>
      </c>
      <c r="AO14" s="2">
        <f t="shared" si="24"/>
        <v>43.6</v>
      </c>
    </row>
    <row r="15" spans="1:41" x14ac:dyDescent="0.3">
      <c r="A15" t="s">
        <v>181</v>
      </c>
      <c r="B15" s="3">
        <v>1000001.4</v>
      </c>
      <c r="C15" s="17">
        <f t="shared" si="25"/>
        <v>107.5</v>
      </c>
      <c r="D15" s="18">
        <f t="shared" si="0"/>
        <v>17.870129870129869</v>
      </c>
      <c r="E15" s="2">
        <f t="shared" si="1"/>
        <v>32.129870129870127</v>
      </c>
      <c r="G15" t="str">
        <f>'nyers pontok'!A14</f>
        <v>pályázat13</v>
      </c>
      <c r="H15" s="15">
        <f>'nyers pontok'!B14</f>
        <v>40</v>
      </c>
      <c r="I15" s="17">
        <f t="shared" si="2"/>
        <v>10</v>
      </c>
      <c r="J15" s="18">
        <f t="shared" si="3"/>
        <v>6.4</v>
      </c>
      <c r="K15" s="2">
        <f t="shared" si="4"/>
        <v>43.6</v>
      </c>
      <c r="M15" t="str">
        <f t="shared" si="5"/>
        <v>pályázat13</v>
      </c>
      <c r="N15" s="15">
        <f>'nyers pontok'!C14</f>
        <v>34</v>
      </c>
      <c r="O15" s="17">
        <f t="shared" si="6"/>
        <v>16</v>
      </c>
      <c r="P15" s="18">
        <f t="shared" si="7"/>
        <v>11.130434782608695</v>
      </c>
      <c r="Q15" s="2">
        <f t="shared" si="8"/>
        <v>38.869565217391305</v>
      </c>
      <c r="S15" t="str">
        <f t="shared" si="9"/>
        <v>pályázat13</v>
      </c>
      <c r="T15" s="15">
        <f>'nyers pontok'!D14</f>
        <v>44</v>
      </c>
      <c r="U15" s="17">
        <f t="shared" si="10"/>
        <v>6</v>
      </c>
      <c r="V15" s="18">
        <f t="shared" si="11"/>
        <v>8.7272727272727266</v>
      </c>
      <c r="W15" s="2">
        <f t="shared" si="12"/>
        <v>41.272727272727273</v>
      </c>
      <c r="Y15" t="str">
        <f t="shared" si="13"/>
        <v>pályázat13</v>
      </c>
      <c r="Z15" s="15">
        <f>'nyers pontok'!E14</f>
        <v>43</v>
      </c>
      <c r="AA15" s="17">
        <f t="shared" si="14"/>
        <v>7</v>
      </c>
      <c r="AB15" s="18">
        <f t="shared" si="15"/>
        <v>13.176470588235293</v>
      </c>
      <c r="AC15" s="2">
        <f t="shared" si="16"/>
        <v>36.82352941176471</v>
      </c>
      <c r="AE15" t="str">
        <f t="shared" si="17"/>
        <v>pályázat13</v>
      </c>
      <c r="AF15" s="15">
        <f>'nyers pontok'!F14</f>
        <v>40</v>
      </c>
      <c r="AG15" s="17">
        <f t="shared" si="18"/>
        <v>10</v>
      </c>
      <c r="AH15" s="18">
        <f t="shared" si="19"/>
        <v>6.5306122448979593</v>
      </c>
      <c r="AI15" s="2">
        <f t="shared" si="20"/>
        <v>43.469387755102041</v>
      </c>
      <c r="AK15" t="str">
        <f t="shared" si="21"/>
        <v>pályázat13</v>
      </c>
      <c r="AL15" s="15">
        <f>'nyers pontok'!G14</f>
        <v>35</v>
      </c>
      <c r="AM15" s="17">
        <f t="shared" si="22"/>
        <v>15</v>
      </c>
      <c r="AN15" s="18">
        <f t="shared" si="23"/>
        <v>9.6</v>
      </c>
      <c r="AO15" s="2">
        <f t="shared" si="24"/>
        <v>40.4</v>
      </c>
    </row>
    <row r="16" spans="1:41" x14ac:dyDescent="0.3">
      <c r="A16" t="s">
        <v>182</v>
      </c>
      <c r="B16" s="3">
        <v>1000001.4</v>
      </c>
      <c r="C16" s="17">
        <f t="shared" si="25"/>
        <v>107.5</v>
      </c>
      <c r="D16" s="18">
        <f t="shared" si="0"/>
        <v>17.870129870129869</v>
      </c>
      <c r="E16" s="2">
        <f t="shared" si="1"/>
        <v>32.129870129870127</v>
      </c>
      <c r="G16" t="str">
        <f>'nyers pontok'!A15</f>
        <v>pályázat14</v>
      </c>
      <c r="H16" s="15">
        <f>'nyers pontok'!B15</f>
        <v>35</v>
      </c>
      <c r="I16" s="17">
        <f t="shared" si="2"/>
        <v>15</v>
      </c>
      <c r="J16" s="18">
        <f t="shared" si="3"/>
        <v>9.6</v>
      </c>
      <c r="K16" s="2">
        <f t="shared" si="4"/>
        <v>40.4</v>
      </c>
      <c r="M16" t="str">
        <f t="shared" si="5"/>
        <v>pályázat14</v>
      </c>
      <c r="N16" s="15">
        <f>'nyers pontok'!C15</f>
        <v>39</v>
      </c>
      <c r="O16" s="17">
        <f t="shared" si="6"/>
        <v>11</v>
      </c>
      <c r="P16" s="18">
        <f t="shared" si="7"/>
        <v>7.6521739130434785</v>
      </c>
      <c r="Q16" s="2">
        <f t="shared" si="8"/>
        <v>42.347826086956523</v>
      </c>
      <c r="S16" t="str">
        <f t="shared" si="9"/>
        <v>pályázat14</v>
      </c>
      <c r="T16" s="15">
        <f>'nyers pontok'!D15</f>
        <v>43</v>
      </c>
      <c r="U16" s="17">
        <f t="shared" si="10"/>
        <v>7</v>
      </c>
      <c r="V16" s="18">
        <f t="shared" si="11"/>
        <v>10.181818181818182</v>
      </c>
      <c r="W16" s="2">
        <f t="shared" si="12"/>
        <v>39.81818181818182</v>
      </c>
      <c r="Y16" t="str">
        <f t="shared" si="13"/>
        <v>pályázat14</v>
      </c>
      <c r="Z16" s="15">
        <f>'nyers pontok'!E15</f>
        <v>40</v>
      </c>
      <c r="AA16" s="17">
        <f t="shared" si="14"/>
        <v>10</v>
      </c>
      <c r="AB16" s="18">
        <f t="shared" si="15"/>
        <v>18.823529411764707</v>
      </c>
      <c r="AC16" s="2">
        <f t="shared" si="16"/>
        <v>31.176470588235293</v>
      </c>
      <c r="AE16" t="str">
        <f t="shared" si="17"/>
        <v>pályázat14</v>
      </c>
      <c r="AF16" s="15">
        <f>'nyers pontok'!F15</f>
        <v>41</v>
      </c>
      <c r="AG16" s="17">
        <f t="shared" si="18"/>
        <v>9</v>
      </c>
      <c r="AH16" s="18">
        <f t="shared" si="19"/>
        <v>5.8775510204081636</v>
      </c>
      <c r="AI16" s="2">
        <f t="shared" si="20"/>
        <v>44.122448979591837</v>
      </c>
      <c r="AK16" t="str">
        <f t="shared" si="21"/>
        <v>pályázat14</v>
      </c>
      <c r="AL16" s="15">
        <f>'nyers pontok'!G15</f>
        <v>37</v>
      </c>
      <c r="AM16" s="17">
        <f t="shared" si="22"/>
        <v>13</v>
      </c>
      <c r="AN16" s="18">
        <f t="shared" si="23"/>
        <v>8.32</v>
      </c>
      <c r="AO16" s="2">
        <f t="shared" si="24"/>
        <v>41.68</v>
      </c>
    </row>
    <row r="17" spans="1:41" x14ac:dyDescent="0.3">
      <c r="A17" t="s">
        <v>183</v>
      </c>
      <c r="B17">
        <v>1000001.4</v>
      </c>
      <c r="C17" s="17">
        <f t="shared" si="25"/>
        <v>107.5</v>
      </c>
      <c r="D17" s="18">
        <f t="shared" si="0"/>
        <v>17.870129870129869</v>
      </c>
      <c r="E17" s="2">
        <f t="shared" si="1"/>
        <v>32.129870129870127</v>
      </c>
      <c r="G17" t="str">
        <f>'nyers pontok'!A16</f>
        <v>pályázat15</v>
      </c>
      <c r="H17" s="15">
        <f>'nyers pontok'!B16</f>
        <v>40</v>
      </c>
      <c r="I17" s="17">
        <f t="shared" si="2"/>
        <v>10</v>
      </c>
      <c r="J17" s="18">
        <f t="shared" si="3"/>
        <v>6.4</v>
      </c>
      <c r="K17" s="2">
        <f t="shared" si="4"/>
        <v>43.6</v>
      </c>
      <c r="M17" t="str">
        <f t="shared" si="5"/>
        <v>pályázat15</v>
      </c>
      <c r="N17" s="15">
        <f>'nyers pontok'!C16</f>
        <v>34</v>
      </c>
      <c r="O17" s="17">
        <f t="shared" si="6"/>
        <v>16</v>
      </c>
      <c r="P17" s="18">
        <f t="shared" si="7"/>
        <v>11.130434782608695</v>
      </c>
      <c r="Q17" s="2">
        <f t="shared" si="8"/>
        <v>38.869565217391305</v>
      </c>
      <c r="S17" t="str">
        <f t="shared" si="9"/>
        <v>pályázat15</v>
      </c>
      <c r="T17" s="15">
        <f>'nyers pontok'!D16</f>
        <v>42</v>
      </c>
      <c r="U17" s="17">
        <f t="shared" si="10"/>
        <v>8</v>
      </c>
      <c r="V17" s="18">
        <f t="shared" si="11"/>
        <v>11.636363636363637</v>
      </c>
      <c r="W17" s="2">
        <f t="shared" si="12"/>
        <v>38.36363636363636</v>
      </c>
      <c r="Y17" t="str">
        <f t="shared" si="13"/>
        <v>pályázat15</v>
      </c>
      <c r="Z17" s="15">
        <f>'nyers pontok'!E16</f>
        <v>43</v>
      </c>
      <c r="AA17" s="17">
        <f t="shared" si="14"/>
        <v>7</v>
      </c>
      <c r="AB17" s="18">
        <f t="shared" si="15"/>
        <v>13.176470588235293</v>
      </c>
      <c r="AC17" s="2">
        <f t="shared" si="16"/>
        <v>36.82352941176471</v>
      </c>
      <c r="AE17" t="str">
        <f t="shared" si="17"/>
        <v>pályázat15</v>
      </c>
      <c r="AF17" s="15">
        <f>'nyers pontok'!F16</f>
        <v>40</v>
      </c>
      <c r="AG17" s="17">
        <f t="shared" si="18"/>
        <v>10</v>
      </c>
      <c r="AH17" s="18">
        <f t="shared" si="19"/>
        <v>6.5306122448979593</v>
      </c>
      <c r="AI17" s="2">
        <f t="shared" si="20"/>
        <v>43.469387755102041</v>
      </c>
      <c r="AK17" t="str">
        <f t="shared" si="21"/>
        <v>pályázat15</v>
      </c>
      <c r="AL17" s="15">
        <f>'nyers pontok'!G16</f>
        <v>35</v>
      </c>
      <c r="AM17" s="17">
        <f t="shared" si="22"/>
        <v>15</v>
      </c>
      <c r="AN17" s="18">
        <f t="shared" si="23"/>
        <v>9.6</v>
      </c>
      <c r="AO17" s="2">
        <f t="shared" si="24"/>
        <v>40.4</v>
      </c>
    </row>
    <row r="18" spans="1:41" x14ac:dyDescent="0.3">
      <c r="A18" t="s">
        <v>184</v>
      </c>
      <c r="B18">
        <v>1000001.4</v>
      </c>
      <c r="C18" s="17">
        <f t="shared" si="25"/>
        <v>107.5</v>
      </c>
      <c r="D18" s="18">
        <f t="shared" si="0"/>
        <v>17.870129870129869</v>
      </c>
      <c r="E18" s="2">
        <f t="shared" si="1"/>
        <v>32.129870129870127</v>
      </c>
      <c r="G18" t="str">
        <f>'nyers pontok'!A17</f>
        <v>pályázat16</v>
      </c>
      <c r="H18" s="15">
        <f>'nyers pontok'!B17</f>
        <v>37</v>
      </c>
      <c r="I18" s="17">
        <f t="shared" si="2"/>
        <v>13</v>
      </c>
      <c r="J18" s="18">
        <f t="shared" si="3"/>
        <v>8.32</v>
      </c>
      <c r="K18" s="2">
        <f t="shared" si="4"/>
        <v>41.68</v>
      </c>
      <c r="M18" t="str">
        <f t="shared" si="5"/>
        <v>pályázat16</v>
      </c>
      <c r="N18" s="15">
        <f>'nyers pontok'!C17</f>
        <v>39</v>
      </c>
      <c r="O18" s="17">
        <f t="shared" si="6"/>
        <v>11</v>
      </c>
      <c r="P18" s="18">
        <f t="shared" si="7"/>
        <v>7.6521739130434785</v>
      </c>
      <c r="Q18" s="2">
        <f t="shared" si="8"/>
        <v>42.347826086956523</v>
      </c>
      <c r="S18" t="str">
        <f t="shared" si="9"/>
        <v>pályázat16</v>
      </c>
      <c r="T18" s="15">
        <f>'nyers pontok'!D17</f>
        <v>43</v>
      </c>
      <c r="U18" s="17">
        <f t="shared" si="10"/>
        <v>7</v>
      </c>
      <c r="V18" s="18">
        <f t="shared" si="11"/>
        <v>10.181818181818182</v>
      </c>
      <c r="W18" s="2">
        <f t="shared" si="12"/>
        <v>39.81818181818182</v>
      </c>
      <c r="Y18" t="str">
        <f t="shared" si="13"/>
        <v>pályázat16</v>
      </c>
      <c r="Z18" s="15">
        <f>'nyers pontok'!E17</f>
        <v>42</v>
      </c>
      <c r="AA18" s="17">
        <f t="shared" si="14"/>
        <v>8</v>
      </c>
      <c r="AB18" s="18">
        <f t="shared" si="15"/>
        <v>15.058823529411764</v>
      </c>
      <c r="AC18" s="2">
        <f t="shared" si="16"/>
        <v>34.941176470588232</v>
      </c>
      <c r="AE18" t="str">
        <f t="shared" si="17"/>
        <v>pályázat16</v>
      </c>
      <c r="AF18" s="15">
        <f>'nyers pontok'!F17</f>
        <v>38</v>
      </c>
      <c r="AG18" s="17">
        <f t="shared" si="18"/>
        <v>12</v>
      </c>
      <c r="AH18" s="18">
        <f t="shared" si="19"/>
        <v>7.8367346938775508</v>
      </c>
      <c r="AI18" s="2">
        <f t="shared" si="20"/>
        <v>42.163265306122447</v>
      </c>
      <c r="AK18" t="str">
        <f t="shared" si="21"/>
        <v>pályázat16</v>
      </c>
      <c r="AL18" s="15">
        <f>'nyers pontok'!G17</f>
        <v>35</v>
      </c>
      <c r="AM18" s="17">
        <f t="shared" si="22"/>
        <v>15</v>
      </c>
      <c r="AN18" s="18">
        <f t="shared" si="23"/>
        <v>9.6</v>
      </c>
      <c r="AO18" s="2">
        <f t="shared" si="24"/>
        <v>40.4</v>
      </c>
    </row>
    <row r="19" spans="1:41" x14ac:dyDescent="0.3">
      <c r="A19" t="s">
        <v>185</v>
      </c>
      <c r="B19">
        <v>1000001.4</v>
      </c>
      <c r="C19" s="17">
        <f t="shared" si="25"/>
        <v>107.5</v>
      </c>
      <c r="D19" s="18">
        <f t="shared" si="0"/>
        <v>17.870129870129869</v>
      </c>
      <c r="E19" s="2">
        <f t="shared" si="1"/>
        <v>32.129870129870127</v>
      </c>
      <c r="G19" t="str">
        <f>'nyers pontok'!A18</f>
        <v>pályázat17</v>
      </c>
      <c r="H19" s="15">
        <f>'nyers pontok'!B18</f>
        <v>40</v>
      </c>
      <c r="I19" s="17">
        <f t="shared" si="2"/>
        <v>10</v>
      </c>
      <c r="J19" s="18">
        <f t="shared" si="3"/>
        <v>6.4</v>
      </c>
      <c r="K19" s="2">
        <f t="shared" si="4"/>
        <v>43.6</v>
      </c>
      <c r="M19" t="str">
        <f t="shared" si="5"/>
        <v>pályázat17</v>
      </c>
      <c r="N19" s="15">
        <f>'nyers pontok'!C18</f>
        <v>34</v>
      </c>
      <c r="O19" s="17">
        <f t="shared" si="6"/>
        <v>16</v>
      </c>
      <c r="P19" s="18">
        <f t="shared" si="7"/>
        <v>11.130434782608695</v>
      </c>
      <c r="Q19" s="2">
        <f t="shared" si="8"/>
        <v>38.869565217391305</v>
      </c>
      <c r="S19" t="str">
        <f t="shared" si="9"/>
        <v>pályázat17</v>
      </c>
      <c r="T19" s="15">
        <f>'nyers pontok'!D18</f>
        <v>40</v>
      </c>
      <c r="U19" s="17">
        <f t="shared" si="10"/>
        <v>10</v>
      </c>
      <c r="V19" s="18">
        <f t="shared" si="11"/>
        <v>14.545454545454545</v>
      </c>
      <c r="W19" s="2">
        <f t="shared" si="12"/>
        <v>35.454545454545453</v>
      </c>
      <c r="Y19" t="str">
        <f t="shared" si="13"/>
        <v>pályázat17</v>
      </c>
      <c r="Z19" s="15">
        <f>'nyers pontok'!E18</f>
        <v>44</v>
      </c>
      <c r="AA19" s="17">
        <f t="shared" si="14"/>
        <v>6</v>
      </c>
      <c r="AB19" s="18">
        <f t="shared" si="15"/>
        <v>11.294117647058824</v>
      </c>
      <c r="AC19" s="2">
        <f t="shared" si="16"/>
        <v>38.705882352941174</v>
      </c>
      <c r="AE19" t="str">
        <f t="shared" si="17"/>
        <v>pályázat17</v>
      </c>
      <c r="AF19" s="15">
        <f>'nyers pontok'!F18</f>
        <v>38</v>
      </c>
      <c r="AG19" s="17">
        <f t="shared" si="18"/>
        <v>12</v>
      </c>
      <c r="AH19" s="18">
        <f t="shared" si="19"/>
        <v>7.8367346938775508</v>
      </c>
      <c r="AI19" s="2">
        <f t="shared" si="20"/>
        <v>42.163265306122447</v>
      </c>
      <c r="AK19" t="str">
        <f t="shared" si="21"/>
        <v>pályázat17</v>
      </c>
      <c r="AL19" s="15">
        <f>'nyers pontok'!G18</f>
        <v>37</v>
      </c>
      <c r="AM19" s="17">
        <f t="shared" si="22"/>
        <v>13</v>
      </c>
      <c r="AN19" s="18">
        <f t="shared" si="23"/>
        <v>8.32</v>
      </c>
      <c r="AO19" s="2">
        <f t="shared" si="24"/>
        <v>41.68</v>
      </c>
    </row>
    <row r="20" spans="1:41" x14ac:dyDescent="0.3">
      <c r="A20" t="s">
        <v>186</v>
      </c>
      <c r="B20">
        <v>1000001.4</v>
      </c>
      <c r="C20" s="17">
        <f t="shared" si="25"/>
        <v>107.5</v>
      </c>
      <c r="D20" s="18">
        <f t="shared" si="0"/>
        <v>17.870129870129869</v>
      </c>
      <c r="E20" s="2">
        <f t="shared" si="1"/>
        <v>32.129870129870127</v>
      </c>
      <c r="G20" t="str">
        <f>'nyers pontok'!A19</f>
        <v>pályázat18</v>
      </c>
      <c r="H20" s="15">
        <f>'nyers pontok'!B19</f>
        <v>36</v>
      </c>
      <c r="I20" s="17">
        <f t="shared" si="2"/>
        <v>14</v>
      </c>
      <c r="J20" s="18">
        <f t="shared" si="3"/>
        <v>8.9600000000000009</v>
      </c>
      <c r="K20" s="2">
        <f t="shared" si="4"/>
        <v>41.04</v>
      </c>
      <c r="M20" t="str">
        <f t="shared" si="5"/>
        <v>pályázat18</v>
      </c>
      <c r="N20" s="15">
        <f>'nyers pontok'!C19</f>
        <v>40</v>
      </c>
      <c r="O20" s="17">
        <f t="shared" si="6"/>
        <v>10</v>
      </c>
      <c r="P20" s="18">
        <f t="shared" si="7"/>
        <v>6.9565217391304346</v>
      </c>
      <c r="Q20" s="2">
        <f t="shared" si="8"/>
        <v>43.043478260869563</v>
      </c>
      <c r="S20" t="str">
        <f t="shared" si="9"/>
        <v>pályázat18</v>
      </c>
      <c r="T20" s="15">
        <f>'nyers pontok'!D19</f>
        <v>38</v>
      </c>
      <c r="U20" s="17">
        <f t="shared" si="10"/>
        <v>12</v>
      </c>
      <c r="V20" s="18">
        <f t="shared" si="11"/>
        <v>17.454545454545453</v>
      </c>
      <c r="W20" s="2">
        <f t="shared" si="12"/>
        <v>32.545454545454547</v>
      </c>
      <c r="Y20" t="str">
        <f t="shared" si="13"/>
        <v>pályázat18</v>
      </c>
      <c r="Z20" s="15">
        <f>'nyers pontok'!E19</f>
        <v>40</v>
      </c>
      <c r="AA20" s="17">
        <f t="shared" si="14"/>
        <v>10</v>
      </c>
      <c r="AB20" s="18">
        <f t="shared" si="15"/>
        <v>18.823529411764707</v>
      </c>
      <c r="AC20" s="2">
        <f t="shared" si="16"/>
        <v>31.176470588235293</v>
      </c>
      <c r="AE20" t="str">
        <f t="shared" si="17"/>
        <v>pályázat18</v>
      </c>
      <c r="AF20" s="15">
        <f>'nyers pontok'!F19</f>
        <v>38</v>
      </c>
      <c r="AG20" s="17">
        <f t="shared" si="18"/>
        <v>12</v>
      </c>
      <c r="AH20" s="18">
        <f t="shared" si="19"/>
        <v>7.8367346938775508</v>
      </c>
      <c r="AI20" s="2">
        <f t="shared" si="20"/>
        <v>42.163265306122447</v>
      </c>
      <c r="AK20" t="str">
        <f t="shared" si="21"/>
        <v>pályázat18</v>
      </c>
      <c r="AL20" s="15">
        <f>'nyers pontok'!G19</f>
        <v>40</v>
      </c>
      <c r="AM20" s="17">
        <f t="shared" si="22"/>
        <v>10</v>
      </c>
      <c r="AN20" s="18">
        <f t="shared" si="23"/>
        <v>6.4</v>
      </c>
      <c r="AO20" s="2">
        <f t="shared" si="24"/>
        <v>43.6</v>
      </c>
    </row>
    <row r="21" spans="1:41" x14ac:dyDescent="0.3">
      <c r="A21" t="s">
        <v>187</v>
      </c>
      <c r="B21" s="3">
        <v>1000001.4</v>
      </c>
      <c r="C21" s="17">
        <f t="shared" si="25"/>
        <v>107.5</v>
      </c>
      <c r="D21" s="18">
        <f t="shared" si="0"/>
        <v>17.870129870129869</v>
      </c>
      <c r="E21" s="2">
        <f t="shared" si="1"/>
        <v>32.129870129870127</v>
      </c>
      <c r="G21" t="str">
        <f>'nyers pontok'!A20</f>
        <v>pályázat19</v>
      </c>
      <c r="H21" s="15">
        <f>'nyers pontok'!B20</f>
        <v>38</v>
      </c>
      <c r="I21" s="17">
        <f t="shared" si="2"/>
        <v>12</v>
      </c>
      <c r="J21" s="18">
        <f t="shared" si="3"/>
        <v>7.68</v>
      </c>
      <c r="K21" s="2">
        <f t="shared" si="4"/>
        <v>42.32</v>
      </c>
      <c r="M21" t="str">
        <f t="shared" si="5"/>
        <v>pályázat19</v>
      </c>
      <c r="N21" s="15">
        <f>'nyers pontok'!C20</f>
        <v>29</v>
      </c>
      <c r="O21" s="17">
        <f t="shared" si="6"/>
        <v>21</v>
      </c>
      <c r="P21" s="18">
        <f t="shared" si="7"/>
        <v>14.608695652173912</v>
      </c>
      <c r="Q21" s="2">
        <f t="shared" si="8"/>
        <v>35.391304347826086</v>
      </c>
      <c r="S21" t="str">
        <f t="shared" si="9"/>
        <v>pályázat19</v>
      </c>
      <c r="T21" s="15">
        <f>'nyers pontok'!D20</f>
        <v>47</v>
      </c>
      <c r="U21" s="17">
        <f t="shared" si="10"/>
        <v>3</v>
      </c>
      <c r="V21" s="18">
        <f t="shared" si="11"/>
        <v>4.3636363636363633</v>
      </c>
      <c r="W21" s="2">
        <f t="shared" si="12"/>
        <v>45.63636363636364</v>
      </c>
      <c r="Y21" t="str">
        <f t="shared" si="13"/>
        <v>pályázat19</v>
      </c>
      <c r="Z21" s="15">
        <f>'nyers pontok'!E20</f>
        <v>44</v>
      </c>
      <c r="AA21" s="17">
        <f t="shared" si="14"/>
        <v>6</v>
      </c>
      <c r="AB21" s="18">
        <f t="shared" si="15"/>
        <v>11.294117647058824</v>
      </c>
      <c r="AC21" s="2">
        <f t="shared" si="16"/>
        <v>38.705882352941174</v>
      </c>
      <c r="AE21" t="str">
        <f t="shared" si="17"/>
        <v>pályázat19</v>
      </c>
      <c r="AF21" s="15">
        <f>'nyers pontok'!F20</f>
        <v>39</v>
      </c>
      <c r="AG21" s="17">
        <f t="shared" si="18"/>
        <v>11</v>
      </c>
      <c r="AH21" s="18">
        <f t="shared" si="19"/>
        <v>7.1836734693877551</v>
      </c>
      <c r="AI21" s="2">
        <f t="shared" si="20"/>
        <v>42.816326530612244</v>
      </c>
      <c r="AK21" t="str">
        <f t="shared" si="21"/>
        <v>pályázat19</v>
      </c>
      <c r="AL21" s="15">
        <f>'nyers pontok'!G20</f>
        <v>33</v>
      </c>
      <c r="AM21" s="17">
        <f t="shared" si="22"/>
        <v>17</v>
      </c>
      <c r="AN21" s="18">
        <f t="shared" si="23"/>
        <v>10.88</v>
      </c>
      <c r="AO21" s="2">
        <f t="shared" si="24"/>
        <v>39.119999999999997</v>
      </c>
    </row>
    <row r="22" spans="1:41" x14ac:dyDescent="0.3">
      <c r="A22" t="s">
        <v>188</v>
      </c>
      <c r="B22">
        <v>1000001.4</v>
      </c>
      <c r="C22" s="17">
        <f t="shared" si="25"/>
        <v>107.5</v>
      </c>
      <c r="D22" s="18">
        <f t="shared" si="0"/>
        <v>17.870129870129869</v>
      </c>
      <c r="E22" s="2">
        <f t="shared" si="1"/>
        <v>32.129870129870127</v>
      </c>
      <c r="G22" t="str">
        <f>'nyers pontok'!A21</f>
        <v>pályázat20</v>
      </c>
      <c r="H22" s="15">
        <f>'nyers pontok'!B21</f>
        <v>40</v>
      </c>
      <c r="I22" s="17">
        <f t="shared" si="2"/>
        <v>10</v>
      </c>
      <c r="J22" s="18">
        <f t="shared" si="3"/>
        <v>6.4</v>
      </c>
      <c r="K22" s="2">
        <f t="shared" si="4"/>
        <v>43.6</v>
      </c>
      <c r="M22" t="str">
        <f t="shared" si="5"/>
        <v>pályázat20</v>
      </c>
      <c r="N22" s="15">
        <f>'nyers pontok'!C21</f>
        <v>34</v>
      </c>
      <c r="O22" s="17">
        <f t="shared" si="6"/>
        <v>16</v>
      </c>
      <c r="P22" s="18">
        <f t="shared" si="7"/>
        <v>11.130434782608695</v>
      </c>
      <c r="Q22" s="2">
        <f t="shared" si="8"/>
        <v>38.869565217391305</v>
      </c>
      <c r="S22" t="str">
        <f t="shared" si="9"/>
        <v>pályázat20</v>
      </c>
      <c r="T22" s="15">
        <f>'nyers pontok'!D21</f>
        <v>43</v>
      </c>
      <c r="U22" s="17">
        <f t="shared" si="10"/>
        <v>7</v>
      </c>
      <c r="V22" s="18">
        <f t="shared" si="11"/>
        <v>10.181818181818182</v>
      </c>
      <c r="W22" s="2">
        <f t="shared" si="12"/>
        <v>39.81818181818182</v>
      </c>
      <c r="Y22" t="str">
        <f t="shared" si="13"/>
        <v>pályázat20</v>
      </c>
      <c r="Z22" s="15">
        <f>'nyers pontok'!E21</f>
        <v>43</v>
      </c>
      <c r="AA22" s="17">
        <f t="shared" si="14"/>
        <v>7</v>
      </c>
      <c r="AB22" s="18">
        <f t="shared" si="15"/>
        <v>13.176470588235293</v>
      </c>
      <c r="AC22" s="2">
        <f t="shared" si="16"/>
        <v>36.82352941176471</v>
      </c>
      <c r="AE22" t="str">
        <f t="shared" si="17"/>
        <v>pályázat20</v>
      </c>
      <c r="AF22" s="15">
        <f>'nyers pontok'!F21</f>
        <v>39</v>
      </c>
      <c r="AG22" s="17">
        <f t="shared" si="18"/>
        <v>11</v>
      </c>
      <c r="AH22" s="18">
        <f t="shared" si="19"/>
        <v>7.1836734693877551</v>
      </c>
      <c r="AI22" s="2">
        <f t="shared" si="20"/>
        <v>42.816326530612244</v>
      </c>
      <c r="AK22" t="str">
        <f t="shared" si="21"/>
        <v>pályázat20</v>
      </c>
      <c r="AL22" s="15">
        <f>'nyers pontok'!G21</f>
        <v>30</v>
      </c>
      <c r="AM22" s="17">
        <f t="shared" si="22"/>
        <v>20</v>
      </c>
      <c r="AN22" s="18">
        <f t="shared" si="23"/>
        <v>12.8</v>
      </c>
      <c r="AO22" s="2">
        <f t="shared" si="24"/>
        <v>37.200000000000003</v>
      </c>
    </row>
    <row r="23" spans="1:41" x14ac:dyDescent="0.3">
      <c r="A23" t="s">
        <v>189</v>
      </c>
      <c r="B23">
        <v>1000001.4</v>
      </c>
      <c r="C23" s="17">
        <f t="shared" si="25"/>
        <v>107.5</v>
      </c>
      <c r="D23" s="18">
        <f t="shared" si="0"/>
        <v>17.870129870129869</v>
      </c>
      <c r="E23" s="2">
        <f t="shared" si="1"/>
        <v>32.129870129870127</v>
      </c>
      <c r="G23" t="str">
        <f>'nyers pontok'!A22</f>
        <v>pályázat21</v>
      </c>
      <c r="H23" s="15">
        <f>'nyers pontok'!B22</f>
        <v>35</v>
      </c>
      <c r="I23" s="17">
        <f t="shared" si="2"/>
        <v>15</v>
      </c>
      <c r="J23" s="18">
        <f t="shared" si="3"/>
        <v>9.6</v>
      </c>
      <c r="K23" s="2">
        <f t="shared" si="4"/>
        <v>40.4</v>
      </c>
      <c r="M23" t="str">
        <f t="shared" si="5"/>
        <v>pályázat21</v>
      </c>
      <c r="N23" s="15">
        <f>'nyers pontok'!C22</f>
        <v>36</v>
      </c>
      <c r="O23" s="17">
        <f t="shared" si="6"/>
        <v>14</v>
      </c>
      <c r="P23" s="18">
        <f t="shared" si="7"/>
        <v>9.7391304347826093</v>
      </c>
      <c r="Q23" s="2">
        <f t="shared" si="8"/>
        <v>40.260869565217391</v>
      </c>
      <c r="S23" t="str">
        <f t="shared" si="9"/>
        <v>pályázat21</v>
      </c>
      <c r="T23" s="15">
        <f>'nyers pontok'!D22</f>
        <v>39</v>
      </c>
      <c r="U23" s="17">
        <f t="shared" si="10"/>
        <v>11</v>
      </c>
      <c r="V23" s="18">
        <f t="shared" si="11"/>
        <v>16</v>
      </c>
      <c r="W23" s="2">
        <f t="shared" si="12"/>
        <v>34</v>
      </c>
      <c r="Y23" t="str">
        <f t="shared" si="13"/>
        <v>pályázat21</v>
      </c>
      <c r="Z23" s="15">
        <f>'nyers pontok'!E22</f>
        <v>44</v>
      </c>
      <c r="AA23" s="17">
        <f t="shared" si="14"/>
        <v>6</v>
      </c>
      <c r="AB23" s="18">
        <f t="shared" si="15"/>
        <v>11.294117647058824</v>
      </c>
      <c r="AC23" s="2">
        <f t="shared" si="16"/>
        <v>38.705882352941174</v>
      </c>
      <c r="AE23" t="str">
        <f t="shared" si="17"/>
        <v>pályázat21</v>
      </c>
      <c r="AF23" s="15">
        <f>'nyers pontok'!F22</f>
        <v>40</v>
      </c>
      <c r="AG23" s="17">
        <f t="shared" si="18"/>
        <v>10</v>
      </c>
      <c r="AH23" s="18">
        <f t="shared" si="19"/>
        <v>6.5306122448979593</v>
      </c>
      <c r="AI23" s="2">
        <f t="shared" si="20"/>
        <v>43.469387755102041</v>
      </c>
      <c r="AK23" t="str">
        <f t="shared" si="21"/>
        <v>pályázat21</v>
      </c>
      <c r="AL23" s="15">
        <f>'nyers pontok'!G22</f>
        <v>35</v>
      </c>
      <c r="AM23" s="17">
        <f t="shared" si="22"/>
        <v>15</v>
      </c>
      <c r="AN23" s="18">
        <f t="shared" si="23"/>
        <v>9.6</v>
      </c>
      <c r="AO23" s="2">
        <f t="shared" si="24"/>
        <v>40.4</v>
      </c>
    </row>
    <row r="24" spans="1:41" x14ac:dyDescent="0.3">
      <c r="A24" t="s">
        <v>190</v>
      </c>
      <c r="B24">
        <v>1000001.4</v>
      </c>
      <c r="C24" s="17">
        <f t="shared" si="25"/>
        <v>107.5</v>
      </c>
      <c r="D24" s="18">
        <f t="shared" si="0"/>
        <v>17.870129870129869</v>
      </c>
      <c r="E24" s="2">
        <f t="shared" si="1"/>
        <v>32.129870129870127</v>
      </c>
      <c r="G24" t="str">
        <f>'nyers pontok'!A23</f>
        <v>pályázat22</v>
      </c>
      <c r="H24" s="15">
        <f>'nyers pontok'!B23</f>
        <v>36</v>
      </c>
      <c r="I24" s="17">
        <f t="shared" si="2"/>
        <v>14</v>
      </c>
      <c r="J24" s="18">
        <f t="shared" si="3"/>
        <v>8.9600000000000009</v>
      </c>
      <c r="K24" s="2">
        <f t="shared" si="4"/>
        <v>41.04</v>
      </c>
      <c r="M24" t="str">
        <f t="shared" si="5"/>
        <v>pályázat22</v>
      </c>
      <c r="N24" s="15">
        <f>'nyers pontok'!C23</f>
        <v>32</v>
      </c>
      <c r="O24" s="17">
        <f t="shared" si="6"/>
        <v>18</v>
      </c>
      <c r="P24" s="18">
        <f t="shared" si="7"/>
        <v>12.521739130434783</v>
      </c>
      <c r="Q24" s="2">
        <f t="shared" si="8"/>
        <v>37.478260869565219</v>
      </c>
      <c r="S24" t="str">
        <f t="shared" si="9"/>
        <v>pályázat22</v>
      </c>
      <c r="T24" s="15">
        <f>'nyers pontok'!D23</f>
        <v>41</v>
      </c>
      <c r="U24" s="17">
        <f t="shared" si="10"/>
        <v>9</v>
      </c>
      <c r="V24" s="18">
        <f t="shared" si="11"/>
        <v>13.090909090909092</v>
      </c>
      <c r="W24" s="2">
        <f t="shared" si="12"/>
        <v>36.909090909090907</v>
      </c>
      <c r="Y24" t="str">
        <f t="shared" si="13"/>
        <v>pályázat22</v>
      </c>
      <c r="Z24" s="15">
        <f>'nyers pontok'!E23</f>
        <v>45</v>
      </c>
      <c r="AA24" s="17">
        <f t="shared" si="14"/>
        <v>5</v>
      </c>
      <c r="AB24" s="18">
        <f t="shared" si="15"/>
        <v>9.4117647058823533</v>
      </c>
      <c r="AC24" s="2">
        <f t="shared" si="16"/>
        <v>40.588235294117645</v>
      </c>
      <c r="AE24" t="str">
        <f t="shared" si="17"/>
        <v>pályázat22</v>
      </c>
      <c r="AF24" s="15">
        <f>'nyers pontok'!F23</f>
        <v>38</v>
      </c>
      <c r="AG24" s="17">
        <f t="shared" si="18"/>
        <v>12</v>
      </c>
      <c r="AH24" s="18">
        <f t="shared" si="19"/>
        <v>7.8367346938775508</v>
      </c>
      <c r="AI24" s="2">
        <f t="shared" si="20"/>
        <v>42.163265306122447</v>
      </c>
      <c r="AK24" t="str">
        <f t="shared" si="21"/>
        <v>pályázat22</v>
      </c>
      <c r="AL24" s="15">
        <f>'nyers pontok'!G23</f>
        <v>33</v>
      </c>
      <c r="AM24" s="17">
        <f t="shared" si="22"/>
        <v>17</v>
      </c>
      <c r="AN24" s="18">
        <f t="shared" si="23"/>
        <v>10.88</v>
      </c>
      <c r="AO24" s="2">
        <f t="shared" si="24"/>
        <v>39.119999999999997</v>
      </c>
    </row>
    <row r="25" spans="1:41" x14ac:dyDescent="0.3">
      <c r="A25" t="s">
        <v>191</v>
      </c>
      <c r="B25">
        <v>1000001.4</v>
      </c>
      <c r="C25" s="17">
        <f t="shared" si="25"/>
        <v>107.5</v>
      </c>
      <c r="D25" s="18">
        <f t="shared" si="0"/>
        <v>17.870129870129869</v>
      </c>
      <c r="E25" s="2">
        <f t="shared" si="1"/>
        <v>32.129870129870127</v>
      </c>
      <c r="G25" t="str">
        <f>'nyers pontok'!A24</f>
        <v>pályázat23</v>
      </c>
      <c r="H25" s="15">
        <f>'nyers pontok'!B24</f>
        <v>35</v>
      </c>
      <c r="I25" s="17">
        <f t="shared" si="2"/>
        <v>15</v>
      </c>
      <c r="J25" s="18">
        <f t="shared" si="3"/>
        <v>9.6</v>
      </c>
      <c r="K25" s="2">
        <f t="shared" si="4"/>
        <v>40.4</v>
      </c>
      <c r="M25" t="str">
        <f t="shared" si="5"/>
        <v>pályázat23</v>
      </c>
      <c r="N25" s="15">
        <f>'nyers pontok'!C24</f>
        <v>31</v>
      </c>
      <c r="O25" s="17">
        <f t="shared" si="6"/>
        <v>19</v>
      </c>
      <c r="P25" s="18">
        <f t="shared" si="7"/>
        <v>13.217391304347826</v>
      </c>
      <c r="Q25" s="2">
        <f t="shared" si="8"/>
        <v>36.782608695652172</v>
      </c>
      <c r="S25" t="str">
        <f t="shared" si="9"/>
        <v>pályázat23</v>
      </c>
      <c r="T25" s="15">
        <f>'nyers pontok'!D24</f>
        <v>43</v>
      </c>
      <c r="U25" s="17">
        <f t="shared" si="10"/>
        <v>7</v>
      </c>
      <c r="V25" s="18">
        <f t="shared" si="11"/>
        <v>10.181818181818182</v>
      </c>
      <c r="W25" s="2">
        <f t="shared" si="12"/>
        <v>39.81818181818182</v>
      </c>
      <c r="Y25" t="str">
        <f t="shared" si="13"/>
        <v>pályázat23</v>
      </c>
      <c r="Z25" s="15">
        <f>'nyers pontok'!E24</f>
        <v>44</v>
      </c>
      <c r="AA25" s="17">
        <f t="shared" si="14"/>
        <v>6</v>
      </c>
      <c r="AB25" s="18">
        <f t="shared" si="15"/>
        <v>11.294117647058824</v>
      </c>
      <c r="AC25" s="2">
        <f t="shared" si="16"/>
        <v>38.705882352941174</v>
      </c>
      <c r="AE25" t="str">
        <f t="shared" si="17"/>
        <v>pályázat23</v>
      </c>
      <c r="AF25" s="15">
        <f>'nyers pontok'!F24</f>
        <v>40</v>
      </c>
      <c r="AG25" s="17">
        <f t="shared" si="18"/>
        <v>10</v>
      </c>
      <c r="AH25" s="18">
        <f t="shared" si="19"/>
        <v>6.5306122448979593</v>
      </c>
      <c r="AI25" s="2">
        <f t="shared" si="20"/>
        <v>43.469387755102041</v>
      </c>
      <c r="AK25" t="str">
        <f t="shared" si="21"/>
        <v>pályázat23</v>
      </c>
      <c r="AL25" s="15">
        <f>'nyers pontok'!G24</f>
        <v>30</v>
      </c>
      <c r="AM25" s="17">
        <f t="shared" si="22"/>
        <v>20</v>
      </c>
      <c r="AN25" s="18">
        <f t="shared" si="23"/>
        <v>12.8</v>
      </c>
      <c r="AO25" s="2">
        <f t="shared" si="24"/>
        <v>37.200000000000003</v>
      </c>
    </row>
    <row r="26" spans="1:41" x14ac:dyDescent="0.3">
      <c r="A26" t="s">
        <v>192</v>
      </c>
      <c r="B26">
        <v>1000000.9</v>
      </c>
      <c r="C26" s="17">
        <f t="shared" si="25"/>
        <v>108</v>
      </c>
      <c r="D26" s="18">
        <f t="shared" si="0"/>
        <v>17.953246753246752</v>
      </c>
      <c r="E26" s="2">
        <f t="shared" si="1"/>
        <v>32.046753246753248</v>
      </c>
      <c r="G26" t="str">
        <f>'nyers pontok'!A25</f>
        <v>pályázat24</v>
      </c>
      <c r="H26" s="15">
        <f>'nyers pontok'!B25</f>
        <v>43</v>
      </c>
      <c r="I26" s="17">
        <f t="shared" si="2"/>
        <v>7</v>
      </c>
      <c r="J26" s="18">
        <f t="shared" si="3"/>
        <v>4.4800000000000004</v>
      </c>
      <c r="K26" s="2">
        <f t="shared" si="4"/>
        <v>45.519999999999996</v>
      </c>
      <c r="M26" t="str">
        <f t="shared" si="5"/>
        <v>pályázat24</v>
      </c>
      <c r="N26" s="15">
        <f>'nyers pontok'!C25</f>
        <v>43</v>
      </c>
      <c r="O26" s="17">
        <f t="shared" si="6"/>
        <v>7</v>
      </c>
      <c r="P26" s="18">
        <f t="shared" si="7"/>
        <v>4.8695652173913047</v>
      </c>
      <c r="Q26" s="2">
        <f t="shared" si="8"/>
        <v>45.130434782608695</v>
      </c>
      <c r="S26" t="str">
        <f t="shared" si="9"/>
        <v>pályázat24</v>
      </c>
      <c r="T26" s="15">
        <f>'nyers pontok'!D25</f>
        <v>46</v>
      </c>
      <c r="U26" s="17">
        <f t="shared" si="10"/>
        <v>4</v>
      </c>
      <c r="V26" s="18">
        <f t="shared" si="11"/>
        <v>5.8181818181818183</v>
      </c>
      <c r="W26" s="2">
        <f t="shared" si="12"/>
        <v>44.18181818181818</v>
      </c>
      <c r="Y26" t="str">
        <f t="shared" si="13"/>
        <v>pályázat24</v>
      </c>
      <c r="Z26" s="15">
        <f>'nyers pontok'!E25</f>
        <v>45</v>
      </c>
      <c r="AA26" s="17">
        <f t="shared" si="14"/>
        <v>5</v>
      </c>
      <c r="AB26" s="18">
        <f t="shared" si="15"/>
        <v>9.4117647058823533</v>
      </c>
      <c r="AC26" s="2">
        <f t="shared" si="16"/>
        <v>40.588235294117645</v>
      </c>
      <c r="AE26" t="str">
        <f t="shared" si="17"/>
        <v>pályázat24</v>
      </c>
      <c r="AF26" s="15">
        <f>'nyers pontok'!F25</f>
        <v>45</v>
      </c>
      <c r="AG26" s="17">
        <f t="shared" si="18"/>
        <v>5</v>
      </c>
      <c r="AH26" s="18">
        <f t="shared" si="19"/>
        <v>3.2653061224489797</v>
      </c>
      <c r="AI26" s="2">
        <f t="shared" si="20"/>
        <v>46.734693877551024</v>
      </c>
      <c r="AK26" t="str">
        <f t="shared" si="21"/>
        <v>pályázat24</v>
      </c>
      <c r="AL26" s="15">
        <f>'nyers pontok'!G25</f>
        <v>50</v>
      </c>
      <c r="AM26" s="17">
        <f t="shared" si="22"/>
        <v>0</v>
      </c>
      <c r="AN26" s="18">
        <f t="shared" si="23"/>
        <v>0</v>
      </c>
      <c r="AO26" s="2">
        <f t="shared" si="24"/>
        <v>50</v>
      </c>
    </row>
    <row r="27" spans="1:41" x14ac:dyDescent="0.3">
      <c r="A27" t="s">
        <v>193</v>
      </c>
      <c r="B27" s="3">
        <v>1000000.9</v>
      </c>
      <c r="C27" s="17">
        <f t="shared" si="25"/>
        <v>108</v>
      </c>
      <c r="D27" s="18">
        <f t="shared" si="0"/>
        <v>17.953246753246752</v>
      </c>
      <c r="E27" s="2">
        <f t="shared" si="1"/>
        <v>32.046753246753248</v>
      </c>
      <c r="G27" t="str">
        <f>'nyers pontok'!A26</f>
        <v>pályázat25</v>
      </c>
      <c r="H27" s="15">
        <f>'nyers pontok'!B26</f>
        <v>34</v>
      </c>
      <c r="I27" s="17">
        <f t="shared" si="2"/>
        <v>16</v>
      </c>
      <c r="J27" s="18">
        <f t="shared" si="3"/>
        <v>10.24</v>
      </c>
      <c r="K27" s="2">
        <f t="shared" si="4"/>
        <v>39.76</v>
      </c>
      <c r="M27" t="str">
        <f t="shared" si="5"/>
        <v>pályázat25</v>
      </c>
      <c r="N27" s="15">
        <f>'nyers pontok'!C26</f>
        <v>35</v>
      </c>
      <c r="O27" s="17">
        <f t="shared" si="6"/>
        <v>15</v>
      </c>
      <c r="P27" s="18">
        <f t="shared" si="7"/>
        <v>10.434782608695652</v>
      </c>
      <c r="Q27" s="2">
        <f t="shared" si="8"/>
        <v>39.565217391304344</v>
      </c>
      <c r="S27" t="str">
        <f t="shared" si="9"/>
        <v>pályázat25</v>
      </c>
      <c r="T27" s="15">
        <f>'nyers pontok'!D26</f>
        <v>45</v>
      </c>
      <c r="U27" s="17">
        <f t="shared" si="10"/>
        <v>5</v>
      </c>
      <c r="V27" s="18">
        <f t="shared" si="11"/>
        <v>7.2727272727272725</v>
      </c>
      <c r="W27" s="2">
        <f t="shared" si="12"/>
        <v>42.727272727272727</v>
      </c>
      <c r="Y27" t="str">
        <f t="shared" si="13"/>
        <v>pályázat25</v>
      </c>
      <c r="Z27" s="15">
        <f>'nyers pontok'!E26</f>
        <v>43</v>
      </c>
      <c r="AA27" s="17">
        <f t="shared" si="14"/>
        <v>7</v>
      </c>
      <c r="AB27" s="18">
        <f t="shared" si="15"/>
        <v>13.176470588235293</v>
      </c>
      <c r="AC27" s="2">
        <f t="shared" si="16"/>
        <v>36.82352941176471</v>
      </c>
      <c r="AE27" t="str">
        <f t="shared" si="17"/>
        <v>pályázat25</v>
      </c>
      <c r="AF27" s="15">
        <f>'nyers pontok'!F26</f>
        <v>40</v>
      </c>
      <c r="AG27" s="17">
        <f t="shared" si="18"/>
        <v>10</v>
      </c>
      <c r="AH27" s="18">
        <f t="shared" si="19"/>
        <v>6.5306122448979593</v>
      </c>
      <c r="AI27" s="2">
        <f t="shared" si="20"/>
        <v>43.469387755102041</v>
      </c>
      <c r="AK27" t="str">
        <f t="shared" si="21"/>
        <v>pályázat25</v>
      </c>
      <c r="AL27" s="15">
        <f>'nyers pontok'!G26</f>
        <v>23</v>
      </c>
      <c r="AM27" s="17">
        <f t="shared" si="22"/>
        <v>27</v>
      </c>
      <c r="AN27" s="18">
        <f t="shared" si="23"/>
        <v>17.28</v>
      </c>
      <c r="AO27" s="2">
        <f t="shared" si="24"/>
        <v>32.72</v>
      </c>
    </row>
    <row r="28" spans="1:41" x14ac:dyDescent="0.3">
      <c r="A28" t="s">
        <v>194</v>
      </c>
      <c r="B28">
        <v>1000000.9</v>
      </c>
      <c r="C28" s="17">
        <f t="shared" si="25"/>
        <v>108</v>
      </c>
      <c r="D28" s="18">
        <f t="shared" si="0"/>
        <v>17.953246753246752</v>
      </c>
      <c r="E28" s="2">
        <f t="shared" si="1"/>
        <v>32.046753246753248</v>
      </c>
      <c r="G28" t="str">
        <f>'nyers pontok'!A27</f>
        <v>pályázat26</v>
      </c>
      <c r="H28" s="15">
        <f>'nyers pontok'!B27</f>
        <v>39</v>
      </c>
      <c r="I28" s="17">
        <f t="shared" si="2"/>
        <v>11</v>
      </c>
      <c r="J28" s="18">
        <f t="shared" si="3"/>
        <v>7.04</v>
      </c>
      <c r="K28" s="2">
        <f t="shared" si="4"/>
        <v>42.96</v>
      </c>
      <c r="M28" t="str">
        <f t="shared" si="5"/>
        <v>pályázat26</v>
      </c>
      <c r="N28" s="15">
        <f>'nyers pontok'!C27</f>
        <v>38</v>
      </c>
      <c r="O28" s="17">
        <f t="shared" si="6"/>
        <v>12</v>
      </c>
      <c r="P28" s="18">
        <f t="shared" si="7"/>
        <v>8.3478260869565215</v>
      </c>
      <c r="Q28" s="2">
        <f t="shared" si="8"/>
        <v>41.652173913043477</v>
      </c>
      <c r="S28" t="str">
        <f t="shared" si="9"/>
        <v>pályázat26</v>
      </c>
      <c r="T28" s="15">
        <f>'nyers pontok'!D27</f>
        <v>38</v>
      </c>
      <c r="U28" s="17">
        <f t="shared" si="10"/>
        <v>12</v>
      </c>
      <c r="V28" s="18">
        <f t="shared" si="11"/>
        <v>17.454545454545453</v>
      </c>
      <c r="W28" s="2">
        <f t="shared" si="12"/>
        <v>32.545454545454547</v>
      </c>
      <c r="Y28" t="str">
        <f t="shared" si="13"/>
        <v>pályázat26</v>
      </c>
      <c r="Z28" s="15">
        <f>'nyers pontok'!E27</f>
        <v>38</v>
      </c>
      <c r="AA28" s="17">
        <f t="shared" si="14"/>
        <v>12</v>
      </c>
      <c r="AB28" s="18">
        <f t="shared" si="15"/>
        <v>22.588235294117649</v>
      </c>
      <c r="AC28" s="2">
        <f t="shared" si="16"/>
        <v>27.411764705882351</v>
      </c>
      <c r="AE28" t="str">
        <f t="shared" si="17"/>
        <v>pályázat26</v>
      </c>
      <c r="AF28" s="15">
        <f>'nyers pontok'!F27</f>
        <v>40</v>
      </c>
      <c r="AG28" s="17">
        <f t="shared" si="18"/>
        <v>10</v>
      </c>
      <c r="AH28" s="18">
        <f t="shared" si="19"/>
        <v>6.5306122448979593</v>
      </c>
      <c r="AI28" s="2">
        <f t="shared" si="20"/>
        <v>43.469387755102041</v>
      </c>
      <c r="AK28" t="str">
        <f t="shared" si="21"/>
        <v>pályázat26</v>
      </c>
      <c r="AL28" s="15">
        <f>'nyers pontok'!G27</f>
        <v>25</v>
      </c>
      <c r="AM28" s="17">
        <f t="shared" si="22"/>
        <v>25</v>
      </c>
      <c r="AN28" s="18">
        <f t="shared" si="23"/>
        <v>16</v>
      </c>
      <c r="AO28" s="2">
        <f t="shared" si="24"/>
        <v>34</v>
      </c>
    </row>
    <row r="29" spans="1:41" x14ac:dyDescent="0.3">
      <c r="A29" t="s">
        <v>195</v>
      </c>
      <c r="B29">
        <v>1000000.9</v>
      </c>
      <c r="C29" s="17">
        <f t="shared" si="25"/>
        <v>108</v>
      </c>
      <c r="D29" s="18">
        <f t="shared" si="0"/>
        <v>17.953246753246752</v>
      </c>
      <c r="E29" s="2">
        <f t="shared" si="1"/>
        <v>32.046753246753248</v>
      </c>
      <c r="G29" t="str">
        <f>'nyers pontok'!A28</f>
        <v>pályázat27</v>
      </c>
      <c r="H29" s="15">
        <f>'nyers pontok'!B28</f>
        <v>25</v>
      </c>
      <c r="I29" s="17">
        <f t="shared" si="2"/>
        <v>25</v>
      </c>
      <c r="J29" s="18">
        <f t="shared" si="3"/>
        <v>16</v>
      </c>
      <c r="K29" s="2">
        <f t="shared" si="4"/>
        <v>34</v>
      </c>
      <c r="M29" t="str">
        <f t="shared" si="5"/>
        <v>pályázat27</v>
      </c>
      <c r="N29" s="15">
        <f>'nyers pontok'!C28</f>
        <v>38</v>
      </c>
      <c r="O29" s="17">
        <f t="shared" si="6"/>
        <v>12</v>
      </c>
      <c r="P29" s="18">
        <f t="shared" si="7"/>
        <v>8.3478260869565215</v>
      </c>
      <c r="Q29" s="2">
        <f t="shared" si="8"/>
        <v>41.652173913043477</v>
      </c>
      <c r="S29" t="str">
        <f t="shared" si="9"/>
        <v>pályázat27</v>
      </c>
      <c r="T29" s="15">
        <f>'nyers pontok'!D28</f>
        <v>44</v>
      </c>
      <c r="U29" s="17">
        <f t="shared" si="10"/>
        <v>6</v>
      </c>
      <c r="V29" s="18">
        <f t="shared" si="11"/>
        <v>8.7272727272727266</v>
      </c>
      <c r="W29" s="2">
        <f t="shared" si="12"/>
        <v>41.272727272727273</v>
      </c>
      <c r="Y29" t="str">
        <f t="shared" si="13"/>
        <v>pályázat27</v>
      </c>
      <c r="Z29" s="15">
        <f>'nyers pontok'!E28</f>
        <v>30</v>
      </c>
      <c r="AA29" s="17">
        <f t="shared" si="14"/>
        <v>20</v>
      </c>
      <c r="AB29" s="18">
        <f t="shared" si="15"/>
        <v>37.647058823529413</v>
      </c>
      <c r="AC29" s="2">
        <f t="shared" si="16"/>
        <v>12.352941176470587</v>
      </c>
      <c r="AE29" t="str">
        <f t="shared" si="17"/>
        <v>pályázat27</v>
      </c>
      <c r="AF29" s="15">
        <f>'nyers pontok'!F28</f>
        <v>37</v>
      </c>
      <c r="AG29" s="17">
        <f t="shared" si="18"/>
        <v>13</v>
      </c>
      <c r="AH29" s="18">
        <f t="shared" si="19"/>
        <v>8.4897959183673475</v>
      </c>
      <c r="AI29" s="2">
        <f t="shared" si="20"/>
        <v>41.510204081632651</v>
      </c>
      <c r="AK29" t="str">
        <f t="shared" si="21"/>
        <v>pályázat27</v>
      </c>
      <c r="AL29" s="15">
        <f>'nyers pontok'!G28</f>
        <v>36</v>
      </c>
      <c r="AM29" s="17">
        <f t="shared" si="22"/>
        <v>14</v>
      </c>
      <c r="AN29" s="18">
        <f t="shared" si="23"/>
        <v>8.9600000000000009</v>
      </c>
      <c r="AO29" s="2">
        <f t="shared" si="24"/>
        <v>41.04</v>
      </c>
    </row>
    <row r="30" spans="1:41" x14ac:dyDescent="0.3">
      <c r="A30" t="s">
        <v>196</v>
      </c>
      <c r="B30">
        <v>999998.4</v>
      </c>
      <c r="C30" s="17">
        <f t="shared" si="25"/>
        <v>110.5</v>
      </c>
      <c r="D30" s="18">
        <f t="shared" si="0"/>
        <v>18.368831168831168</v>
      </c>
      <c r="E30" s="2">
        <f t="shared" si="1"/>
        <v>31.631168831168832</v>
      </c>
      <c r="G30" t="str">
        <f>'nyers pontok'!A29</f>
        <v>pályázat28</v>
      </c>
      <c r="H30" s="15">
        <f>'nyers pontok'!B29</f>
        <v>37</v>
      </c>
      <c r="I30" s="17">
        <f t="shared" si="2"/>
        <v>13</v>
      </c>
      <c r="J30" s="18">
        <f t="shared" si="3"/>
        <v>8.32</v>
      </c>
      <c r="K30" s="2">
        <f t="shared" si="4"/>
        <v>41.68</v>
      </c>
      <c r="M30" t="str">
        <f t="shared" si="5"/>
        <v>pályázat28</v>
      </c>
      <c r="N30" s="15">
        <f>'nyers pontok'!C29</f>
        <v>26</v>
      </c>
      <c r="O30" s="17">
        <f t="shared" si="6"/>
        <v>24</v>
      </c>
      <c r="P30" s="18">
        <f t="shared" si="7"/>
        <v>16.695652173913043</v>
      </c>
      <c r="Q30" s="2">
        <f t="shared" si="8"/>
        <v>33.304347826086953</v>
      </c>
      <c r="S30" t="str">
        <f t="shared" si="9"/>
        <v>pályázat28</v>
      </c>
      <c r="T30" s="15">
        <f>'nyers pontok'!D29</f>
        <v>33</v>
      </c>
      <c r="U30" s="17">
        <f t="shared" si="10"/>
        <v>17</v>
      </c>
      <c r="V30" s="18">
        <f t="shared" si="11"/>
        <v>24.727272727272727</v>
      </c>
      <c r="W30" s="2">
        <f t="shared" si="12"/>
        <v>25.272727272727273</v>
      </c>
      <c r="Y30" t="str">
        <f t="shared" si="13"/>
        <v>pályázat28</v>
      </c>
      <c r="Z30" s="15">
        <f>'nyers pontok'!E29</f>
        <v>44</v>
      </c>
      <c r="AA30" s="17">
        <f t="shared" si="14"/>
        <v>6</v>
      </c>
      <c r="AB30" s="18">
        <f t="shared" si="15"/>
        <v>11.294117647058824</v>
      </c>
      <c r="AC30" s="2">
        <f t="shared" si="16"/>
        <v>38.705882352941174</v>
      </c>
      <c r="AE30" t="str">
        <f t="shared" si="17"/>
        <v>pályázat28</v>
      </c>
      <c r="AF30" s="15">
        <f>'nyers pontok'!F29</f>
        <v>30</v>
      </c>
      <c r="AG30" s="17">
        <f t="shared" si="18"/>
        <v>20</v>
      </c>
      <c r="AH30" s="18">
        <f t="shared" si="19"/>
        <v>13.061224489795919</v>
      </c>
      <c r="AI30" s="2">
        <f t="shared" si="20"/>
        <v>36.938775510204081</v>
      </c>
      <c r="AK30" t="str">
        <f t="shared" si="21"/>
        <v>pályázat28</v>
      </c>
      <c r="AL30" s="15">
        <f>'nyers pontok'!G29</f>
        <v>38</v>
      </c>
      <c r="AM30" s="17">
        <f t="shared" si="22"/>
        <v>12</v>
      </c>
      <c r="AN30" s="18">
        <f t="shared" si="23"/>
        <v>7.68</v>
      </c>
      <c r="AO30" s="2">
        <f t="shared" si="24"/>
        <v>42.32</v>
      </c>
    </row>
    <row r="31" spans="1:41" x14ac:dyDescent="0.3">
      <c r="A31" t="s">
        <v>197</v>
      </c>
      <c r="B31">
        <v>999986.9</v>
      </c>
      <c r="C31" s="17">
        <f t="shared" si="25"/>
        <v>122</v>
      </c>
      <c r="D31" s="18">
        <f t="shared" si="0"/>
        <v>20.28051948051948</v>
      </c>
      <c r="E31" s="2">
        <f t="shared" si="1"/>
        <v>29.71948051948052</v>
      </c>
      <c r="G31" t="str">
        <f>'nyers pontok'!A30</f>
        <v>pályázat29</v>
      </c>
      <c r="H31" s="15">
        <f>'nyers pontok'!B30</f>
        <v>38</v>
      </c>
      <c r="I31" s="17">
        <f t="shared" si="2"/>
        <v>12</v>
      </c>
      <c r="J31" s="18">
        <f t="shared" si="3"/>
        <v>7.68</v>
      </c>
      <c r="K31" s="2">
        <f t="shared" si="4"/>
        <v>42.32</v>
      </c>
      <c r="M31" t="str">
        <f t="shared" si="5"/>
        <v>pályázat29</v>
      </c>
      <c r="N31" s="15">
        <f>'nyers pontok'!C30</f>
        <v>30</v>
      </c>
      <c r="O31" s="17">
        <f t="shared" si="6"/>
        <v>20</v>
      </c>
      <c r="P31" s="18">
        <f t="shared" si="7"/>
        <v>13.913043478260869</v>
      </c>
      <c r="Q31" s="2">
        <f t="shared" si="8"/>
        <v>36.086956521739133</v>
      </c>
      <c r="S31" t="str">
        <f t="shared" si="9"/>
        <v>pályázat29</v>
      </c>
      <c r="T31" s="15">
        <f>'nyers pontok'!D30</f>
        <v>39</v>
      </c>
      <c r="U31" s="17">
        <f t="shared" si="10"/>
        <v>11</v>
      </c>
      <c r="V31" s="18">
        <f t="shared" si="11"/>
        <v>16</v>
      </c>
      <c r="W31" s="2">
        <f t="shared" si="12"/>
        <v>34</v>
      </c>
      <c r="Y31" t="str">
        <f t="shared" si="13"/>
        <v>pályázat29</v>
      </c>
      <c r="Z31" s="15">
        <f>'nyers pontok'!E30</f>
        <v>40</v>
      </c>
      <c r="AA31" s="17">
        <f t="shared" si="14"/>
        <v>10</v>
      </c>
      <c r="AB31" s="18">
        <f t="shared" si="15"/>
        <v>18.823529411764707</v>
      </c>
      <c r="AC31" s="2">
        <f t="shared" si="16"/>
        <v>31.176470588235293</v>
      </c>
      <c r="AE31" t="str">
        <f t="shared" si="17"/>
        <v>pályázat29</v>
      </c>
      <c r="AF31" s="15">
        <f>'nyers pontok'!F30</f>
        <v>27</v>
      </c>
      <c r="AG31" s="17">
        <f t="shared" si="18"/>
        <v>23</v>
      </c>
      <c r="AH31" s="18">
        <f t="shared" si="19"/>
        <v>15.020408163265307</v>
      </c>
      <c r="AI31" s="2">
        <f t="shared" si="20"/>
        <v>34.979591836734691</v>
      </c>
      <c r="AK31" t="str">
        <f t="shared" si="21"/>
        <v>pályázat29</v>
      </c>
      <c r="AL31" s="15">
        <f>'nyers pontok'!G30</f>
        <v>32</v>
      </c>
      <c r="AM31" s="17">
        <f t="shared" si="22"/>
        <v>18</v>
      </c>
      <c r="AN31" s="18">
        <f t="shared" si="23"/>
        <v>11.52</v>
      </c>
      <c r="AO31" s="2">
        <f t="shared" si="24"/>
        <v>38.480000000000004</v>
      </c>
    </row>
    <row r="32" spans="1:41" x14ac:dyDescent="0.3">
      <c r="A32" t="s">
        <v>198</v>
      </c>
      <c r="B32">
        <v>999983.9</v>
      </c>
      <c r="C32" s="17">
        <f t="shared" si="25"/>
        <v>125</v>
      </c>
      <c r="D32" s="18">
        <f t="shared" si="0"/>
        <v>20.779220779220779</v>
      </c>
      <c r="E32" s="2">
        <f t="shared" si="1"/>
        <v>29.220779220779221</v>
      </c>
      <c r="G32" t="str">
        <f>'nyers pontok'!A31</f>
        <v>pályázat30</v>
      </c>
      <c r="H32" s="15">
        <f>'nyers pontok'!B31</f>
        <v>38</v>
      </c>
      <c r="I32" s="17">
        <f t="shared" si="2"/>
        <v>12</v>
      </c>
      <c r="J32" s="18">
        <f t="shared" si="3"/>
        <v>7.68</v>
      </c>
      <c r="K32" s="2">
        <f t="shared" si="4"/>
        <v>42.32</v>
      </c>
      <c r="M32" t="str">
        <f t="shared" si="5"/>
        <v>pályázat30</v>
      </c>
      <c r="N32" s="15">
        <f>'nyers pontok'!C31</f>
        <v>31</v>
      </c>
      <c r="O32" s="17">
        <f t="shared" si="6"/>
        <v>19</v>
      </c>
      <c r="P32" s="18">
        <f t="shared" si="7"/>
        <v>13.217391304347826</v>
      </c>
      <c r="Q32" s="2">
        <f t="shared" si="8"/>
        <v>36.782608695652172</v>
      </c>
      <c r="S32" t="str">
        <f t="shared" si="9"/>
        <v>pályázat30</v>
      </c>
      <c r="T32" s="15">
        <f>'nyers pontok'!D31</f>
        <v>43</v>
      </c>
      <c r="U32" s="17">
        <f t="shared" si="10"/>
        <v>7</v>
      </c>
      <c r="V32" s="18">
        <f t="shared" si="11"/>
        <v>10.181818181818182</v>
      </c>
      <c r="W32" s="2">
        <f t="shared" si="12"/>
        <v>39.81818181818182</v>
      </c>
      <c r="Y32" t="str">
        <f t="shared" si="13"/>
        <v>pályázat30</v>
      </c>
      <c r="Z32" s="15">
        <f>'nyers pontok'!E31</f>
        <v>44</v>
      </c>
      <c r="AA32" s="17">
        <f t="shared" si="14"/>
        <v>6</v>
      </c>
      <c r="AB32" s="18">
        <f t="shared" si="15"/>
        <v>11.294117647058824</v>
      </c>
      <c r="AC32" s="2">
        <f t="shared" si="16"/>
        <v>38.705882352941174</v>
      </c>
      <c r="AE32" t="str">
        <f t="shared" si="17"/>
        <v>pályázat30</v>
      </c>
      <c r="AF32" s="15">
        <f>'nyers pontok'!F31</f>
        <v>25</v>
      </c>
      <c r="AG32" s="17">
        <f t="shared" si="18"/>
        <v>25</v>
      </c>
      <c r="AH32" s="18">
        <f t="shared" si="19"/>
        <v>16.326530612244898</v>
      </c>
      <c r="AI32" s="2">
        <f t="shared" si="20"/>
        <v>33.673469387755105</v>
      </c>
      <c r="AK32" t="str">
        <f t="shared" si="21"/>
        <v>pályázat30</v>
      </c>
      <c r="AL32" s="15">
        <f>'nyers pontok'!G31</f>
        <v>20</v>
      </c>
      <c r="AM32" s="17">
        <f t="shared" si="22"/>
        <v>30</v>
      </c>
      <c r="AN32" s="18">
        <f t="shared" si="23"/>
        <v>19.2</v>
      </c>
      <c r="AO32" s="2">
        <f t="shared" si="24"/>
        <v>30.8</v>
      </c>
    </row>
    <row r="33" spans="1:41" x14ac:dyDescent="0.3">
      <c r="A33" t="s">
        <v>199</v>
      </c>
      <c r="B33">
        <v>999970.4</v>
      </c>
      <c r="C33" s="17">
        <f t="shared" si="25"/>
        <v>138.5</v>
      </c>
      <c r="D33" s="18">
        <f t="shared" si="0"/>
        <v>23.023376623376624</v>
      </c>
      <c r="E33" s="2">
        <f t="shared" si="1"/>
        <v>26.976623376623376</v>
      </c>
      <c r="G33" t="str">
        <f>'nyers pontok'!A32</f>
        <v>pályázat31</v>
      </c>
      <c r="H33" s="15">
        <f>'nyers pontok'!B32</f>
        <v>35</v>
      </c>
      <c r="I33" s="17">
        <f t="shared" si="2"/>
        <v>15</v>
      </c>
      <c r="J33" s="18">
        <f t="shared" si="3"/>
        <v>9.6</v>
      </c>
      <c r="K33" s="2">
        <f t="shared" si="4"/>
        <v>40.4</v>
      </c>
      <c r="M33" t="str">
        <f t="shared" si="5"/>
        <v>pályázat31</v>
      </c>
      <c r="N33" s="15">
        <f>'nyers pontok'!C32</f>
        <v>23</v>
      </c>
      <c r="O33" s="17">
        <f t="shared" si="6"/>
        <v>27</v>
      </c>
      <c r="P33" s="18">
        <f t="shared" si="7"/>
        <v>18.782608695652176</v>
      </c>
      <c r="Q33" s="2">
        <f t="shared" si="8"/>
        <v>31.217391304347824</v>
      </c>
      <c r="S33" t="str">
        <f t="shared" si="9"/>
        <v>pályázat31</v>
      </c>
      <c r="T33" s="15">
        <f>'nyers pontok'!D32</f>
        <v>35</v>
      </c>
      <c r="U33" s="17">
        <f t="shared" si="10"/>
        <v>15</v>
      </c>
      <c r="V33" s="18">
        <f t="shared" si="11"/>
        <v>21.818181818181817</v>
      </c>
      <c r="W33" s="2">
        <f t="shared" si="12"/>
        <v>28.181818181818183</v>
      </c>
      <c r="Y33" t="str">
        <f t="shared" si="13"/>
        <v>pályázat31</v>
      </c>
      <c r="Z33" s="15">
        <f>'nyers pontok'!E32</f>
        <v>42</v>
      </c>
      <c r="AA33" s="17">
        <f t="shared" si="14"/>
        <v>8</v>
      </c>
      <c r="AB33" s="18">
        <f t="shared" si="15"/>
        <v>15.058823529411764</v>
      </c>
      <c r="AC33" s="2">
        <f t="shared" si="16"/>
        <v>34.941176470588232</v>
      </c>
      <c r="AE33" t="str">
        <f t="shared" si="17"/>
        <v>pályázat31</v>
      </c>
      <c r="AF33" s="15">
        <f>'nyers pontok'!F32</f>
        <v>31</v>
      </c>
      <c r="AG33" s="17">
        <f t="shared" si="18"/>
        <v>19</v>
      </c>
      <c r="AH33" s="18">
        <f t="shared" si="19"/>
        <v>12.408163265306122</v>
      </c>
      <c r="AI33" s="2">
        <f t="shared" si="20"/>
        <v>37.591836734693878</v>
      </c>
      <c r="AK33" t="str">
        <f t="shared" si="21"/>
        <v>pályázat31</v>
      </c>
      <c r="AL33" s="15">
        <f>'nyers pontok'!G32</f>
        <v>25</v>
      </c>
      <c r="AM33" s="17">
        <f t="shared" si="22"/>
        <v>25</v>
      </c>
      <c r="AN33" s="18">
        <f t="shared" si="23"/>
        <v>16</v>
      </c>
      <c r="AO33" s="2">
        <f t="shared" si="24"/>
        <v>34</v>
      </c>
    </row>
    <row r="34" spans="1:41" x14ac:dyDescent="0.3">
      <c r="A34" t="s">
        <v>200</v>
      </c>
      <c r="B34">
        <v>999969.9</v>
      </c>
      <c r="C34" s="17">
        <f t="shared" si="25"/>
        <v>139</v>
      </c>
      <c r="D34" s="18">
        <f t="shared" si="0"/>
        <v>23.106493506493507</v>
      </c>
      <c r="E34" s="2">
        <f t="shared" si="1"/>
        <v>26.893506493506493</v>
      </c>
      <c r="G34" t="str">
        <f>'nyers pontok'!A33</f>
        <v>pályázat32</v>
      </c>
      <c r="H34" s="15">
        <f>'nyers pontok'!B33</f>
        <v>35</v>
      </c>
      <c r="I34" s="17">
        <f t="shared" si="2"/>
        <v>15</v>
      </c>
      <c r="J34" s="18">
        <f t="shared" si="3"/>
        <v>9.6</v>
      </c>
      <c r="K34" s="2">
        <f t="shared" si="4"/>
        <v>40.4</v>
      </c>
      <c r="M34" t="str">
        <f t="shared" si="5"/>
        <v>pályázat32</v>
      </c>
      <c r="N34" s="15">
        <f>'nyers pontok'!C33</f>
        <v>24</v>
      </c>
      <c r="O34" s="17">
        <f t="shared" si="6"/>
        <v>26</v>
      </c>
      <c r="P34" s="18">
        <f t="shared" si="7"/>
        <v>18.086956521739129</v>
      </c>
      <c r="Q34" s="2">
        <f t="shared" si="8"/>
        <v>31.913043478260871</v>
      </c>
      <c r="S34" t="str">
        <f t="shared" si="9"/>
        <v>pályázat32</v>
      </c>
      <c r="T34" s="15">
        <f>'nyers pontok'!D33</f>
        <v>37</v>
      </c>
      <c r="U34" s="17">
        <f t="shared" si="10"/>
        <v>13</v>
      </c>
      <c r="V34" s="18">
        <f t="shared" si="11"/>
        <v>18.90909090909091</v>
      </c>
      <c r="W34" s="2">
        <f t="shared" si="12"/>
        <v>31.09090909090909</v>
      </c>
      <c r="Y34" t="str">
        <f t="shared" si="13"/>
        <v>pályázat32</v>
      </c>
      <c r="Z34" s="15">
        <f>'nyers pontok'!E33</f>
        <v>44</v>
      </c>
      <c r="AA34" s="17">
        <f t="shared" si="14"/>
        <v>6</v>
      </c>
      <c r="AB34" s="18">
        <f t="shared" si="15"/>
        <v>11.294117647058824</v>
      </c>
      <c r="AC34" s="2">
        <f t="shared" si="16"/>
        <v>38.705882352941174</v>
      </c>
      <c r="AE34" t="str">
        <f t="shared" si="17"/>
        <v>pályázat32</v>
      </c>
      <c r="AF34" s="15">
        <f>'nyers pontok'!F33</f>
        <v>29</v>
      </c>
      <c r="AG34" s="17">
        <f t="shared" si="18"/>
        <v>21</v>
      </c>
      <c r="AH34" s="18">
        <f t="shared" si="19"/>
        <v>13.714285714285714</v>
      </c>
      <c r="AI34" s="2">
        <f t="shared" si="20"/>
        <v>36.285714285714285</v>
      </c>
      <c r="AK34" t="str">
        <f t="shared" si="21"/>
        <v>pályázat32</v>
      </c>
      <c r="AL34" s="15">
        <f>'nyers pontok'!G33</f>
        <v>18</v>
      </c>
      <c r="AM34" s="17">
        <f t="shared" si="22"/>
        <v>32</v>
      </c>
      <c r="AN34" s="18">
        <f t="shared" si="23"/>
        <v>20.48</v>
      </c>
      <c r="AO34" s="2">
        <f t="shared" si="24"/>
        <v>29.52</v>
      </c>
    </row>
    <row r="35" spans="1:41" x14ac:dyDescent="0.3">
      <c r="A35" t="s">
        <v>201</v>
      </c>
      <c r="B35">
        <v>999965.9</v>
      </c>
      <c r="C35" s="17">
        <f t="shared" si="25"/>
        <v>143</v>
      </c>
      <c r="D35" s="18">
        <f t="shared" si="0"/>
        <v>23.771428571428572</v>
      </c>
      <c r="E35" s="2">
        <f t="shared" si="1"/>
        <v>26.228571428571428</v>
      </c>
      <c r="G35" t="str">
        <f>'nyers pontok'!A34</f>
        <v>pályázat33</v>
      </c>
      <c r="H35" s="15">
        <f>'nyers pontok'!B34</f>
        <v>28</v>
      </c>
      <c r="I35" s="17">
        <f t="shared" si="2"/>
        <v>22</v>
      </c>
      <c r="J35" s="18">
        <f t="shared" si="3"/>
        <v>14.08</v>
      </c>
      <c r="K35" s="2">
        <f t="shared" si="4"/>
        <v>35.92</v>
      </c>
      <c r="M35" t="str">
        <f t="shared" si="5"/>
        <v>pályázat33</v>
      </c>
      <c r="N35" s="15">
        <f>'nyers pontok'!C34</f>
        <v>21</v>
      </c>
      <c r="O35" s="17">
        <f t="shared" si="6"/>
        <v>29</v>
      </c>
      <c r="P35" s="18">
        <f t="shared" si="7"/>
        <v>20.173913043478262</v>
      </c>
      <c r="Q35" s="2">
        <f t="shared" si="8"/>
        <v>29.826086956521738</v>
      </c>
      <c r="S35" t="str">
        <f t="shared" si="9"/>
        <v>pályázat33</v>
      </c>
      <c r="T35" s="15">
        <f>'nyers pontok'!D34</f>
        <v>39</v>
      </c>
      <c r="U35" s="17">
        <f t="shared" si="10"/>
        <v>11</v>
      </c>
      <c r="V35" s="18">
        <f t="shared" si="11"/>
        <v>16</v>
      </c>
      <c r="W35" s="2">
        <f t="shared" si="12"/>
        <v>34</v>
      </c>
      <c r="Y35" t="str">
        <f t="shared" si="13"/>
        <v>pályázat33</v>
      </c>
      <c r="Z35" s="15">
        <f>'nyers pontok'!E34</f>
        <v>42</v>
      </c>
      <c r="AA35" s="17">
        <f t="shared" si="14"/>
        <v>8</v>
      </c>
      <c r="AB35" s="18">
        <f t="shared" si="15"/>
        <v>15.058823529411764</v>
      </c>
      <c r="AC35" s="2">
        <f t="shared" si="16"/>
        <v>34.941176470588232</v>
      </c>
      <c r="AE35" t="str">
        <f t="shared" si="17"/>
        <v>pályázat33</v>
      </c>
      <c r="AF35" s="15">
        <f>'nyers pontok'!F34</f>
        <v>32</v>
      </c>
      <c r="AG35" s="17">
        <f t="shared" si="18"/>
        <v>18</v>
      </c>
      <c r="AH35" s="18">
        <f t="shared" si="19"/>
        <v>11.755102040816327</v>
      </c>
      <c r="AI35" s="2">
        <f t="shared" si="20"/>
        <v>38.244897959183675</v>
      </c>
      <c r="AK35" t="str">
        <f t="shared" si="21"/>
        <v>pályázat33</v>
      </c>
      <c r="AL35" s="15">
        <f>'nyers pontok'!G34</f>
        <v>25</v>
      </c>
      <c r="AM35" s="17">
        <f t="shared" si="22"/>
        <v>25</v>
      </c>
      <c r="AN35" s="18">
        <f t="shared" si="23"/>
        <v>16</v>
      </c>
      <c r="AO35" s="2">
        <f t="shared" si="24"/>
        <v>34</v>
      </c>
    </row>
    <row r="36" spans="1:41" x14ac:dyDescent="0.3">
      <c r="A36" t="s">
        <v>202</v>
      </c>
      <c r="B36">
        <v>999965.4</v>
      </c>
      <c r="C36" s="17">
        <f t="shared" si="25"/>
        <v>143.5</v>
      </c>
      <c r="D36" s="18">
        <f t="shared" si="0"/>
        <v>23.854545454545455</v>
      </c>
      <c r="E36" s="2">
        <f t="shared" si="1"/>
        <v>26.145454545454545</v>
      </c>
      <c r="G36" t="str">
        <f>'nyers pontok'!A35</f>
        <v>pályázat34</v>
      </c>
      <c r="H36" s="15">
        <f>'nyers pontok'!B35</f>
        <v>33</v>
      </c>
      <c r="I36" s="17">
        <f t="shared" si="2"/>
        <v>17</v>
      </c>
      <c r="J36" s="18">
        <f t="shared" si="3"/>
        <v>10.88</v>
      </c>
      <c r="K36" s="2">
        <f t="shared" si="4"/>
        <v>39.119999999999997</v>
      </c>
      <c r="M36" t="str">
        <f t="shared" si="5"/>
        <v>pályázat34</v>
      </c>
      <c r="N36" s="15">
        <f>'nyers pontok'!C35</f>
        <v>25</v>
      </c>
      <c r="O36" s="17">
        <f t="shared" si="6"/>
        <v>25</v>
      </c>
      <c r="P36" s="18">
        <f t="shared" si="7"/>
        <v>17.391304347826086</v>
      </c>
      <c r="Q36" s="2">
        <f t="shared" si="8"/>
        <v>32.608695652173914</v>
      </c>
      <c r="S36" t="str">
        <f t="shared" si="9"/>
        <v>pályázat34</v>
      </c>
      <c r="T36" s="15">
        <f>'nyers pontok'!D35</f>
        <v>37</v>
      </c>
      <c r="U36" s="17">
        <f t="shared" si="10"/>
        <v>13</v>
      </c>
      <c r="V36" s="18">
        <f t="shared" si="11"/>
        <v>18.90909090909091</v>
      </c>
      <c r="W36" s="2">
        <f t="shared" si="12"/>
        <v>31.09090909090909</v>
      </c>
      <c r="Y36" t="str">
        <f t="shared" si="13"/>
        <v>pályázat34</v>
      </c>
      <c r="Z36" s="15">
        <f>'nyers pontok'!E35</f>
        <v>42</v>
      </c>
      <c r="AA36" s="17">
        <f t="shared" si="14"/>
        <v>8</v>
      </c>
      <c r="AB36" s="18">
        <f t="shared" si="15"/>
        <v>15.058823529411764</v>
      </c>
      <c r="AC36" s="2">
        <f t="shared" si="16"/>
        <v>34.941176470588232</v>
      </c>
      <c r="AE36" t="str">
        <f t="shared" si="17"/>
        <v>pályázat34</v>
      </c>
      <c r="AF36" s="15">
        <f>'nyers pontok'!F35</f>
        <v>23</v>
      </c>
      <c r="AG36" s="17">
        <f t="shared" si="18"/>
        <v>27</v>
      </c>
      <c r="AH36" s="18">
        <f t="shared" si="19"/>
        <v>17.632653061224488</v>
      </c>
      <c r="AI36" s="2">
        <f t="shared" si="20"/>
        <v>32.367346938775512</v>
      </c>
      <c r="AK36" t="str">
        <f t="shared" si="21"/>
        <v>pályázat34</v>
      </c>
      <c r="AL36" s="15">
        <f>'nyers pontok'!G35</f>
        <v>24</v>
      </c>
      <c r="AM36" s="17">
        <f t="shared" si="22"/>
        <v>26</v>
      </c>
      <c r="AN36" s="18">
        <f t="shared" si="23"/>
        <v>16.64</v>
      </c>
      <c r="AO36" s="2">
        <f t="shared" si="24"/>
        <v>33.36</v>
      </c>
    </row>
    <row r="37" spans="1:41" x14ac:dyDescent="0.3">
      <c r="A37" t="s">
        <v>203</v>
      </c>
      <c r="B37">
        <v>999950.4</v>
      </c>
      <c r="C37" s="17">
        <f t="shared" si="25"/>
        <v>158.5</v>
      </c>
      <c r="D37" s="18">
        <f t="shared" si="0"/>
        <v>26.34805194805195</v>
      </c>
      <c r="E37" s="2">
        <f t="shared" si="1"/>
        <v>23.65194805194805</v>
      </c>
      <c r="G37" t="str">
        <f>'nyers pontok'!A36</f>
        <v>pályázat35</v>
      </c>
      <c r="H37" s="15">
        <f>'nyers pontok'!B36</f>
        <v>29</v>
      </c>
      <c r="I37" s="17">
        <f t="shared" si="2"/>
        <v>21</v>
      </c>
      <c r="J37" s="18">
        <f t="shared" si="3"/>
        <v>13.44</v>
      </c>
      <c r="K37" s="2">
        <f t="shared" si="4"/>
        <v>36.56</v>
      </c>
      <c r="M37" t="str">
        <f t="shared" si="5"/>
        <v>pályázat35</v>
      </c>
      <c r="N37" s="15">
        <f>'nyers pontok'!C36</f>
        <v>14</v>
      </c>
      <c r="O37" s="17">
        <f t="shared" si="6"/>
        <v>36</v>
      </c>
      <c r="P37" s="18">
        <f t="shared" si="7"/>
        <v>25.043478260869566</v>
      </c>
      <c r="Q37" s="2">
        <f t="shared" si="8"/>
        <v>24.956521739130434</v>
      </c>
      <c r="S37" t="str">
        <f t="shared" si="9"/>
        <v>pályázat35</v>
      </c>
      <c r="T37" s="15">
        <f>'nyers pontok'!D36</f>
        <v>41</v>
      </c>
      <c r="U37" s="17">
        <f t="shared" si="10"/>
        <v>9</v>
      </c>
      <c r="V37" s="18">
        <f t="shared" si="11"/>
        <v>13.090909090909092</v>
      </c>
      <c r="W37" s="2">
        <f t="shared" si="12"/>
        <v>36.909090909090907</v>
      </c>
      <c r="Y37" t="str">
        <f t="shared" si="13"/>
        <v>pályázat35</v>
      </c>
      <c r="Z37" s="15">
        <f>'nyers pontok'!E36</f>
        <v>40</v>
      </c>
      <c r="AA37" s="17">
        <f t="shared" si="14"/>
        <v>10</v>
      </c>
      <c r="AB37" s="18">
        <f t="shared" si="15"/>
        <v>18.823529411764707</v>
      </c>
      <c r="AC37" s="2">
        <f t="shared" si="16"/>
        <v>31.176470588235293</v>
      </c>
      <c r="AE37" t="str">
        <f t="shared" si="17"/>
        <v>pályázat35</v>
      </c>
      <c r="AF37" s="15">
        <f>'nyers pontok'!F36</f>
        <v>32</v>
      </c>
      <c r="AG37" s="17">
        <f t="shared" si="18"/>
        <v>18</v>
      </c>
      <c r="AH37" s="18">
        <f t="shared" si="19"/>
        <v>11.755102040816327</v>
      </c>
      <c r="AI37" s="2">
        <f t="shared" si="20"/>
        <v>38.244897959183675</v>
      </c>
      <c r="AK37" t="str">
        <f t="shared" si="21"/>
        <v>pályázat35</v>
      </c>
      <c r="AL37" s="15">
        <f>'nyers pontok'!G36</f>
        <v>28</v>
      </c>
      <c r="AM37" s="17">
        <f t="shared" si="22"/>
        <v>22</v>
      </c>
      <c r="AN37" s="18">
        <f t="shared" si="23"/>
        <v>14.08</v>
      </c>
      <c r="AO37" s="2">
        <f t="shared" si="24"/>
        <v>35.92</v>
      </c>
    </row>
    <row r="38" spans="1:41" x14ac:dyDescent="0.3">
      <c r="A38" t="s">
        <v>204</v>
      </c>
      <c r="B38">
        <v>999942.9</v>
      </c>
      <c r="C38" s="17">
        <f t="shared" si="25"/>
        <v>166</v>
      </c>
      <c r="D38" s="18">
        <f t="shared" si="0"/>
        <v>27.594805194805193</v>
      </c>
      <c r="E38" s="2">
        <f t="shared" si="1"/>
        <v>22.405194805194807</v>
      </c>
      <c r="G38" t="str">
        <f>'nyers pontok'!A37</f>
        <v>pályázat36</v>
      </c>
      <c r="H38" s="15">
        <f>'nyers pontok'!B37</f>
        <v>27</v>
      </c>
      <c r="I38" s="17">
        <f t="shared" si="2"/>
        <v>23</v>
      </c>
      <c r="J38" s="18">
        <f t="shared" si="3"/>
        <v>14.72</v>
      </c>
      <c r="K38" s="2">
        <f t="shared" si="4"/>
        <v>35.28</v>
      </c>
      <c r="M38" t="str">
        <f t="shared" si="5"/>
        <v>pályázat36</v>
      </c>
      <c r="N38" s="15">
        <f>'nyers pontok'!C37</f>
        <v>16</v>
      </c>
      <c r="O38" s="17">
        <f t="shared" si="6"/>
        <v>34</v>
      </c>
      <c r="P38" s="18">
        <f t="shared" si="7"/>
        <v>23.652173913043477</v>
      </c>
      <c r="Q38" s="2">
        <f t="shared" si="8"/>
        <v>26.347826086956523</v>
      </c>
      <c r="S38" t="str">
        <f t="shared" si="9"/>
        <v>pályázat36</v>
      </c>
      <c r="T38" s="15">
        <f>'nyers pontok'!D37</f>
        <v>40</v>
      </c>
      <c r="U38" s="17">
        <f t="shared" si="10"/>
        <v>10</v>
      </c>
      <c r="V38" s="18">
        <f t="shared" si="11"/>
        <v>14.545454545454545</v>
      </c>
      <c r="W38" s="2">
        <f t="shared" si="12"/>
        <v>35.454545454545453</v>
      </c>
      <c r="Y38" t="str">
        <f t="shared" si="13"/>
        <v>pályázat36</v>
      </c>
      <c r="Z38" s="15">
        <f>'nyers pontok'!E37</f>
        <v>33</v>
      </c>
      <c r="AA38" s="17">
        <f t="shared" si="14"/>
        <v>17</v>
      </c>
      <c r="AB38" s="18">
        <f t="shared" si="15"/>
        <v>32</v>
      </c>
      <c r="AC38" s="2">
        <f t="shared" si="16"/>
        <v>18</v>
      </c>
      <c r="AE38" t="str">
        <f t="shared" si="17"/>
        <v>pályázat36</v>
      </c>
      <c r="AF38" s="15">
        <f>'nyers pontok'!F37</f>
        <v>18</v>
      </c>
      <c r="AG38" s="17">
        <f t="shared" si="18"/>
        <v>32</v>
      </c>
      <c r="AH38" s="18">
        <f t="shared" si="19"/>
        <v>20.897959183673468</v>
      </c>
      <c r="AI38" s="2">
        <f t="shared" si="20"/>
        <v>29.102040816326532</v>
      </c>
      <c r="AK38" t="str">
        <f t="shared" si="21"/>
        <v>pályázat36</v>
      </c>
      <c r="AL38" s="15">
        <f>'nyers pontok'!G37</f>
        <v>20</v>
      </c>
      <c r="AM38" s="17">
        <f t="shared" si="22"/>
        <v>30</v>
      </c>
      <c r="AN38" s="18">
        <f t="shared" si="23"/>
        <v>19.2</v>
      </c>
      <c r="AO38" s="2">
        <f t="shared" si="24"/>
        <v>30.8</v>
      </c>
    </row>
    <row r="39" spans="1:41" x14ac:dyDescent="0.3">
      <c r="A39" t="s">
        <v>205</v>
      </c>
      <c r="B39">
        <v>999942.9</v>
      </c>
      <c r="C39" s="17">
        <f t="shared" si="25"/>
        <v>166</v>
      </c>
      <c r="D39" s="18">
        <f t="shared" si="0"/>
        <v>27.594805194805193</v>
      </c>
      <c r="E39" s="2">
        <f t="shared" si="1"/>
        <v>22.405194805194807</v>
      </c>
      <c r="G39" t="str">
        <f>'nyers pontok'!A38</f>
        <v>pályázat37</v>
      </c>
      <c r="H39" s="15">
        <f>'nyers pontok'!B38</f>
        <v>15</v>
      </c>
      <c r="I39" s="17">
        <f t="shared" si="2"/>
        <v>35</v>
      </c>
      <c r="J39" s="18">
        <f t="shared" si="3"/>
        <v>22.4</v>
      </c>
      <c r="K39" s="2">
        <f t="shared" si="4"/>
        <v>27.6</v>
      </c>
      <c r="M39" t="str">
        <f t="shared" si="5"/>
        <v>pályázat37</v>
      </c>
      <c r="N39" s="15">
        <f>'nyers pontok'!C38</f>
        <v>4</v>
      </c>
      <c r="O39" s="17">
        <f t="shared" si="6"/>
        <v>46</v>
      </c>
      <c r="P39" s="18">
        <f t="shared" si="7"/>
        <v>32</v>
      </c>
      <c r="Q39" s="2">
        <f t="shared" si="8"/>
        <v>18</v>
      </c>
      <c r="S39" t="str">
        <f t="shared" si="9"/>
        <v>pályázat37</v>
      </c>
      <c r="T39" s="15">
        <f>'nyers pontok'!D38</f>
        <v>25</v>
      </c>
      <c r="U39" s="17">
        <f t="shared" si="10"/>
        <v>25</v>
      </c>
      <c r="V39" s="18">
        <f t="shared" si="11"/>
        <v>36.363636363636367</v>
      </c>
      <c r="W39" s="2">
        <f t="shared" si="12"/>
        <v>13.636363636363633</v>
      </c>
      <c r="Y39" t="str">
        <f t="shared" si="13"/>
        <v>pályázat37</v>
      </c>
      <c r="Z39" s="15">
        <f>'nyers pontok'!E38</f>
        <v>41</v>
      </c>
      <c r="AA39" s="17">
        <f t="shared" si="14"/>
        <v>9</v>
      </c>
      <c r="AB39" s="18">
        <f t="shared" si="15"/>
        <v>16.941176470588236</v>
      </c>
      <c r="AC39" s="2">
        <f t="shared" si="16"/>
        <v>33.058823529411768</v>
      </c>
      <c r="AE39" t="str">
        <f t="shared" si="17"/>
        <v>pályázat37</v>
      </c>
      <c r="AF39" s="15">
        <f>'nyers pontok'!F38</f>
        <v>1</v>
      </c>
      <c r="AG39" s="17">
        <f t="shared" si="18"/>
        <v>49</v>
      </c>
      <c r="AH39" s="18">
        <f t="shared" si="19"/>
        <v>32</v>
      </c>
      <c r="AI39" s="2">
        <f t="shared" si="20"/>
        <v>18</v>
      </c>
      <c r="AK39" t="str">
        <f t="shared" si="21"/>
        <v>pályázat37</v>
      </c>
      <c r="AL39" s="15">
        <f>'nyers pontok'!G38</f>
        <v>0</v>
      </c>
      <c r="AM39" s="17">
        <f t="shared" si="22"/>
        <v>50</v>
      </c>
      <c r="AN39" s="18">
        <f t="shared" si="23"/>
        <v>32</v>
      </c>
      <c r="AO39" s="2">
        <f t="shared" si="24"/>
        <v>18</v>
      </c>
    </row>
    <row r="40" spans="1:41" x14ac:dyDescent="0.3">
      <c r="A40" t="s">
        <v>206</v>
      </c>
      <c r="B40">
        <v>999925.9</v>
      </c>
      <c r="C40" s="17">
        <f t="shared" si="25"/>
        <v>183</v>
      </c>
      <c r="D40" s="18">
        <f t="shared" si="0"/>
        <v>30.42077922077922</v>
      </c>
      <c r="E40" s="2">
        <f t="shared" si="1"/>
        <v>19.57922077922078</v>
      </c>
      <c r="G40" t="str">
        <f>'nyers pontok'!A39</f>
        <v>pályázat38</v>
      </c>
      <c r="H40" s="15">
        <f>'nyers pontok'!B39</f>
        <v>0</v>
      </c>
      <c r="I40" s="17">
        <f t="shared" si="2"/>
        <v>50</v>
      </c>
      <c r="J40" s="18">
        <f t="shared" si="3"/>
        <v>32</v>
      </c>
      <c r="K40" s="2">
        <f t="shared" si="4"/>
        <v>18</v>
      </c>
      <c r="M40" t="str">
        <f t="shared" si="5"/>
        <v>pályázat38</v>
      </c>
      <c r="N40" s="15">
        <f>'nyers pontok'!C39</f>
        <v>5</v>
      </c>
      <c r="O40" s="17">
        <f t="shared" si="6"/>
        <v>45</v>
      </c>
      <c r="P40" s="18">
        <f t="shared" si="7"/>
        <v>31.304347826086957</v>
      </c>
      <c r="Q40" s="2">
        <f t="shared" si="8"/>
        <v>18.695652173913043</v>
      </c>
      <c r="S40" t="str">
        <f t="shared" si="9"/>
        <v>pályázat38</v>
      </c>
      <c r="T40" s="15">
        <f>'nyers pontok'!D39</f>
        <v>30</v>
      </c>
      <c r="U40" s="17">
        <f t="shared" si="10"/>
        <v>20</v>
      </c>
      <c r="V40" s="18">
        <f t="shared" si="11"/>
        <v>29.09090909090909</v>
      </c>
      <c r="W40" s="2">
        <f t="shared" si="12"/>
        <v>20.90909090909091</v>
      </c>
      <c r="Y40" t="str">
        <f t="shared" si="13"/>
        <v>pályázat38</v>
      </c>
      <c r="Z40" s="15">
        <f>'nyers pontok'!E39</f>
        <v>38</v>
      </c>
      <c r="AA40" s="17">
        <f t="shared" si="14"/>
        <v>12</v>
      </c>
      <c r="AB40" s="18">
        <f t="shared" si="15"/>
        <v>22.588235294117649</v>
      </c>
      <c r="AC40" s="2">
        <f t="shared" si="16"/>
        <v>27.411764705882351</v>
      </c>
      <c r="AE40" t="str">
        <f t="shared" si="17"/>
        <v>pályázat38</v>
      </c>
      <c r="AF40" s="15">
        <f>'nyers pontok'!F39</f>
        <v>4</v>
      </c>
      <c r="AG40" s="17">
        <f t="shared" si="18"/>
        <v>46</v>
      </c>
      <c r="AH40" s="18">
        <f t="shared" si="19"/>
        <v>30.040816326530614</v>
      </c>
      <c r="AI40" s="2">
        <f t="shared" si="20"/>
        <v>19.959183673469386</v>
      </c>
      <c r="AK40" t="str">
        <f t="shared" si="21"/>
        <v>pályázat38</v>
      </c>
      <c r="AL40" s="15">
        <f>'nyers pontok'!G39</f>
        <v>0</v>
      </c>
      <c r="AM40" s="17">
        <f t="shared" si="22"/>
        <v>50</v>
      </c>
      <c r="AN40" s="18">
        <f t="shared" si="23"/>
        <v>32</v>
      </c>
      <c r="AO40" s="2">
        <f t="shared" si="24"/>
        <v>18</v>
      </c>
    </row>
    <row r="41" spans="1:41" x14ac:dyDescent="0.3">
      <c r="A41" t="s">
        <v>207</v>
      </c>
      <c r="B41">
        <v>999916.4</v>
      </c>
      <c r="C41" s="17">
        <f t="shared" si="25"/>
        <v>192.5</v>
      </c>
      <c r="D41" s="18">
        <f t="shared" si="0"/>
        <v>32</v>
      </c>
      <c r="E41" s="2">
        <f t="shared" si="1"/>
        <v>18</v>
      </c>
      <c r="G41" t="str">
        <f>'nyers pontok'!A40</f>
        <v>pályázat39</v>
      </c>
      <c r="H41" s="15">
        <f>'nyers pontok'!B40</f>
        <v>0</v>
      </c>
      <c r="I41" s="17">
        <f t="shared" si="2"/>
        <v>50</v>
      </c>
      <c r="J41" s="18">
        <f t="shared" si="3"/>
        <v>32</v>
      </c>
      <c r="K41" s="2">
        <f t="shared" si="4"/>
        <v>18</v>
      </c>
      <c r="M41" t="str">
        <f t="shared" si="5"/>
        <v>pályázat39</v>
      </c>
      <c r="N41" s="15">
        <f>'nyers pontok'!C40</f>
        <v>5</v>
      </c>
      <c r="O41" s="17">
        <f t="shared" si="6"/>
        <v>45</v>
      </c>
      <c r="P41" s="18">
        <f t="shared" si="7"/>
        <v>31.304347826086957</v>
      </c>
      <c r="Q41" s="2">
        <f t="shared" si="8"/>
        <v>18.695652173913043</v>
      </c>
      <c r="S41" t="str">
        <f t="shared" si="9"/>
        <v>pályázat39</v>
      </c>
      <c r="T41" s="15">
        <f>'nyers pontok'!D40</f>
        <v>37</v>
      </c>
      <c r="U41" s="17">
        <f t="shared" si="10"/>
        <v>13</v>
      </c>
      <c r="V41" s="18">
        <f t="shared" si="11"/>
        <v>18.90909090909091</v>
      </c>
      <c r="W41" s="2">
        <f t="shared" si="12"/>
        <v>31.09090909090909</v>
      </c>
      <c r="Y41" t="str">
        <f t="shared" si="13"/>
        <v>pályázat39</v>
      </c>
      <c r="Z41" s="15">
        <f>'nyers pontok'!E40</f>
        <v>31</v>
      </c>
      <c r="AA41" s="17">
        <f t="shared" si="14"/>
        <v>19</v>
      </c>
      <c r="AB41" s="18">
        <f t="shared" si="15"/>
        <v>35.764705882352942</v>
      </c>
      <c r="AC41" s="2">
        <f t="shared" si="16"/>
        <v>14.235294117647058</v>
      </c>
      <c r="AE41" t="str">
        <f t="shared" si="17"/>
        <v>pályázat39</v>
      </c>
      <c r="AF41" s="15">
        <f>'nyers pontok'!F40</f>
        <v>3</v>
      </c>
      <c r="AG41" s="17">
        <f t="shared" si="18"/>
        <v>47</v>
      </c>
      <c r="AH41" s="18">
        <f t="shared" si="19"/>
        <v>30.693877551020407</v>
      </c>
      <c r="AI41" s="2">
        <f t="shared" si="20"/>
        <v>19.306122448979593</v>
      </c>
      <c r="AK41" t="str">
        <f t="shared" si="21"/>
        <v>pályázat39</v>
      </c>
      <c r="AL41" s="15">
        <f>'nyers pontok'!G40</f>
        <v>0</v>
      </c>
      <c r="AM41" s="17">
        <f t="shared" si="22"/>
        <v>50</v>
      </c>
      <c r="AN41" s="18">
        <f t="shared" si="23"/>
        <v>32</v>
      </c>
      <c r="AO41" s="2">
        <f t="shared" si="24"/>
        <v>18</v>
      </c>
    </row>
  </sheetData>
  <phoneticPr fontId="2" type="noConversion"/>
  <conditionalFormatting sqref="B3:B4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4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:AF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:AL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9AF0-80E3-4A1C-8BEF-F7FCDA24AC82}">
  <dimension ref="A1:P52"/>
  <sheetViews>
    <sheetView workbookViewId="0"/>
  </sheetViews>
  <sheetFormatPr defaultRowHeight="14.4" x14ac:dyDescent="0.3"/>
  <cols>
    <col min="1" max="1" width="32.21875" bestFit="1" customWidth="1"/>
    <col min="2" max="8" width="8.77734375" bestFit="1" customWidth="1"/>
    <col min="9" max="9" width="12" bestFit="1" customWidth="1"/>
    <col min="10" max="10" width="10.44140625" bestFit="1" customWidth="1"/>
    <col min="11" max="11" width="10.6640625" bestFit="1" customWidth="1"/>
    <col min="12" max="12" width="7.21875" bestFit="1" customWidth="1"/>
    <col min="13" max="13" width="6.5546875" bestFit="1" customWidth="1"/>
    <col min="14" max="14" width="16.21875" bestFit="1" customWidth="1"/>
  </cols>
  <sheetData>
    <row r="1" spans="1:16" x14ac:dyDescent="0.3">
      <c r="K1" t="s">
        <v>625</v>
      </c>
      <c r="L1" t="s">
        <v>626</v>
      </c>
      <c r="N1" t="s">
        <v>627</v>
      </c>
      <c r="O1" t="s">
        <v>664</v>
      </c>
    </row>
    <row r="2" spans="1:16" ht="15" thickBot="1" x14ac:dyDescent="0.35">
      <c r="A2" t="s">
        <v>56</v>
      </c>
      <c r="B2" t="s">
        <v>1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s="3" t="s">
        <v>45</v>
      </c>
      <c r="J2" t="s">
        <v>54</v>
      </c>
      <c r="K2" t="s">
        <v>55</v>
      </c>
      <c r="L2" t="str">
        <f>'nyers pontok'!K1</f>
        <v>sorrend</v>
      </c>
      <c r="M2" t="s">
        <v>165</v>
      </c>
      <c r="N2" t="str">
        <f>'anti-diszkriminativ-komprom'!L1</f>
        <v>sorrend</v>
      </c>
      <c r="O2" t="s">
        <v>55</v>
      </c>
    </row>
    <row r="3" spans="1:16" ht="15" thickBot="1" x14ac:dyDescent="0.35">
      <c r="A3" t="s">
        <v>0</v>
      </c>
      <c r="B3" s="2">
        <f>demo_kalibrator!K3</f>
        <v>49.36</v>
      </c>
      <c r="C3" s="2">
        <f>demo_kalibrator!Q3</f>
        <v>50</v>
      </c>
      <c r="D3" s="2">
        <f>demo_kalibrator!W3</f>
        <v>42.727272727272727</v>
      </c>
      <c r="E3" s="2">
        <f>demo_kalibrator!AC3</f>
        <v>42.470588235294116</v>
      </c>
      <c r="F3" s="2">
        <f>demo_kalibrator!AI3</f>
        <v>50</v>
      </c>
      <c r="G3" s="2">
        <f>demo_kalibrator!AO3</f>
        <v>48.08</v>
      </c>
      <c r="H3">
        <f>ROUND(I3,0)</f>
        <v>29</v>
      </c>
      <c r="I3" s="3">
        <v>29.220779220779221</v>
      </c>
      <c r="J3" s="2">
        <f>SUM(B3:H3)</f>
        <v>311.63786096256683</v>
      </c>
      <c r="K3" s="19">
        <f>RANK(J3,J$3:J$41,0)</f>
        <v>1</v>
      </c>
      <c r="L3" s="19">
        <f>'nyers pontok'!K2</f>
        <v>1</v>
      </c>
      <c r="M3">
        <f>L3-K3</f>
        <v>0</v>
      </c>
      <c r="N3" s="19">
        <f>'anti-diszkriminativ-komprom'!L2</f>
        <v>2</v>
      </c>
      <c r="O3" s="19">
        <f>'anti-diszkriminativ-komprom'!N2</f>
        <v>2</v>
      </c>
      <c r="P3" s="2"/>
    </row>
    <row r="4" spans="1:16" ht="15" thickBot="1" x14ac:dyDescent="0.35">
      <c r="A4" t="s">
        <v>2</v>
      </c>
      <c r="B4" s="2">
        <f>demo_kalibrator!K4</f>
        <v>50</v>
      </c>
      <c r="C4" s="2">
        <f>demo_kalibrator!Q4</f>
        <v>49.304347826086953</v>
      </c>
      <c r="D4" s="2">
        <f>demo_kalibrator!W4</f>
        <v>34</v>
      </c>
      <c r="E4" s="2">
        <f>demo_kalibrator!AC4</f>
        <v>42.470588235294116</v>
      </c>
      <c r="F4" s="2">
        <f>demo_kalibrator!AI4</f>
        <v>48.04081632653061</v>
      </c>
      <c r="G4" s="2">
        <f>demo_kalibrator!AO4</f>
        <v>50</v>
      </c>
      <c r="H4">
        <f t="shared" ref="H4:H41" si="0">ROUND(I4,0)</f>
        <v>32</v>
      </c>
      <c r="I4" s="3">
        <v>32.129870129870127</v>
      </c>
      <c r="J4" s="2">
        <f t="shared" ref="J4:J41" si="1">SUM(B4:H4)</f>
        <v>305.81575238791163</v>
      </c>
      <c r="K4" s="19">
        <f t="shared" ref="K4:K41" si="2">RANK(J4,J$3:J$41,0)</f>
        <v>2</v>
      </c>
      <c r="L4" s="19">
        <f>'nyers pontok'!K3</f>
        <v>2</v>
      </c>
      <c r="M4">
        <f t="shared" ref="M4:M41" si="3">L4-K4</f>
        <v>0</v>
      </c>
      <c r="N4" s="19">
        <f>'anti-diszkriminativ-komprom'!L3</f>
        <v>3</v>
      </c>
      <c r="O4" s="19">
        <f>'anti-diszkriminativ-komprom'!N3</f>
        <v>3</v>
      </c>
      <c r="P4" s="2"/>
    </row>
    <row r="5" spans="1:16" ht="15" thickBot="1" x14ac:dyDescent="0.35">
      <c r="A5" t="s">
        <v>3</v>
      </c>
      <c r="B5" s="2">
        <f>demo_kalibrator!K5</f>
        <v>48.72</v>
      </c>
      <c r="C5" s="2">
        <f>demo_kalibrator!Q5</f>
        <v>47.913043478260867</v>
      </c>
      <c r="D5" s="2">
        <f>demo_kalibrator!W5</f>
        <v>38.36363636363636</v>
      </c>
      <c r="E5" s="2">
        <f>demo_kalibrator!AC5</f>
        <v>38.705882352941174</v>
      </c>
      <c r="F5" s="2">
        <f>demo_kalibrator!AI5</f>
        <v>49.346938775510203</v>
      </c>
      <c r="G5" s="2">
        <f>demo_kalibrator!AO5</f>
        <v>48.72</v>
      </c>
      <c r="H5">
        <f t="shared" si="0"/>
        <v>26</v>
      </c>
      <c r="I5" s="3">
        <v>26.145454545454545</v>
      </c>
      <c r="J5" s="2">
        <f t="shared" si="1"/>
        <v>297.76950097034859</v>
      </c>
      <c r="K5" s="19">
        <f t="shared" si="2"/>
        <v>4</v>
      </c>
      <c r="L5" s="19">
        <f>'nyers pontok'!K4</f>
        <v>3</v>
      </c>
      <c r="M5">
        <f t="shared" si="3"/>
        <v>-1</v>
      </c>
      <c r="N5">
        <f>'anti-diszkriminativ-komprom'!L4</f>
        <v>11</v>
      </c>
      <c r="O5">
        <f>'anti-diszkriminativ-komprom'!N4</f>
        <v>8</v>
      </c>
      <c r="P5" s="2"/>
    </row>
    <row r="6" spans="1:16" x14ac:dyDescent="0.3">
      <c r="A6" t="s">
        <v>4</v>
      </c>
      <c r="B6" s="2">
        <f>demo_kalibrator!K6</f>
        <v>48.08</v>
      </c>
      <c r="C6" s="2">
        <f>demo_kalibrator!Q6</f>
        <v>50</v>
      </c>
      <c r="D6" s="2">
        <f>demo_kalibrator!W6</f>
        <v>36.909090909090907</v>
      </c>
      <c r="E6" s="2">
        <f>demo_kalibrator!AC6</f>
        <v>34.941176470588232</v>
      </c>
      <c r="F6" s="2">
        <f>demo_kalibrator!AI6</f>
        <v>48.693877551020407</v>
      </c>
      <c r="G6" s="2">
        <f>demo_kalibrator!AO6</f>
        <v>48.08</v>
      </c>
      <c r="H6">
        <f t="shared" si="0"/>
        <v>22</v>
      </c>
      <c r="I6" s="3">
        <v>22.405194805194807</v>
      </c>
      <c r="J6" s="2">
        <f t="shared" si="1"/>
        <v>288.70414493069956</v>
      </c>
      <c r="K6" s="20">
        <f t="shared" si="2"/>
        <v>9</v>
      </c>
      <c r="L6" s="20">
        <f>'nyers pontok'!K5</f>
        <v>6</v>
      </c>
      <c r="M6">
        <f t="shared" si="3"/>
        <v>-3</v>
      </c>
      <c r="N6">
        <f>'anti-diszkriminativ-komprom'!L5</f>
        <v>17</v>
      </c>
      <c r="O6">
        <f>'anti-diszkriminativ-komprom'!N5</f>
        <v>13</v>
      </c>
      <c r="P6" s="2"/>
    </row>
    <row r="7" spans="1:16" x14ac:dyDescent="0.3">
      <c r="A7" t="s">
        <v>5</v>
      </c>
      <c r="B7" s="2">
        <f>demo_kalibrator!K7</f>
        <v>46.8</v>
      </c>
      <c r="C7" s="2">
        <f>demo_kalibrator!Q7</f>
        <v>44.434782608695656</v>
      </c>
      <c r="D7" s="2">
        <f>demo_kalibrator!W7</f>
        <v>38.36363636363636</v>
      </c>
      <c r="E7" s="2">
        <f>demo_kalibrator!AC7</f>
        <v>44.352941176470587</v>
      </c>
      <c r="F7" s="2">
        <f>demo_kalibrator!AI7</f>
        <v>43.469387755102041</v>
      </c>
      <c r="G7" s="2">
        <f>demo_kalibrator!AO7</f>
        <v>49.36</v>
      </c>
      <c r="H7">
        <f t="shared" si="0"/>
        <v>27</v>
      </c>
      <c r="I7" s="3">
        <v>26.976623376623376</v>
      </c>
      <c r="J7" s="2">
        <f t="shared" si="1"/>
        <v>293.78074790390463</v>
      </c>
      <c r="K7" s="20">
        <f t="shared" si="2"/>
        <v>7</v>
      </c>
      <c r="L7" s="20">
        <f>'nyers pontok'!K6</f>
        <v>8</v>
      </c>
      <c r="M7">
        <f t="shared" si="3"/>
        <v>1</v>
      </c>
      <c r="N7">
        <f>'anti-diszkriminativ-komprom'!L6</f>
        <v>5</v>
      </c>
      <c r="O7">
        <f>'anti-diszkriminativ-komprom'!N6</f>
        <v>8</v>
      </c>
      <c r="P7" s="2"/>
    </row>
    <row r="8" spans="1:16" ht="15" thickBot="1" x14ac:dyDescent="0.35">
      <c r="A8" t="s">
        <v>6</v>
      </c>
      <c r="B8" s="2">
        <f>demo_kalibrator!K8</f>
        <v>46.16</v>
      </c>
      <c r="C8" s="2">
        <f>demo_kalibrator!Q8</f>
        <v>49.304347826086953</v>
      </c>
      <c r="D8" s="2">
        <f>demo_kalibrator!W8</f>
        <v>38.36363636363636</v>
      </c>
      <c r="E8" s="2">
        <f>demo_kalibrator!AC8</f>
        <v>38.705882352941174</v>
      </c>
      <c r="F8" s="2">
        <f>demo_kalibrator!AI8</f>
        <v>46.734693877551024</v>
      </c>
      <c r="G8" s="2">
        <f>demo_kalibrator!AO8</f>
        <v>43.6</v>
      </c>
      <c r="H8">
        <f t="shared" si="0"/>
        <v>32</v>
      </c>
      <c r="I8" s="3">
        <v>32.212987012987014</v>
      </c>
      <c r="J8" s="2">
        <f t="shared" si="1"/>
        <v>294.86856042021554</v>
      </c>
      <c r="K8" s="20">
        <f t="shared" si="2"/>
        <v>6</v>
      </c>
      <c r="L8" s="20">
        <f>'nyers pontok'!K7</f>
        <v>7</v>
      </c>
      <c r="M8">
        <f t="shared" si="3"/>
        <v>1</v>
      </c>
      <c r="N8">
        <f>'anti-diszkriminativ-komprom'!L7</f>
        <v>6</v>
      </c>
      <c r="O8">
        <f>'anti-diszkriminativ-komprom'!N7</f>
        <v>5</v>
      </c>
      <c r="P8" s="2"/>
    </row>
    <row r="9" spans="1:16" ht="15" thickBot="1" x14ac:dyDescent="0.35">
      <c r="A9" t="s">
        <v>7</v>
      </c>
      <c r="B9" s="2">
        <f>demo_kalibrator!K9</f>
        <v>46.8</v>
      </c>
      <c r="C9" s="2">
        <f>demo_kalibrator!Q9</f>
        <v>45.826086956521742</v>
      </c>
      <c r="D9" s="2">
        <f>demo_kalibrator!W9</f>
        <v>36.909090909090907</v>
      </c>
      <c r="E9" s="2">
        <f>demo_kalibrator!AC9</f>
        <v>38.705882352941174</v>
      </c>
      <c r="F9" s="2">
        <f>demo_kalibrator!AI9</f>
        <v>46.081632653061227</v>
      </c>
      <c r="G9" s="2">
        <f>demo_kalibrator!AO9</f>
        <v>46.16</v>
      </c>
      <c r="H9">
        <f t="shared" si="0"/>
        <v>37</v>
      </c>
      <c r="I9" s="3">
        <v>37.449350649350649</v>
      </c>
      <c r="J9" s="2">
        <f t="shared" si="1"/>
        <v>297.48269287161503</v>
      </c>
      <c r="K9" s="19">
        <f t="shared" si="2"/>
        <v>5</v>
      </c>
      <c r="L9" s="19">
        <f>'nyers pontok'!K8</f>
        <v>5</v>
      </c>
      <c r="M9">
        <f t="shared" si="3"/>
        <v>0</v>
      </c>
      <c r="N9" s="19">
        <f>'anti-diszkriminativ-komprom'!L8</f>
        <v>4</v>
      </c>
      <c r="O9">
        <f>'anti-diszkriminativ-komprom'!N8</f>
        <v>6</v>
      </c>
      <c r="P9" s="2"/>
    </row>
    <row r="10" spans="1:16" ht="15" thickBot="1" x14ac:dyDescent="0.35">
      <c r="A10" t="s">
        <v>8</v>
      </c>
      <c r="B10" s="2">
        <f>demo_kalibrator!K10</f>
        <v>43.6</v>
      </c>
      <c r="C10" s="2">
        <f>demo_kalibrator!Q10</f>
        <v>39.565217391304344</v>
      </c>
      <c r="D10" s="2">
        <f>demo_kalibrator!W10</f>
        <v>42.727272727272727</v>
      </c>
      <c r="E10" s="2">
        <f>demo_kalibrator!AC10</f>
        <v>42.470588235294116</v>
      </c>
      <c r="F10" s="2">
        <f>demo_kalibrator!AI10</f>
        <v>43.469387755102041</v>
      </c>
      <c r="G10" s="2">
        <f>demo_kalibrator!AO10</f>
        <v>43.6</v>
      </c>
      <c r="H10">
        <f t="shared" si="0"/>
        <v>32</v>
      </c>
      <c r="I10" s="3">
        <v>32.212987012987014</v>
      </c>
      <c r="J10" s="2">
        <f t="shared" si="1"/>
        <v>287.43246610897324</v>
      </c>
      <c r="K10">
        <f t="shared" si="2"/>
        <v>11</v>
      </c>
      <c r="L10">
        <f>'nyers pontok'!K9</f>
        <v>11</v>
      </c>
      <c r="M10">
        <f t="shared" si="3"/>
        <v>0</v>
      </c>
      <c r="N10">
        <f>'anti-diszkriminativ-komprom'!L9</f>
        <v>7</v>
      </c>
      <c r="O10" s="19">
        <f>'anti-diszkriminativ-komprom'!N9</f>
        <v>4</v>
      </c>
      <c r="P10" s="2"/>
    </row>
    <row r="11" spans="1:16" x14ac:dyDescent="0.3">
      <c r="A11" t="s">
        <v>9</v>
      </c>
      <c r="B11" s="2">
        <f>demo_kalibrator!K11</f>
        <v>43.6</v>
      </c>
      <c r="C11" s="2">
        <f>demo_kalibrator!Q11</f>
        <v>38.869565217391305</v>
      </c>
      <c r="D11" s="2">
        <f>demo_kalibrator!W11</f>
        <v>42.727272727272727</v>
      </c>
      <c r="E11" s="2">
        <f>demo_kalibrator!AC11</f>
        <v>42.470588235294116</v>
      </c>
      <c r="F11" s="2">
        <f>demo_kalibrator!AI11</f>
        <v>43.469387755102041</v>
      </c>
      <c r="G11" s="2">
        <f>demo_kalibrator!AO11</f>
        <v>43.6</v>
      </c>
      <c r="H11">
        <f t="shared" si="0"/>
        <v>32</v>
      </c>
      <c r="I11" s="3">
        <v>32.129870129870127</v>
      </c>
      <c r="J11" s="2">
        <f t="shared" si="1"/>
        <v>286.73681393506018</v>
      </c>
      <c r="K11">
        <f t="shared" si="2"/>
        <v>12</v>
      </c>
      <c r="L11">
        <f>'nyers pontok'!K10</f>
        <v>12</v>
      </c>
      <c r="M11">
        <f t="shared" si="3"/>
        <v>0</v>
      </c>
      <c r="N11">
        <f>'anti-diszkriminativ-komprom'!L10</f>
        <v>9</v>
      </c>
      <c r="O11">
        <f>'anti-diszkriminativ-komprom'!N10</f>
        <v>6</v>
      </c>
      <c r="P11" s="2"/>
    </row>
    <row r="12" spans="1:16" x14ac:dyDescent="0.3">
      <c r="A12" t="s">
        <v>10</v>
      </c>
      <c r="B12" s="2">
        <f>demo_kalibrator!K12</f>
        <v>42.32</v>
      </c>
      <c r="C12" s="2">
        <f>demo_kalibrator!Q12</f>
        <v>40.260869565217391</v>
      </c>
      <c r="D12" s="2">
        <f>demo_kalibrator!W12</f>
        <v>42.727272727272727</v>
      </c>
      <c r="E12" s="2">
        <f>demo_kalibrator!AC12</f>
        <v>40.588235294117645</v>
      </c>
      <c r="F12" s="2">
        <f>demo_kalibrator!AI12</f>
        <v>43.469387755102041</v>
      </c>
      <c r="G12" s="2">
        <f>demo_kalibrator!AO12</f>
        <v>42.32</v>
      </c>
      <c r="H12">
        <f t="shared" si="0"/>
        <v>32</v>
      </c>
      <c r="I12" s="3">
        <v>32.129870129870127</v>
      </c>
      <c r="J12" s="2">
        <f t="shared" si="1"/>
        <v>283.68576534170984</v>
      </c>
      <c r="K12">
        <f t="shared" si="2"/>
        <v>13</v>
      </c>
      <c r="L12">
        <f>'nyers pontok'!K11</f>
        <v>13</v>
      </c>
      <c r="M12">
        <f t="shared" si="3"/>
        <v>0</v>
      </c>
      <c r="N12">
        <f>'anti-diszkriminativ-komprom'!L11</f>
        <v>12</v>
      </c>
      <c r="O12">
        <f>'anti-diszkriminativ-komprom'!N11</f>
        <v>10</v>
      </c>
      <c r="P12" s="2"/>
    </row>
    <row r="13" spans="1:16" x14ac:dyDescent="0.3">
      <c r="A13" t="s">
        <v>11</v>
      </c>
      <c r="B13" s="2">
        <f>demo_kalibrator!K13</f>
        <v>43.6</v>
      </c>
      <c r="C13" s="2">
        <f>demo_kalibrator!Q13</f>
        <v>39.565217391304344</v>
      </c>
      <c r="D13" s="2">
        <f>demo_kalibrator!W13</f>
        <v>39.81818181818182</v>
      </c>
      <c r="E13" s="2">
        <f>demo_kalibrator!AC13</f>
        <v>38.705882352941174</v>
      </c>
      <c r="F13" s="2">
        <f>demo_kalibrator!AI13</f>
        <v>42.816326530612244</v>
      </c>
      <c r="G13" s="2">
        <f>demo_kalibrator!AO13</f>
        <v>43.6</v>
      </c>
      <c r="H13">
        <f t="shared" si="0"/>
        <v>40</v>
      </c>
      <c r="I13" s="3">
        <v>39.942857142857143</v>
      </c>
      <c r="J13" s="2">
        <f t="shared" si="1"/>
        <v>288.10560809303956</v>
      </c>
      <c r="K13">
        <f t="shared" si="2"/>
        <v>10</v>
      </c>
      <c r="L13">
        <f>'nyers pontok'!K12</f>
        <v>10</v>
      </c>
      <c r="M13">
        <f t="shared" si="3"/>
        <v>0</v>
      </c>
      <c r="N13">
        <f>'anti-diszkriminativ-komprom'!L12</f>
        <v>8</v>
      </c>
      <c r="O13">
        <f>'anti-diszkriminativ-komprom'!N12</f>
        <v>11</v>
      </c>
      <c r="P13" s="2"/>
    </row>
    <row r="14" spans="1:16" x14ac:dyDescent="0.3">
      <c r="A14" t="s">
        <v>12</v>
      </c>
      <c r="B14" s="2">
        <f>demo_kalibrator!K14</f>
        <v>40.4</v>
      </c>
      <c r="C14" s="2">
        <f>demo_kalibrator!Q14</f>
        <v>40.956521739130437</v>
      </c>
      <c r="D14" s="2">
        <f>demo_kalibrator!W14</f>
        <v>36.909090909090907</v>
      </c>
      <c r="E14" s="2">
        <f>demo_kalibrator!AC14</f>
        <v>42.470588235294116</v>
      </c>
      <c r="F14" s="2">
        <f>demo_kalibrator!AI14</f>
        <v>43.469387755102041</v>
      </c>
      <c r="G14" s="2">
        <f>demo_kalibrator!AO14</f>
        <v>43.6</v>
      </c>
      <c r="H14">
        <f t="shared" si="0"/>
        <v>32</v>
      </c>
      <c r="I14" s="3">
        <v>32.212987012987014</v>
      </c>
      <c r="J14" s="2">
        <f t="shared" si="1"/>
        <v>279.80558863861751</v>
      </c>
      <c r="K14">
        <f t="shared" si="2"/>
        <v>15</v>
      </c>
      <c r="L14">
        <f>'nyers pontok'!K13</f>
        <v>15</v>
      </c>
      <c r="M14">
        <f t="shared" si="3"/>
        <v>0</v>
      </c>
      <c r="N14">
        <f>'anti-diszkriminativ-komprom'!L13</f>
        <v>14</v>
      </c>
      <c r="O14">
        <f>'anti-diszkriminativ-komprom'!N13</f>
        <v>12</v>
      </c>
      <c r="P14" s="2"/>
    </row>
    <row r="15" spans="1:16" x14ac:dyDescent="0.3">
      <c r="A15" t="s">
        <v>13</v>
      </c>
      <c r="B15" s="2">
        <f>demo_kalibrator!K15</f>
        <v>43.6</v>
      </c>
      <c r="C15" s="2">
        <f>demo_kalibrator!Q15</f>
        <v>38.869565217391305</v>
      </c>
      <c r="D15" s="2">
        <f>demo_kalibrator!W15</f>
        <v>41.272727272727273</v>
      </c>
      <c r="E15" s="2">
        <f>demo_kalibrator!AC15</f>
        <v>36.82352941176471</v>
      </c>
      <c r="F15" s="2">
        <f>demo_kalibrator!AI15</f>
        <v>43.469387755102041</v>
      </c>
      <c r="G15" s="2">
        <f>demo_kalibrator!AO15</f>
        <v>40.4</v>
      </c>
      <c r="H15">
        <f t="shared" si="0"/>
        <v>36</v>
      </c>
      <c r="I15" s="3">
        <v>36.368831168831171</v>
      </c>
      <c r="J15" s="2">
        <f t="shared" si="1"/>
        <v>280.43520965698531</v>
      </c>
      <c r="K15">
        <f t="shared" si="2"/>
        <v>14</v>
      </c>
      <c r="L15">
        <f>'nyers pontok'!K14</f>
        <v>14</v>
      </c>
      <c r="M15">
        <f t="shared" si="3"/>
        <v>0</v>
      </c>
      <c r="N15">
        <f>'anti-diszkriminativ-komprom'!L14</f>
        <v>13</v>
      </c>
      <c r="O15">
        <f>'anti-diszkriminativ-komprom'!N14</f>
        <v>14</v>
      </c>
      <c r="P15" s="2"/>
    </row>
    <row r="16" spans="1:16" x14ac:dyDescent="0.3">
      <c r="A16" t="s">
        <v>14</v>
      </c>
      <c r="B16" s="2">
        <f>demo_kalibrator!K16</f>
        <v>40.4</v>
      </c>
      <c r="C16" s="2">
        <f>demo_kalibrator!Q16</f>
        <v>42.347826086956523</v>
      </c>
      <c r="D16" s="2">
        <f>demo_kalibrator!W16</f>
        <v>39.81818181818182</v>
      </c>
      <c r="E16" s="2">
        <f>demo_kalibrator!AC16</f>
        <v>31.176470588235293</v>
      </c>
      <c r="F16" s="2">
        <f>demo_kalibrator!AI16</f>
        <v>44.122448979591837</v>
      </c>
      <c r="G16" s="2">
        <f>demo_kalibrator!AO16</f>
        <v>41.68</v>
      </c>
      <c r="H16">
        <f t="shared" si="0"/>
        <v>50</v>
      </c>
      <c r="I16" s="3">
        <v>50</v>
      </c>
      <c r="J16" s="2">
        <f t="shared" si="1"/>
        <v>289.54492747296547</v>
      </c>
      <c r="K16" s="20">
        <f t="shared" si="2"/>
        <v>8</v>
      </c>
      <c r="L16" s="20">
        <f>'nyers pontok'!K15</f>
        <v>9</v>
      </c>
      <c r="M16">
        <f t="shared" si="3"/>
        <v>1</v>
      </c>
      <c r="N16">
        <f>'anti-diszkriminativ-komprom'!L15</f>
        <v>10</v>
      </c>
      <c r="O16">
        <f>'anti-diszkriminativ-komprom'!N15</f>
        <v>15</v>
      </c>
      <c r="P16" s="2"/>
    </row>
    <row r="17" spans="1:16" x14ac:dyDescent="0.3">
      <c r="A17" t="s">
        <v>15</v>
      </c>
      <c r="B17" s="2">
        <f>demo_kalibrator!K17</f>
        <v>43.6</v>
      </c>
      <c r="C17" s="2">
        <f>demo_kalibrator!Q17</f>
        <v>38.869565217391305</v>
      </c>
      <c r="D17" s="2">
        <f>demo_kalibrator!W17</f>
        <v>38.36363636363636</v>
      </c>
      <c r="E17" s="2">
        <f>demo_kalibrator!AC17</f>
        <v>36.82352941176471</v>
      </c>
      <c r="F17" s="2">
        <f>demo_kalibrator!AI17</f>
        <v>43.469387755102041</v>
      </c>
      <c r="G17" s="2">
        <f>demo_kalibrator!AO17</f>
        <v>40.4</v>
      </c>
      <c r="H17">
        <f t="shared" si="0"/>
        <v>32</v>
      </c>
      <c r="I17" s="3">
        <v>31.631168831168832</v>
      </c>
      <c r="J17" s="2">
        <f t="shared" si="1"/>
        <v>273.52611874789443</v>
      </c>
      <c r="K17">
        <f t="shared" si="2"/>
        <v>18</v>
      </c>
      <c r="L17">
        <f>'nyers pontok'!K16</f>
        <v>17</v>
      </c>
      <c r="M17">
        <f t="shared" si="3"/>
        <v>-1</v>
      </c>
      <c r="N17">
        <f>'anti-diszkriminativ-komprom'!L16</f>
        <v>18</v>
      </c>
      <c r="O17">
        <f>'anti-diszkriminativ-komprom'!N16</f>
        <v>16</v>
      </c>
      <c r="P17" s="2"/>
    </row>
    <row r="18" spans="1:16" x14ac:dyDescent="0.3">
      <c r="A18" t="s">
        <v>16</v>
      </c>
      <c r="B18" s="2">
        <f>demo_kalibrator!K18</f>
        <v>41.68</v>
      </c>
      <c r="C18" s="2">
        <f>demo_kalibrator!Q18</f>
        <v>42.347826086956523</v>
      </c>
      <c r="D18" s="2">
        <f>demo_kalibrator!W18</f>
        <v>39.81818181818182</v>
      </c>
      <c r="E18" s="2">
        <f>demo_kalibrator!AC18</f>
        <v>34.941176470588232</v>
      </c>
      <c r="F18" s="2">
        <f>demo_kalibrator!AI18</f>
        <v>42.163265306122447</v>
      </c>
      <c r="G18" s="2">
        <f>demo_kalibrator!AO18</f>
        <v>40.4</v>
      </c>
      <c r="H18">
        <f t="shared" si="0"/>
        <v>32</v>
      </c>
      <c r="I18" s="3">
        <v>32.129870129870127</v>
      </c>
      <c r="J18" s="2">
        <f t="shared" si="1"/>
        <v>273.350449681849</v>
      </c>
      <c r="K18">
        <f t="shared" si="2"/>
        <v>19</v>
      </c>
      <c r="L18">
        <f>'nyers pontok'!K17</f>
        <v>17</v>
      </c>
      <c r="M18">
        <f t="shared" si="3"/>
        <v>-2</v>
      </c>
      <c r="N18">
        <f>'anti-diszkriminativ-komprom'!L17</f>
        <v>21</v>
      </c>
      <c r="O18">
        <f>'anti-diszkriminativ-komprom'!N17</f>
        <v>18</v>
      </c>
      <c r="P18" s="2"/>
    </row>
    <row r="19" spans="1:16" x14ac:dyDescent="0.3">
      <c r="A19" t="s">
        <v>17</v>
      </c>
      <c r="B19" s="2">
        <f>demo_kalibrator!K19</f>
        <v>43.6</v>
      </c>
      <c r="C19" s="2">
        <f>demo_kalibrator!Q19</f>
        <v>38.869565217391305</v>
      </c>
      <c r="D19" s="2">
        <f>demo_kalibrator!W19</f>
        <v>35.454545454545453</v>
      </c>
      <c r="E19" s="2">
        <f>demo_kalibrator!AC19</f>
        <v>38.705882352941174</v>
      </c>
      <c r="F19" s="2">
        <f>demo_kalibrator!AI19</f>
        <v>42.163265306122447</v>
      </c>
      <c r="G19" s="2">
        <f>demo_kalibrator!AO19</f>
        <v>41.68</v>
      </c>
      <c r="H19">
        <f t="shared" si="0"/>
        <v>26</v>
      </c>
      <c r="I19" s="3">
        <v>26.228571428571428</v>
      </c>
      <c r="J19" s="2">
        <f t="shared" si="1"/>
        <v>266.47325833100035</v>
      </c>
      <c r="K19">
        <f t="shared" si="2"/>
        <v>21</v>
      </c>
      <c r="L19">
        <f>'nyers pontok'!K18</f>
        <v>21</v>
      </c>
      <c r="M19">
        <f t="shared" si="3"/>
        <v>0</v>
      </c>
      <c r="N19">
        <f>'anti-diszkriminativ-komprom'!L18</f>
        <v>25</v>
      </c>
      <c r="O19">
        <f>'anti-diszkriminativ-komprom'!N18</f>
        <v>24</v>
      </c>
      <c r="P19" s="2"/>
    </row>
    <row r="20" spans="1:16" x14ac:dyDescent="0.3">
      <c r="A20" t="s">
        <v>18</v>
      </c>
      <c r="B20" s="2">
        <f>demo_kalibrator!K20</f>
        <v>41.04</v>
      </c>
      <c r="C20" s="2">
        <f>demo_kalibrator!Q20</f>
        <v>43.043478260869563</v>
      </c>
      <c r="D20" s="2">
        <f>demo_kalibrator!W20</f>
        <v>32.545454545454547</v>
      </c>
      <c r="E20" s="2">
        <f>demo_kalibrator!AC20</f>
        <v>31.176470588235293</v>
      </c>
      <c r="F20" s="2">
        <f>demo_kalibrator!AI20</f>
        <v>42.163265306122447</v>
      </c>
      <c r="G20" s="2">
        <f>demo_kalibrator!AO20</f>
        <v>43.6</v>
      </c>
      <c r="H20">
        <f t="shared" si="0"/>
        <v>32</v>
      </c>
      <c r="I20" s="3">
        <v>32.129870129870127</v>
      </c>
      <c r="J20" s="2">
        <f t="shared" si="1"/>
        <v>265.56866870068183</v>
      </c>
      <c r="K20">
        <f t="shared" si="2"/>
        <v>24</v>
      </c>
      <c r="L20">
        <f>'nyers pontok'!K19</f>
        <v>19</v>
      </c>
      <c r="M20">
        <f t="shared" si="3"/>
        <v>-5</v>
      </c>
      <c r="N20">
        <f>'anti-diszkriminativ-komprom'!L19</f>
        <v>23</v>
      </c>
      <c r="O20">
        <f>'anti-diszkriminativ-komprom'!N19</f>
        <v>21</v>
      </c>
      <c r="P20" s="2"/>
    </row>
    <row r="21" spans="1:16" x14ac:dyDescent="0.3">
      <c r="A21" t="s">
        <v>19</v>
      </c>
      <c r="B21" s="2">
        <f>demo_kalibrator!K21</f>
        <v>42.32</v>
      </c>
      <c r="C21" s="2">
        <f>demo_kalibrator!Q21</f>
        <v>35.391304347826086</v>
      </c>
      <c r="D21" s="2">
        <f>demo_kalibrator!W21</f>
        <v>45.63636363636364</v>
      </c>
      <c r="E21" s="2">
        <f>demo_kalibrator!AC21</f>
        <v>38.705882352941174</v>
      </c>
      <c r="F21" s="2">
        <f>demo_kalibrator!AI21</f>
        <v>42.816326530612244</v>
      </c>
      <c r="G21" s="2">
        <f>demo_kalibrator!AO21</f>
        <v>39.119999999999997</v>
      </c>
      <c r="H21">
        <f t="shared" si="0"/>
        <v>22</v>
      </c>
      <c r="I21" s="3">
        <v>22.405194805194807</v>
      </c>
      <c r="J21" s="2">
        <f t="shared" si="1"/>
        <v>265.98987686774313</v>
      </c>
      <c r="K21">
        <f t="shared" si="2"/>
        <v>23</v>
      </c>
      <c r="L21">
        <f>'nyers pontok'!K20</f>
        <v>25</v>
      </c>
      <c r="M21">
        <f t="shared" si="3"/>
        <v>2</v>
      </c>
      <c r="N21">
        <f>'anti-diszkriminativ-komprom'!L20</f>
        <v>14</v>
      </c>
      <c r="O21">
        <f>'anti-diszkriminativ-komprom'!N20</f>
        <v>24</v>
      </c>
      <c r="P21" s="2"/>
    </row>
    <row r="22" spans="1:16" x14ac:dyDescent="0.3">
      <c r="A22" t="s">
        <v>20</v>
      </c>
      <c r="B22" s="2">
        <f>demo_kalibrator!K22</f>
        <v>43.6</v>
      </c>
      <c r="C22" s="2">
        <f>demo_kalibrator!Q22</f>
        <v>38.869565217391305</v>
      </c>
      <c r="D22" s="2">
        <f>demo_kalibrator!W22</f>
        <v>39.81818181818182</v>
      </c>
      <c r="E22" s="2">
        <f>demo_kalibrator!AC22</f>
        <v>36.82352941176471</v>
      </c>
      <c r="F22" s="2">
        <f>demo_kalibrator!AI22</f>
        <v>42.816326530612244</v>
      </c>
      <c r="G22" s="2">
        <f>demo_kalibrator!AO22</f>
        <v>37.200000000000003</v>
      </c>
      <c r="H22">
        <f t="shared" si="0"/>
        <v>40</v>
      </c>
      <c r="I22" s="3">
        <v>39.69350649350649</v>
      </c>
      <c r="J22" s="2">
        <f t="shared" si="1"/>
        <v>279.12760297795006</v>
      </c>
      <c r="K22">
        <f t="shared" si="2"/>
        <v>16</v>
      </c>
      <c r="L22">
        <f>'nyers pontok'!K21</f>
        <v>16</v>
      </c>
      <c r="M22">
        <f t="shared" si="3"/>
        <v>0</v>
      </c>
      <c r="N22">
        <f>'anti-diszkriminativ-komprom'!L21</f>
        <v>16</v>
      </c>
      <c r="O22">
        <f>'anti-diszkriminativ-komprom'!N21</f>
        <v>17</v>
      </c>
      <c r="P22" s="2"/>
    </row>
    <row r="23" spans="1:16" x14ac:dyDescent="0.3">
      <c r="A23" t="s">
        <v>21</v>
      </c>
      <c r="B23" s="2">
        <f>demo_kalibrator!K23</f>
        <v>40.4</v>
      </c>
      <c r="C23" s="2">
        <f>demo_kalibrator!Q23</f>
        <v>40.260869565217391</v>
      </c>
      <c r="D23" s="2">
        <f>demo_kalibrator!W23</f>
        <v>34</v>
      </c>
      <c r="E23" s="2">
        <f>demo_kalibrator!AC23</f>
        <v>38.705882352941174</v>
      </c>
      <c r="F23" s="2">
        <f>demo_kalibrator!AI23</f>
        <v>43.469387755102041</v>
      </c>
      <c r="G23" s="2">
        <f>demo_kalibrator!AO23</f>
        <v>40.4</v>
      </c>
      <c r="H23">
        <f t="shared" si="0"/>
        <v>27</v>
      </c>
      <c r="I23" s="3">
        <v>26.893506493506493</v>
      </c>
      <c r="J23" s="2">
        <f t="shared" si="1"/>
        <v>264.2361396732606</v>
      </c>
      <c r="K23">
        <f t="shared" si="2"/>
        <v>25</v>
      </c>
      <c r="L23">
        <f>'nyers pontok'!K22</f>
        <v>23</v>
      </c>
      <c r="M23">
        <f t="shared" si="3"/>
        <v>-2</v>
      </c>
      <c r="N23">
        <f>'anti-diszkriminativ-komprom'!L22</f>
        <v>25</v>
      </c>
      <c r="O23">
        <f>'anti-diszkriminativ-komprom'!N22</f>
        <v>24</v>
      </c>
      <c r="P23" s="2"/>
    </row>
    <row r="24" spans="1:16" x14ac:dyDescent="0.3">
      <c r="A24" t="s">
        <v>22</v>
      </c>
      <c r="B24" s="2">
        <f>demo_kalibrator!K24</f>
        <v>41.04</v>
      </c>
      <c r="C24" s="2">
        <f>demo_kalibrator!Q24</f>
        <v>37.478260869565219</v>
      </c>
      <c r="D24" s="2">
        <f>demo_kalibrator!W24</f>
        <v>36.909090909090907</v>
      </c>
      <c r="E24" s="2">
        <f>demo_kalibrator!AC24</f>
        <v>40.588235294117645</v>
      </c>
      <c r="F24" s="2">
        <f>demo_kalibrator!AI24</f>
        <v>42.163265306122447</v>
      </c>
      <c r="G24" s="2">
        <f>demo_kalibrator!AO24</f>
        <v>39.119999999999997</v>
      </c>
      <c r="H24">
        <f t="shared" si="0"/>
        <v>37</v>
      </c>
      <c r="I24" s="3">
        <v>37.033766233766229</v>
      </c>
      <c r="J24" s="2">
        <f t="shared" si="1"/>
        <v>274.29885237889619</v>
      </c>
      <c r="K24">
        <f t="shared" si="2"/>
        <v>17</v>
      </c>
      <c r="L24">
        <f>'nyers pontok'!K23</f>
        <v>20</v>
      </c>
      <c r="M24">
        <f t="shared" si="3"/>
        <v>3</v>
      </c>
      <c r="N24">
        <f>'anti-diszkriminativ-komprom'!L23</f>
        <v>20</v>
      </c>
      <c r="O24">
        <f>'anti-diszkriminativ-komprom'!N23</f>
        <v>20</v>
      </c>
      <c r="P24" s="2"/>
    </row>
    <row r="25" spans="1:16" ht="15" thickBot="1" x14ac:dyDescent="0.35">
      <c r="A25" t="s">
        <v>23</v>
      </c>
      <c r="B25" s="2">
        <f>demo_kalibrator!K25</f>
        <v>40.4</v>
      </c>
      <c r="C25" s="2">
        <f>demo_kalibrator!Q25</f>
        <v>36.782608695652172</v>
      </c>
      <c r="D25" s="2">
        <f>demo_kalibrator!W25</f>
        <v>39.81818181818182</v>
      </c>
      <c r="E25" s="2">
        <f>demo_kalibrator!AC25</f>
        <v>38.705882352941174</v>
      </c>
      <c r="F25" s="2">
        <f>demo_kalibrator!AI25</f>
        <v>43.469387755102041</v>
      </c>
      <c r="G25" s="2">
        <f>demo_kalibrator!AO25</f>
        <v>37.200000000000003</v>
      </c>
      <c r="H25">
        <f t="shared" si="0"/>
        <v>30</v>
      </c>
      <c r="I25" s="3">
        <v>29.71948051948052</v>
      </c>
      <c r="J25" s="2">
        <f t="shared" si="1"/>
        <v>266.37606062187717</v>
      </c>
      <c r="K25">
        <f t="shared" si="2"/>
        <v>22</v>
      </c>
      <c r="L25">
        <f>'nyers pontok'!K24</f>
        <v>24</v>
      </c>
      <c r="M25">
        <f t="shared" si="3"/>
        <v>2</v>
      </c>
      <c r="N25">
        <f>'anti-diszkriminativ-komprom'!L24</f>
        <v>23</v>
      </c>
      <c r="O25">
        <f>'anti-diszkriminativ-komprom'!N24</f>
        <v>21</v>
      </c>
      <c r="P25" s="2"/>
    </row>
    <row r="26" spans="1:16" ht="15" thickBot="1" x14ac:dyDescent="0.35">
      <c r="A26" t="s">
        <v>24</v>
      </c>
      <c r="B26" s="2">
        <f>demo_kalibrator!K26</f>
        <v>45.519999999999996</v>
      </c>
      <c r="C26" s="2">
        <f>demo_kalibrator!Q26</f>
        <v>45.130434782608695</v>
      </c>
      <c r="D26" s="2">
        <f>demo_kalibrator!W26</f>
        <v>44.18181818181818</v>
      </c>
      <c r="E26" s="2">
        <f>demo_kalibrator!AC26</f>
        <v>40.588235294117645</v>
      </c>
      <c r="F26" s="2">
        <f>demo_kalibrator!AI26</f>
        <v>46.734693877551024</v>
      </c>
      <c r="G26" s="2">
        <f>demo_kalibrator!AO26</f>
        <v>50</v>
      </c>
      <c r="H26">
        <f t="shared" si="0"/>
        <v>32</v>
      </c>
      <c r="I26" s="3">
        <v>32.129870129870127</v>
      </c>
      <c r="J26" s="2">
        <f t="shared" si="1"/>
        <v>304.15518213609556</v>
      </c>
      <c r="K26" s="19">
        <f t="shared" si="2"/>
        <v>3</v>
      </c>
      <c r="L26" s="19">
        <f>'nyers pontok'!K25</f>
        <v>3</v>
      </c>
      <c r="M26">
        <f t="shared" si="3"/>
        <v>0</v>
      </c>
      <c r="N26" s="19">
        <f>'anti-diszkriminativ-komprom'!L25</f>
        <v>1</v>
      </c>
      <c r="O26" s="19">
        <f>'anti-diszkriminativ-komprom'!N25</f>
        <v>1</v>
      </c>
      <c r="P26" s="2"/>
    </row>
    <row r="27" spans="1:16" x14ac:dyDescent="0.3">
      <c r="A27" t="s">
        <v>25</v>
      </c>
      <c r="B27" s="2">
        <f>demo_kalibrator!K27</f>
        <v>39.76</v>
      </c>
      <c r="C27" s="2">
        <f>demo_kalibrator!Q27</f>
        <v>39.565217391304344</v>
      </c>
      <c r="D27" s="2">
        <f>demo_kalibrator!W27</f>
        <v>42.727272727272727</v>
      </c>
      <c r="E27" s="2">
        <f>demo_kalibrator!AC27</f>
        <v>36.82352941176471</v>
      </c>
      <c r="F27" s="2">
        <f>demo_kalibrator!AI27</f>
        <v>43.469387755102041</v>
      </c>
      <c r="G27" s="2">
        <f>demo_kalibrator!AO27</f>
        <v>32.72</v>
      </c>
      <c r="H27">
        <f t="shared" si="0"/>
        <v>32</v>
      </c>
      <c r="I27" s="3">
        <v>32.129870129870127</v>
      </c>
      <c r="J27" s="2">
        <f t="shared" si="1"/>
        <v>267.06540728544383</v>
      </c>
      <c r="K27">
        <f t="shared" si="2"/>
        <v>20</v>
      </c>
      <c r="L27">
        <f>'nyers pontok'!K26</f>
        <v>25</v>
      </c>
      <c r="M27">
        <f t="shared" si="3"/>
        <v>5</v>
      </c>
      <c r="N27">
        <f>'anti-diszkriminativ-komprom'!L26</f>
        <v>22</v>
      </c>
      <c r="O27">
        <f>'anti-diszkriminativ-komprom'!N26</f>
        <v>19</v>
      </c>
      <c r="P27" s="2"/>
    </row>
    <row r="28" spans="1:16" x14ac:dyDescent="0.3">
      <c r="A28" t="s">
        <v>26</v>
      </c>
      <c r="B28" s="2">
        <f>demo_kalibrator!K28</f>
        <v>42.96</v>
      </c>
      <c r="C28" s="2">
        <f>demo_kalibrator!Q28</f>
        <v>41.652173913043477</v>
      </c>
      <c r="D28" s="2">
        <f>demo_kalibrator!W28</f>
        <v>32.545454545454547</v>
      </c>
      <c r="E28" s="2">
        <f>demo_kalibrator!AC28</f>
        <v>27.411764705882351</v>
      </c>
      <c r="F28" s="2">
        <f>demo_kalibrator!AI28</f>
        <v>43.469387755102041</v>
      </c>
      <c r="G28" s="2">
        <f>demo_kalibrator!AO28</f>
        <v>34</v>
      </c>
      <c r="H28">
        <f t="shared" si="0"/>
        <v>41</v>
      </c>
      <c r="I28" s="3">
        <v>41.189610389610394</v>
      </c>
      <c r="J28" s="2">
        <f t="shared" si="1"/>
        <v>263.03878091948241</v>
      </c>
      <c r="K28">
        <f t="shared" si="2"/>
        <v>26</v>
      </c>
      <c r="L28">
        <f>'nyers pontok'!K27</f>
        <v>21</v>
      </c>
      <c r="M28">
        <f t="shared" si="3"/>
        <v>-5</v>
      </c>
      <c r="N28">
        <f>'anti-diszkriminativ-komprom'!L27</f>
        <v>19</v>
      </c>
      <c r="O28">
        <f>'anti-diszkriminativ-komprom'!N27</f>
        <v>21</v>
      </c>
      <c r="P28" s="2"/>
    </row>
    <row r="29" spans="1:16" x14ac:dyDescent="0.3">
      <c r="A29" t="s">
        <v>27</v>
      </c>
      <c r="B29" s="2">
        <f>demo_kalibrator!K29</f>
        <v>34</v>
      </c>
      <c r="C29" s="2">
        <f>demo_kalibrator!Q29</f>
        <v>41.652173913043477</v>
      </c>
      <c r="D29" s="2">
        <f>demo_kalibrator!W29</f>
        <v>41.272727272727273</v>
      </c>
      <c r="E29" s="2">
        <f>demo_kalibrator!AC29</f>
        <v>12.352941176470587</v>
      </c>
      <c r="F29" s="2">
        <f>demo_kalibrator!AI29</f>
        <v>41.510204081632651</v>
      </c>
      <c r="G29" s="2">
        <f>demo_kalibrator!AO29</f>
        <v>41.04</v>
      </c>
      <c r="H29">
        <f t="shared" si="0"/>
        <v>32</v>
      </c>
      <c r="I29" s="3">
        <v>32.129870129870127</v>
      </c>
      <c r="J29" s="2">
        <f t="shared" si="1"/>
        <v>243.82804644387397</v>
      </c>
      <c r="K29">
        <f t="shared" si="2"/>
        <v>32</v>
      </c>
      <c r="L29">
        <f>'nyers pontok'!K28</f>
        <v>27</v>
      </c>
      <c r="M29">
        <f t="shared" si="3"/>
        <v>-5</v>
      </c>
      <c r="N29">
        <f>'anti-diszkriminativ-komprom'!L28</f>
        <v>34</v>
      </c>
      <c r="O29">
        <f>'anti-diszkriminativ-komprom'!N28</f>
        <v>27</v>
      </c>
      <c r="P29" s="2"/>
    </row>
    <row r="30" spans="1:16" x14ac:dyDescent="0.3">
      <c r="A30" t="s">
        <v>28</v>
      </c>
      <c r="B30" s="2">
        <f>demo_kalibrator!K30</f>
        <v>41.68</v>
      </c>
      <c r="C30" s="2">
        <f>demo_kalibrator!Q30</f>
        <v>33.304347826086953</v>
      </c>
      <c r="D30" s="2">
        <f>demo_kalibrator!W30</f>
        <v>25.272727272727273</v>
      </c>
      <c r="E30" s="2">
        <f>demo_kalibrator!AC30</f>
        <v>38.705882352941174</v>
      </c>
      <c r="F30" s="2">
        <f>demo_kalibrator!AI30</f>
        <v>36.938775510204081</v>
      </c>
      <c r="G30" s="2">
        <f>demo_kalibrator!AO30</f>
        <v>42.32</v>
      </c>
      <c r="H30">
        <f t="shared" si="0"/>
        <v>32</v>
      </c>
      <c r="I30" s="3">
        <v>32.129870129870127</v>
      </c>
      <c r="J30" s="2">
        <f t="shared" si="1"/>
        <v>250.2217329619595</v>
      </c>
      <c r="K30">
        <f t="shared" si="2"/>
        <v>27</v>
      </c>
      <c r="L30">
        <f>'nyers pontok'!K29</f>
        <v>28</v>
      </c>
      <c r="M30">
        <f t="shared" si="3"/>
        <v>1</v>
      </c>
      <c r="N30">
        <f>'anti-diszkriminativ-komprom'!L29</f>
        <v>30</v>
      </c>
      <c r="O30">
        <f>'anti-diszkriminativ-komprom'!N29</f>
        <v>28</v>
      </c>
      <c r="P30" s="2"/>
    </row>
    <row r="31" spans="1:16" x14ac:dyDescent="0.3">
      <c r="A31" t="s">
        <v>29</v>
      </c>
      <c r="B31" s="2">
        <f>demo_kalibrator!K31</f>
        <v>42.32</v>
      </c>
      <c r="C31" s="2">
        <f>demo_kalibrator!Q31</f>
        <v>36.086956521739133</v>
      </c>
      <c r="D31" s="2">
        <f>demo_kalibrator!W31</f>
        <v>34</v>
      </c>
      <c r="E31" s="2">
        <f>demo_kalibrator!AC31</f>
        <v>31.176470588235293</v>
      </c>
      <c r="F31" s="2">
        <f>demo_kalibrator!AI31</f>
        <v>34.979591836734691</v>
      </c>
      <c r="G31" s="2">
        <f>demo_kalibrator!AO31</f>
        <v>38.480000000000004</v>
      </c>
      <c r="H31">
        <f t="shared" si="0"/>
        <v>32</v>
      </c>
      <c r="I31" s="3">
        <v>32.046753246753248</v>
      </c>
      <c r="J31" s="2">
        <f t="shared" si="1"/>
        <v>249.04301894670914</v>
      </c>
      <c r="K31">
        <f t="shared" si="2"/>
        <v>28</v>
      </c>
      <c r="L31">
        <f>'nyers pontok'!K30</f>
        <v>29</v>
      </c>
      <c r="M31">
        <f t="shared" si="3"/>
        <v>1</v>
      </c>
      <c r="N31">
        <f>'anti-diszkriminativ-komprom'!L30</f>
        <v>31</v>
      </c>
      <c r="O31">
        <f>'anti-diszkriminativ-komprom'!N30</f>
        <v>30</v>
      </c>
      <c r="P31" s="2"/>
    </row>
    <row r="32" spans="1:16" x14ac:dyDescent="0.3">
      <c r="A32" t="s">
        <v>30</v>
      </c>
      <c r="B32" s="2">
        <f>demo_kalibrator!K32</f>
        <v>42.32</v>
      </c>
      <c r="C32" s="2">
        <f>demo_kalibrator!Q32</f>
        <v>36.782608695652172</v>
      </c>
      <c r="D32" s="2">
        <f>demo_kalibrator!W32</f>
        <v>39.81818181818182</v>
      </c>
      <c r="E32" s="2">
        <f>demo_kalibrator!AC32</f>
        <v>38.705882352941174</v>
      </c>
      <c r="F32" s="2">
        <f>demo_kalibrator!AI32</f>
        <v>33.673469387755105</v>
      </c>
      <c r="G32" s="2">
        <f>demo_kalibrator!AO32</f>
        <v>30.8</v>
      </c>
      <c r="H32">
        <f t="shared" si="0"/>
        <v>24</v>
      </c>
      <c r="I32" s="3">
        <v>23.65194805194805</v>
      </c>
      <c r="J32" s="2">
        <f t="shared" si="1"/>
        <v>246.10014225453028</v>
      </c>
      <c r="K32">
        <f t="shared" si="2"/>
        <v>30</v>
      </c>
      <c r="L32">
        <f>'nyers pontok'!K31</f>
        <v>31</v>
      </c>
      <c r="M32">
        <f t="shared" si="3"/>
        <v>1</v>
      </c>
      <c r="N32">
        <f>'anti-diszkriminativ-komprom'!L31</f>
        <v>29</v>
      </c>
      <c r="O32">
        <f>'anti-diszkriminativ-komprom'!N31</f>
        <v>29</v>
      </c>
      <c r="P32" s="2"/>
    </row>
    <row r="33" spans="1:16" x14ac:dyDescent="0.3">
      <c r="A33" t="s">
        <v>31</v>
      </c>
      <c r="B33" s="2">
        <f>demo_kalibrator!K33</f>
        <v>40.4</v>
      </c>
      <c r="C33" s="2">
        <f>demo_kalibrator!Q33</f>
        <v>31.217391304347824</v>
      </c>
      <c r="D33" s="2">
        <f>demo_kalibrator!W33</f>
        <v>28.181818181818183</v>
      </c>
      <c r="E33" s="2">
        <f>demo_kalibrator!AC33</f>
        <v>34.941176470588232</v>
      </c>
      <c r="F33" s="2">
        <f>demo_kalibrator!AI33</f>
        <v>37.591836734693878</v>
      </c>
      <c r="G33" s="2">
        <f>demo_kalibrator!AO33</f>
        <v>34</v>
      </c>
      <c r="H33">
        <f t="shared" si="0"/>
        <v>32</v>
      </c>
      <c r="I33" s="3">
        <v>32.046753246753248</v>
      </c>
      <c r="J33" s="2">
        <f t="shared" si="1"/>
        <v>238.33222269144812</v>
      </c>
      <c r="K33">
        <f t="shared" si="2"/>
        <v>34</v>
      </c>
      <c r="L33">
        <f>'nyers pontok'!K32</f>
        <v>33</v>
      </c>
      <c r="M33">
        <f t="shared" si="3"/>
        <v>-1</v>
      </c>
      <c r="N33">
        <f>'anti-diszkriminativ-komprom'!L32</f>
        <v>33</v>
      </c>
      <c r="O33">
        <f>'anti-diszkriminativ-komprom'!N32</f>
        <v>34</v>
      </c>
      <c r="P33" s="2"/>
    </row>
    <row r="34" spans="1:16" x14ac:dyDescent="0.3">
      <c r="A34" t="s">
        <v>32</v>
      </c>
      <c r="B34" s="2">
        <f>demo_kalibrator!K34</f>
        <v>40.4</v>
      </c>
      <c r="C34" s="2">
        <f>demo_kalibrator!Q34</f>
        <v>31.913043478260871</v>
      </c>
      <c r="D34" s="2">
        <f>demo_kalibrator!W34</f>
        <v>31.09090909090909</v>
      </c>
      <c r="E34" s="2">
        <f>demo_kalibrator!AC34</f>
        <v>38.705882352941174</v>
      </c>
      <c r="F34" s="2">
        <f>demo_kalibrator!AI34</f>
        <v>36.285714285714285</v>
      </c>
      <c r="G34" s="2">
        <f>demo_kalibrator!AO34</f>
        <v>29.52</v>
      </c>
      <c r="H34">
        <f t="shared" si="0"/>
        <v>37</v>
      </c>
      <c r="I34" s="3">
        <v>36.535064935064938</v>
      </c>
      <c r="J34" s="2">
        <f t="shared" si="1"/>
        <v>244.91554920782542</v>
      </c>
      <c r="K34">
        <f t="shared" si="2"/>
        <v>31</v>
      </c>
      <c r="L34">
        <f>'nyers pontok'!K33</f>
        <v>32</v>
      </c>
      <c r="M34">
        <f t="shared" si="3"/>
        <v>1</v>
      </c>
      <c r="N34">
        <f>'anti-diszkriminativ-komprom'!L33</f>
        <v>28</v>
      </c>
      <c r="O34">
        <f>'anti-diszkriminativ-komprom'!N33</f>
        <v>31</v>
      </c>
      <c r="P34" s="2"/>
    </row>
    <row r="35" spans="1:16" x14ac:dyDescent="0.3">
      <c r="A35" t="s">
        <v>33</v>
      </c>
      <c r="B35" s="2">
        <f>demo_kalibrator!K35</f>
        <v>35.92</v>
      </c>
      <c r="C35" s="2">
        <f>demo_kalibrator!Q35</f>
        <v>29.826086956521738</v>
      </c>
      <c r="D35" s="2">
        <f>demo_kalibrator!W35</f>
        <v>34</v>
      </c>
      <c r="E35" s="2">
        <f>demo_kalibrator!AC35</f>
        <v>34.941176470588232</v>
      </c>
      <c r="F35" s="2">
        <f>demo_kalibrator!AI35</f>
        <v>38.244897959183675</v>
      </c>
      <c r="G35" s="2">
        <f>demo_kalibrator!AO35</f>
        <v>34</v>
      </c>
      <c r="H35">
        <f t="shared" si="0"/>
        <v>32</v>
      </c>
      <c r="I35" s="3">
        <v>32.046753246753248</v>
      </c>
      <c r="J35" s="2">
        <f t="shared" si="1"/>
        <v>238.93216138629364</v>
      </c>
      <c r="K35">
        <f t="shared" si="2"/>
        <v>33</v>
      </c>
      <c r="L35">
        <f>'nyers pontok'!K34</f>
        <v>34</v>
      </c>
      <c r="M35">
        <f t="shared" si="3"/>
        <v>1</v>
      </c>
      <c r="N35">
        <f>'anti-diszkriminativ-komprom'!L34</f>
        <v>32</v>
      </c>
      <c r="O35">
        <f>'anti-diszkriminativ-komprom'!N34</f>
        <v>33</v>
      </c>
      <c r="P35" s="2"/>
    </row>
    <row r="36" spans="1:16" x14ac:dyDescent="0.3">
      <c r="A36" t="s">
        <v>34</v>
      </c>
      <c r="B36" s="2">
        <f>demo_kalibrator!K36</f>
        <v>39.119999999999997</v>
      </c>
      <c r="C36" s="2">
        <f>demo_kalibrator!Q36</f>
        <v>32.608695652173914</v>
      </c>
      <c r="D36" s="2">
        <f>demo_kalibrator!W36</f>
        <v>31.09090909090909</v>
      </c>
      <c r="E36" s="2">
        <f>demo_kalibrator!AC36</f>
        <v>34.941176470588232</v>
      </c>
      <c r="F36" s="2">
        <f>demo_kalibrator!AI36</f>
        <v>32.367346938775512</v>
      </c>
      <c r="G36" s="2">
        <f>demo_kalibrator!AO36</f>
        <v>33.36</v>
      </c>
      <c r="H36">
        <f t="shared" si="0"/>
        <v>18</v>
      </c>
      <c r="I36" s="3">
        <v>18</v>
      </c>
      <c r="J36" s="2">
        <f t="shared" si="1"/>
        <v>221.48812815244673</v>
      </c>
      <c r="K36">
        <f t="shared" si="2"/>
        <v>35</v>
      </c>
      <c r="L36">
        <f>'nyers pontok'!K35</f>
        <v>35</v>
      </c>
      <c r="M36">
        <f t="shared" si="3"/>
        <v>0</v>
      </c>
      <c r="N36">
        <f>'anti-diszkriminativ-komprom'!L35</f>
        <v>36</v>
      </c>
      <c r="O36">
        <f>'anti-diszkriminativ-komprom'!N35</f>
        <v>36</v>
      </c>
      <c r="P36" s="2"/>
    </row>
    <row r="37" spans="1:16" x14ac:dyDescent="0.3">
      <c r="A37" t="s">
        <v>35</v>
      </c>
      <c r="B37" s="2">
        <f>demo_kalibrator!K37</f>
        <v>36.56</v>
      </c>
      <c r="C37" s="2">
        <f>demo_kalibrator!Q37</f>
        <v>24.956521739130434</v>
      </c>
      <c r="D37" s="2">
        <f>demo_kalibrator!W37</f>
        <v>36.909090909090907</v>
      </c>
      <c r="E37" s="2">
        <f>demo_kalibrator!AC37</f>
        <v>31.176470588235293</v>
      </c>
      <c r="F37" s="2">
        <f>demo_kalibrator!AI37</f>
        <v>38.244897959183675</v>
      </c>
      <c r="G37" s="2">
        <f>demo_kalibrator!AO37</f>
        <v>35.92</v>
      </c>
      <c r="H37">
        <f t="shared" si="0"/>
        <v>45</v>
      </c>
      <c r="I37" s="3">
        <v>44.929870129870132</v>
      </c>
      <c r="J37" s="2">
        <f t="shared" si="1"/>
        <v>248.76698119564031</v>
      </c>
      <c r="K37">
        <f t="shared" si="2"/>
        <v>29</v>
      </c>
      <c r="L37">
        <f>'nyers pontok'!K36</f>
        <v>30</v>
      </c>
      <c r="M37">
        <f t="shared" si="3"/>
        <v>1</v>
      </c>
      <c r="N37">
        <f>'anti-diszkriminativ-komprom'!L36</f>
        <v>27</v>
      </c>
      <c r="O37">
        <f>'anti-diszkriminativ-komprom'!N36</f>
        <v>32</v>
      </c>
      <c r="P37" s="2"/>
    </row>
    <row r="38" spans="1:16" x14ac:dyDescent="0.3">
      <c r="A38" t="s">
        <v>36</v>
      </c>
      <c r="B38" s="2">
        <f>demo_kalibrator!K38</f>
        <v>35.28</v>
      </c>
      <c r="C38" s="2">
        <f>demo_kalibrator!Q38</f>
        <v>26.347826086956523</v>
      </c>
      <c r="D38" s="2">
        <f>demo_kalibrator!W38</f>
        <v>35.454545454545453</v>
      </c>
      <c r="E38" s="2">
        <f>demo_kalibrator!AC38</f>
        <v>18</v>
      </c>
      <c r="F38" s="2">
        <f>demo_kalibrator!AI38</f>
        <v>29.102040816326532</v>
      </c>
      <c r="G38" s="2">
        <f>demo_kalibrator!AO38</f>
        <v>30.8</v>
      </c>
      <c r="H38">
        <f t="shared" si="0"/>
        <v>32</v>
      </c>
      <c r="I38" s="3">
        <v>32.129870129870127</v>
      </c>
      <c r="J38" s="2">
        <f t="shared" si="1"/>
        <v>206.98441235782852</v>
      </c>
      <c r="K38">
        <f t="shared" si="2"/>
        <v>36</v>
      </c>
      <c r="L38">
        <f>'nyers pontok'!K37</f>
        <v>36</v>
      </c>
      <c r="M38">
        <f t="shared" si="3"/>
        <v>0</v>
      </c>
      <c r="N38">
        <f>'anti-diszkriminativ-komprom'!L37</f>
        <v>35</v>
      </c>
      <c r="O38">
        <f>'anti-diszkriminativ-komprom'!N37</f>
        <v>35</v>
      </c>
      <c r="P38" s="2"/>
    </row>
    <row r="39" spans="1:16" x14ac:dyDescent="0.3">
      <c r="A39" t="s">
        <v>37</v>
      </c>
      <c r="B39" s="2">
        <f>demo_kalibrator!K39</f>
        <v>27.6</v>
      </c>
      <c r="C39" s="2">
        <f>demo_kalibrator!Q39</f>
        <v>18</v>
      </c>
      <c r="D39" s="2">
        <f>demo_kalibrator!W39</f>
        <v>13.636363636363633</v>
      </c>
      <c r="E39" s="2">
        <f>demo_kalibrator!AC39</f>
        <v>33.058823529411768</v>
      </c>
      <c r="F39" s="2">
        <f>demo_kalibrator!AI39</f>
        <v>18</v>
      </c>
      <c r="G39" s="2">
        <f>demo_kalibrator!AO39</f>
        <v>18</v>
      </c>
      <c r="H39">
        <f t="shared" si="0"/>
        <v>32</v>
      </c>
      <c r="I39" s="3">
        <v>32.129870129870127</v>
      </c>
      <c r="J39" s="2">
        <f t="shared" si="1"/>
        <v>160.29518716577542</v>
      </c>
      <c r="K39">
        <f t="shared" si="2"/>
        <v>37</v>
      </c>
      <c r="L39">
        <f>'nyers pontok'!K38</f>
        <v>37</v>
      </c>
      <c r="M39">
        <f t="shared" si="3"/>
        <v>0</v>
      </c>
      <c r="N39">
        <f>'anti-diszkriminativ-komprom'!L38</f>
        <v>37</v>
      </c>
      <c r="O39">
        <f>'anti-diszkriminativ-komprom'!N38</f>
        <v>37</v>
      </c>
      <c r="P39" s="2"/>
    </row>
    <row r="40" spans="1:16" x14ac:dyDescent="0.3">
      <c r="A40" t="s">
        <v>38</v>
      </c>
      <c r="B40" s="2">
        <f>demo_kalibrator!K40</f>
        <v>18</v>
      </c>
      <c r="C40" s="2">
        <f>demo_kalibrator!Q40</f>
        <v>18.695652173913043</v>
      </c>
      <c r="D40" s="2">
        <f>demo_kalibrator!W40</f>
        <v>20.90909090909091</v>
      </c>
      <c r="E40" s="2">
        <f>demo_kalibrator!AC40</f>
        <v>27.411764705882351</v>
      </c>
      <c r="F40" s="2">
        <f>demo_kalibrator!AI40</f>
        <v>19.959183673469386</v>
      </c>
      <c r="G40" s="2">
        <f>demo_kalibrator!AO40</f>
        <v>18</v>
      </c>
      <c r="H40">
        <f t="shared" si="0"/>
        <v>32</v>
      </c>
      <c r="I40" s="3">
        <v>32.046753246753248</v>
      </c>
      <c r="J40" s="2">
        <f t="shared" si="1"/>
        <v>154.97569146235568</v>
      </c>
      <c r="K40">
        <f t="shared" si="2"/>
        <v>38</v>
      </c>
      <c r="L40">
        <f>'nyers pontok'!K39</f>
        <v>38</v>
      </c>
      <c r="M40">
        <f t="shared" si="3"/>
        <v>0</v>
      </c>
      <c r="N40">
        <f>'anti-diszkriminativ-komprom'!L39</f>
        <v>38</v>
      </c>
      <c r="O40">
        <f>'anti-diszkriminativ-komprom'!N39</f>
        <v>38</v>
      </c>
      <c r="P40" s="2"/>
    </row>
    <row r="41" spans="1:16" x14ac:dyDescent="0.3">
      <c r="A41" t="s">
        <v>39</v>
      </c>
      <c r="B41" s="2">
        <f>demo_kalibrator!K41</f>
        <v>18</v>
      </c>
      <c r="C41" s="2">
        <f>demo_kalibrator!Q41</f>
        <v>18.695652173913043</v>
      </c>
      <c r="D41" s="2">
        <f>demo_kalibrator!W41</f>
        <v>31.09090909090909</v>
      </c>
      <c r="E41" s="2">
        <f>demo_kalibrator!AC41</f>
        <v>14.235294117647058</v>
      </c>
      <c r="F41" s="2">
        <f>demo_kalibrator!AI41</f>
        <v>19.306122448979593</v>
      </c>
      <c r="G41" s="2">
        <f>demo_kalibrator!AO41</f>
        <v>18</v>
      </c>
      <c r="H41">
        <f t="shared" si="0"/>
        <v>20</v>
      </c>
      <c r="I41" s="3">
        <v>19.57922077922078</v>
      </c>
      <c r="J41" s="2">
        <f t="shared" si="1"/>
        <v>139.32797783144878</v>
      </c>
      <c r="K41">
        <f t="shared" si="2"/>
        <v>39</v>
      </c>
      <c r="L41">
        <f>'nyers pontok'!K40</f>
        <v>39</v>
      </c>
      <c r="M41">
        <f t="shared" si="3"/>
        <v>0</v>
      </c>
      <c r="N41">
        <f>'anti-diszkriminativ-komprom'!L40</f>
        <v>39</v>
      </c>
      <c r="O41">
        <f>'anti-diszkriminativ-komprom'!N40</f>
        <v>39</v>
      </c>
      <c r="P41" s="2"/>
    </row>
    <row r="43" spans="1:16" x14ac:dyDescent="0.3">
      <c r="A43" s="1" t="s">
        <v>46</v>
      </c>
    </row>
    <row r="45" spans="1:16" x14ac:dyDescent="0.3">
      <c r="A45" t="s">
        <v>57</v>
      </c>
      <c r="B45" t="str">
        <f>B2</f>
        <v>értékelő1</v>
      </c>
      <c r="C45" t="str">
        <f t="shared" ref="C45:H45" si="4">C2</f>
        <v>értékelő2</v>
      </c>
      <c r="D45" t="str">
        <f t="shared" si="4"/>
        <v>értékelő3</v>
      </c>
      <c r="E45" t="str">
        <f t="shared" si="4"/>
        <v>értékelő4</v>
      </c>
      <c r="F45" t="str">
        <f t="shared" si="4"/>
        <v>értékelő5</v>
      </c>
      <c r="G45" t="str">
        <f t="shared" si="4"/>
        <v>értékelő6</v>
      </c>
      <c r="H45" t="str">
        <f t="shared" si="4"/>
        <v>értékelő7</v>
      </c>
    </row>
    <row r="46" spans="1:16" x14ac:dyDescent="0.3">
      <c r="A46" t="s">
        <v>51</v>
      </c>
      <c r="B46" s="2">
        <f>MAX(B3:B41)</f>
        <v>50</v>
      </c>
      <c r="C46" s="2">
        <f t="shared" ref="C46:H46" si="5">MAX(C3:C41)</f>
        <v>50</v>
      </c>
      <c r="D46" s="2">
        <f t="shared" si="5"/>
        <v>45.63636363636364</v>
      </c>
      <c r="E46" s="2">
        <f t="shared" si="5"/>
        <v>44.352941176470587</v>
      </c>
      <c r="F46" s="2">
        <f t="shared" si="5"/>
        <v>50</v>
      </c>
      <c r="G46" s="2">
        <f t="shared" si="5"/>
        <v>50</v>
      </c>
      <c r="H46" s="2">
        <f t="shared" si="5"/>
        <v>50</v>
      </c>
    </row>
    <row r="47" spans="1:16" x14ac:dyDescent="0.3">
      <c r="A47" t="s">
        <v>49</v>
      </c>
      <c r="B47" s="2">
        <f>QUARTILE(B3:B41,3)</f>
        <v>43.6</v>
      </c>
      <c r="C47" s="2">
        <f t="shared" ref="C47:H47" si="6">QUARTILE(C3:C41,3)</f>
        <v>42.347826086956523</v>
      </c>
      <c r="D47" s="2">
        <f t="shared" si="6"/>
        <v>39.81818181818182</v>
      </c>
      <c r="E47" s="2">
        <f t="shared" si="6"/>
        <v>38.705882352941174</v>
      </c>
      <c r="F47" s="2">
        <f t="shared" si="6"/>
        <v>43.469387755102041</v>
      </c>
      <c r="G47" s="2">
        <f t="shared" si="6"/>
        <v>43.6</v>
      </c>
      <c r="H47" s="2">
        <f t="shared" si="6"/>
        <v>32</v>
      </c>
    </row>
    <row r="48" spans="1:16" x14ac:dyDescent="0.3">
      <c r="A48" t="s">
        <v>47</v>
      </c>
      <c r="B48" s="2">
        <f>AVERAGE(B3:B41)</f>
        <v>40.793846153846154</v>
      </c>
      <c r="C48" s="2">
        <f t="shared" ref="C48:H48" si="7">AVERAGE(C3:C41)</f>
        <v>37.835005574136005</v>
      </c>
      <c r="D48" s="2">
        <f t="shared" si="7"/>
        <v>36.312354312354323</v>
      </c>
      <c r="E48" s="2">
        <f t="shared" si="7"/>
        <v>35.472096530920076</v>
      </c>
      <c r="F48" s="2">
        <f t="shared" si="7"/>
        <v>40.287807430664564</v>
      </c>
      <c r="G48" s="2">
        <f t="shared" si="7"/>
        <v>38.79179487179487</v>
      </c>
      <c r="H48" s="2">
        <f t="shared" si="7"/>
        <v>31.846153846153847</v>
      </c>
    </row>
    <row r="49" spans="1:8" x14ac:dyDescent="0.3">
      <c r="A49" t="s">
        <v>52</v>
      </c>
      <c r="B49" s="2">
        <f>MEDIAN(B3:B41)</f>
        <v>42.32</v>
      </c>
      <c r="C49" s="2">
        <f t="shared" ref="C49:H49" si="8">MEDIAN(C3:C41)</f>
        <v>38.869565217391305</v>
      </c>
      <c r="D49" s="2">
        <f t="shared" si="8"/>
        <v>36.909090909090907</v>
      </c>
      <c r="E49" s="2">
        <f t="shared" si="8"/>
        <v>38.705882352941174</v>
      </c>
      <c r="F49" s="2">
        <f t="shared" si="8"/>
        <v>42.816326530612244</v>
      </c>
      <c r="G49" s="2">
        <f t="shared" si="8"/>
        <v>40.4</v>
      </c>
      <c r="H49" s="2">
        <f t="shared" si="8"/>
        <v>32</v>
      </c>
    </row>
    <row r="50" spans="1:8" x14ac:dyDescent="0.3">
      <c r="A50" t="s">
        <v>48</v>
      </c>
      <c r="B50" s="2">
        <f>MODE(B3:B41)</f>
        <v>43.6</v>
      </c>
      <c r="C50" s="2">
        <f t="shared" ref="C50:H50" si="9">MODE(C3:C41)</f>
        <v>38.869565217391305</v>
      </c>
      <c r="D50" s="2">
        <f t="shared" si="9"/>
        <v>39.81818181818182</v>
      </c>
      <c r="E50" s="2">
        <f t="shared" si="9"/>
        <v>38.705882352941174</v>
      </c>
      <c r="F50" s="2">
        <f t="shared" si="9"/>
        <v>43.469387755102041</v>
      </c>
      <c r="G50" s="2">
        <f t="shared" si="9"/>
        <v>43.6</v>
      </c>
      <c r="H50" s="2">
        <f t="shared" si="9"/>
        <v>32</v>
      </c>
    </row>
    <row r="51" spans="1:8" x14ac:dyDescent="0.3">
      <c r="A51" t="s">
        <v>50</v>
      </c>
      <c r="B51" s="2">
        <f>QUARTILE(B3:B41,1)</f>
        <v>40.4</v>
      </c>
      <c r="C51" s="2">
        <f t="shared" ref="C51:H51" si="10">QUARTILE(C3:C41,1)</f>
        <v>34.347826086956516</v>
      </c>
      <c r="D51" s="2">
        <f t="shared" si="10"/>
        <v>34</v>
      </c>
      <c r="E51" s="2">
        <f t="shared" si="10"/>
        <v>34</v>
      </c>
      <c r="F51" s="2">
        <f t="shared" si="10"/>
        <v>37.91836734693878</v>
      </c>
      <c r="G51" s="2">
        <f t="shared" si="10"/>
        <v>34</v>
      </c>
      <c r="H51" s="2">
        <f t="shared" si="10"/>
        <v>29.5</v>
      </c>
    </row>
    <row r="52" spans="1:8" x14ac:dyDescent="0.3">
      <c r="A52" t="s">
        <v>53</v>
      </c>
      <c r="B52" s="2">
        <f>MIN(B3:B41)</f>
        <v>18</v>
      </c>
      <c r="C52" s="2">
        <f t="shared" ref="C52:H52" si="11">MIN(C3:C41)</f>
        <v>18</v>
      </c>
      <c r="D52" s="2">
        <f t="shared" si="11"/>
        <v>13.636363636363633</v>
      </c>
      <c r="E52" s="2">
        <f t="shared" si="11"/>
        <v>12.352941176470587</v>
      </c>
      <c r="F52" s="2">
        <f t="shared" si="11"/>
        <v>18</v>
      </c>
      <c r="G52" s="2">
        <f t="shared" si="11"/>
        <v>18</v>
      </c>
      <c r="H52" s="2">
        <f t="shared" si="11"/>
        <v>18</v>
      </c>
    </row>
  </sheetData>
  <conditionalFormatting sqref="M3:M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08ED-DA68-4BD1-911B-4D3F0AB23115}">
  <dimension ref="A1:T413"/>
  <sheetViews>
    <sheetView workbookViewId="0"/>
  </sheetViews>
  <sheetFormatPr defaultRowHeight="14.4" x14ac:dyDescent="0.3"/>
  <cols>
    <col min="1" max="1" width="11.6640625" bestFit="1" customWidth="1"/>
  </cols>
  <sheetData>
    <row r="1" spans="1:14" ht="15" thickBot="1" x14ac:dyDescent="0.35">
      <c r="A1" t="s">
        <v>210</v>
      </c>
      <c r="B1" t="str">
        <f>'nyers pontok'!B1</f>
        <v>értékelő1</v>
      </c>
      <c r="C1" t="str">
        <f>'nyers pontok'!C1</f>
        <v>értékelő2</v>
      </c>
      <c r="D1" t="str">
        <f>'nyers pontok'!D1</f>
        <v>értékelő3</v>
      </c>
      <c r="E1" t="str">
        <f>'nyers pontok'!E1</f>
        <v>értékelő4</v>
      </c>
      <c r="F1" t="str">
        <f>'nyers pontok'!F1</f>
        <v>értékelő5</v>
      </c>
      <c r="G1" t="str">
        <f>'nyers pontok'!G1</f>
        <v>értékelő6</v>
      </c>
      <c r="H1" t="str">
        <f>'nyers pontok'!H1</f>
        <v>értékelő7</v>
      </c>
      <c r="I1" t="s">
        <v>58</v>
      </c>
      <c r="J1" t="str">
        <f>I173</f>
        <v>Becslés</v>
      </c>
      <c r="K1" t="s">
        <v>624</v>
      </c>
      <c r="L1" t="s">
        <v>55</v>
      </c>
      <c r="M1" t="s">
        <v>664</v>
      </c>
      <c r="N1" t="s">
        <v>55</v>
      </c>
    </row>
    <row r="2" spans="1:14" ht="15" thickBot="1" x14ac:dyDescent="0.35">
      <c r="A2" t="str">
        <f>'nyers pontok'!A2</f>
        <v>pályázat1</v>
      </c>
      <c r="B2">
        <f>RANK('nyers pontok'!B2,'nyers pontok'!B$2:B$40,0)</f>
        <v>2</v>
      </c>
      <c r="C2">
        <f>RANK('nyers pontok'!C2,'nyers pontok'!C$2:C$40,0)</f>
        <v>1</v>
      </c>
      <c r="D2">
        <f>RANK('nyers pontok'!D2,'nyers pontok'!D$2:D$40,0)</f>
        <v>3</v>
      </c>
      <c r="E2">
        <f>RANK('nyers pontok'!E2,'nyers pontok'!E$2:E$40,0)</f>
        <v>2</v>
      </c>
      <c r="F2">
        <f>RANK('nyers pontok'!F2,'nyers pontok'!F$2:F$40,0)</f>
        <v>1</v>
      </c>
      <c r="G2">
        <f>RANK('nyers pontok'!G2,'nyers pontok'!G$2:G$40,0)</f>
        <v>5</v>
      </c>
      <c r="H2">
        <f>RANK('nyers pontok'!H2,'nyers pontok'!H$2:H$40,0)</f>
        <v>30</v>
      </c>
      <c r="I2">
        <v>1000000</v>
      </c>
      <c r="J2">
        <f t="shared" ref="J2:J40" si="0">I174</f>
        <v>1000082.3</v>
      </c>
      <c r="K2">
        <f>IF(K361*K174&lt;=0,1,0)</f>
        <v>1</v>
      </c>
      <c r="L2" s="19">
        <f>RANK(J2,J$2:J$40,0)</f>
        <v>2</v>
      </c>
      <c r="M2" s="2">
        <f>AVERAGE(B2:H2)</f>
        <v>6.2857142857142856</v>
      </c>
      <c r="N2" s="22">
        <f t="shared" ref="N2:N40" si="1">RANK(M2,M$2:M$40,1)</f>
        <v>2</v>
      </c>
    </row>
    <row r="3" spans="1:14" ht="15" thickBot="1" x14ac:dyDescent="0.35">
      <c r="A3" t="str">
        <f>'nyers pontok'!A3</f>
        <v>pályázat2</v>
      </c>
      <c r="B3">
        <f>RANK('nyers pontok'!B3,'nyers pontok'!B$2:B$40,0)</f>
        <v>1</v>
      </c>
      <c r="C3">
        <f>RANK('nyers pontok'!C3,'nyers pontok'!C$2:C$40,0)</f>
        <v>3</v>
      </c>
      <c r="D3">
        <f>RANK('nyers pontok'!D3,'nyers pontok'!D$2:D$40,0)</f>
        <v>27</v>
      </c>
      <c r="E3">
        <f>RANK('nyers pontok'!E3,'nyers pontok'!E$2:E$40,0)</f>
        <v>2</v>
      </c>
      <c r="F3">
        <f>RANK('nyers pontok'!F3,'nyers pontok'!F$2:F$40,0)</f>
        <v>4</v>
      </c>
      <c r="G3">
        <f>RANK('nyers pontok'!G3,'nyers pontok'!G$2:G$40,0)</f>
        <v>1</v>
      </c>
      <c r="H3">
        <f>RANK('nyers pontok'!H3,'nyers pontok'!H$2:H$40,0)</f>
        <v>10</v>
      </c>
      <c r="I3">
        <v>1000000</v>
      </c>
      <c r="J3">
        <f t="shared" si="0"/>
        <v>1000080.3</v>
      </c>
      <c r="K3">
        <f t="shared" ref="K3:K40" si="2">IF(K362*K175&lt;=0,1,0)</f>
        <v>1</v>
      </c>
      <c r="L3" s="19">
        <f t="shared" ref="L3:L40" si="3">RANK(J3,J$2:J$40,0)</f>
        <v>3</v>
      </c>
      <c r="M3" s="2">
        <f t="shared" ref="M3:M40" si="4">AVERAGE(B3:H3)</f>
        <v>6.8571428571428568</v>
      </c>
      <c r="N3" s="23">
        <f t="shared" si="1"/>
        <v>3</v>
      </c>
    </row>
    <row r="4" spans="1:14" x14ac:dyDescent="0.3">
      <c r="A4" t="str">
        <f>'nyers pontok'!A4</f>
        <v>pályázat3</v>
      </c>
      <c r="B4">
        <f>RANK('nyers pontok'!B4,'nyers pontok'!B$2:B$40,0)</f>
        <v>3</v>
      </c>
      <c r="C4">
        <f>RANK('nyers pontok'!C4,'nyers pontok'!C$2:C$40,0)</f>
        <v>5</v>
      </c>
      <c r="D4">
        <f>RANK('nyers pontok'!D4,'nyers pontok'!D$2:D$40,0)</f>
        <v>16</v>
      </c>
      <c r="E4">
        <f>RANK('nyers pontok'!E4,'nyers pontok'!E$2:E$40,0)</f>
        <v>10</v>
      </c>
      <c r="F4">
        <f>RANK('nyers pontok'!F4,'nyers pontok'!F$2:F$40,0)</f>
        <v>2</v>
      </c>
      <c r="G4">
        <f>RANK('nyers pontok'!G4,'nyers pontok'!G$2:G$40,0)</f>
        <v>4</v>
      </c>
      <c r="H4">
        <f>RANK('nyers pontok'!H4,'nyers pontok'!H$2:H$40,0)</f>
        <v>33</v>
      </c>
      <c r="I4">
        <v>1000000</v>
      </c>
      <c r="J4">
        <f t="shared" si="0"/>
        <v>1000053.3</v>
      </c>
      <c r="K4">
        <f t="shared" si="2"/>
        <v>1</v>
      </c>
      <c r="L4">
        <f t="shared" si="3"/>
        <v>11</v>
      </c>
      <c r="M4" s="2">
        <f t="shared" si="4"/>
        <v>10.428571428571429</v>
      </c>
      <c r="N4" s="21">
        <f t="shared" si="1"/>
        <v>8</v>
      </c>
    </row>
    <row r="5" spans="1:14" x14ac:dyDescent="0.3">
      <c r="A5" t="str">
        <f>'nyers pontok'!A5</f>
        <v>pályázat4</v>
      </c>
      <c r="B5">
        <f>RANK('nyers pontok'!B5,'nyers pontok'!B$2:B$40,0)</f>
        <v>4</v>
      </c>
      <c r="C5">
        <f>RANK('nyers pontok'!C5,'nyers pontok'!C$2:C$40,0)</f>
        <v>1</v>
      </c>
      <c r="D5">
        <f>RANK('nyers pontok'!D5,'nyers pontok'!D$2:D$40,0)</f>
        <v>20</v>
      </c>
      <c r="E5">
        <f>RANK('nyers pontok'!E5,'nyers pontok'!E$2:E$40,0)</f>
        <v>25</v>
      </c>
      <c r="F5">
        <f>RANK('nyers pontok'!F5,'nyers pontok'!F$2:F$40,0)</f>
        <v>3</v>
      </c>
      <c r="G5">
        <f>RANK('nyers pontok'!G5,'nyers pontok'!G$2:G$40,0)</f>
        <v>5</v>
      </c>
      <c r="H5">
        <f>RANK('nyers pontok'!H5,'nyers pontok'!H$2:H$40,0)</f>
        <v>36</v>
      </c>
      <c r="I5">
        <v>1000000</v>
      </c>
      <c r="J5">
        <f t="shared" si="0"/>
        <v>1000032.3</v>
      </c>
      <c r="K5">
        <f t="shared" si="2"/>
        <v>1</v>
      </c>
      <c r="L5">
        <f t="shared" si="3"/>
        <v>17</v>
      </c>
      <c r="M5" s="2">
        <f t="shared" si="4"/>
        <v>13.428571428571429</v>
      </c>
      <c r="N5" s="21">
        <f t="shared" si="1"/>
        <v>13</v>
      </c>
    </row>
    <row r="6" spans="1:14" x14ac:dyDescent="0.3">
      <c r="A6" t="str">
        <f>'nyers pontok'!A6</f>
        <v>pályázat5</v>
      </c>
      <c r="B6">
        <f>RANK('nyers pontok'!B6,'nyers pontok'!B$2:B$40,0)</f>
        <v>5</v>
      </c>
      <c r="C6">
        <f>RANK('nyers pontok'!C6,'nyers pontok'!C$2:C$40,0)</f>
        <v>8</v>
      </c>
      <c r="D6">
        <f>RANK('nyers pontok'!D6,'nyers pontok'!D$2:D$40,0)</f>
        <v>16</v>
      </c>
      <c r="E6">
        <f>RANK('nyers pontok'!E6,'nyers pontok'!E$2:E$40,0)</f>
        <v>1</v>
      </c>
      <c r="F6">
        <f>RANK('nyers pontok'!F6,'nyers pontok'!F$2:F$40,0)</f>
        <v>9</v>
      </c>
      <c r="G6">
        <f>RANK('nyers pontok'!G6,'nyers pontok'!G$2:G$40,0)</f>
        <v>3</v>
      </c>
      <c r="H6">
        <f>RANK('nyers pontok'!H6,'nyers pontok'!H$2:H$40,0)</f>
        <v>31</v>
      </c>
      <c r="I6">
        <v>1000000</v>
      </c>
      <c r="J6">
        <f t="shared" si="0"/>
        <v>1000067.8</v>
      </c>
      <c r="K6">
        <f t="shared" si="2"/>
        <v>1</v>
      </c>
      <c r="L6">
        <f t="shared" si="3"/>
        <v>5</v>
      </c>
      <c r="M6" s="2">
        <f t="shared" si="4"/>
        <v>10.428571428571429</v>
      </c>
      <c r="N6" s="21">
        <f t="shared" si="1"/>
        <v>8</v>
      </c>
    </row>
    <row r="7" spans="1:14" ht="15" thickBot="1" x14ac:dyDescent="0.35">
      <c r="A7" t="str">
        <f>'nyers pontok'!A7</f>
        <v>pályázat6</v>
      </c>
      <c r="B7">
        <f>RANK('nyers pontok'!B7,'nyers pontok'!B$2:B$40,0)</f>
        <v>7</v>
      </c>
      <c r="C7">
        <f>RANK('nyers pontok'!C7,'nyers pontok'!C$2:C$40,0)</f>
        <v>3</v>
      </c>
      <c r="D7">
        <f>RANK('nyers pontok'!D7,'nyers pontok'!D$2:D$40,0)</f>
        <v>16</v>
      </c>
      <c r="E7">
        <f>RANK('nyers pontok'!E7,'nyers pontok'!E$2:E$40,0)</f>
        <v>10</v>
      </c>
      <c r="F7">
        <f>RANK('nyers pontok'!F7,'nyers pontok'!F$2:F$40,0)</f>
        <v>5</v>
      </c>
      <c r="G7">
        <f>RANK('nyers pontok'!G7,'nyers pontok'!G$2:G$40,0)</f>
        <v>8</v>
      </c>
      <c r="H7">
        <f>RANK('nyers pontok'!H7,'nyers pontok'!H$2:H$40,0)</f>
        <v>10</v>
      </c>
      <c r="I7">
        <v>1000000</v>
      </c>
      <c r="J7">
        <f t="shared" si="0"/>
        <v>1000067.3</v>
      </c>
      <c r="K7">
        <f t="shared" si="2"/>
        <v>1</v>
      </c>
      <c r="L7">
        <f t="shared" si="3"/>
        <v>6</v>
      </c>
      <c r="M7" s="2">
        <f t="shared" si="4"/>
        <v>8.4285714285714288</v>
      </c>
      <c r="N7" s="21">
        <f t="shared" si="1"/>
        <v>5</v>
      </c>
    </row>
    <row r="8" spans="1:14" ht="15" thickBot="1" x14ac:dyDescent="0.35">
      <c r="A8" t="str">
        <f>'nyers pontok'!A8</f>
        <v>pályázat7</v>
      </c>
      <c r="B8">
        <f>RANK('nyers pontok'!B8,'nyers pontok'!B$2:B$40,0)</f>
        <v>5</v>
      </c>
      <c r="C8">
        <f>RANK('nyers pontok'!C8,'nyers pontok'!C$2:C$40,0)</f>
        <v>6</v>
      </c>
      <c r="D8">
        <f>RANK('nyers pontok'!D8,'nyers pontok'!D$2:D$40,0)</f>
        <v>20</v>
      </c>
      <c r="E8">
        <f>RANK('nyers pontok'!E8,'nyers pontok'!E$2:E$40,0)</f>
        <v>10</v>
      </c>
      <c r="F8">
        <f>RANK('nyers pontok'!F8,'nyers pontok'!F$2:F$40,0)</f>
        <v>7</v>
      </c>
      <c r="G8">
        <f>RANK('nyers pontok'!G8,'nyers pontok'!G$2:G$40,0)</f>
        <v>7</v>
      </c>
      <c r="H8">
        <f>RANK('nyers pontok'!H8,'nyers pontok'!H$2:H$40,0)</f>
        <v>6</v>
      </c>
      <c r="I8">
        <v>1000000</v>
      </c>
      <c r="J8">
        <f t="shared" si="0"/>
        <v>1000073.8</v>
      </c>
      <c r="K8">
        <f t="shared" si="2"/>
        <v>1</v>
      </c>
      <c r="L8" s="19">
        <f t="shared" si="3"/>
        <v>4</v>
      </c>
      <c r="M8" s="2">
        <f t="shared" si="4"/>
        <v>8.7142857142857135</v>
      </c>
      <c r="N8" s="21">
        <f t="shared" si="1"/>
        <v>6</v>
      </c>
    </row>
    <row r="9" spans="1:14" ht="15" thickBot="1" x14ac:dyDescent="0.35">
      <c r="A9" t="str">
        <f>'nyers pontok'!A9</f>
        <v>pályázat8</v>
      </c>
      <c r="B9">
        <f>RANK('nyers pontok'!B9,'nyers pontok'!B$2:B$40,0)</f>
        <v>9</v>
      </c>
      <c r="C9">
        <f>RANK('nyers pontok'!C9,'nyers pontok'!C$2:C$40,0)</f>
        <v>17</v>
      </c>
      <c r="D9">
        <f>RANK('nyers pontok'!D9,'nyers pontok'!D$2:D$40,0)</f>
        <v>3</v>
      </c>
      <c r="E9">
        <f>RANK('nyers pontok'!E9,'nyers pontok'!E$2:E$40,0)</f>
        <v>2</v>
      </c>
      <c r="F9">
        <f>RANK('nyers pontok'!F9,'nyers pontok'!F$2:F$40,0)</f>
        <v>9</v>
      </c>
      <c r="G9">
        <f>RANK('nyers pontok'!G9,'nyers pontok'!G$2:G$40,0)</f>
        <v>8</v>
      </c>
      <c r="H9">
        <f>RANK('nyers pontok'!H9,'nyers pontok'!H$2:H$40,0)</f>
        <v>10</v>
      </c>
      <c r="I9">
        <v>1000000</v>
      </c>
      <c r="J9">
        <f t="shared" si="0"/>
        <v>1000066.3</v>
      </c>
      <c r="K9">
        <f t="shared" si="2"/>
        <v>1</v>
      </c>
      <c r="L9">
        <f t="shared" si="3"/>
        <v>7</v>
      </c>
      <c r="M9" s="2">
        <f t="shared" si="4"/>
        <v>8.2857142857142865</v>
      </c>
      <c r="N9" s="19">
        <f t="shared" si="1"/>
        <v>4</v>
      </c>
    </row>
    <row r="10" spans="1:14" x14ac:dyDescent="0.3">
      <c r="A10" t="str">
        <f>'nyers pontok'!A10</f>
        <v>pályázat9</v>
      </c>
      <c r="B10">
        <f>RANK('nyers pontok'!B10,'nyers pontok'!B$2:B$40,0)</f>
        <v>9</v>
      </c>
      <c r="C10">
        <f>RANK('nyers pontok'!C10,'nyers pontok'!C$2:C$40,0)</f>
        <v>20</v>
      </c>
      <c r="D10">
        <f>RANK('nyers pontok'!D10,'nyers pontok'!D$2:D$40,0)</f>
        <v>3</v>
      </c>
      <c r="E10">
        <f>RANK('nyers pontok'!E10,'nyers pontok'!E$2:E$40,0)</f>
        <v>2</v>
      </c>
      <c r="F10">
        <f>RANK('nyers pontok'!F10,'nyers pontok'!F$2:F$40,0)</f>
        <v>9</v>
      </c>
      <c r="G10">
        <f>RANK('nyers pontok'!G10,'nyers pontok'!G$2:G$40,0)</f>
        <v>8</v>
      </c>
      <c r="H10">
        <f>RANK('nyers pontok'!H10,'nyers pontok'!H$2:H$40,0)</f>
        <v>10</v>
      </c>
      <c r="I10">
        <v>1000000</v>
      </c>
      <c r="J10">
        <f t="shared" si="0"/>
        <v>1000063.3</v>
      </c>
      <c r="K10">
        <f t="shared" si="2"/>
        <v>1</v>
      </c>
      <c r="L10">
        <f t="shared" si="3"/>
        <v>9</v>
      </c>
      <c r="M10" s="2">
        <f t="shared" si="4"/>
        <v>8.7142857142857135</v>
      </c>
      <c r="N10" s="21">
        <f t="shared" si="1"/>
        <v>6</v>
      </c>
    </row>
    <row r="11" spans="1:14" x14ac:dyDescent="0.3">
      <c r="A11" t="str">
        <f>'nyers pontok'!A11</f>
        <v>pályázat10</v>
      </c>
      <c r="B11">
        <f>RANK('nyers pontok'!B11,'nyers pontok'!B$2:B$40,0)</f>
        <v>17</v>
      </c>
      <c r="C11">
        <f>RANK('nyers pontok'!C11,'nyers pontok'!C$2:C$40,0)</f>
        <v>15</v>
      </c>
      <c r="D11">
        <f>RANK('nyers pontok'!D11,'nyers pontok'!D$2:D$40,0)</f>
        <v>3</v>
      </c>
      <c r="E11">
        <f>RANK('nyers pontok'!E11,'nyers pontok'!E$2:E$40,0)</f>
        <v>7</v>
      </c>
      <c r="F11">
        <f>RANK('nyers pontok'!F11,'nyers pontok'!F$2:F$40,0)</f>
        <v>9</v>
      </c>
      <c r="G11">
        <f>RANK('nyers pontok'!G11,'nyers pontok'!G$2:G$40,0)</f>
        <v>14</v>
      </c>
      <c r="H11">
        <f>RANK('nyers pontok'!H11,'nyers pontok'!H$2:H$40,0)</f>
        <v>10</v>
      </c>
      <c r="I11">
        <v>1000000</v>
      </c>
      <c r="J11">
        <f t="shared" si="0"/>
        <v>1000049.3</v>
      </c>
      <c r="K11">
        <f t="shared" si="2"/>
        <v>1</v>
      </c>
      <c r="L11">
        <f t="shared" si="3"/>
        <v>12</v>
      </c>
      <c r="M11" s="2">
        <f t="shared" si="4"/>
        <v>10.714285714285714</v>
      </c>
      <c r="N11" s="21">
        <f t="shared" si="1"/>
        <v>10</v>
      </c>
    </row>
    <row r="12" spans="1:14" x14ac:dyDescent="0.3">
      <c r="A12" t="str">
        <f>'nyers pontok'!A12</f>
        <v>pályázat11</v>
      </c>
      <c r="B12">
        <f>RANK('nyers pontok'!B12,'nyers pontok'!B$2:B$40,0)</f>
        <v>9</v>
      </c>
      <c r="C12">
        <f>RANK('nyers pontok'!C12,'nyers pontok'!C$2:C$40,0)</f>
        <v>17</v>
      </c>
      <c r="D12">
        <f>RANK('nyers pontok'!D12,'nyers pontok'!D$2:D$40,0)</f>
        <v>10</v>
      </c>
      <c r="E12">
        <f>RANK('nyers pontok'!E12,'nyers pontok'!E$2:E$40,0)</f>
        <v>10</v>
      </c>
      <c r="F12">
        <f>RANK('nyers pontok'!F12,'nyers pontok'!F$2:F$40,0)</f>
        <v>20</v>
      </c>
      <c r="G12">
        <f>RANK('nyers pontok'!G12,'nyers pontok'!G$2:G$40,0)</f>
        <v>8</v>
      </c>
      <c r="H12">
        <f>RANK('nyers pontok'!H12,'nyers pontok'!H$2:H$40,0)</f>
        <v>4</v>
      </c>
      <c r="I12">
        <v>1000000</v>
      </c>
      <c r="J12">
        <f t="shared" si="0"/>
        <v>1000065.3</v>
      </c>
      <c r="K12">
        <f t="shared" si="2"/>
        <v>1</v>
      </c>
      <c r="L12">
        <f t="shared" si="3"/>
        <v>8</v>
      </c>
      <c r="M12" s="2">
        <f t="shared" si="4"/>
        <v>11.142857142857142</v>
      </c>
      <c r="N12" s="21">
        <f t="shared" si="1"/>
        <v>11</v>
      </c>
    </row>
    <row r="13" spans="1:14" x14ac:dyDescent="0.3">
      <c r="A13" t="str">
        <f>'nyers pontok'!A13</f>
        <v>pályázat12</v>
      </c>
      <c r="B13">
        <f>RANK('nyers pontok'!B13,'nyers pontok'!B$2:B$40,0)</f>
        <v>25</v>
      </c>
      <c r="C13">
        <f>RANK('nyers pontok'!C13,'nyers pontok'!C$2:C$40,0)</f>
        <v>14</v>
      </c>
      <c r="D13">
        <f>RANK('nyers pontok'!D13,'nyers pontok'!D$2:D$40,0)</f>
        <v>20</v>
      </c>
      <c r="E13">
        <f>RANK('nyers pontok'!E13,'nyers pontok'!E$2:E$40,0)</f>
        <v>2</v>
      </c>
      <c r="F13">
        <f>RANK('nyers pontok'!F13,'nyers pontok'!F$2:F$40,0)</f>
        <v>9</v>
      </c>
      <c r="G13">
        <f>RANK('nyers pontok'!G13,'nyers pontok'!G$2:G$40,0)</f>
        <v>8</v>
      </c>
      <c r="H13">
        <f>RANK('nyers pontok'!H13,'nyers pontok'!H$2:H$40,0)</f>
        <v>10</v>
      </c>
      <c r="I13">
        <v>1000000</v>
      </c>
      <c r="J13">
        <f t="shared" si="0"/>
        <v>1000036.3</v>
      </c>
      <c r="K13">
        <f t="shared" si="2"/>
        <v>1</v>
      </c>
      <c r="L13">
        <f t="shared" si="3"/>
        <v>14</v>
      </c>
      <c r="M13" s="2">
        <f t="shared" si="4"/>
        <v>12.571428571428571</v>
      </c>
      <c r="N13" s="21">
        <f t="shared" si="1"/>
        <v>12</v>
      </c>
    </row>
    <row r="14" spans="1:14" x14ac:dyDescent="0.3">
      <c r="A14" t="str">
        <f>'nyers pontok'!A14</f>
        <v>pályázat13</v>
      </c>
      <c r="B14">
        <f>RANK('nyers pontok'!B14,'nyers pontok'!B$2:B$40,0)</f>
        <v>9</v>
      </c>
      <c r="C14">
        <f>RANK('nyers pontok'!C14,'nyers pontok'!C$2:C$40,0)</f>
        <v>20</v>
      </c>
      <c r="D14">
        <f>RANK('nyers pontok'!D14,'nyers pontok'!D$2:D$40,0)</f>
        <v>8</v>
      </c>
      <c r="E14">
        <f>RANK('nyers pontok'!E14,'nyers pontok'!E$2:E$40,0)</f>
        <v>21</v>
      </c>
      <c r="F14">
        <f>RANK('nyers pontok'!F14,'nyers pontok'!F$2:F$40,0)</f>
        <v>9</v>
      </c>
      <c r="G14">
        <f>RANK('nyers pontok'!G14,'nyers pontok'!G$2:G$40,0)</f>
        <v>19</v>
      </c>
      <c r="H14">
        <f>RANK('nyers pontok'!H14,'nyers pontok'!H$2:H$40,0)</f>
        <v>9</v>
      </c>
      <c r="I14">
        <v>1000000</v>
      </c>
      <c r="J14">
        <f t="shared" si="0"/>
        <v>1000039.8</v>
      </c>
      <c r="K14">
        <f t="shared" si="2"/>
        <v>1</v>
      </c>
      <c r="L14">
        <f t="shared" si="3"/>
        <v>13</v>
      </c>
      <c r="M14" s="2">
        <f t="shared" si="4"/>
        <v>13.571428571428571</v>
      </c>
      <c r="N14" s="21">
        <f t="shared" si="1"/>
        <v>14</v>
      </c>
    </row>
    <row r="15" spans="1:14" x14ac:dyDescent="0.3">
      <c r="A15" t="str">
        <f>'nyers pontok'!A15</f>
        <v>pályázat14</v>
      </c>
      <c r="B15">
        <f>RANK('nyers pontok'!B15,'nyers pontok'!B$2:B$40,0)</f>
        <v>25</v>
      </c>
      <c r="C15">
        <f>RANK('nyers pontok'!C15,'nyers pontok'!C$2:C$40,0)</f>
        <v>10</v>
      </c>
      <c r="D15">
        <f>RANK('nyers pontok'!D15,'nyers pontok'!D$2:D$40,0)</f>
        <v>10</v>
      </c>
      <c r="E15">
        <f>RANK('nyers pontok'!E15,'nyers pontok'!E$2:E$40,0)</f>
        <v>31</v>
      </c>
      <c r="F15">
        <f>RANK('nyers pontok'!F15,'nyers pontok'!F$2:F$40,0)</f>
        <v>8</v>
      </c>
      <c r="G15">
        <f>RANK('nyers pontok'!G15,'nyers pontok'!G$2:G$40,0)</f>
        <v>16</v>
      </c>
      <c r="H15">
        <f>RANK('nyers pontok'!H15,'nyers pontok'!H$2:H$40,0)</f>
        <v>1</v>
      </c>
      <c r="I15">
        <v>1000000</v>
      </c>
      <c r="J15">
        <f t="shared" si="0"/>
        <v>1000053.8</v>
      </c>
      <c r="K15">
        <f t="shared" si="2"/>
        <v>1</v>
      </c>
      <c r="L15">
        <f t="shared" si="3"/>
        <v>10</v>
      </c>
      <c r="M15" s="2">
        <f t="shared" si="4"/>
        <v>14.428571428571429</v>
      </c>
      <c r="N15" s="21">
        <f t="shared" si="1"/>
        <v>15</v>
      </c>
    </row>
    <row r="16" spans="1:14" x14ac:dyDescent="0.3">
      <c r="A16" t="str">
        <f>'nyers pontok'!A16</f>
        <v>pályázat15</v>
      </c>
      <c r="B16">
        <f>RANK('nyers pontok'!B16,'nyers pontok'!B$2:B$40,0)</f>
        <v>9</v>
      </c>
      <c r="C16">
        <f>RANK('nyers pontok'!C16,'nyers pontok'!C$2:C$40,0)</f>
        <v>20</v>
      </c>
      <c r="D16">
        <f>RANK('nyers pontok'!D16,'nyers pontok'!D$2:D$40,0)</f>
        <v>16</v>
      </c>
      <c r="E16">
        <f>RANK('nyers pontok'!E16,'nyers pontok'!E$2:E$40,0)</f>
        <v>21</v>
      </c>
      <c r="F16">
        <f>RANK('nyers pontok'!F16,'nyers pontok'!F$2:F$40,0)</f>
        <v>9</v>
      </c>
      <c r="G16">
        <f>RANK('nyers pontok'!G16,'nyers pontok'!G$2:G$40,0)</f>
        <v>19</v>
      </c>
      <c r="H16">
        <f>RANK('nyers pontok'!H16,'nyers pontok'!H$2:H$40,0)</f>
        <v>10</v>
      </c>
      <c r="I16">
        <v>1000000</v>
      </c>
      <c r="J16">
        <f t="shared" si="0"/>
        <v>1000020.3</v>
      </c>
      <c r="K16">
        <f t="shared" si="2"/>
        <v>1</v>
      </c>
      <c r="L16">
        <f t="shared" si="3"/>
        <v>18</v>
      </c>
      <c r="M16" s="2">
        <f t="shared" si="4"/>
        <v>14.857142857142858</v>
      </c>
      <c r="N16" s="21">
        <f t="shared" si="1"/>
        <v>16</v>
      </c>
    </row>
    <row r="17" spans="1:14" x14ac:dyDescent="0.3">
      <c r="A17" t="str">
        <f>'nyers pontok'!A17</f>
        <v>pályázat16</v>
      </c>
      <c r="B17">
        <f>RANK('nyers pontok'!B17,'nyers pontok'!B$2:B$40,0)</f>
        <v>21</v>
      </c>
      <c r="C17">
        <f>RANK('nyers pontok'!C17,'nyers pontok'!C$2:C$40,0)</f>
        <v>10</v>
      </c>
      <c r="D17">
        <f>RANK('nyers pontok'!D17,'nyers pontok'!D$2:D$40,0)</f>
        <v>10</v>
      </c>
      <c r="E17">
        <f>RANK('nyers pontok'!E17,'nyers pontok'!E$2:E$40,0)</f>
        <v>25</v>
      </c>
      <c r="F17">
        <f>RANK('nyers pontok'!F17,'nyers pontok'!F$2:F$40,0)</f>
        <v>23</v>
      </c>
      <c r="G17">
        <f>RANK('nyers pontok'!G17,'nyers pontok'!G$2:G$40,0)</f>
        <v>19</v>
      </c>
      <c r="H17">
        <f>RANK('nyers pontok'!H17,'nyers pontok'!H$2:H$40,0)</f>
        <v>10</v>
      </c>
      <c r="I17">
        <v>1000000</v>
      </c>
      <c r="J17">
        <f t="shared" si="0"/>
        <v>1000006.3</v>
      </c>
      <c r="K17">
        <f t="shared" si="2"/>
        <v>1</v>
      </c>
      <c r="L17">
        <f t="shared" si="3"/>
        <v>21</v>
      </c>
      <c r="M17" s="2">
        <f t="shared" si="4"/>
        <v>16.857142857142858</v>
      </c>
      <c r="N17" s="21">
        <f t="shared" si="1"/>
        <v>18</v>
      </c>
    </row>
    <row r="18" spans="1:14" x14ac:dyDescent="0.3">
      <c r="A18" t="str">
        <f>'nyers pontok'!A18</f>
        <v>pályázat17</v>
      </c>
      <c r="B18">
        <f>RANK('nyers pontok'!B18,'nyers pontok'!B$2:B$40,0)</f>
        <v>9</v>
      </c>
      <c r="C18">
        <f>RANK('nyers pontok'!C18,'nyers pontok'!C$2:C$40,0)</f>
        <v>20</v>
      </c>
      <c r="D18">
        <f>RANK('nyers pontok'!D18,'nyers pontok'!D$2:D$40,0)</f>
        <v>25</v>
      </c>
      <c r="E18">
        <f>RANK('nyers pontok'!E18,'nyers pontok'!E$2:E$40,0)</f>
        <v>10</v>
      </c>
      <c r="F18">
        <f>RANK('nyers pontok'!F18,'nyers pontok'!F$2:F$40,0)</f>
        <v>23</v>
      </c>
      <c r="G18">
        <f>RANK('nyers pontok'!G18,'nyers pontok'!G$2:G$40,0)</f>
        <v>16</v>
      </c>
      <c r="H18">
        <f>RANK('nyers pontok'!H18,'nyers pontok'!H$2:H$40,0)</f>
        <v>33</v>
      </c>
      <c r="I18">
        <v>1000000</v>
      </c>
      <c r="J18">
        <f t="shared" si="0"/>
        <v>999988.3</v>
      </c>
      <c r="K18">
        <f t="shared" si="2"/>
        <v>1</v>
      </c>
      <c r="L18">
        <f t="shared" si="3"/>
        <v>25</v>
      </c>
      <c r="M18" s="2">
        <f t="shared" si="4"/>
        <v>19.428571428571427</v>
      </c>
      <c r="N18" s="21">
        <f t="shared" si="1"/>
        <v>24</v>
      </c>
    </row>
    <row r="19" spans="1:14" x14ac:dyDescent="0.3">
      <c r="A19" t="str">
        <f>'nyers pontok'!A19</f>
        <v>pályázat18</v>
      </c>
      <c r="B19">
        <f>RANK('nyers pontok'!B19,'nyers pontok'!B$2:B$40,0)</f>
        <v>23</v>
      </c>
      <c r="C19">
        <f>RANK('nyers pontok'!C19,'nyers pontok'!C$2:C$40,0)</f>
        <v>9</v>
      </c>
      <c r="D19">
        <f>RANK('nyers pontok'!D19,'nyers pontok'!D$2:D$40,0)</f>
        <v>31</v>
      </c>
      <c r="E19">
        <f>RANK('nyers pontok'!E19,'nyers pontok'!E$2:E$40,0)</f>
        <v>31</v>
      </c>
      <c r="F19">
        <f>RANK('nyers pontok'!F19,'nyers pontok'!F$2:F$40,0)</f>
        <v>23</v>
      </c>
      <c r="G19">
        <f>RANK('nyers pontok'!G19,'nyers pontok'!G$2:G$40,0)</f>
        <v>8</v>
      </c>
      <c r="H19">
        <f>RANK('nyers pontok'!H19,'nyers pontok'!H$2:H$40,0)</f>
        <v>10</v>
      </c>
      <c r="I19">
        <v>1000000</v>
      </c>
      <c r="J19">
        <f t="shared" si="0"/>
        <v>999989.3</v>
      </c>
      <c r="K19">
        <f t="shared" si="2"/>
        <v>1</v>
      </c>
      <c r="L19">
        <f t="shared" si="3"/>
        <v>23</v>
      </c>
      <c r="M19" s="2">
        <f t="shared" si="4"/>
        <v>19.285714285714285</v>
      </c>
      <c r="N19" s="21">
        <f t="shared" si="1"/>
        <v>21</v>
      </c>
    </row>
    <row r="20" spans="1:14" x14ac:dyDescent="0.3">
      <c r="A20" t="str">
        <f>'nyers pontok'!A20</f>
        <v>pályázat19</v>
      </c>
      <c r="B20">
        <f>RANK('nyers pontok'!B20,'nyers pontok'!B$2:B$40,0)</f>
        <v>17</v>
      </c>
      <c r="C20">
        <f>RANK('nyers pontok'!C20,'nyers pontok'!C$2:C$40,0)</f>
        <v>29</v>
      </c>
      <c r="D20">
        <f>RANK('nyers pontok'!D20,'nyers pontok'!D$2:D$40,0)</f>
        <v>1</v>
      </c>
      <c r="E20">
        <f>RANK('nyers pontok'!E20,'nyers pontok'!E$2:E$40,0)</f>
        <v>10</v>
      </c>
      <c r="F20">
        <f>RANK('nyers pontok'!F20,'nyers pontok'!F$2:F$40,0)</f>
        <v>20</v>
      </c>
      <c r="G20">
        <f>RANK('nyers pontok'!G20,'nyers pontok'!G$2:G$40,0)</f>
        <v>23</v>
      </c>
      <c r="H20">
        <f>RANK('nyers pontok'!H20,'nyers pontok'!H$2:H$40,0)</f>
        <v>36</v>
      </c>
      <c r="I20">
        <v>1000000</v>
      </c>
      <c r="J20">
        <f t="shared" si="0"/>
        <v>1000036.3</v>
      </c>
      <c r="K20">
        <f t="shared" si="2"/>
        <v>1</v>
      </c>
      <c r="L20">
        <f t="shared" si="3"/>
        <v>14</v>
      </c>
      <c r="M20" s="2">
        <f t="shared" si="4"/>
        <v>19.428571428571427</v>
      </c>
      <c r="N20" s="21">
        <f t="shared" si="1"/>
        <v>24</v>
      </c>
    </row>
    <row r="21" spans="1:14" x14ac:dyDescent="0.3">
      <c r="A21" t="str">
        <f>'nyers pontok'!A21</f>
        <v>pályázat20</v>
      </c>
      <c r="B21">
        <f>RANK('nyers pontok'!B21,'nyers pontok'!B$2:B$40,0)</f>
        <v>9</v>
      </c>
      <c r="C21">
        <f>RANK('nyers pontok'!C21,'nyers pontok'!C$2:C$40,0)</f>
        <v>20</v>
      </c>
      <c r="D21">
        <f>RANK('nyers pontok'!D21,'nyers pontok'!D$2:D$40,0)</f>
        <v>10</v>
      </c>
      <c r="E21">
        <f>RANK('nyers pontok'!E21,'nyers pontok'!E$2:E$40,0)</f>
        <v>21</v>
      </c>
      <c r="F21">
        <f>RANK('nyers pontok'!F21,'nyers pontok'!F$2:F$40,0)</f>
        <v>20</v>
      </c>
      <c r="G21">
        <f>RANK('nyers pontok'!G21,'nyers pontok'!G$2:G$40,0)</f>
        <v>26</v>
      </c>
      <c r="H21">
        <f>RANK('nyers pontok'!H21,'nyers pontok'!H$2:H$40,0)</f>
        <v>4</v>
      </c>
      <c r="I21">
        <v>1000000</v>
      </c>
      <c r="J21">
        <f t="shared" si="0"/>
        <v>1000033.3</v>
      </c>
      <c r="K21">
        <f t="shared" si="2"/>
        <v>1</v>
      </c>
      <c r="L21">
        <f t="shared" si="3"/>
        <v>16</v>
      </c>
      <c r="M21" s="2">
        <f t="shared" si="4"/>
        <v>15.714285714285714</v>
      </c>
      <c r="N21" s="21">
        <f t="shared" si="1"/>
        <v>17</v>
      </c>
    </row>
    <row r="22" spans="1:14" x14ac:dyDescent="0.3">
      <c r="A22" t="str">
        <f>'nyers pontok'!A22</f>
        <v>pályázat21</v>
      </c>
      <c r="B22">
        <f>RANK('nyers pontok'!B22,'nyers pontok'!B$2:B$40,0)</f>
        <v>25</v>
      </c>
      <c r="C22">
        <f>RANK('nyers pontok'!C22,'nyers pontok'!C$2:C$40,0)</f>
        <v>15</v>
      </c>
      <c r="D22">
        <f>RANK('nyers pontok'!D22,'nyers pontok'!D$2:D$40,0)</f>
        <v>27</v>
      </c>
      <c r="E22">
        <f>RANK('nyers pontok'!E22,'nyers pontok'!E$2:E$40,0)</f>
        <v>10</v>
      </c>
      <c r="F22">
        <f>RANK('nyers pontok'!F22,'nyers pontok'!F$2:F$40,0)</f>
        <v>9</v>
      </c>
      <c r="G22">
        <f>RANK('nyers pontok'!G22,'nyers pontok'!G$2:G$40,0)</f>
        <v>19</v>
      </c>
      <c r="H22">
        <f>RANK('nyers pontok'!H22,'nyers pontok'!H$2:H$40,0)</f>
        <v>31</v>
      </c>
      <c r="I22">
        <v>1000000</v>
      </c>
      <c r="J22">
        <f t="shared" si="0"/>
        <v>999988.3</v>
      </c>
      <c r="K22">
        <f t="shared" si="2"/>
        <v>1</v>
      </c>
      <c r="L22">
        <f t="shared" si="3"/>
        <v>25</v>
      </c>
      <c r="M22" s="2">
        <f t="shared" si="4"/>
        <v>19.428571428571427</v>
      </c>
      <c r="N22" s="21">
        <f t="shared" si="1"/>
        <v>24</v>
      </c>
    </row>
    <row r="23" spans="1:14" x14ac:dyDescent="0.3">
      <c r="A23" t="str">
        <f>'nyers pontok'!A23</f>
        <v>pályázat22</v>
      </c>
      <c r="B23">
        <f>RANK('nyers pontok'!B23,'nyers pontok'!B$2:B$40,0)</f>
        <v>23</v>
      </c>
      <c r="C23">
        <f>RANK('nyers pontok'!C23,'nyers pontok'!C$2:C$40,0)</f>
        <v>25</v>
      </c>
      <c r="D23">
        <f>RANK('nyers pontok'!D23,'nyers pontok'!D$2:D$40,0)</f>
        <v>20</v>
      </c>
      <c r="E23">
        <f>RANK('nyers pontok'!E23,'nyers pontok'!E$2:E$40,0)</f>
        <v>7</v>
      </c>
      <c r="F23">
        <f>RANK('nyers pontok'!F23,'nyers pontok'!F$2:F$40,0)</f>
        <v>23</v>
      </c>
      <c r="G23">
        <f>RANK('nyers pontok'!G23,'nyers pontok'!G$2:G$40,0)</f>
        <v>23</v>
      </c>
      <c r="H23">
        <f>RANK('nyers pontok'!H23,'nyers pontok'!H$2:H$40,0)</f>
        <v>6</v>
      </c>
      <c r="I23">
        <v>1000000</v>
      </c>
      <c r="J23">
        <f t="shared" si="0"/>
        <v>1000007.8</v>
      </c>
      <c r="K23">
        <f t="shared" si="2"/>
        <v>1</v>
      </c>
      <c r="L23">
        <f t="shared" si="3"/>
        <v>20</v>
      </c>
      <c r="M23" s="2">
        <f t="shared" si="4"/>
        <v>18.142857142857142</v>
      </c>
      <c r="N23" s="21">
        <f t="shared" si="1"/>
        <v>20</v>
      </c>
    </row>
    <row r="24" spans="1:14" ht="15" thickBot="1" x14ac:dyDescent="0.35">
      <c r="A24" t="str">
        <f>'nyers pontok'!A24</f>
        <v>pályázat23</v>
      </c>
      <c r="B24">
        <f>RANK('nyers pontok'!B24,'nyers pontok'!B$2:B$40,0)</f>
        <v>25</v>
      </c>
      <c r="C24">
        <f>RANK('nyers pontok'!C24,'nyers pontok'!C$2:C$40,0)</f>
        <v>26</v>
      </c>
      <c r="D24">
        <f>RANK('nyers pontok'!D24,'nyers pontok'!D$2:D$40,0)</f>
        <v>10</v>
      </c>
      <c r="E24">
        <f>RANK('nyers pontok'!E24,'nyers pontok'!E$2:E$40,0)</f>
        <v>10</v>
      </c>
      <c r="F24">
        <f>RANK('nyers pontok'!F24,'nyers pontok'!F$2:F$40,0)</f>
        <v>9</v>
      </c>
      <c r="G24">
        <f>RANK('nyers pontok'!G24,'nyers pontok'!G$2:G$40,0)</f>
        <v>26</v>
      </c>
      <c r="H24">
        <f>RANK('nyers pontok'!H24,'nyers pontok'!H$2:H$40,0)</f>
        <v>29</v>
      </c>
      <c r="I24">
        <v>1000000</v>
      </c>
      <c r="J24">
        <f t="shared" si="0"/>
        <v>999989.3</v>
      </c>
      <c r="K24">
        <f t="shared" si="2"/>
        <v>1</v>
      </c>
      <c r="L24">
        <f t="shared" si="3"/>
        <v>23</v>
      </c>
      <c r="M24" s="2">
        <f t="shared" si="4"/>
        <v>19.285714285714285</v>
      </c>
      <c r="N24" s="21">
        <f t="shared" si="1"/>
        <v>21</v>
      </c>
    </row>
    <row r="25" spans="1:14" ht="15" thickBot="1" x14ac:dyDescent="0.35">
      <c r="A25" t="str">
        <f>'nyers pontok'!A25</f>
        <v>pályázat24</v>
      </c>
      <c r="B25">
        <f>RANK('nyers pontok'!B25,'nyers pontok'!B$2:B$40,0)</f>
        <v>8</v>
      </c>
      <c r="C25">
        <f>RANK('nyers pontok'!C25,'nyers pontok'!C$2:C$40,0)</f>
        <v>7</v>
      </c>
      <c r="D25">
        <f>RANK('nyers pontok'!D25,'nyers pontok'!D$2:D$40,0)</f>
        <v>2</v>
      </c>
      <c r="E25">
        <f>RANK('nyers pontok'!E25,'nyers pontok'!E$2:E$40,0)</f>
        <v>7</v>
      </c>
      <c r="F25">
        <f>RANK('nyers pontok'!F25,'nyers pontok'!F$2:F$40,0)</f>
        <v>5</v>
      </c>
      <c r="G25">
        <f>RANK('nyers pontok'!G25,'nyers pontok'!G$2:G$40,0)</f>
        <v>1</v>
      </c>
      <c r="H25">
        <f>RANK('nyers pontok'!H25,'nyers pontok'!H$2:H$40,0)</f>
        <v>10</v>
      </c>
      <c r="I25">
        <v>1000000</v>
      </c>
      <c r="J25">
        <f t="shared" si="0"/>
        <v>1000084.3</v>
      </c>
      <c r="K25">
        <f t="shared" si="2"/>
        <v>1</v>
      </c>
      <c r="L25" s="19">
        <f t="shared" si="3"/>
        <v>1</v>
      </c>
      <c r="M25" s="2">
        <f t="shared" si="4"/>
        <v>5.7142857142857144</v>
      </c>
      <c r="N25" s="19">
        <f t="shared" si="1"/>
        <v>1</v>
      </c>
    </row>
    <row r="26" spans="1:14" x14ac:dyDescent="0.3">
      <c r="A26" t="str">
        <f>'nyers pontok'!A26</f>
        <v>pályázat25</v>
      </c>
      <c r="B26">
        <f>RANK('nyers pontok'!B26,'nyers pontok'!B$2:B$40,0)</f>
        <v>31</v>
      </c>
      <c r="C26">
        <f>RANK('nyers pontok'!C26,'nyers pontok'!C$2:C$40,0)</f>
        <v>17</v>
      </c>
      <c r="D26">
        <f>RANK('nyers pontok'!D26,'nyers pontok'!D$2:D$40,0)</f>
        <v>3</v>
      </c>
      <c r="E26">
        <f>RANK('nyers pontok'!E26,'nyers pontok'!E$2:E$40,0)</f>
        <v>21</v>
      </c>
      <c r="F26">
        <f>RANK('nyers pontok'!F26,'nyers pontok'!F$2:F$40,0)</f>
        <v>9</v>
      </c>
      <c r="G26">
        <f>RANK('nyers pontok'!G26,'nyers pontok'!G$2:G$40,0)</f>
        <v>33</v>
      </c>
      <c r="H26">
        <f>RANK('nyers pontok'!H26,'nyers pontok'!H$2:H$40,0)</f>
        <v>10</v>
      </c>
      <c r="I26">
        <v>1000000</v>
      </c>
      <c r="J26">
        <f t="shared" si="0"/>
        <v>1000000.3</v>
      </c>
      <c r="K26">
        <f t="shared" si="2"/>
        <v>1</v>
      </c>
      <c r="L26">
        <f t="shared" si="3"/>
        <v>22</v>
      </c>
      <c r="M26" s="2">
        <f t="shared" si="4"/>
        <v>17.714285714285715</v>
      </c>
      <c r="N26" s="21">
        <f t="shared" si="1"/>
        <v>19</v>
      </c>
    </row>
    <row r="27" spans="1:14" x14ac:dyDescent="0.3">
      <c r="A27" t="str">
        <f>'nyers pontok'!A27</f>
        <v>pályázat26</v>
      </c>
      <c r="B27">
        <f>RANK('nyers pontok'!B27,'nyers pontok'!B$2:B$40,0)</f>
        <v>16</v>
      </c>
      <c r="C27">
        <f>RANK('nyers pontok'!C27,'nyers pontok'!C$2:C$40,0)</f>
        <v>12</v>
      </c>
      <c r="D27">
        <f>RANK('nyers pontok'!D27,'nyers pontok'!D$2:D$40,0)</f>
        <v>31</v>
      </c>
      <c r="E27">
        <f>RANK('nyers pontok'!E27,'nyers pontok'!E$2:E$40,0)</f>
        <v>35</v>
      </c>
      <c r="F27">
        <f>RANK('nyers pontok'!F27,'nyers pontok'!F$2:F$40,0)</f>
        <v>9</v>
      </c>
      <c r="G27">
        <f>RANK('nyers pontok'!G27,'nyers pontok'!G$2:G$40,0)</f>
        <v>29</v>
      </c>
      <c r="H27">
        <f>RANK('nyers pontok'!H27,'nyers pontok'!H$2:H$40,0)</f>
        <v>3</v>
      </c>
      <c r="I27">
        <v>1000000</v>
      </c>
      <c r="J27">
        <f t="shared" si="0"/>
        <v>1000019.8</v>
      </c>
      <c r="K27">
        <f t="shared" si="2"/>
        <v>1</v>
      </c>
      <c r="L27">
        <f t="shared" si="3"/>
        <v>19</v>
      </c>
      <c r="M27" s="2">
        <f t="shared" si="4"/>
        <v>19.285714285714285</v>
      </c>
      <c r="N27" s="21">
        <f t="shared" si="1"/>
        <v>21</v>
      </c>
    </row>
    <row r="28" spans="1:14" x14ac:dyDescent="0.3">
      <c r="A28" t="str">
        <f>'nyers pontok'!A28</f>
        <v>pályázat27</v>
      </c>
      <c r="B28">
        <f>RANK('nyers pontok'!B28,'nyers pontok'!B$2:B$40,0)</f>
        <v>36</v>
      </c>
      <c r="C28">
        <f>RANK('nyers pontok'!C28,'nyers pontok'!C$2:C$40,0)</f>
        <v>12</v>
      </c>
      <c r="D28">
        <f>RANK('nyers pontok'!D28,'nyers pontok'!D$2:D$40,0)</f>
        <v>8</v>
      </c>
      <c r="E28">
        <f>RANK('nyers pontok'!E28,'nyers pontok'!E$2:E$40,0)</f>
        <v>39</v>
      </c>
      <c r="F28">
        <f>RANK('nyers pontok'!F28,'nyers pontok'!F$2:F$40,0)</f>
        <v>27</v>
      </c>
      <c r="G28">
        <f>RANK('nyers pontok'!G28,'nyers pontok'!G$2:G$40,0)</f>
        <v>18</v>
      </c>
      <c r="H28">
        <f>RANK('nyers pontok'!H28,'nyers pontok'!H$2:H$40,0)</f>
        <v>10</v>
      </c>
      <c r="I28">
        <v>1000000</v>
      </c>
      <c r="J28">
        <f t="shared" si="0"/>
        <v>999919.8</v>
      </c>
      <c r="K28">
        <f t="shared" si="2"/>
        <v>1</v>
      </c>
      <c r="L28">
        <f t="shared" si="3"/>
        <v>34</v>
      </c>
      <c r="M28" s="2">
        <f t="shared" si="4"/>
        <v>21.428571428571427</v>
      </c>
      <c r="N28" s="21">
        <f t="shared" si="1"/>
        <v>27</v>
      </c>
    </row>
    <row r="29" spans="1:14" x14ac:dyDescent="0.3">
      <c r="A29" t="str">
        <f>'nyers pontok'!A29</f>
        <v>pályázat28</v>
      </c>
      <c r="B29">
        <f>RANK('nyers pontok'!B29,'nyers pontok'!B$2:B$40,0)</f>
        <v>21</v>
      </c>
      <c r="C29">
        <f>RANK('nyers pontok'!C29,'nyers pontok'!C$2:C$40,0)</f>
        <v>30</v>
      </c>
      <c r="D29">
        <f>RANK('nyers pontok'!D29,'nyers pontok'!D$2:D$40,0)</f>
        <v>37</v>
      </c>
      <c r="E29">
        <f>RANK('nyers pontok'!E29,'nyers pontok'!E$2:E$40,0)</f>
        <v>10</v>
      </c>
      <c r="F29">
        <f>RANK('nyers pontok'!F29,'nyers pontok'!F$2:F$40,0)</f>
        <v>31</v>
      </c>
      <c r="G29">
        <f>RANK('nyers pontok'!G29,'nyers pontok'!G$2:G$40,0)</f>
        <v>14</v>
      </c>
      <c r="H29">
        <f>RANK('nyers pontok'!H29,'nyers pontok'!H$2:H$40,0)</f>
        <v>10</v>
      </c>
      <c r="I29">
        <v>1000000</v>
      </c>
      <c r="J29">
        <f t="shared" si="0"/>
        <v>999957.8</v>
      </c>
      <c r="K29">
        <f t="shared" si="2"/>
        <v>1</v>
      </c>
      <c r="L29">
        <f t="shared" si="3"/>
        <v>30</v>
      </c>
      <c r="M29" s="2">
        <f t="shared" si="4"/>
        <v>21.857142857142858</v>
      </c>
      <c r="N29" s="21">
        <f t="shared" si="1"/>
        <v>28</v>
      </c>
    </row>
    <row r="30" spans="1:14" x14ac:dyDescent="0.3">
      <c r="A30" t="str">
        <f>'nyers pontok'!A30</f>
        <v>pályázat29</v>
      </c>
      <c r="B30">
        <f>RANK('nyers pontok'!B30,'nyers pontok'!B$2:B$40,0)</f>
        <v>17</v>
      </c>
      <c r="C30">
        <f>RANK('nyers pontok'!C30,'nyers pontok'!C$2:C$40,0)</f>
        <v>28</v>
      </c>
      <c r="D30">
        <f>RANK('nyers pontok'!D30,'nyers pontok'!D$2:D$40,0)</f>
        <v>27</v>
      </c>
      <c r="E30">
        <f>RANK('nyers pontok'!E30,'nyers pontok'!E$2:E$40,0)</f>
        <v>31</v>
      </c>
      <c r="F30">
        <f>RANK('nyers pontok'!F30,'nyers pontok'!F$2:F$40,0)</f>
        <v>33</v>
      </c>
      <c r="G30">
        <f>RANK('nyers pontok'!G30,'nyers pontok'!G$2:G$40,0)</f>
        <v>25</v>
      </c>
      <c r="H30">
        <f>RANK('nyers pontok'!H30,'nyers pontok'!H$2:H$40,0)</f>
        <v>10</v>
      </c>
      <c r="I30">
        <v>1000000</v>
      </c>
      <c r="J30">
        <f t="shared" si="0"/>
        <v>999953.3</v>
      </c>
      <c r="K30">
        <f t="shared" si="2"/>
        <v>1</v>
      </c>
      <c r="L30">
        <f t="shared" si="3"/>
        <v>31</v>
      </c>
      <c r="M30" s="2">
        <f t="shared" si="4"/>
        <v>24.428571428571427</v>
      </c>
      <c r="N30" s="21">
        <f t="shared" si="1"/>
        <v>30</v>
      </c>
    </row>
    <row r="31" spans="1:14" x14ac:dyDescent="0.3">
      <c r="A31" t="str">
        <f>'nyers pontok'!A31</f>
        <v>pályázat30</v>
      </c>
      <c r="B31">
        <f>RANK('nyers pontok'!B31,'nyers pontok'!B$2:B$40,0)</f>
        <v>17</v>
      </c>
      <c r="C31">
        <f>RANK('nyers pontok'!C31,'nyers pontok'!C$2:C$40,0)</f>
        <v>26</v>
      </c>
      <c r="D31">
        <f>RANK('nyers pontok'!D31,'nyers pontok'!D$2:D$40,0)</f>
        <v>10</v>
      </c>
      <c r="E31">
        <f>RANK('nyers pontok'!E31,'nyers pontok'!E$2:E$40,0)</f>
        <v>10</v>
      </c>
      <c r="F31">
        <f>RANK('nyers pontok'!F31,'nyers pontok'!F$2:F$40,0)</f>
        <v>34</v>
      </c>
      <c r="G31">
        <f>RANK('nyers pontok'!G31,'nyers pontok'!G$2:G$40,0)</f>
        <v>34</v>
      </c>
      <c r="H31">
        <f>RANK('nyers pontok'!H31,'nyers pontok'!H$2:H$40,0)</f>
        <v>35</v>
      </c>
      <c r="I31">
        <v>1000000</v>
      </c>
      <c r="J31">
        <f t="shared" si="0"/>
        <v>999958.3</v>
      </c>
      <c r="K31">
        <f t="shared" si="2"/>
        <v>1</v>
      </c>
      <c r="L31">
        <f t="shared" si="3"/>
        <v>29</v>
      </c>
      <c r="M31" s="2">
        <f t="shared" si="4"/>
        <v>23.714285714285715</v>
      </c>
      <c r="N31" s="21">
        <f t="shared" si="1"/>
        <v>29</v>
      </c>
    </row>
    <row r="32" spans="1:14" x14ac:dyDescent="0.3">
      <c r="A32" t="str">
        <f>'nyers pontok'!A32</f>
        <v>pályázat31</v>
      </c>
      <c r="B32">
        <f>RANK('nyers pontok'!B32,'nyers pontok'!B$2:B$40,0)</f>
        <v>25</v>
      </c>
      <c r="C32">
        <f>RANK('nyers pontok'!C32,'nyers pontok'!C$2:C$40,0)</f>
        <v>33</v>
      </c>
      <c r="D32">
        <f>RANK('nyers pontok'!D32,'nyers pontok'!D$2:D$40,0)</f>
        <v>36</v>
      </c>
      <c r="E32">
        <f>RANK('nyers pontok'!E32,'nyers pontok'!E$2:E$40,0)</f>
        <v>25</v>
      </c>
      <c r="F32">
        <f>RANK('nyers pontok'!F32,'nyers pontok'!F$2:F$40,0)</f>
        <v>30</v>
      </c>
      <c r="G32">
        <f>RANK('nyers pontok'!G32,'nyers pontok'!G$2:G$40,0)</f>
        <v>29</v>
      </c>
      <c r="H32">
        <f>RANK('nyers pontok'!H32,'nyers pontok'!H$2:H$40,0)</f>
        <v>10</v>
      </c>
      <c r="I32">
        <v>1000000</v>
      </c>
      <c r="J32">
        <f t="shared" si="0"/>
        <v>999922.8</v>
      </c>
      <c r="K32">
        <f t="shared" si="2"/>
        <v>1</v>
      </c>
      <c r="L32">
        <f t="shared" si="3"/>
        <v>33</v>
      </c>
      <c r="M32" s="2">
        <f t="shared" si="4"/>
        <v>26.857142857142858</v>
      </c>
      <c r="N32" s="21">
        <f t="shared" si="1"/>
        <v>34</v>
      </c>
    </row>
    <row r="33" spans="1:14" x14ac:dyDescent="0.3">
      <c r="A33" t="str">
        <f>'nyers pontok'!A33</f>
        <v>pályázat32</v>
      </c>
      <c r="B33">
        <f>RANK('nyers pontok'!B33,'nyers pontok'!B$2:B$40,0)</f>
        <v>25</v>
      </c>
      <c r="C33">
        <f>RANK('nyers pontok'!C33,'nyers pontok'!C$2:C$40,0)</f>
        <v>32</v>
      </c>
      <c r="D33">
        <f>RANK('nyers pontok'!D33,'nyers pontok'!D$2:D$40,0)</f>
        <v>33</v>
      </c>
      <c r="E33">
        <f>RANK('nyers pontok'!E33,'nyers pontok'!E$2:E$40,0)</f>
        <v>10</v>
      </c>
      <c r="F33">
        <f>RANK('nyers pontok'!F33,'nyers pontok'!F$2:F$40,0)</f>
        <v>32</v>
      </c>
      <c r="G33">
        <f>RANK('nyers pontok'!G33,'nyers pontok'!G$2:G$40,0)</f>
        <v>36</v>
      </c>
      <c r="H33">
        <f>RANK('nyers pontok'!H33,'nyers pontok'!H$2:H$40,0)</f>
        <v>6</v>
      </c>
      <c r="I33">
        <v>1000000</v>
      </c>
      <c r="J33">
        <f t="shared" si="0"/>
        <v>999960.8</v>
      </c>
      <c r="K33">
        <f t="shared" si="2"/>
        <v>1</v>
      </c>
      <c r="L33">
        <f t="shared" si="3"/>
        <v>28</v>
      </c>
      <c r="M33" s="2">
        <f t="shared" si="4"/>
        <v>24.857142857142858</v>
      </c>
      <c r="N33" s="21">
        <f t="shared" si="1"/>
        <v>31</v>
      </c>
    </row>
    <row r="34" spans="1:14" x14ac:dyDescent="0.3">
      <c r="A34" t="str">
        <f>'nyers pontok'!A34</f>
        <v>pályázat33</v>
      </c>
      <c r="B34">
        <f>RANK('nyers pontok'!B34,'nyers pontok'!B$2:B$40,0)</f>
        <v>34</v>
      </c>
      <c r="C34">
        <f>RANK('nyers pontok'!C34,'nyers pontok'!C$2:C$40,0)</f>
        <v>34</v>
      </c>
      <c r="D34">
        <f>RANK('nyers pontok'!D34,'nyers pontok'!D$2:D$40,0)</f>
        <v>27</v>
      </c>
      <c r="E34">
        <f>RANK('nyers pontok'!E34,'nyers pontok'!E$2:E$40,0)</f>
        <v>25</v>
      </c>
      <c r="F34">
        <f>RANK('nyers pontok'!F34,'nyers pontok'!F$2:F$40,0)</f>
        <v>28</v>
      </c>
      <c r="G34">
        <f>RANK('nyers pontok'!G34,'nyers pontok'!G$2:G$40,0)</f>
        <v>29</v>
      </c>
      <c r="H34">
        <f>RANK('nyers pontok'!H34,'nyers pontok'!H$2:H$40,0)</f>
        <v>10</v>
      </c>
      <c r="I34">
        <v>1000000</v>
      </c>
      <c r="J34">
        <f t="shared" si="0"/>
        <v>999937.3</v>
      </c>
      <c r="K34">
        <f t="shared" si="2"/>
        <v>1</v>
      </c>
      <c r="L34">
        <f t="shared" si="3"/>
        <v>32</v>
      </c>
      <c r="M34" s="2">
        <f t="shared" si="4"/>
        <v>26.714285714285715</v>
      </c>
      <c r="N34" s="21">
        <f t="shared" si="1"/>
        <v>33</v>
      </c>
    </row>
    <row r="35" spans="1:14" x14ac:dyDescent="0.3">
      <c r="A35" t="str">
        <f>'nyers pontok'!A35</f>
        <v>pályázat34</v>
      </c>
      <c r="B35">
        <f>RANK('nyers pontok'!B35,'nyers pontok'!B$2:B$40,0)</f>
        <v>32</v>
      </c>
      <c r="C35">
        <f>RANK('nyers pontok'!C35,'nyers pontok'!C$2:C$40,0)</f>
        <v>31</v>
      </c>
      <c r="D35">
        <f>RANK('nyers pontok'!D35,'nyers pontok'!D$2:D$40,0)</f>
        <v>33</v>
      </c>
      <c r="E35">
        <f>RANK('nyers pontok'!E35,'nyers pontok'!E$2:E$40,0)</f>
        <v>25</v>
      </c>
      <c r="F35">
        <f>RANK('nyers pontok'!F35,'nyers pontok'!F$2:F$40,0)</f>
        <v>35</v>
      </c>
      <c r="G35">
        <f>RANK('nyers pontok'!G35,'nyers pontok'!G$2:G$40,0)</f>
        <v>32</v>
      </c>
      <c r="H35">
        <f>RANK('nyers pontok'!H35,'nyers pontok'!H$2:H$40,0)</f>
        <v>39</v>
      </c>
      <c r="I35">
        <v>1000000</v>
      </c>
      <c r="J35">
        <f t="shared" si="0"/>
        <v>999881.3</v>
      </c>
      <c r="K35">
        <f t="shared" si="2"/>
        <v>1</v>
      </c>
      <c r="L35">
        <f t="shared" si="3"/>
        <v>36</v>
      </c>
      <c r="M35" s="2">
        <f t="shared" si="4"/>
        <v>32.428571428571431</v>
      </c>
      <c r="N35" s="21">
        <f t="shared" si="1"/>
        <v>36</v>
      </c>
    </row>
    <row r="36" spans="1:14" x14ac:dyDescent="0.3">
      <c r="A36" t="str">
        <f>'nyers pontok'!A36</f>
        <v>pályázat35</v>
      </c>
      <c r="B36">
        <f>RANK('nyers pontok'!B36,'nyers pontok'!B$2:B$40,0)</f>
        <v>33</v>
      </c>
      <c r="C36">
        <f>RANK('nyers pontok'!C36,'nyers pontok'!C$2:C$40,0)</f>
        <v>36</v>
      </c>
      <c r="D36">
        <f>RANK('nyers pontok'!D36,'nyers pontok'!D$2:D$40,0)</f>
        <v>20</v>
      </c>
      <c r="E36">
        <f>RANK('nyers pontok'!E36,'nyers pontok'!E$2:E$40,0)</f>
        <v>31</v>
      </c>
      <c r="F36">
        <f>RANK('nyers pontok'!F36,'nyers pontok'!F$2:F$40,0)</f>
        <v>28</v>
      </c>
      <c r="G36">
        <f>RANK('nyers pontok'!G36,'nyers pontok'!G$2:G$40,0)</f>
        <v>28</v>
      </c>
      <c r="H36">
        <f>RANK('nyers pontok'!H36,'nyers pontok'!H$2:H$40,0)</f>
        <v>2</v>
      </c>
      <c r="I36">
        <v>1000000</v>
      </c>
      <c r="J36">
        <f t="shared" si="0"/>
        <v>999976.8</v>
      </c>
      <c r="K36">
        <f t="shared" si="2"/>
        <v>1</v>
      </c>
      <c r="L36">
        <f t="shared" si="3"/>
        <v>27</v>
      </c>
      <c r="M36" s="2">
        <f t="shared" si="4"/>
        <v>25.428571428571427</v>
      </c>
      <c r="N36" s="21">
        <f t="shared" si="1"/>
        <v>32</v>
      </c>
    </row>
    <row r="37" spans="1:14" x14ac:dyDescent="0.3">
      <c r="A37" t="str">
        <f>'nyers pontok'!A37</f>
        <v>pályázat36</v>
      </c>
      <c r="B37">
        <f>RANK('nyers pontok'!B37,'nyers pontok'!B$2:B$40,0)</f>
        <v>35</v>
      </c>
      <c r="C37">
        <f>RANK('nyers pontok'!C37,'nyers pontok'!C$2:C$40,0)</f>
        <v>35</v>
      </c>
      <c r="D37">
        <f>RANK('nyers pontok'!D37,'nyers pontok'!D$2:D$40,0)</f>
        <v>25</v>
      </c>
      <c r="E37">
        <f>RANK('nyers pontok'!E37,'nyers pontok'!E$2:E$40,0)</f>
        <v>37</v>
      </c>
      <c r="F37">
        <f>RANK('nyers pontok'!F37,'nyers pontok'!F$2:F$40,0)</f>
        <v>36</v>
      </c>
      <c r="G37">
        <f>RANK('nyers pontok'!G37,'nyers pontok'!G$2:G$40,0)</f>
        <v>34</v>
      </c>
      <c r="H37">
        <f>RANK('nyers pontok'!H37,'nyers pontok'!H$2:H$40,0)</f>
        <v>10</v>
      </c>
      <c r="I37">
        <v>1000000</v>
      </c>
      <c r="J37">
        <f t="shared" si="0"/>
        <v>999912.3</v>
      </c>
      <c r="K37">
        <f t="shared" si="2"/>
        <v>1</v>
      </c>
      <c r="L37">
        <f t="shared" si="3"/>
        <v>35</v>
      </c>
      <c r="M37" s="2">
        <f t="shared" si="4"/>
        <v>30.285714285714285</v>
      </c>
      <c r="N37" s="21">
        <f t="shared" si="1"/>
        <v>35</v>
      </c>
    </row>
    <row r="38" spans="1:14" x14ac:dyDescent="0.3">
      <c r="A38" t="str">
        <f>'nyers pontok'!A38</f>
        <v>pályázat37</v>
      </c>
      <c r="B38">
        <f>RANK('nyers pontok'!B38,'nyers pontok'!B$2:B$40,0)</f>
        <v>37</v>
      </c>
      <c r="C38">
        <f>RANK('nyers pontok'!C38,'nyers pontok'!C$2:C$40,0)</f>
        <v>39</v>
      </c>
      <c r="D38">
        <f>RANK('nyers pontok'!D38,'nyers pontok'!D$2:D$40,0)</f>
        <v>39</v>
      </c>
      <c r="E38">
        <f>RANK('nyers pontok'!E38,'nyers pontok'!E$2:E$40,0)</f>
        <v>30</v>
      </c>
      <c r="F38">
        <f>RANK('nyers pontok'!F38,'nyers pontok'!F$2:F$40,0)</f>
        <v>39</v>
      </c>
      <c r="G38">
        <f>RANK('nyers pontok'!G38,'nyers pontok'!G$2:G$40,0)</f>
        <v>37</v>
      </c>
      <c r="H38">
        <f>RANK('nyers pontok'!H38,'nyers pontok'!H$2:H$40,0)</f>
        <v>10</v>
      </c>
      <c r="I38">
        <v>1000000</v>
      </c>
      <c r="J38">
        <f t="shared" si="0"/>
        <v>999879.3</v>
      </c>
      <c r="K38">
        <f t="shared" si="2"/>
        <v>1</v>
      </c>
      <c r="L38">
        <f t="shared" si="3"/>
        <v>37</v>
      </c>
      <c r="M38" s="2">
        <f t="shared" si="4"/>
        <v>33</v>
      </c>
      <c r="N38" s="21">
        <f t="shared" si="1"/>
        <v>37</v>
      </c>
    </row>
    <row r="39" spans="1:14" x14ac:dyDescent="0.3">
      <c r="A39" t="str">
        <f>'nyers pontok'!A39</f>
        <v>pályázat38</v>
      </c>
      <c r="B39">
        <f>RANK('nyers pontok'!B39,'nyers pontok'!B$2:B$40,0)</f>
        <v>38</v>
      </c>
      <c r="C39">
        <f>RANK('nyers pontok'!C39,'nyers pontok'!C$2:C$40,0)</f>
        <v>37</v>
      </c>
      <c r="D39">
        <f>RANK('nyers pontok'!D39,'nyers pontok'!D$2:D$40,0)</f>
        <v>38</v>
      </c>
      <c r="E39">
        <f>RANK('nyers pontok'!E39,'nyers pontok'!E$2:E$40,0)</f>
        <v>35</v>
      </c>
      <c r="F39">
        <f>RANK('nyers pontok'!F39,'nyers pontok'!F$2:F$40,0)</f>
        <v>37</v>
      </c>
      <c r="G39">
        <f>RANK('nyers pontok'!G39,'nyers pontok'!G$2:G$40,0)</f>
        <v>37</v>
      </c>
      <c r="H39">
        <f>RANK('nyers pontok'!H39,'nyers pontok'!H$2:H$40,0)</f>
        <v>10</v>
      </c>
      <c r="I39">
        <v>1000000</v>
      </c>
      <c r="J39">
        <f t="shared" si="0"/>
        <v>999878.8</v>
      </c>
      <c r="K39">
        <f t="shared" si="2"/>
        <v>1</v>
      </c>
      <c r="L39">
        <f t="shared" si="3"/>
        <v>38</v>
      </c>
      <c r="M39" s="2">
        <f t="shared" si="4"/>
        <v>33.142857142857146</v>
      </c>
      <c r="N39" s="21">
        <f t="shared" si="1"/>
        <v>38</v>
      </c>
    </row>
    <row r="40" spans="1:14" x14ac:dyDescent="0.3">
      <c r="A40" t="str">
        <f>'nyers pontok'!A40</f>
        <v>pályázat39</v>
      </c>
      <c r="B40">
        <f>RANK('nyers pontok'!B40,'nyers pontok'!B$2:B$40,0)</f>
        <v>38</v>
      </c>
      <c r="C40">
        <f>RANK('nyers pontok'!C40,'nyers pontok'!C$2:C$40,0)</f>
        <v>37</v>
      </c>
      <c r="D40">
        <f>RANK('nyers pontok'!D40,'nyers pontok'!D$2:D$40,0)</f>
        <v>33</v>
      </c>
      <c r="E40">
        <f>RANK('nyers pontok'!E40,'nyers pontok'!E$2:E$40,0)</f>
        <v>38</v>
      </c>
      <c r="F40">
        <f>RANK('nyers pontok'!F40,'nyers pontok'!F$2:F$40,0)</f>
        <v>38</v>
      </c>
      <c r="G40">
        <f>RANK('nyers pontok'!G40,'nyers pontok'!G$2:G$40,0)</f>
        <v>37</v>
      </c>
      <c r="H40">
        <f>RANK('nyers pontok'!H40,'nyers pontok'!H$2:H$40,0)</f>
        <v>38</v>
      </c>
      <c r="I40">
        <v>1000000</v>
      </c>
      <c r="J40">
        <f t="shared" si="0"/>
        <v>999865.3</v>
      </c>
      <c r="K40">
        <f t="shared" si="2"/>
        <v>1</v>
      </c>
      <c r="L40">
        <f t="shared" si="3"/>
        <v>39</v>
      </c>
      <c r="M40" s="2">
        <f t="shared" si="4"/>
        <v>37</v>
      </c>
      <c r="N40" s="21">
        <f t="shared" si="1"/>
        <v>39</v>
      </c>
    </row>
    <row r="44" spans="1:14" ht="18" x14ac:dyDescent="0.3">
      <c r="A44" s="4"/>
    </row>
    <row r="45" spans="1:14" x14ac:dyDescent="0.3">
      <c r="A45" s="5"/>
    </row>
    <row r="48" spans="1:14" ht="18" x14ac:dyDescent="0.3">
      <c r="A48" s="6" t="s">
        <v>59</v>
      </c>
      <c r="B48" s="7">
        <v>1722415</v>
      </c>
      <c r="C48" s="6" t="s">
        <v>60</v>
      </c>
      <c r="D48" s="7">
        <v>39</v>
      </c>
      <c r="E48" s="6" t="s">
        <v>61</v>
      </c>
      <c r="F48" s="7">
        <v>7</v>
      </c>
      <c r="G48" s="6" t="s">
        <v>62</v>
      </c>
      <c r="H48" s="7">
        <v>39</v>
      </c>
      <c r="I48" s="6" t="s">
        <v>63</v>
      </c>
      <c r="J48" s="7">
        <v>0</v>
      </c>
      <c r="K48" s="6" t="s">
        <v>64</v>
      </c>
      <c r="L48" s="7" t="s">
        <v>211</v>
      </c>
    </row>
    <row r="49" spans="1:20" ht="18.600000000000001" thickBot="1" x14ac:dyDescent="0.35">
      <c r="A49" s="4"/>
    </row>
    <row r="50" spans="1:20" ht="15" thickBot="1" x14ac:dyDescent="0.35">
      <c r="A50" s="8" t="s">
        <v>66</v>
      </c>
      <c r="B50" s="8" t="s">
        <v>67</v>
      </c>
      <c r="C50" s="8" t="s">
        <v>68</v>
      </c>
      <c r="D50" s="8" t="s">
        <v>69</v>
      </c>
      <c r="E50" s="8" t="s">
        <v>70</v>
      </c>
      <c r="F50" s="8" t="s">
        <v>71</v>
      </c>
      <c r="G50" s="8" t="s">
        <v>72</v>
      </c>
      <c r="H50" s="8" t="s">
        <v>73</v>
      </c>
      <c r="I50" s="8" t="s">
        <v>74</v>
      </c>
      <c r="M50" t="s">
        <v>140</v>
      </c>
      <c r="N50" t="s">
        <v>140</v>
      </c>
      <c r="O50" t="s">
        <v>140</v>
      </c>
      <c r="P50" t="s">
        <v>140</v>
      </c>
      <c r="Q50" t="s">
        <v>140</v>
      </c>
      <c r="R50" t="s">
        <v>140</v>
      </c>
      <c r="S50" t="s">
        <v>140</v>
      </c>
      <c r="T50" t="str">
        <f>I50</f>
        <v>Y(A8)</v>
      </c>
    </row>
    <row r="51" spans="1:20" ht="15" thickBot="1" x14ac:dyDescent="0.35">
      <c r="A51" s="8" t="s">
        <v>75</v>
      </c>
      <c r="B51" s="9">
        <v>2</v>
      </c>
      <c r="C51" s="9">
        <v>1</v>
      </c>
      <c r="D51" s="9">
        <v>3</v>
      </c>
      <c r="E51" s="9">
        <v>2</v>
      </c>
      <c r="F51" s="9">
        <v>1</v>
      </c>
      <c r="G51" s="9">
        <v>5</v>
      </c>
      <c r="H51" s="9">
        <v>30</v>
      </c>
      <c r="I51" s="9">
        <v>1000000</v>
      </c>
      <c r="M51">
        <f>40-B51</f>
        <v>38</v>
      </c>
      <c r="N51">
        <f t="shared" ref="N51:N89" si="5">40-C51</f>
        <v>39</v>
      </c>
      <c r="O51">
        <f t="shared" ref="O51:O89" si="6">40-D51</f>
        <v>37</v>
      </c>
      <c r="P51">
        <f t="shared" ref="P51:P89" si="7">40-E51</f>
        <v>38</v>
      </c>
      <c r="Q51">
        <f t="shared" ref="Q51:Q89" si="8">40-F51</f>
        <v>39</v>
      </c>
      <c r="R51">
        <f t="shared" ref="R51:R89" si="9">40-G51</f>
        <v>35</v>
      </c>
      <c r="S51">
        <f t="shared" ref="S51:S89" si="10">40-H51</f>
        <v>10</v>
      </c>
      <c r="T51">
        <f t="shared" ref="T51:T89" si="11">I51</f>
        <v>1000000</v>
      </c>
    </row>
    <row r="52" spans="1:20" ht="15" thickBot="1" x14ac:dyDescent="0.35">
      <c r="A52" s="8" t="s">
        <v>76</v>
      </c>
      <c r="B52" s="9">
        <v>1</v>
      </c>
      <c r="C52" s="9">
        <v>3</v>
      </c>
      <c r="D52" s="9">
        <v>27</v>
      </c>
      <c r="E52" s="9">
        <v>2</v>
      </c>
      <c r="F52" s="9">
        <v>4</v>
      </c>
      <c r="G52" s="9">
        <v>1</v>
      </c>
      <c r="H52" s="9">
        <v>10</v>
      </c>
      <c r="I52" s="9">
        <v>1000000</v>
      </c>
      <c r="M52">
        <f t="shared" ref="M52:M89" si="12">40-B52</f>
        <v>39</v>
      </c>
      <c r="N52">
        <f t="shared" si="5"/>
        <v>37</v>
      </c>
      <c r="O52">
        <f t="shared" si="6"/>
        <v>13</v>
      </c>
      <c r="P52">
        <f t="shared" si="7"/>
        <v>38</v>
      </c>
      <c r="Q52">
        <f t="shared" si="8"/>
        <v>36</v>
      </c>
      <c r="R52">
        <f t="shared" si="9"/>
        <v>39</v>
      </c>
      <c r="S52">
        <f t="shared" si="10"/>
        <v>30</v>
      </c>
      <c r="T52">
        <f t="shared" si="11"/>
        <v>1000000</v>
      </c>
    </row>
    <row r="53" spans="1:20" ht="15" thickBot="1" x14ac:dyDescent="0.35">
      <c r="A53" s="8" t="s">
        <v>77</v>
      </c>
      <c r="B53" s="9">
        <v>3</v>
      </c>
      <c r="C53" s="9">
        <v>5</v>
      </c>
      <c r="D53" s="9">
        <v>16</v>
      </c>
      <c r="E53" s="9">
        <v>10</v>
      </c>
      <c r="F53" s="9">
        <v>2</v>
      </c>
      <c r="G53" s="9">
        <v>4</v>
      </c>
      <c r="H53" s="9">
        <v>33</v>
      </c>
      <c r="I53" s="9">
        <v>1000000</v>
      </c>
      <c r="M53">
        <f t="shared" si="12"/>
        <v>37</v>
      </c>
      <c r="N53">
        <f t="shared" si="5"/>
        <v>35</v>
      </c>
      <c r="O53">
        <f t="shared" si="6"/>
        <v>24</v>
      </c>
      <c r="P53">
        <f t="shared" si="7"/>
        <v>30</v>
      </c>
      <c r="Q53">
        <f t="shared" si="8"/>
        <v>38</v>
      </c>
      <c r="R53">
        <f t="shared" si="9"/>
        <v>36</v>
      </c>
      <c r="S53">
        <f t="shared" si="10"/>
        <v>7</v>
      </c>
      <c r="T53">
        <f t="shared" si="11"/>
        <v>1000000</v>
      </c>
    </row>
    <row r="54" spans="1:20" ht="15" thickBot="1" x14ac:dyDescent="0.35">
      <c r="A54" s="8" t="s">
        <v>78</v>
      </c>
      <c r="B54" s="9">
        <v>4</v>
      </c>
      <c r="C54" s="9">
        <v>1</v>
      </c>
      <c r="D54" s="9">
        <v>20</v>
      </c>
      <c r="E54" s="9">
        <v>25</v>
      </c>
      <c r="F54" s="9">
        <v>3</v>
      </c>
      <c r="G54" s="9">
        <v>5</v>
      </c>
      <c r="H54" s="9">
        <v>36</v>
      </c>
      <c r="I54" s="9">
        <v>1000000</v>
      </c>
      <c r="M54">
        <f t="shared" si="12"/>
        <v>36</v>
      </c>
      <c r="N54">
        <f t="shared" si="5"/>
        <v>39</v>
      </c>
      <c r="O54">
        <f t="shared" si="6"/>
        <v>20</v>
      </c>
      <c r="P54">
        <f t="shared" si="7"/>
        <v>15</v>
      </c>
      <c r="Q54">
        <f t="shared" si="8"/>
        <v>37</v>
      </c>
      <c r="R54">
        <f t="shared" si="9"/>
        <v>35</v>
      </c>
      <c r="S54">
        <f t="shared" si="10"/>
        <v>4</v>
      </c>
      <c r="T54">
        <f t="shared" si="11"/>
        <v>1000000</v>
      </c>
    </row>
    <row r="55" spans="1:20" ht="15" thickBot="1" x14ac:dyDescent="0.35">
      <c r="A55" s="8" t="s">
        <v>79</v>
      </c>
      <c r="B55" s="9">
        <v>5</v>
      </c>
      <c r="C55" s="9">
        <v>8</v>
      </c>
      <c r="D55" s="9">
        <v>16</v>
      </c>
      <c r="E55" s="9">
        <v>1</v>
      </c>
      <c r="F55" s="9">
        <v>9</v>
      </c>
      <c r="G55" s="9">
        <v>3</v>
      </c>
      <c r="H55" s="9">
        <v>31</v>
      </c>
      <c r="I55" s="9">
        <v>1000000</v>
      </c>
      <c r="M55">
        <f t="shared" si="12"/>
        <v>35</v>
      </c>
      <c r="N55">
        <f t="shared" si="5"/>
        <v>32</v>
      </c>
      <c r="O55">
        <f t="shared" si="6"/>
        <v>24</v>
      </c>
      <c r="P55">
        <f t="shared" si="7"/>
        <v>39</v>
      </c>
      <c r="Q55">
        <f t="shared" si="8"/>
        <v>31</v>
      </c>
      <c r="R55">
        <f t="shared" si="9"/>
        <v>37</v>
      </c>
      <c r="S55">
        <f t="shared" si="10"/>
        <v>9</v>
      </c>
      <c r="T55">
        <f t="shared" si="11"/>
        <v>1000000</v>
      </c>
    </row>
    <row r="56" spans="1:20" ht="15" thickBot="1" x14ac:dyDescent="0.35">
      <c r="A56" s="8" t="s">
        <v>80</v>
      </c>
      <c r="B56" s="9">
        <v>7</v>
      </c>
      <c r="C56" s="9">
        <v>3</v>
      </c>
      <c r="D56" s="9">
        <v>16</v>
      </c>
      <c r="E56" s="9">
        <v>10</v>
      </c>
      <c r="F56" s="9">
        <v>5</v>
      </c>
      <c r="G56" s="9">
        <v>8</v>
      </c>
      <c r="H56" s="9">
        <v>10</v>
      </c>
      <c r="I56" s="9">
        <v>1000000</v>
      </c>
      <c r="M56">
        <f t="shared" si="12"/>
        <v>33</v>
      </c>
      <c r="N56">
        <f t="shared" si="5"/>
        <v>37</v>
      </c>
      <c r="O56">
        <f t="shared" si="6"/>
        <v>24</v>
      </c>
      <c r="P56">
        <f t="shared" si="7"/>
        <v>30</v>
      </c>
      <c r="Q56">
        <f t="shared" si="8"/>
        <v>35</v>
      </c>
      <c r="R56">
        <f t="shared" si="9"/>
        <v>32</v>
      </c>
      <c r="S56">
        <f t="shared" si="10"/>
        <v>30</v>
      </c>
      <c r="T56">
        <f t="shared" si="11"/>
        <v>1000000</v>
      </c>
    </row>
    <row r="57" spans="1:20" ht="15" thickBot="1" x14ac:dyDescent="0.35">
      <c r="A57" s="8" t="s">
        <v>81</v>
      </c>
      <c r="B57" s="9">
        <v>5</v>
      </c>
      <c r="C57" s="9">
        <v>6</v>
      </c>
      <c r="D57" s="9">
        <v>20</v>
      </c>
      <c r="E57" s="9">
        <v>10</v>
      </c>
      <c r="F57" s="9">
        <v>7</v>
      </c>
      <c r="G57" s="9">
        <v>7</v>
      </c>
      <c r="H57" s="9">
        <v>6</v>
      </c>
      <c r="I57" s="9">
        <v>1000000</v>
      </c>
      <c r="M57">
        <f t="shared" si="12"/>
        <v>35</v>
      </c>
      <c r="N57">
        <f t="shared" si="5"/>
        <v>34</v>
      </c>
      <c r="O57">
        <f t="shared" si="6"/>
        <v>20</v>
      </c>
      <c r="P57">
        <f t="shared" si="7"/>
        <v>30</v>
      </c>
      <c r="Q57">
        <f t="shared" si="8"/>
        <v>33</v>
      </c>
      <c r="R57">
        <f t="shared" si="9"/>
        <v>33</v>
      </c>
      <c r="S57">
        <f t="shared" si="10"/>
        <v>34</v>
      </c>
      <c r="T57">
        <f t="shared" si="11"/>
        <v>1000000</v>
      </c>
    </row>
    <row r="58" spans="1:20" ht="15" thickBot="1" x14ac:dyDescent="0.35">
      <c r="A58" s="8" t="s">
        <v>212</v>
      </c>
      <c r="B58" s="9">
        <v>9</v>
      </c>
      <c r="C58" s="9">
        <v>17</v>
      </c>
      <c r="D58" s="9">
        <v>3</v>
      </c>
      <c r="E58" s="9">
        <v>2</v>
      </c>
      <c r="F58" s="9">
        <v>9</v>
      </c>
      <c r="G58" s="9">
        <v>8</v>
      </c>
      <c r="H58" s="9">
        <v>10</v>
      </c>
      <c r="I58" s="9">
        <v>1000000</v>
      </c>
      <c r="M58">
        <f t="shared" si="12"/>
        <v>31</v>
      </c>
      <c r="N58">
        <f t="shared" si="5"/>
        <v>23</v>
      </c>
      <c r="O58">
        <f t="shared" si="6"/>
        <v>37</v>
      </c>
      <c r="P58">
        <f t="shared" si="7"/>
        <v>38</v>
      </c>
      <c r="Q58">
        <f t="shared" si="8"/>
        <v>31</v>
      </c>
      <c r="R58">
        <f t="shared" si="9"/>
        <v>32</v>
      </c>
      <c r="S58">
        <f t="shared" si="10"/>
        <v>30</v>
      </c>
      <c r="T58">
        <f t="shared" si="11"/>
        <v>1000000</v>
      </c>
    </row>
    <row r="59" spans="1:20" ht="15" thickBot="1" x14ac:dyDescent="0.35">
      <c r="A59" s="8" t="s">
        <v>213</v>
      </c>
      <c r="B59" s="9">
        <v>9</v>
      </c>
      <c r="C59" s="9">
        <v>20</v>
      </c>
      <c r="D59" s="9">
        <v>3</v>
      </c>
      <c r="E59" s="9">
        <v>2</v>
      </c>
      <c r="F59" s="9">
        <v>9</v>
      </c>
      <c r="G59" s="9">
        <v>8</v>
      </c>
      <c r="H59" s="9">
        <v>10</v>
      </c>
      <c r="I59" s="9">
        <v>1000000</v>
      </c>
      <c r="M59">
        <f t="shared" si="12"/>
        <v>31</v>
      </c>
      <c r="N59">
        <f t="shared" si="5"/>
        <v>20</v>
      </c>
      <c r="O59">
        <f t="shared" si="6"/>
        <v>37</v>
      </c>
      <c r="P59">
        <f t="shared" si="7"/>
        <v>38</v>
      </c>
      <c r="Q59">
        <f t="shared" si="8"/>
        <v>31</v>
      </c>
      <c r="R59">
        <f t="shared" si="9"/>
        <v>32</v>
      </c>
      <c r="S59">
        <f t="shared" si="10"/>
        <v>30</v>
      </c>
      <c r="T59">
        <f t="shared" si="11"/>
        <v>1000000</v>
      </c>
    </row>
    <row r="60" spans="1:20" ht="15" thickBot="1" x14ac:dyDescent="0.35">
      <c r="A60" s="8" t="s">
        <v>214</v>
      </c>
      <c r="B60" s="9">
        <v>17</v>
      </c>
      <c r="C60" s="9">
        <v>15</v>
      </c>
      <c r="D60" s="9">
        <v>3</v>
      </c>
      <c r="E60" s="9">
        <v>7</v>
      </c>
      <c r="F60" s="9">
        <v>9</v>
      </c>
      <c r="G60" s="9">
        <v>14</v>
      </c>
      <c r="H60" s="9">
        <v>10</v>
      </c>
      <c r="I60" s="9">
        <v>1000000</v>
      </c>
      <c r="M60">
        <f t="shared" si="12"/>
        <v>23</v>
      </c>
      <c r="N60">
        <f t="shared" si="5"/>
        <v>25</v>
      </c>
      <c r="O60">
        <f t="shared" si="6"/>
        <v>37</v>
      </c>
      <c r="P60">
        <f t="shared" si="7"/>
        <v>33</v>
      </c>
      <c r="Q60">
        <f t="shared" si="8"/>
        <v>31</v>
      </c>
      <c r="R60">
        <f t="shared" si="9"/>
        <v>26</v>
      </c>
      <c r="S60">
        <f t="shared" si="10"/>
        <v>30</v>
      </c>
      <c r="T60">
        <f t="shared" si="11"/>
        <v>1000000</v>
      </c>
    </row>
    <row r="61" spans="1:20" ht="15" thickBot="1" x14ac:dyDescent="0.35">
      <c r="A61" s="8" t="s">
        <v>215</v>
      </c>
      <c r="B61" s="9">
        <v>9</v>
      </c>
      <c r="C61" s="9">
        <v>17</v>
      </c>
      <c r="D61" s="9">
        <v>10</v>
      </c>
      <c r="E61" s="9">
        <v>10</v>
      </c>
      <c r="F61" s="9">
        <v>20</v>
      </c>
      <c r="G61" s="9">
        <v>8</v>
      </c>
      <c r="H61" s="9">
        <v>4</v>
      </c>
      <c r="I61" s="9">
        <v>1000000</v>
      </c>
      <c r="M61">
        <f t="shared" si="12"/>
        <v>31</v>
      </c>
      <c r="N61">
        <f t="shared" si="5"/>
        <v>23</v>
      </c>
      <c r="O61">
        <f t="shared" si="6"/>
        <v>30</v>
      </c>
      <c r="P61">
        <f t="shared" si="7"/>
        <v>30</v>
      </c>
      <c r="Q61">
        <f t="shared" si="8"/>
        <v>20</v>
      </c>
      <c r="R61">
        <f t="shared" si="9"/>
        <v>32</v>
      </c>
      <c r="S61">
        <f t="shared" si="10"/>
        <v>36</v>
      </c>
      <c r="T61">
        <f t="shared" si="11"/>
        <v>1000000</v>
      </c>
    </row>
    <row r="62" spans="1:20" ht="15" thickBot="1" x14ac:dyDescent="0.35">
      <c r="A62" s="8" t="s">
        <v>216</v>
      </c>
      <c r="B62" s="9">
        <v>25</v>
      </c>
      <c r="C62" s="9">
        <v>14</v>
      </c>
      <c r="D62" s="9">
        <v>20</v>
      </c>
      <c r="E62" s="9">
        <v>2</v>
      </c>
      <c r="F62" s="9">
        <v>9</v>
      </c>
      <c r="G62" s="9">
        <v>8</v>
      </c>
      <c r="H62" s="9">
        <v>10</v>
      </c>
      <c r="I62" s="9">
        <v>1000000</v>
      </c>
      <c r="M62">
        <f t="shared" si="12"/>
        <v>15</v>
      </c>
      <c r="N62">
        <f t="shared" si="5"/>
        <v>26</v>
      </c>
      <c r="O62">
        <f t="shared" si="6"/>
        <v>20</v>
      </c>
      <c r="P62">
        <f t="shared" si="7"/>
        <v>38</v>
      </c>
      <c r="Q62">
        <f t="shared" si="8"/>
        <v>31</v>
      </c>
      <c r="R62">
        <f t="shared" si="9"/>
        <v>32</v>
      </c>
      <c r="S62">
        <f t="shared" si="10"/>
        <v>30</v>
      </c>
      <c r="T62">
        <f t="shared" si="11"/>
        <v>1000000</v>
      </c>
    </row>
    <row r="63" spans="1:20" ht="15" thickBot="1" x14ac:dyDescent="0.35">
      <c r="A63" s="8" t="s">
        <v>217</v>
      </c>
      <c r="B63" s="9">
        <v>9</v>
      </c>
      <c r="C63" s="9">
        <v>20</v>
      </c>
      <c r="D63" s="9">
        <v>8</v>
      </c>
      <c r="E63" s="9">
        <v>21</v>
      </c>
      <c r="F63" s="9">
        <v>9</v>
      </c>
      <c r="G63" s="9">
        <v>19</v>
      </c>
      <c r="H63" s="9">
        <v>9</v>
      </c>
      <c r="I63" s="9">
        <v>1000000</v>
      </c>
      <c r="M63">
        <f t="shared" si="12"/>
        <v>31</v>
      </c>
      <c r="N63">
        <f t="shared" si="5"/>
        <v>20</v>
      </c>
      <c r="O63">
        <f t="shared" si="6"/>
        <v>32</v>
      </c>
      <c r="P63">
        <f t="shared" si="7"/>
        <v>19</v>
      </c>
      <c r="Q63">
        <f t="shared" si="8"/>
        <v>31</v>
      </c>
      <c r="R63">
        <f t="shared" si="9"/>
        <v>21</v>
      </c>
      <c r="S63">
        <f t="shared" si="10"/>
        <v>31</v>
      </c>
      <c r="T63">
        <f t="shared" si="11"/>
        <v>1000000</v>
      </c>
    </row>
    <row r="64" spans="1:20" ht="15" thickBot="1" x14ac:dyDescent="0.35">
      <c r="A64" s="8" t="s">
        <v>218</v>
      </c>
      <c r="B64" s="9">
        <v>25</v>
      </c>
      <c r="C64" s="9">
        <v>10</v>
      </c>
      <c r="D64" s="9">
        <v>10</v>
      </c>
      <c r="E64" s="9">
        <v>31</v>
      </c>
      <c r="F64" s="9">
        <v>8</v>
      </c>
      <c r="G64" s="9">
        <v>16</v>
      </c>
      <c r="H64" s="9">
        <v>1</v>
      </c>
      <c r="I64" s="9">
        <v>1000000</v>
      </c>
      <c r="M64">
        <f t="shared" si="12"/>
        <v>15</v>
      </c>
      <c r="N64">
        <f t="shared" si="5"/>
        <v>30</v>
      </c>
      <c r="O64">
        <f t="shared" si="6"/>
        <v>30</v>
      </c>
      <c r="P64">
        <f t="shared" si="7"/>
        <v>9</v>
      </c>
      <c r="Q64">
        <f t="shared" si="8"/>
        <v>32</v>
      </c>
      <c r="R64">
        <f t="shared" si="9"/>
        <v>24</v>
      </c>
      <c r="S64">
        <f t="shared" si="10"/>
        <v>39</v>
      </c>
      <c r="T64">
        <f t="shared" si="11"/>
        <v>1000000</v>
      </c>
    </row>
    <row r="65" spans="1:20" ht="15" thickBot="1" x14ac:dyDescent="0.35">
      <c r="A65" s="8" t="s">
        <v>219</v>
      </c>
      <c r="B65" s="9">
        <v>9</v>
      </c>
      <c r="C65" s="9">
        <v>20</v>
      </c>
      <c r="D65" s="9">
        <v>16</v>
      </c>
      <c r="E65" s="9">
        <v>21</v>
      </c>
      <c r="F65" s="9">
        <v>9</v>
      </c>
      <c r="G65" s="9">
        <v>19</v>
      </c>
      <c r="H65" s="9">
        <v>10</v>
      </c>
      <c r="I65" s="9">
        <v>1000000</v>
      </c>
      <c r="M65">
        <f t="shared" si="12"/>
        <v>31</v>
      </c>
      <c r="N65">
        <f t="shared" si="5"/>
        <v>20</v>
      </c>
      <c r="O65">
        <f t="shared" si="6"/>
        <v>24</v>
      </c>
      <c r="P65">
        <f t="shared" si="7"/>
        <v>19</v>
      </c>
      <c r="Q65">
        <f t="shared" si="8"/>
        <v>31</v>
      </c>
      <c r="R65">
        <f t="shared" si="9"/>
        <v>21</v>
      </c>
      <c r="S65">
        <f t="shared" si="10"/>
        <v>30</v>
      </c>
      <c r="T65">
        <f t="shared" si="11"/>
        <v>1000000</v>
      </c>
    </row>
    <row r="66" spans="1:20" ht="15" thickBot="1" x14ac:dyDescent="0.35">
      <c r="A66" s="8" t="s">
        <v>220</v>
      </c>
      <c r="B66" s="9">
        <v>21</v>
      </c>
      <c r="C66" s="9">
        <v>10</v>
      </c>
      <c r="D66" s="9">
        <v>10</v>
      </c>
      <c r="E66" s="9">
        <v>25</v>
      </c>
      <c r="F66" s="9">
        <v>23</v>
      </c>
      <c r="G66" s="9">
        <v>19</v>
      </c>
      <c r="H66" s="9">
        <v>10</v>
      </c>
      <c r="I66" s="9">
        <v>1000000</v>
      </c>
      <c r="M66">
        <f t="shared" si="12"/>
        <v>19</v>
      </c>
      <c r="N66">
        <f t="shared" si="5"/>
        <v>30</v>
      </c>
      <c r="O66">
        <f t="shared" si="6"/>
        <v>30</v>
      </c>
      <c r="P66">
        <f t="shared" si="7"/>
        <v>15</v>
      </c>
      <c r="Q66">
        <f t="shared" si="8"/>
        <v>17</v>
      </c>
      <c r="R66">
        <f t="shared" si="9"/>
        <v>21</v>
      </c>
      <c r="S66">
        <f t="shared" si="10"/>
        <v>30</v>
      </c>
      <c r="T66">
        <f t="shared" si="11"/>
        <v>1000000</v>
      </c>
    </row>
    <row r="67" spans="1:20" ht="15" thickBot="1" x14ac:dyDescent="0.35">
      <c r="A67" s="8" t="s">
        <v>221</v>
      </c>
      <c r="B67" s="9">
        <v>9</v>
      </c>
      <c r="C67" s="9">
        <v>20</v>
      </c>
      <c r="D67" s="9">
        <v>25</v>
      </c>
      <c r="E67" s="9">
        <v>10</v>
      </c>
      <c r="F67" s="9">
        <v>23</v>
      </c>
      <c r="G67" s="9">
        <v>16</v>
      </c>
      <c r="H67" s="9">
        <v>33</v>
      </c>
      <c r="I67" s="9">
        <v>1000000</v>
      </c>
      <c r="M67">
        <f t="shared" si="12"/>
        <v>31</v>
      </c>
      <c r="N67">
        <f t="shared" si="5"/>
        <v>20</v>
      </c>
      <c r="O67">
        <f t="shared" si="6"/>
        <v>15</v>
      </c>
      <c r="P67">
        <f t="shared" si="7"/>
        <v>30</v>
      </c>
      <c r="Q67">
        <f t="shared" si="8"/>
        <v>17</v>
      </c>
      <c r="R67">
        <f t="shared" si="9"/>
        <v>24</v>
      </c>
      <c r="S67">
        <f t="shared" si="10"/>
        <v>7</v>
      </c>
      <c r="T67">
        <f t="shared" si="11"/>
        <v>1000000</v>
      </c>
    </row>
    <row r="68" spans="1:20" ht="15" thickBot="1" x14ac:dyDescent="0.35">
      <c r="A68" s="8" t="s">
        <v>222</v>
      </c>
      <c r="B68" s="9">
        <v>23</v>
      </c>
      <c r="C68" s="9">
        <v>9</v>
      </c>
      <c r="D68" s="9">
        <v>31</v>
      </c>
      <c r="E68" s="9">
        <v>31</v>
      </c>
      <c r="F68" s="9">
        <v>23</v>
      </c>
      <c r="G68" s="9">
        <v>8</v>
      </c>
      <c r="H68" s="9">
        <v>10</v>
      </c>
      <c r="I68" s="9">
        <v>1000000</v>
      </c>
      <c r="M68">
        <f t="shared" si="12"/>
        <v>17</v>
      </c>
      <c r="N68">
        <f t="shared" si="5"/>
        <v>31</v>
      </c>
      <c r="O68">
        <f t="shared" si="6"/>
        <v>9</v>
      </c>
      <c r="P68">
        <f t="shared" si="7"/>
        <v>9</v>
      </c>
      <c r="Q68">
        <f t="shared" si="8"/>
        <v>17</v>
      </c>
      <c r="R68">
        <f t="shared" si="9"/>
        <v>32</v>
      </c>
      <c r="S68">
        <f t="shared" si="10"/>
        <v>30</v>
      </c>
      <c r="T68">
        <f t="shared" si="11"/>
        <v>1000000</v>
      </c>
    </row>
    <row r="69" spans="1:20" ht="15" thickBot="1" x14ac:dyDescent="0.35">
      <c r="A69" s="8" t="s">
        <v>223</v>
      </c>
      <c r="B69" s="9">
        <v>17</v>
      </c>
      <c r="C69" s="9">
        <v>29</v>
      </c>
      <c r="D69" s="9">
        <v>1</v>
      </c>
      <c r="E69" s="9">
        <v>10</v>
      </c>
      <c r="F69" s="9">
        <v>20</v>
      </c>
      <c r="G69" s="9">
        <v>23</v>
      </c>
      <c r="H69" s="9">
        <v>36</v>
      </c>
      <c r="I69" s="9">
        <v>1000000</v>
      </c>
      <c r="M69">
        <f t="shared" si="12"/>
        <v>23</v>
      </c>
      <c r="N69">
        <f t="shared" si="5"/>
        <v>11</v>
      </c>
      <c r="O69">
        <f t="shared" si="6"/>
        <v>39</v>
      </c>
      <c r="P69">
        <f t="shared" si="7"/>
        <v>30</v>
      </c>
      <c r="Q69">
        <f t="shared" si="8"/>
        <v>20</v>
      </c>
      <c r="R69">
        <f t="shared" si="9"/>
        <v>17</v>
      </c>
      <c r="S69">
        <f t="shared" si="10"/>
        <v>4</v>
      </c>
      <c r="T69">
        <f t="shared" si="11"/>
        <v>1000000</v>
      </c>
    </row>
    <row r="70" spans="1:20" ht="15" thickBot="1" x14ac:dyDescent="0.35">
      <c r="A70" s="8" t="s">
        <v>224</v>
      </c>
      <c r="B70" s="9">
        <v>9</v>
      </c>
      <c r="C70" s="9">
        <v>20</v>
      </c>
      <c r="D70" s="9">
        <v>10</v>
      </c>
      <c r="E70" s="9">
        <v>21</v>
      </c>
      <c r="F70" s="9">
        <v>20</v>
      </c>
      <c r="G70" s="9">
        <v>26</v>
      </c>
      <c r="H70" s="9">
        <v>4</v>
      </c>
      <c r="I70" s="9">
        <v>1000000</v>
      </c>
      <c r="M70">
        <f t="shared" si="12"/>
        <v>31</v>
      </c>
      <c r="N70">
        <f t="shared" si="5"/>
        <v>20</v>
      </c>
      <c r="O70">
        <f t="shared" si="6"/>
        <v>30</v>
      </c>
      <c r="P70">
        <f t="shared" si="7"/>
        <v>19</v>
      </c>
      <c r="Q70">
        <f t="shared" si="8"/>
        <v>20</v>
      </c>
      <c r="R70">
        <f t="shared" si="9"/>
        <v>14</v>
      </c>
      <c r="S70">
        <f t="shared" si="10"/>
        <v>36</v>
      </c>
      <c r="T70">
        <f t="shared" si="11"/>
        <v>1000000</v>
      </c>
    </row>
    <row r="71" spans="1:20" ht="15" thickBot="1" x14ac:dyDescent="0.35">
      <c r="A71" s="8" t="s">
        <v>225</v>
      </c>
      <c r="B71" s="9">
        <v>25</v>
      </c>
      <c r="C71" s="9">
        <v>15</v>
      </c>
      <c r="D71" s="9">
        <v>27</v>
      </c>
      <c r="E71" s="9">
        <v>10</v>
      </c>
      <c r="F71" s="9">
        <v>9</v>
      </c>
      <c r="G71" s="9">
        <v>19</v>
      </c>
      <c r="H71" s="9">
        <v>31</v>
      </c>
      <c r="I71" s="9">
        <v>1000000</v>
      </c>
      <c r="M71">
        <f t="shared" si="12"/>
        <v>15</v>
      </c>
      <c r="N71">
        <f t="shared" si="5"/>
        <v>25</v>
      </c>
      <c r="O71">
        <f t="shared" si="6"/>
        <v>13</v>
      </c>
      <c r="P71">
        <f t="shared" si="7"/>
        <v>30</v>
      </c>
      <c r="Q71">
        <f t="shared" si="8"/>
        <v>31</v>
      </c>
      <c r="R71">
        <f t="shared" si="9"/>
        <v>21</v>
      </c>
      <c r="S71">
        <f t="shared" si="10"/>
        <v>9</v>
      </c>
      <c r="T71">
        <f t="shared" si="11"/>
        <v>1000000</v>
      </c>
    </row>
    <row r="72" spans="1:20" ht="15" thickBot="1" x14ac:dyDescent="0.35">
      <c r="A72" s="8" t="s">
        <v>226</v>
      </c>
      <c r="B72" s="9">
        <v>23</v>
      </c>
      <c r="C72" s="9">
        <v>25</v>
      </c>
      <c r="D72" s="9">
        <v>20</v>
      </c>
      <c r="E72" s="9">
        <v>7</v>
      </c>
      <c r="F72" s="9">
        <v>23</v>
      </c>
      <c r="G72" s="9">
        <v>23</v>
      </c>
      <c r="H72" s="9">
        <v>6</v>
      </c>
      <c r="I72" s="9">
        <v>1000000</v>
      </c>
      <c r="M72">
        <f t="shared" si="12"/>
        <v>17</v>
      </c>
      <c r="N72">
        <f t="shared" si="5"/>
        <v>15</v>
      </c>
      <c r="O72">
        <f t="shared" si="6"/>
        <v>20</v>
      </c>
      <c r="P72">
        <f t="shared" si="7"/>
        <v>33</v>
      </c>
      <c r="Q72">
        <f t="shared" si="8"/>
        <v>17</v>
      </c>
      <c r="R72">
        <f t="shared" si="9"/>
        <v>17</v>
      </c>
      <c r="S72">
        <f t="shared" si="10"/>
        <v>34</v>
      </c>
      <c r="T72">
        <f t="shared" si="11"/>
        <v>1000000</v>
      </c>
    </row>
    <row r="73" spans="1:20" ht="15" thickBot="1" x14ac:dyDescent="0.35">
      <c r="A73" s="8" t="s">
        <v>227</v>
      </c>
      <c r="B73" s="9">
        <v>25</v>
      </c>
      <c r="C73" s="9">
        <v>26</v>
      </c>
      <c r="D73" s="9">
        <v>10</v>
      </c>
      <c r="E73" s="9">
        <v>10</v>
      </c>
      <c r="F73" s="9">
        <v>9</v>
      </c>
      <c r="G73" s="9">
        <v>26</v>
      </c>
      <c r="H73" s="9">
        <v>29</v>
      </c>
      <c r="I73" s="9">
        <v>1000000</v>
      </c>
      <c r="M73">
        <f t="shared" si="12"/>
        <v>15</v>
      </c>
      <c r="N73">
        <f t="shared" si="5"/>
        <v>14</v>
      </c>
      <c r="O73">
        <f t="shared" si="6"/>
        <v>30</v>
      </c>
      <c r="P73">
        <f t="shared" si="7"/>
        <v>30</v>
      </c>
      <c r="Q73">
        <f t="shared" si="8"/>
        <v>31</v>
      </c>
      <c r="R73">
        <f t="shared" si="9"/>
        <v>14</v>
      </c>
      <c r="S73">
        <f t="shared" si="10"/>
        <v>11</v>
      </c>
      <c r="T73">
        <f t="shared" si="11"/>
        <v>1000000</v>
      </c>
    </row>
    <row r="74" spans="1:20" ht="15" thickBot="1" x14ac:dyDescent="0.35">
      <c r="A74" s="8" t="s">
        <v>228</v>
      </c>
      <c r="B74" s="9">
        <v>8</v>
      </c>
      <c r="C74" s="9">
        <v>7</v>
      </c>
      <c r="D74" s="9">
        <v>2</v>
      </c>
      <c r="E74" s="9">
        <v>7</v>
      </c>
      <c r="F74" s="9">
        <v>5</v>
      </c>
      <c r="G74" s="9">
        <v>1</v>
      </c>
      <c r="H74" s="9">
        <v>10</v>
      </c>
      <c r="I74" s="9">
        <v>1000000</v>
      </c>
      <c r="M74">
        <f t="shared" si="12"/>
        <v>32</v>
      </c>
      <c r="N74">
        <f t="shared" si="5"/>
        <v>33</v>
      </c>
      <c r="O74">
        <f t="shared" si="6"/>
        <v>38</v>
      </c>
      <c r="P74">
        <f t="shared" si="7"/>
        <v>33</v>
      </c>
      <c r="Q74">
        <f t="shared" si="8"/>
        <v>35</v>
      </c>
      <c r="R74">
        <f t="shared" si="9"/>
        <v>39</v>
      </c>
      <c r="S74">
        <f t="shared" si="10"/>
        <v>30</v>
      </c>
      <c r="T74">
        <f t="shared" si="11"/>
        <v>1000000</v>
      </c>
    </row>
    <row r="75" spans="1:20" ht="15" thickBot="1" x14ac:dyDescent="0.35">
      <c r="A75" s="8" t="s">
        <v>229</v>
      </c>
      <c r="B75" s="9">
        <v>31</v>
      </c>
      <c r="C75" s="9">
        <v>17</v>
      </c>
      <c r="D75" s="9">
        <v>3</v>
      </c>
      <c r="E75" s="9">
        <v>21</v>
      </c>
      <c r="F75" s="9">
        <v>9</v>
      </c>
      <c r="G75" s="9">
        <v>33</v>
      </c>
      <c r="H75" s="9">
        <v>10</v>
      </c>
      <c r="I75" s="9">
        <v>1000000</v>
      </c>
      <c r="M75">
        <f t="shared" si="12"/>
        <v>9</v>
      </c>
      <c r="N75">
        <f t="shared" si="5"/>
        <v>23</v>
      </c>
      <c r="O75">
        <f t="shared" si="6"/>
        <v>37</v>
      </c>
      <c r="P75">
        <f t="shared" si="7"/>
        <v>19</v>
      </c>
      <c r="Q75">
        <f t="shared" si="8"/>
        <v>31</v>
      </c>
      <c r="R75">
        <f t="shared" si="9"/>
        <v>7</v>
      </c>
      <c r="S75">
        <f t="shared" si="10"/>
        <v>30</v>
      </c>
      <c r="T75">
        <f t="shared" si="11"/>
        <v>1000000</v>
      </c>
    </row>
    <row r="76" spans="1:20" ht="15" thickBot="1" x14ac:dyDescent="0.35">
      <c r="A76" s="8" t="s">
        <v>230</v>
      </c>
      <c r="B76" s="9">
        <v>16</v>
      </c>
      <c r="C76" s="9">
        <v>12</v>
      </c>
      <c r="D76" s="9">
        <v>31</v>
      </c>
      <c r="E76" s="9">
        <v>35</v>
      </c>
      <c r="F76" s="9">
        <v>9</v>
      </c>
      <c r="G76" s="9">
        <v>29</v>
      </c>
      <c r="H76" s="9">
        <v>3</v>
      </c>
      <c r="I76" s="9">
        <v>1000000</v>
      </c>
      <c r="M76">
        <f t="shared" si="12"/>
        <v>24</v>
      </c>
      <c r="N76">
        <f t="shared" si="5"/>
        <v>28</v>
      </c>
      <c r="O76">
        <f t="shared" si="6"/>
        <v>9</v>
      </c>
      <c r="P76">
        <f t="shared" si="7"/>
        <v>5</v>
      </c>
      <c r="Q76">
        <f t="shared" si="8"/>
        <v>31</v>
      </c>
      <c r="R76">
        <f t="shared" si="9"/>
        <v>11</v>
      </c>
      <c r="S76">
        <f t="shared" si="10"/>
        <v>37</v>
      </c>
      <c r="T76">
        <f t="shared" si="11"/>
        <v>1000000</v>
      </c>
    </row>
    <row r="77" spans="1:20" ht="15" thickBot="1" x14ac:dyDescent="0.35">
      <c r="A77" s="8" t="s">
        <v>231</v>
      </c>
      <c r="B77" s="9">
        <v>36</v>
      </c>
      <c r="C77" s="9">
        <v>12</v>
      </c>
      <c r="D77" s="9">
        <v>8</v>
      </c>
      <c r="E77" s="9">
        <v>39</v>
      </c>
      <c r="F77" s="9">
        <v>27</v>
      </c>
      <c r="G77" s="9">
        <v>18</v>
      </c>
      <c r="H77" s="9">
        <v>10</v>
      </c>
      <c r="I77" s="9">
        <v>1000000</v>
      </c>
      <c r="M77">
        <f t="shared" si="12"/>
        <v>4</v>
      </c>
      <c r="N77">
        <f t="shared" si="5"/>
        <v>28</v>
      </c>
      <c r="O77">
        <f t="shared" si="6"/>
        <v>32</v>
      </c>
      <c r="P77">
        <f t="shared" si="7"/>
        <v>1</v>
      </c>
      <c r="Q77">
        <f t="shared" si="8"/>
        <v>13</v>
      </c>
      <c r="R77">
        <f t="shared" si="9"/>
        <v>22</v>
      </c>
      <c r="S77">
        <f t="shared" si="10"/>
        <v>30</v>
      </c>
      <c r="T77">
        <f t="shared" si="11"/>
        <v>1000000</v>
      </c>
    </row>
    <row r="78" spans="1:20" ht="15" thickBot="1" x14ac:dyDescent="0.35">
      <c r="A78" s="8" t="s">
        <v>232</v>
      </c>
      <c r="B78" s="9">
        <v>21</v>
      </c>
      <c r="C78" s="9">
        <v>30</v>
      </c>
      <c r="D78" s="9">
        <v>37</v>
      </c>
      <c r="E78" s="9">
        <v>10</v>
      </c>
      <c r="F78" s="9">
        <v>31</v>
      </c>
      <c r="G78" s="9">
        <v>14</v>
      </c>
      <c r="H78" s="9">
        <v>10</v>
      </c>
      <c r="I78" s="9">
        <v>1000000</v>
      </c>
      <c r="M78">
        <f t="shared" si="12"/>
        <v>19</v>
      </c>
      <c r="N78">
        <f t="shared" si="5"/>
        <v>10</v>
      </c>
      <c r="O78">
        <f t="shared" si="6"/>
        <v>3</v>
      </c>
      <c r="P78">
        <f t="shared" si="7"/>
        <v>30</v>
      </c>
      <c r="Q78">
        <f t="shared" si="8"/>
        <v>9</v>
      </c>
      <c r="R78">
        <f t="shared" si="9"/>
        <v>26</v>
      </c>
      <c r="S78">
        <f t="shared" si="10"/>
        <v>30</v>
      </c>
      <c r="T78">
        <f t="shared" si="11"/>
        <v>1000000</v>
      </c>
    </row>
    <row r="79" spans="1:20" ht="15" thickBot="1" x14ac:dyDescent="0.35">
      <c r="A79" s="8" t="s">
        <v>233</v>
      </c>
      <c r="B79" s="9">
        <v>17</v>
      </c>
      <c r="C79" s="9">
        <v>28</v>
      </c>
      <c r="D79" s="9">
        <v>27</v>
      </c>
      <c r="E79" s="9">
        <v>31</v>
      </c>
      <c r="F79" s="9">
        <v>33</v>
      </c>
      <c r="G79" s="9">
        <v>25</v>
      </c>
      <c r="H79" s="9">
        <v>10</v>
      </c>
      <c r="I79" s="9">
        <v>1000000</v>
      </c>
      <c r="M79">
        <f t="shared" si="12"/>
        <v>23</v>
      </c>
      <c r="N79">
        <f t="shared" si="5"/>
        <v>12</v>
      </c>
      <c r="O79">
        <f t="shared" si="6"/>
        <v>13</v>
      </c>
      <c r="P79">
        <f t="shared" si="7"/>
        <v>9</v>
      </c>
      <c r="Q79">
        <f t="shared" si="8"/>
        <v>7</v>
      </c>
      <c r="R79">
        <f t="shared" si="9"/>
        <v>15</v>
      </c>
      <c r="S79">
        <f t="shared" si="10"/>
        <v>30</v>
      </c>
      <c r="T79">
        <f t="shared" si="11"/>
        <v>1000000</v>
      </c>
    </row>
    <row r="80" spans="1:20" ht="15" thickBot="1" x14ac:dyDescent="0.35">
      <c r="A80" s="8" t="s">
        <v>234</v>
      </c>
      <c r="B80" s="9">
        <v>17</v>
      </c>
      <c r="C80" s="9">
        <v>26</v>
      </c>
      <c r="D80" s="9">
        <v>10</v>
      </c>
      <c r="E80" s="9">
        <v>10</v>
      </c>
      <c r="F80" s="9">
        <v>34</v>
      </c>
      <c r="G80" s="9">
        <v>34</v>
      </c>
      <c r="H80" s="9">
        <v>35</v>
      </c>
      <c r="I80" s="9">
        <v>1000000</v>
      </c>
      <c r="M80">
        <f t="shared" si="12"/>
        <v>23</v>
      </c>
      <c r="N80">
        <f t="shared" si="5"/>
        <v>14</v>
      </c>
      <c r="O80">
        <f t="shared" si="6"/>
        <v>30</v>
      </c>
      <c r="P80">
        <f t="shared" si="7"/>
        <v>30</v>
      </c>
      <c r="Q80">
        <f t="shared" si="8"/>
        <v>6</v>
      </c>
      <c r="R80">
        <f t="shared" si="9"/>
        <v>6</v>
      </c>
      <c r="S80">
        <f t="shared" si="10"/>
        <v>5</v>
      </c>
      <c r="T80">
        <f t="shared" si="11"/>
        <v>1000000</v>
      </c>
    </row>
    <row r="81" spans="1:20" ht="15" thickBot="1" x14ac:dyDescent="0.35">
      <c r="A81" s="8" t="s">
        <v>235</v>
      </c>
      <c r="B81" s="9">
        <v>25</v>
      </c>
      <c r="C81" s="9">
        <v>33</v>
      </c>
      <c r="D81" s="9">
        <v>36</v>
      </c>
      <c r="E81" s="9">
        <v>25</v>
      </c>
      <c r="F81" s="9">
        <v>30</v>
      </c>
      <c r="G81" s="9">
        <v>29</v>
      </c>
      <c r="H81" s="9">
        <v>10</v>
      </c>
      <c r="I81" s="9">
        <v>1000000</v>
      </c>
      <c r="M81">
        <f t="shared" si="12"/>
        <v>15</v>
      </c>
      <c r="N81">
        <f t="shared" si="5"/>
        <v>7</v>
      </c>
      <c r="O81">
        <f t="shared" si="6"/>
        <v>4</v>
      </c>
      <c r="P81">
        <f t="shared" si="7"/>
        <v>15</v>
      </c>
      <c r="Q81">
        <f t="shared" si="8"/>
        <v>10</v>
      </c>
      <c r="R81">
        <f t="shared" si="9"/>
        <v>11</v>
      </c>
      <c r="S81">
        <f t="shared" si="10"/>
        <v>30</v>
      </c>
      <c r="T81">
        <f t="shared" si="11"/>
        <v>1000000</v>
      </c>
    </row>
    <row r="82" spans="1:20" ht="15" thickBot="1" x14ac:dyDescent="0.35">
      <c r="A82" s="8" t="s">
        <v>236</v>
      </c>
      <c r="B82" s="9">
        <v>25</v>
      </c>
      <c r="C82" s="9">
        <v>32</v>
      </c>
      <c r="D82" s="9">
        <v>33</v>
      </c>
      <c r="E82" s="9">
        <v>10</v>
      </c>
      <c r="F82" s="9">
        <v>32</v>
      </c>
      <c r="G82" s="9">
        <v>36</v>
      </c>
      <c r="H82" s="9">
        <v>6</v>
      </c>
      <c r="I82" s="9">
        <v>1000000</v>
      </c>
      <c r="M82">
        <f t="shared" si="12"/>
        <v>15</v>
      </c>
      <c r="N82">
        <f t="shared" si="5"/>
        <v>8</v>
      </c>
      <c r="O82">
        <f t="shared" si="6"/>
        <v>7</v>
      </c>
      <c r="P82">
        <f t="shared" si="7"/>
        <v>30</v>
      </c>
      <c r="Q82">
        <f t="shared" si="8"/>
        <v>8</v>
      </c>
      <c r="R82">
        <f t="shared" si="9"/>
        <v>4</v>
      </c>
      <c r="S82">
        <f t="shared" si="10"/>
        <v>34</v>
      </c>
      <c r="T82">
        <f t="shared" si="11"/>
        <v>1000000</v>
      </c>
    </row>
    <row r="83" spans="1:20" ht="15" thickBot="1" x14ac:dyDescent="0.35">
      <c r="A83" s="8" t="s">
        <v>237</v>
      </c>
      <c r="B83" s="9">
        <v>34</v>
      </c>
      <c r="C83" s="9">
        <v>34</v>
      </c>
      <c r="D83" s="9">
        <v>27</v>
      </c>
      <c r="E83" s="9">
        <v>25</v>
      </c>
      <c r="F83" s="9">
        <v>28</v>
      </c>
      <c r="G83" s="9">
        <v>29</v>
      </c>
      <c r="H83" s="9">
        <v>10</v>
      </c>
      <c r="I83" s="9">
        <v>1000000</v>
      </c>
      <c r="M83">
        <f t="shared" si="12"/>
        <v>6</v>
      </c>
      <c r="N83">
        <f t="shared" si="5"/>
        <v>6</v>
      </c>
      <c r="O83">
        <f t="shared" si="6"/>
        <v>13</v>
      </c>
      <c r="P83">
        <f t="shared" si="7"/>
        <v>15</v>
      </c>
      <c r="Q83">
        <f t="shared" si="8"/>
        <v>12</v>
      </c>
      <c r="R83">
        <f t="shared" si="9"/>
        <v>11</v>
      </c>
      <c r="S83">
        <f t="shared" si="10"/>
        <v>30</v>
      </c>
      <c r="T83">
        <f t="shared" si="11"/>
        <v>1000000</v>
      </c>
    </row>
    <row r="84" spans="1:20" ht="15" thickBot="1" x14ac:dyDescent="0.35">
      <c r="A84" s="8" t="s">
        <v>238</v>
      </c>
      <c r="B84" s="9">
        <v>32</v>
      </c>
      <c r="C84" s="9">
        <v>31</v>
      </c>
      <c r="D84" s="9">
        <v>33</v>
      </c>
      <c r="E84" s="9">
        <v>25</v>
      </c>
      <c r="F84" s="9">
        <v>35</v>
      </c>
      <c r="G84" s="9">
        <v>32</v>
      </c>
      <c r="H84" s="9">
        <v>39</v>
      </c>
      <c r="I84" s="9">
        <v>1000000</v>
      </c>
      <c r="M84">
        <f t="shared" si="12"/>
        <v>8</v>
      </c>
      <c r="N84">
        <f t="shared" si="5"/>
        <v>9</v>
      </c>
      <c r="O84">
        <f t="shared" si="6"/>
        <v>7</v>
      </c>
      <c r="P84">
        <f t="shared" si="7"/>
        <v>15</v>
      </c>
      <c r="Q84">
        <f t="shared" si="8"/>
        <v>5</v>
      </c>
      <c r="R84">
        <f t="shared" si="9"/>
        <v>8</v>
      </c>
      <c r="S84">
        <f t="shared" si="10"/>
        <v>1</v>
      </c>
      <c r="T84">
        <f t="shared" si="11"/>
        <v>1000000</v>
      </c>
    </row>
    <row r="85" spans="1:20" ht="15" thickBot="1" x14ac:dyDescent="0.35">
      <c r="A85" s="8" t="s">
        <v>239</v>
      </c>
      <c r="B85" s="9">
        <v>33</v>
      </c>
      <c r="C85" s="9">
        <v>36</v>
      </c>
      <c r="D85" s="9">
        <v>20</v>
      </c>
      <c r="E85" s="9">
        <v>31</v>
      </c>
      <c r="F85" s="9">
        <v>28</v>
      </c>
      <c r="G85" s="9">
        <v>28</v>
      </c>
      <c r="H85" s="9">
        <v>2</v>
      </c>
      <c r="I85" s="9">
        <v>1000000</v>
      </c>
      <c r="M85">
        <f t="shared" si="12"/>
        <v>7</v>
      </c>
      <c r="N85">
        <f t="shared" si="5"/>
        <v>4</v>
      </c>
      <c r="O85">
        <f t="shared" si="6"/>
        <v>20</v>
      </c>
      <c r="P85">
        <f t="shared" si="7"/>
        <v>9</v>
      </c>
      <c r="Q85">
        <f t="shared" si="8"/>
        <v>12</v>
      </c>
      <c r="R85">
        <f t="shared" si="9"/>
        <v>12</v>
      </c>
      <c r="S85">
        <f t="shared" si="10"/>
        <v>38</v>
      </c>
      <c r="T85">
        <f t="shared" si="11"/>
        <v>1000000</v>
      </c>
    </row>
    <row r="86" spans="1:20" ht="15" thickBot="1" x14ac:dyDescent="0.35">
      <c r="A86" s="8" t="s">
        <v>240</v>
      </c>
      <c r="B86" s="9">
        <v>35</v>
      </c>
      <c r="C86" s="9">
        <v>35</v>
      </c>
      <c r="D86" s="9">
        <v>25</v>
      </c>
      <c r="E86" s="9">
        <v>37</v>
      </c>
      <c r="F86" s="9">
        <v>36</v>
      </c>
      <c r="G86" s="9">
        <v>34</v>
      </c>
      <c r="H86" s="9">
        <v>10</v>
      </c>
      <c r="I86" s="9">
        <v>1000000</v>
      </c>
      <c r="M86">
        <f t="shared" si="12"/>
        <v>5</v>
      </c>
      <c r="N86">
        <f t="shared" si="5"/>
        <v>5</v>
      </c>
      <c r="O86">
        <f t="shared" si="6"/>
        <v>15</v>
      </c>
      <c r="P86">
        <f t="shared" si="7"/>
        <v>3</v>
      </c>
      <c r="Q86">
        <f t="shared" si="8"/>
        <v>4</v>
      </c>
      <c r="R86">
        <f t="shared" si="9"/>
        <v>6</v>
      </c>
      <c r="S86">
        <f t="shared" si="10"/>
        <v>30</v>
      </c>
      <c r="T86">
        <f t="shared" si="11"/>
        <v>1000000</v>
      </c>
    </row>
    <row r="87" spans="1:20" ht="15" thickBot="1" x14ac:dyDescent="0.35">
      <c r="A87" s="8" t="s">
        <v>241</v>
      </c>
      <c r="B87" s="9">
        <v>37</v>
      </c>
      <c r="C87" s="9">
        <v>39</v>
      </c>
      <c r="D87" s="9">
        <v>39</v>
      </c>
      <c r="E87" s="9">
        <v>30</v>
      </c>
      <c r="F87" s="9">
        <v>39</v>
      </c>
      <c r="G87" s="9">
        <v>37</v>
      </c>
      <c r="H87" s="9">
        <v>10</v>
      </c>
      <c r="I87" s="9">
        <v>1000000</v>
      </c>
      <c r="M87">
        <f t="shared" si="12"/>
        <v>3</v>
      </c>
      <c r="N87">
        <f t="shared" si="5"/>
        <v>1</v>
      </c>
      <c r="O87">
        <f t="shared" si="6"/>
        <v>1</v>
      </c>
      <c r="P87">
        <f t="shared" si="7"/>
        <v>10</v>
      </c>
      <c r="Q87">
        <f t="shared" si="8"/>
        <v>1</v>
      </c>
      <c r="R87">
        <f t="shared" si="9"/>
        <v>3</v>
      </c>
      <c r="S87">
        <f t="shared" si="10"/>
        <v>30</v>
      </c>
      <c r="T87">
        <f t="shared" si="11"/>
        <v>1000000</v>
      </c>
    </row>
    <row r="88" spans="1:20" ht="15" thickBot="1" x14ac:dyDescent="0.35">
      <c r="A88" s="8" t="s">
        <v>242</v>
      </c>
      <c r="B88" s="9">
        <v>38</v>
      </c>
      <c r="C88" s="9">
        <v>37</v>
      </c>
      <c r="D88" s="9">
        <v>38</v>
      </c>
      <c r="E88" s="9">
        <v>35</v>
      </c>
      <c r="F88" s="9">
        <v>37</v>
      </c>
      <c r="G88" s="9">
        <v>37</v>
      </c>
      <c r="H88" s="9">
        <v>10</v>
      </c>
      <c r="I88" s="9">
        <v>1000000</v>
      </c>
      <c r="M88">
        <f t="shared" si="12"/>
        <v>2</v>
      </c>
      <c r="N88">
        <f t="shared" si="5"/>
        <v>3</v>
      </c>
      <c r="O88">
        <f t="shared" si="6"/>
        <v>2</v>
      </c>
      <c r="P88">
        <f t="shared" si="7"/>
        <v>5</v>
      </c>
      <c r="Q88">
        <f t="shared" si="8"/>
        <v>3</v>
      </c>
      <c r="R88">
        <f t="shared" si="9"/>
        <v>3</v>
      </c>
      <c r="S88">
        <f t="shared" si="10"/>
        <v>30</v>
      </c>
      <c r="T88">
        <f t="shared" si="11"/>
        <v>1000000</v>
      </c>
    </row>
    <row r="89" spans="1:20" ht="15" thickBot="1" x14ac:dyDescent="0.35">
      <c r="A89" s="8" t="s">
        <v>243</v>
      </c>
      <c r="B89" s="9">
        <v>38</v>
      </c>
      <c r="C89" s="9">
        <v>37</v>
      </c>
      <c r="D89" s="9">
        <v>33</v>
      </c>
      <c r="E89" s="9">
        <v>38</v>
      </c>
      <c r="F89" s="9">
        <v>38</v>
      </c>
      <c r="G89" s="9">
        <v>37</v>
      </c>
      <c r="H89" s="9">
        <v>38</v>
      </c>
      <c r="I89" s="9">
        <v>1000000</v>
      </c>
      <c r="M89">
        <f t="shared" si="12"/>
        <v>2</v>
      </c>
      <c r="N89">
        <f t="shared" si="5"/>
        <v>3</v>
      </c>
      <c r="O89">
        <f t="shared" si="6"/>
        <v>7</v>
      </c>
      <c r="P89">
        <f t="shared" si="7"/>
        <v>2</v>
      </c>
      <c r="Q89">
        <f t="shared" si="8"/>
        <v>2</v>
      </c>
      <c r="R89">
        <f t="shared" si="9"/>
        <v>3</v>
      </c>
      <c r="S89">
        <f t="shared" si="10"/>
        <v>2</v>
      </c>
      <c r="T89">
        <f t="shared" si="11"/>
        <v>1000000</v>
      </c>
    </row>
    <row r="90" spans="1:20" ht="18.600000000000001" thickBot="1" x14ac:dyDescent="0.35">
      <c r="A90" s="4"/>
    </row>
    <row r="91" spans="1:20" ht="15" thickBot="1" x14ac:dyDescent="0.35">
      <c r="A91" s="8" t="s">
        <v>82</v>
      </c>
      <c r="B91" s="8" t="s">
        <v>67</v>
      </c>
      <c r="C91" s="8" t="s">
        <v>68</v>
      </c>
      <c r="D91" s="8" t="s">
        <v>69</v>
      </c>
      <c r="E91" s="8" t="s">
        <v>70</v>
      </c>
      <c r="F91" s="8" t="s">
        <v>71</v>
      </c>
      <c r="G91" s="8" t="s">
        <v>72</v>
      </c>
      <c r="H91" s="8" t="s">
        <v>73</v>
      </c>
    </row>
    <row r="92" spans="1:20" ht="15" thickBot="1" x14ac:dyDescent="0.35">
      <c r="A92" s="8" t="s">
        <v>83</v>
      </c>
      <c r="B92" s="9" t="s">
        <v>244</v>
      </c>
      <c r="C92" s="9" t="s">
        <v>244</v>
      </c>
      <c r="D92" s="9" t="s">
        <v>245</v>
      </c>
      <c r="E92" s="9" t="s">
        <v>246</v>
      </c>
      <c r="F92" s="9" t="s">
        <v>247</v>
      </c>
      <c r="G92" s="9" t="s">
        <v>248</v>
      </c>
      <c r="H92" s="9" t="s">
        <v>249</v>
      </c>
    </row>
    <row r="93" spans="1:20" ht="15" thickBot="1" x14ac:dyDescent="0.35">
      <c r="A93" s="8" t="s">
        <v>89</v>
      </c>
      <c r="B93" s="9" t="s">
        <v>250</v>
      </c>
      <c r="C93" s="9" t="s">
        <v>251</v>
      </c>
      <c r="D93" s="9" t="s">
        <v>252</v>
      </c>
      <c r="E93" s="9" t="s">
        <v>253</v>
      </c>
      <c r="F93" s="9" t="s">
        <v>254</v>
      </c>
      <c r="G93" s="9" t="s">
        <v>250</v>
      </c>
      <c r="H93" s="9" t="s">
        <v>255</v>
      </c>
    </row>
    <row r="94" spans="1:20" ht="15" thickBot="1" x14ac:dyDescent="0.35">
      <c r="A94" s="8" t="s">
        <v>95</v>
      </c>
      <c r="B94" s="9" t="s">
        <v>256</v>
      </c>
      <c r="C94" s="9" t="s">
        <v>257</v>
      </c>
      <c r="D94" s="9" t="s">
        <v>258</v>
      </c>
      <c r="E94" s="9" t="s">
        <v>259</v>
      </c>
      <c r="F94" s="9" t="s">
        <v>260</v>
      </c>
      <c r="G94" s="9" t="s">
        <v>256</v>
      </c>
      <c r="H94" s="9" t="s">
        <v>261</v>
      </c>
    </row>
    <row r="95" spans="1:20" ht="15" thickBot="1" x14ac:dyDescent="0.35">
      <c r="A95" s="8" t="s">
        <v>101</v>
      </c>
      <c r="B95" s="9" t="s">
        <v>262</v>
      </c>
      <c r="C95" s="9" t="s">
        <v>263</v>
      </c>
      <c r="D95" s="9" t="s">
        <v>264</v>
      </c>
      <c r="E95" s="9" t="s">
        <v>265</v>
      </c>
      <c r="F95" s="9" t="s">
        <v>266</v>
      </c>
      <c r="G95" s="9" t="s">
        <v>262</v>
      </c>
      <c r="H95" s="9" t="s">
        <v>267</v>
      </c>
    </row>
    <row r="96" spans="1:20" ht="15" thickBot="1" x14ac:dyDescent="0.35">
      <c r="A96" s="8" t="s">
        <v>107</v>
      </c>
      <c r="B96" s="9" t="s">
        <v>268</v>
      </c>
      <c r="C96" s="9" t="s">
        <v>269</v>
      </c>
      <c r="D96" s="9" t="s">
        <v>270</v>
      </c>
      <c r="E96" s="9" t="s">
        <v>271</v>
      </c>
      <c r="F96" s="9" t="s">
        <v>272</v>
      </c>
      <c r="G96" s="9" t="s">
        <v>268</v>
      </c>
      <c r="H96" s="9" t="s">
        <v>273</v>
      </c>
    </row>
    <row r="97" spans="1:8" ht="15" thickBot="1" x14ac:dyDescent="0.35">
      <c r="A97" s="8" t="s">
        <v>112</v>
      </c>
      <c r="B97" s="9" t="s">
        <v>274</v>
      </c>
      <c r="C97" s="9" t="s">
        <v>274</v>
      </c>
      <c r="D97" s="9" t="s">
        <v>275</v>
      </c>
      <c r="E97" s="9" t="s">
        <v>276</v>
      </c>
      <c r="F97" s="9" t="s">
        <v>277</v>
      </c>
      <c r="G97" s="9" t="s">
        <v>274</v>
      </c>
      <c r="H97" s="9" t="s">
        <v>278</v>
      </c>
    </row>
    <row r="98" spans="1:8" ht="15" thickBot="1" x14ac:dyDescent="0.35">
      <c r="A98" s="8" t="s">
        <v>115</v>
      </c>
      <c r="B98" s="9" t="s">
        <v>279</v>
      </c>
      <c r="C98" s="9" t="s">
        <v>279</v>
      </c>
      <c r="D98" s="9" t="s">
        <v>280</v>
      </c>
      <c r="E98" s="9" t="s">
        <v>281</v>
      </c>
      <c r="F98" s="9" t="s">
        <v>282</v>
      </c>
      <c r="G98" s="9" t="s">
        <v>279</v>
      </c>
      <c r="H98" s="9" t="s">
        <v>283</v>
      </c>
    </row>
    <row r="99" spans="1:8" ht="15" thickBot="1" x14ac:dyDescent="0.35">
      <c r="A99" s="8" t="s">
        <v>284</v>
      </c>
      <c r="B99" s="9" t="s">
        <v>285</v>
      </c>
      <c r="C99" s="9" t="s">
        <v>285</v>
      </c>
      <c r="D99" s="9" t="s">
        <v>286</v>
      </c>
      <c r="E99" s="9" t="s">
        <v>287</v>
      </c>
      <c r="F99" s="9" t="s">
        <v>288</v>
      </c>
      <c r="G99" s="9" t="s">
        <v>285</v>
      </c>
      <c r="H99" s="9" t="s">
        <v>289</v>
      </c>
    </row>
    <row r="100" spans="1:8" ht="15" thickBot="1" x14ac:dyDescent="0.35">
      <c r="A100" s="8" t="s">
        <v>290</v>
      </c>
      <c r="B100" s="9" t="s">
        <v>291</v>
      </c>
      <c r="C100" s="9" t="s">
        <v>291</v>
      </c>
      <c r="D100" s="9" t="s">
        <v>292</v>
      </c>
      <c r="E100" s="9" t="s">
        <v>293</v>
      </c>
      <c r="F100" s="9" t="s">
        <v>294</v>
      </c>
      <c r="G100" s="9" t="s">
        <v>291</v>
      </c>
      <c r="H100" s="9" t="s">
        <v>295</v>
      </c>
    </row>
    <row r="101" spans="1:8" ht="15" thickBot="1" x14ac:dyDescent="0.35">
      <c r="A101" s="8" t="s">
        <v>296</v>
      </c>
      <c r="B101" s="9" t="s">
        <v>297</v>
      </c>
      <c r="C101" s="9" t="s">
        <v>297</v>
      </c>
      <c r="D101" s="9" t="s">
        <v>298</v>
      </c>
      <c r="E101" s="9" t="s">
        <v>299</v>
      </c>
      <c r="F101" s="9" t="s">
        <v>300</v>
      </c>
      <c r="G101" s="9" t="s">
        <v>297</v>
      </c>
      <c r="H101" s="9" t="s">
        <v>301</v>
      </c>
    </row>
    <row r="102" spans="1:8" ht="15" thickBot="1" x14ac:dyDescent="0.35">
      <c r="A102" s="8" t="s">
        <v>302</v>
      </c>
      <c r="B102" s="9" t="s">
        <v>303</v>
      </c>
      <c r="C102" s="9" t="s">
        <v>303</v>
      </c>
      <c r="D102" s="9" t="s">
        <v>304</v>
      </c>
      <c r="E102" s="9" t="s">
        <v>305</v>
      </c>
      <c r="F102" s="9" t="s">
        <v>306</v>
      </c>
      <c r="G102" s="9" t="s">
        <v>303</v>
      </c>
      <c r="H102" s="9" t="s">
        <v>307</v>
      </c>
    </row>
    <row r="103" spans="1:8" ht="15" thickBot="1" x14ac:dyDescent="0.35">
      <c r="A103" s="8" t="s">
        <v>308</v>
      </c>
      <c r="B103" s="9" t="s">
        <v>309</v>
      </c>
      <c r="C103" s="9" t="s">
        <v>309</v>
      </c>
      <c r="D103" s="9" t="s">
        <v>310</v>
      </c>
      <c r="E103" s="9" t="s">
        <v>311</v>
      </c>
      <c r="F103" s="9" t="s">
        <v>312</v>
      </c>
      <c r="G103" s="9" t="s">
        <v>309</v>
      </c>
      <c r="H103" s="9" t="s">
        <v>313</v>
      </c>
    </row>
    <row r="104" spans="1:8" ht="15" thickBot="1" x14ac:dyDescent="0.35">
      <c r="A104" s="8" t="s">
        <v>314</v>
      </c>
      <c r="B104" s="9" t="s">
        <v>315</v>
      </c>
      <c r="C104" s="9" t="s">
        <v>315</v>
      </c>
      <c r="D104" s="9" t="s">
        <v>316</v>
      </c>
      <c r="E104" s="9" t="s">
        <v>317</v>
      </c>
      <c r="F104" s="9" t="s">
        <v>318</v>
      </c>
      <c r="G104" s="9" t="s">
        <v>315</v>
      </c>
      <c r="H104" s="9" t="s">
        <v>319</v>
      </c>
    </row>
    <row r="105" spans="1:8" ht="15" thickBot="1" x14ac:dyDescent="0.35">
      <c r="A105" s="8" t="s">
        <v>320</v>
      </c>
      <c r="B105" s="9" t="s">
        <v>321</v>
      </c>
      <c r="C105" s="9" t="s">
        <v>321</v>
      </c>
      <c r="D105" s="9" t="s">
        <v>322</v>
      </c>
      <c r="E105" s="9" t="s">
        <v>323</v>
      </c>
      <c r="F105" s="9" t="s">
        <v>324</v>
      </c>
      <c r="G105" s="9" t="s">
        <v>321</v>
      </c>
      <c r="H105" s="9" t="s">
        <v>325</v>
      </c>
    </row>
    <row r="106" spans="1:8" ht="15" thickBot="1" x14ac:dyDescent="0.35">
      <c r="A106" s="8" t="s">
        <v>326</v>
      </c>
      <c r="B106" s="9" t="s">
        <v>327</v>
      </c>
      <c r="C106" s="9" t="s">
        <v>327</v>
      </c>
      <c r="D106" s="9" t="s">
        <v>328</v>
      </c>
      <c r="E106" s="9" t="s">
        <v>329</v>
      </c>
      <c r="F106" s="9" t="s">
        <v>330</v>
      </c>
      <c r="G106" s="9" t="s">
        <v>327</v>
      </c>
      <c r="H106" s="9" t="s">
        <v>331</v>
      </c>
    </row>
    <row r="107" spans="1:8" ht="15" thickBot="1" x14ac:dyDescent="0.35">
      <c r="A107" s="8" t="s">
        <v>332</v>
      </c>
      <c r="B107" s="9" t="s">
        <v>333</v>
      </c>
      <c r="C107" s="9" t="s">
        <v>333</v>
      </c>
      <c r="D107" s="9" t="s">
        <v>334</v>
      </c>
      <c r="E107" s="9" t="s">
        <v>335</v>
      </c>
      <c r="F107" s="9" t="s">
        <v>336</v>
      </c>
      <c r="G107" s="9" t="s">
        <v>333</v>
      </c>
      <c r="H107" s="9" t="s">
        <v>337</v>
      </c>
    </row>
    <row r="108" spans="1:8" ht="15" thickBot="1" x14ac:dyDescent="0.35">
      <c r="A108" s="8" t="s">
        <v>338</v>
      </c>
      <c r="B108" s="9" t="s">
        <v>339</v>
      </c>
      <c r="C108" s="9" t="s">
        <v>339</v>
      </c>
      <c r="D108" s="9" t="s">
        <v>340</v>
      </c>
      <c r="E108" s="9" t="s">
        <v>341</v>
      </c>
      <c r="F108" s="9" t="s">
        <v>342</v>
      </c>
      <c r="G108" s="9" t="s">
        <v>339</v>
      </c>
      <c r="H108" s="9" t="s">
        <v>343</v>
      </c>
    </row>
    <row r="109" spans="1:8" ht="15" thickBot="1" x14ac:dyDescent="0.35">
      <c r="A109" s="8" t="s">
        <v>344</v>
      </c>
      <c r="B109" s="9" t="s">
        <v>345</v>
      </c>
      <c r="C109" s="9" t="s">
        <v>345</v>
      </c>
      <c r="D109" s="9" t="s">
        <v>346</v>
      </c>
      <c r="E109" s="9" t="s">
        <v>347</v>
      </c>
      <c r="F109" s="9" t="s">
        <v>348</v>
      </c>
      <c r="G109" s="9" t="s">
        <v>345</v>
      </c>
      <c r="H109" s="9" t="s">
        <v>349</v>
      </c>
    </row>
    <row r="110" spans="1:8" ht="15" thickBot="1" x14ac:dyDescent="0.35">
      <c r="A110" s="8" t="s">
        <v>350</v>
      </c>
      <c r="B110" s="9" t="s">
        <v>351</v>
      </c>
      <c r="C110" s="9" t="s">
        <v>351</v>
      </c>
      <c r="D110" s="9" t="s">
        <v>352</v>
      </c>
      <c r="E110" s="9" t="s">
        <v>353</v>
      </c>
      <c r="F110" s="9" t="s">
        <v>354</v>
      </c>
      <c r="G110" s="9" t="s">
        <v>351</v>
      </c>
      <c r="H110" s="9" t="s">
        <v>355</v>
      </c>
    </row>
    <row r="111" spans="1:8" ht="15" thickBot="1" x14ac:dyDescent="0.35">
      <c r="A111" s="8" t="s">
        <v>356</v>
      </c>
      <c r="B111" s="9" t="s">
        <v>357</v>
      </c>
      <c r="C111" s="9" t="s">
        <v>357</v>
      </c>
      <c r="D111" s="9" t="s">
        <v>358</v>
      </c>
      <c r="E111" s="9" t="s">
        <v>359</v>
      </c>
      <c r="F111" s="9" t="s">
        <v>360</v>
      </c>
      <c r="G111" s="9" t="s">
        <v>357</v>
      </c>
      <c r="H111" s="9" t="s">
        <v>361</v>
      </c>
    </row>
    <row r="112" spans="1:8" ht="15" thickBot="1" x14ac:dyDescent="0.35">
      <c r="A112" s="8" t="s">
        <v>362</v>
      </c>
      <c r="B112" s="9" t="s">
        <v>363</v>
      </c>
      <c r="C112" s="9" t="s">
        <v>363</v>
      </c>
      <c r="D112" s="9" t="s">
        <v>364</v>
      </c>
      <c r="E112" s="9" t="s">
        <v>365</v>
      </c>
      <c r="F112" s="9" t="s">
        <v>366</v>
      </c>
      <c r="G112" s="9" t="s">
        <v>363</v>
      </c>
      <c r="H112" s="9" t="s">
        <v>367</v>
      </c>
    </row>
    <row r="113" spans="1:8" ht="15" thickBot="1" x14ac:dyDescent="0.35">
      <c r="A113" s="8" t="s">
        <v>368</v>
      </c>
      <c r="B113" s="9" t="s">
        <v>369</v>
      </c>
      <c r="C113" s="9" t="s">
        <v>369</v>
      </c>
      <c r="D113" s="9" t="s">
        <v>370</v>
      </c>
      <c r="E113" s="9" t="s">
        <v>371</v>
      </c>
      <c r="F113" s="9" t="s">
        <v>372</v>
      </c>
      <c r="G113" s="9" t="s">
        <v>369</v>
      </c>
      <c r="H113" s="9" t="s">
        <v>373</v>
      </c>
    </row>
    <row r="114" spans="1:8" ht="15" thickBot="1" x14ac:dyDescent="0.35">
      <c r="A114" s="8" t="s">
        <v>374</v>
      </c>
      <c r="B114" s="9" t="s">
        <v>375</v>
      </c>
      <c r="C114" s="9" t="s">
        <v>375</v>
      </c>
      <c r="D114" s="9" t="s">
        <v>376</v>
      </c>
      <c r="E114" s="9" t="s">
        <v>377</v>
      </c>
      <c r="F114" s="9" t="s">
        <v>378</v>
      </c>
      <c r="G114" s="9" t="s">
        <v>375</v>
      </c>
      <c r="H114" s="9" t="s">
        <v>379</v>
      </c>
    </row>
    <row r="115" spans="1:8" ht="15" thickBot="1" x14ac:dyDescent="0.35">
      <c r="A115" s="8" t="s">
        <v>380</v>
      </c>
      <c r="B115" s="9" t="s">
        <v>381</v>
      </c>
      <c r="C115" s="9" t="s">
        <v>381</v>
      </c>
      <c r="D115" s="9" t="s">
        <v>382</v>
      </c>
      <c r="E115" s="9" t="s">
        <v>383</v>
      </c>
      <c r="F115" s="9" t="s">
        <v>384</v>
      </c>
      <c r="G115" s="9" t="s">
        <v>381</v>
      </c>
      <c r="H115" s="9" t="s">
        <v>385</v>
      </c>
    </row>
    <row r="116" spans="1:8" ht="15" thickBot="1" x14ac:dyDescent="0.35">
      <c r="A116" s="8" t="s">
        <v>386</v>
      </c>
      <c r="B116" s="9" t="s">
        <v>387</v>
      </c>
      <c r="C116" s="9" t="s">
        <v>387</v>
      </c>
      <c r="D116" s="9" t="s">
        <v>388</v>
      </c>
      <c r="E116" s="9" t="s">
        <v>389</v>
      </c>
      <c r="F116" s="9" t="s">
        <v>390</v>
      </c>
      <c r="G116" s="9" t="s">
        <v>387</v>
      </c>
      <c r="H116" s="9" t="s">
        <v>391</v>
      </c>
    </row>
    <row r="117" spans="1:8" ht="15" thickBot="1" x14ac:dyDescent="0.35">
      <c r="A117" s="8" t="s">
        <v>392</v>
      </c>
      <c r="B117" s="9" t="s">
        <v>393</v>
      </c>
      <c r="C117" s="9" t="s">
        <v>393</v>
      </c>
      <c r="D117" s="9" t="s">
        <v>394</v>
      </c>
      <c r="E117" s="9" t="s">
        <v>395</v>
      </c>
      <c r="F117" s="9" t="s">
        <v>396</v>
      </c>
      <c r="G117" s="9" t="s">
        <v>393</v>
      </c>
      <c r="H117" s="9" t="s">
        <v>397</v>
      </c>
    </row>
    <row r="118" spans="1:8" ht="15" thickBot="1" x14ac:dyDescent="0.35">
      <c r="A118" s="8" t="s">
        <v>398</v>
      </c>
      <c r="B118" s="9" t="s">
        <v>399</v>
      </c>
      <c r="C118" s="9" t="s">
        <v>399</v>
      </c>
      <c r="D118" s="9" t="s">
        <v>400</v>
      </c>
      <c r="E118" s="9" t="s">
        <v>401</v>
      </c>
      <c r="F118" s="9" t="s">
        <v>402</v>
      </c>
      <c r="G118" s="9" t="s">
        <v>399</v>
      </c>
      <c r="H118" s="9" t="s">
        <v>403</v>
      </c>
    </row>
    <row r="119" spans="1:8" ht="15" thickBot="1" x14ac:dyDescent="0.35">
      <c r="A119" s="8" t="s">
        <v>404</v>
      </c>
      <c r="B119" s="9" t="s">
        <v>405</v>
      </c>
      <c r="C119" s="9" t="s">
        <v>405</v>
      </c>
      <c r="D119" s="9" t="s">
        <v>406</v>
      </c>
      <c r="E119" s="9" t="s">
        <v>407</v>
      </c>
      <c r="F119" s="9" t="s">
        <v>408</v>
      </c>
      <c r="G119" s="9" t="s">
        <v>405</v>
      </c>
      <c r="H119" s="9" t="s">
        <v>409</v>
      </c>
    </row>
    <row r="120" spans="1:8" ht="15" thickBot="1" x14ac:dyDescent="0.35">
      <c r="A120" s="8" t="s">
        <v>410</v>
      </c>
      <c r="B120" s="9" t="s">
        <v>411</v>
      </c>
      <c r="C120" s="9" t="s">
        <v>411</v>
      </c>
      <c r="D120" s="9" t="s">
        <v>412</v>
      </c>
      <c r="E120" s="9" t="s">
        <v>413</v>
      </c>
      <c r="F120" s="9" t="s">
        <v>414</v>
      </c>
      <c r="G120" s="9" t="s">
        <v>411</v>
      </c>
      <c r="H120" s="9" t="s">
        <v>415</v>
      </c>
    </row>
    <row r="121" spans="1:8" ht="15" thickBot="1" x14ac:dyDescent="0.35">
      <c r="A121" s="8" t="s">
        <v>416</v>
      </c>
      <c r="B121" s="9" t="s">
        <v>417</v>
      </c>
      <c r="C121" s="9" t="s">
        <v>417</v>
      </c>
      <c r="D121" s="9" t="s">
        <v>418</v>
      </c>
      <c r="E121" s="9" t="s">
        <v>419</v>
      </c>
      <c r="F121" s="9" t="s">
        <v>420</v>
      </c>
      <c r="G121" s="9" t="s">
        <v>417</v>
      </c>
      <c r="H121" s="9" t="s">
        <v>421</v>
      </c>
    </row>
    <row r="122" spans="1:8" ht="15" thickBot="1" x14ac:dyDescent="0.35">
      <c r="A122" s="8" t="s">
        <v>422</v>
      </c>
      <c r="B122" s="9" t="s">
        <v>423</v>
      </c>
      <c r="C122" s="9" t="s">
        <v>423</v>
      </c>
      <c r="D122" s="9" t="s">
        <v>424</v>
      </c>
      <c r="E122" s="9" t="s">
        <v>425</v>
      </c>
      <c r="F122" s="9" t="s">
        <v>426</v>
      </c>
      <c r="G122" s="9" t="s">
        <v>423</v>
      </c>
      <c r="H122" s="9" t="s">
        <v>427</v>
      </c>
    </row>
    <row r="123" spans="1:8" ht="15" thickBot="1" x14ac:dyDescent="0.35">
      <c r="A123" s="8" t="s">
        <v>428</v>
      </c>
      <c r="B123" s="9" t="s">
        <v>429</v>
      </c>
      <c r="C123" s="9" t="s">
        <v>429</v>
      </c>
      <c r="D123" s="9" t="s">
        <v>430</v>
      </c>
      <c r="E123" s="9" t="s">
        <v>431</v>
      </c>
      <c r="F123" s="9" t="s">
        <v>432</v>
      </c>
      <c r="G123" s="9" t="s">
        <v>429</v>
      </c>
      <c r="H123" s="9" t="s">
        <v>433</v>
      </c>
    </row>
    <row r="124" spans="1:8" ht="15" thickBot="1" x14ac:dyDescent="0.35">
      <c r="A124" s="8" t="s">
        <v>434</v>
      </c>
      <c r="B124" s="9" t="s">
        <v>86</v>
      </c>
      <c r="C124" s="9" t="s">
        <v>86</v>
      </c>
      <c r="D124" s="9" t="s">
        <v>435</v>
      </c>
      <c r="E124" s="9" t="s">
        <v>436</v>
      </c>
      <c r="F124" s="9" t="s">
        <v>437</v>
      </c>
      <c r="G124" s="9" t="s">
        <v>86</v>
      </c>
      <c r="H124" s="9" t="s">
        <v>438</v>
      </c>
    </row>
    <row r="125" spans="1:8" ht="15" thickBot="1" x14ac:dyDescent="0.35">
      <c r="A125" s="8" t="s">
        <v>439</v>
      </c>
      <c r="B125" s="9" t="s">
        <v>92</v>
      </c>
      <c r="C125" s="9" t="s">
        <v>92</v>
      </c>
      <c r="D125" s="9" t="s">
        <v>440</v>
      </c>
      <c r="E125" s="9" t="s">
        <v>441</v>
      </c>
      <c r="F125" s="9" t="s">
        <v>442</v>
      </c>
      <c r="G125" s="9" t="s">
        <v>92</v>
      </c>
      <c r="H125" s="9" t="s">
        <v>443</v>
      </c>
    </row>
    <row r="126" spans="1:8" ht="15" thickBot="1" x14ac:dyDescent="0.35">
      <c r="A126" s="8" t="s">
        <v>444</v>
      </c>
      <c r="B126" s="9" t="s">
        <v>98</v>
      </c>
      <c r="C126" s="9" t="s">
        <v>98</v>
      </c>
      <c r="D126" s="9" t="s">
        <v>445</v>
      </c>
      <c r="E126" s="9" t="s">
        <v>446</v>
      </c>
      <c r="F126" s="9" t="s">
        <v>447</v>
      </c>
      <c r="G126" s="9" t="s">
        <v>98</v>
      </c>
      <c r="H126" s="9" t="s">
        <v>448</v>
      </c>
    </row>
    <row r="127" spans="1:8" ht="15" thickBot="1" x14ac:dyDescent="0.35">
      <c r="A127" s="8" t="s">
        <v>449</v>
      </c>
      <c r="B127" s="9" t="s">
        <v>104</v>
      </c>
      <c r="C127" s="9" t="s">
        <v>104</v>
      </c>
      <c r="D127" s="9" t="s">
        <v>104</v>
      </c>
      <c r="E127" s="9" t="s">
        <v>450</v>
      </c>
      <c r="F127" s="9" t="s">
        <v>451</v>
      </c>
      <c r="G127" s="9" t="s">
        <v>104</v>
      </c>
      <c r="H127" s="9" t="s">
        <v>452</v>
      </c>
    </row>
    <row r="128" spans="1:8" ht="15" thickBot="1" x14ac:dyDescent="0.35">
      <c r="A128" s="8" t="s">
        <v>453</v>
      </c>
      <c r="B128" s="9" t="s">
        <v>110</v>
      </c>
      <c r="C128" s="9" t="s">
        <v>110</v>
      </c>
      <c r="D128" s="9" t="s">
        <v>110</v>
      </c>
      <c r="E128" s="9" t="s">
        <v>454</v>
      </c>
      <c r="F128" s="9" t="s">
        <v>455</v>
      </c>
      <c r="G128" s="9" t="s">
        <v>110</v>
      </c>
      <c r="H128" s="9" t="s">
        <v>456</v>
      </c>
    </row>
    <row r="129" spans="1:8" ht="15" thickBot="1" x14ac:dyDescent="0.35">
      <c r="A129" s="8" t="s">
        <v>457</v>
      </c>
      <c r="B129" s="9" t="s">
        <v>113</v>
      </c>
      <c r="C129" s="9" t="s">
        <v>113</v>
      </c>
      <c r="D129" s="9" t="s">
        <v>113</v>
      </c>
      <c r="E129" s="9" t="s">
        <v>458</v>
      </c>
      <c r="F129" s="9" t="s">
        <v>459</v>
      </c>
      <c r="G129" s="9" t="s">
        <v>113</v>
      </c>
      <c r="H129" s="9" t="s">
        <v>460</v>
      </c>
    </row>
    <row r="130" spans="1:8" ht="15" thickBot="1" x14ac:dyDescent="0.35">
      <c r="A130" s="8" t="s">
        <v>461</v>
      </c>
      <c r="B130" s="9" t="s">
        <v>116</v>
      </c>
      <c r="C130" s="9" t="s">
        <v>116</v>
      </c>
      <c r="D130" s="9" t="s">
        <v>116</v>
      </c>
      <c r="E130" s="9" t="s">
        <v>116</v>
      </c>
      <c r="F130" s="9" t="s">
        <v>462</v>
      </c>
      <c r="G130" s="9" t="s">
        <v>116</v>
      </c>
      <c r="H130" s="9" t="s">
        <v>463</v>
      </c>
    </row>
    <row r="131" spans="1:8" ht="18.600000000000001" thickBot="1" x14ac:dyDescent="0.35">
      <c r="A131" s="4"/>
    </row>
    <row r="132" spans="1:8" ht="15" thickBot="1" x14ac:dyDescent="0.35">
      <c r="A132" s="8" t="s">
        <v>118</v>
      </c>
      <c r="B132" s="8" t="s">
        <v>67</v>
      </c>
      <c r="C132" s="8" t="s">
        <v>68</v>
      </c>
      <c r="D132" s="8" t="s">
        <v>69</v>
      </c>
      <c r="E132" s="8" t="s">
        <v>70</v>
      </c>
      <c r="F132" s="8" t="s">
        <v>71</v>
      </c>
      <c r="G132" s="8" t="s">
        <v>72</v>
      </c>
      <c r="H132" s="8" t="s">
        <v>73</v>
      </c>
    </row>
    <row r="133" spans="1:8" ht="15" thickBot="1" x14ac:dyDescent="0.35">
      <c r="A133" s="8" t="s">
        <v>83</v>
      </c>
      <c r="B133" s="9">
        <v>40</v>
      </c>
      <c r="C133" s="9">
        <v>40</v>
      </c>
      <c r="D133" s="9">
        <v>99.5</v>
      </c>
      <c r="E133" s="9">
        <v>109</v>
      </c>
      <c r="F133" s="9">
        <v>499934.4</v>
      </c>
      <c r="G133" s="9">
        <v>38</v>
      </c>
      <c r="H133" s="9">
        <v>499955.4</v>
      </c>
    </row>
    <row r="134" spans="1:8" ht="15" thickBot="1" x14ac:dyDescent="0.35">
      <c r="A134" s="8" t="s">
        <v>89</v>
      </c>
      <c r="B134" s="9">
        <v>37</v>
      </c>
      <c r="C134" s="9">
        <v>39</v>
      </c>
      <c r="D134" s="9">
        <v>50.5</v>
      </c>
      <c r="E134" s="9">
        <v>91.5</v>
      </c>
      <c r="F134" s="9">
        <v>499933.4</v>
      </c>
      <c r="G134" s="9">
        <v>37</v>
      </c>
      <c r="H134" s="9">
        <v>499954.4</v>
      </c>
    </row>
    <row r="135" spans="1:8" ht="15" thickBot="1" x14ac:dyDescent="0.35">
      <c r="A135" s="8" t="s">
        <v>95</v>
      </c>
      <c r="B135" s="9">
        <v>36</v>
      </c>
      <c r="C135" s="9">
        <v>38</v>
      </c>
      <c r="D135" s="9">
        <v>49.5</v>
      </c>
      <c r="E135" s="9">
        <v>90.5</v>
      </c>
      <c r="F135" s="9">
        <v>499932.4</v>
      </c>
      <c r="G135" s="9">
        <v>36</v>
      </c>
      <c r="H135" s="9">
        <v>499953.4</v>
      </c>
    </row>
    <row r="136" spans="1:8" ht="15" thickBot="1" x14ac:dyDescent="0.35">
      <c r="A136" s="8" t="s">
        <v>101</v>
      </c>
      <c r="B136" s="9">
        <v>35</v>
      </c>
      <c r="C136" s="9">
        <v>37</v>
      </c>
      <c r="D136" s="9">
        <v>48.5</v>
      </c>
      <c r="E136" s="9">
        <v>89.5</v>
      </c>
      <c r="F136" s="9">
        <v>499931.4</v>
      </c>
      <c r="G136" s="9">
        <v>35</v>
      </c>
      <c r="H136" s="9">
        <v>499940.9</v>
      </c>
    </row>
    <row r="137" spans="1:8" ht="15" thickBot="1" x14ac:dyDescent="0.35">
      <c r="A137" s="8" t="s">
        <v>107</v>
      </c>
      <c r="B137" s="9">
        <v>34</v>
      </c>
      <c r="C137" s="9">
        <v>36</v>
      </c>
      <c r="D137" s="9">
        <v>47.5</v>
      </c>
      <c r="E137" s="9">
        <v>88.5</v>
      </c>
      <c r="F137" s="9">
        <v>499930.4</v>
      </c>
      <c r="G137" s="9">
        <v>34</v>
      </c>
      <c r="H137" s="9">
        <v>499939.9</v>
      </c>
    </row>
    <row r="138" spans="1:8" ht="15" thickBot="1" x14ac:dyDescent="0.35">
      <c r="A138" s="8" t="s">
        <v>112</v>
      </c>
      <c r="B138" s="9">
        <v>33</v>
      </c>
      <c r="C138" s="9">
        <v>33</v>
      </c>
      <c r="D138" s="9">
        <v>46.5</v>
      </c>
      <c r="E138" s="9">
        <v>87.5</v>
      </c>
      <c r="F138" s="9">
        <v>499929.4</v>
      </c>
      <c r="G138" s="9">
        <v>33</v>
      </c>
      <c r="H138" s="9">
        <v>499930.4</v>
      </c>
    </row>
    <row r="139" spans="1:8" ht="15" thickBot="1" x14ac:dyDescent="0.35">
      <c r="A139" s="8" t="s">
        <v>115</v>
      </c>
      <c r="B139" s="9">
        <v>32</v>
      </c>
      <c r="C139" s="9">
        <v>32</v>
      </c>
      <c r="D139" s="9">
        <v>45.5</v>
      </c>
      <c r="E139" s="9">
        <v>86.5</v>
      </c>
      <c r="F139" s="9">
        <v>499928.4</v>
      </c>
      <c r="G139" s="9">
        <v>32</v>
      </c>
      <c r="H139" s="9">
        <v>499929.4</v>
      </c>
    </row>
    <row r="140" spans="1:8" ht="15" thickBot="1" x14ac:dyDescent="0.35">
      <c r="A140" s="8" t="s">
        <v>284</v>
      </c>
      <c r="B140" s="9">
        <v>31</v>
      </c>
      <c r="C140" s="9">
        <v>31</v>
      </c>
      <c r="D140" s="9">
        <v>44.5</v>
      </c>
      <c r="E140" s="9">
        <v>85.5</v>
      </c>
      <c r="F140" s="9">
        <v>499927.4</v>
      </c>
      <c r="G140" s="9">
        <v>31</v>
      </c>
      <c r="H140" s="9">
        <v>499928.4</v>
      </c>
    </row>
    <row r="141" spans="1:8" ht="15" thickBot="1" x14ac:dyDescent="0.35">
      <c r="A141" s="8" t="s">
        <v>290</v>
      </c>
      <c r="B141" s="9">
        <v>30</v>
      </c>
      <c r="C141" s="9">
        <v>30</v>
      </c>
      <c r="D141" s="9">
        <v>43.5</v>
      </c>
      <c r="E141" s="9">
        <v>84.5</v>
      </c>
      <c r="F141" s="9">
        <v>499926.4</v>
      </c>
      <c r="G141" s="9">
        <v>30</v>
      </c>
      <c r="H141" s="9">
        <v>499927.4</v>
      </c>
    </row>
    <row r="142" spans="1:8" ht="15" thickBot="1" x14ac:dyDescent="0.35">
      <c r="A142" s="8" t="s">
        <v>296</v>
      </c>
      <c r="B142" s="9">
        <v>29</v>
      </c>
      <c r="C142" s="9">
        <v>29</v>
      </c>
      <c r="D142" s="9">
        <v>42.5</v>
      </c>
      <c r="E142" s="9">
        <v>83.5</v>
      </c>
      <c r="F142" s="9">
        <v>499925.4</v>
      </c>
      <c r="G142" s="9">
        <v>29</v>
      </c>
      <c r="H142" s="9">
        <v>499915.9</v>
      </c>
    </row>
    <row r="143" spans="1:8" ht="15" thickBot="1" x14ac:dyDescent="0.35">
      <c r="A143" s="8" t="s">
        <v>302</v>
      </c>
      <c r="B143" s="9">
        <v>28</v>
      </c>
      <c r="C143" s="9">
        <v>28</v>
      </c>
      <c r="D143" s="9">
        <v>41.5</v>
      </c>
      <c r="E143" s="9">
        <v>82.5</v>
      </c>
      <c r="F143" s="9">
        <v>499924.4</v>
      </c>
      <c r="G143" s="9">
        <v>28</v>
      </c>
      <c r="H143" s="9">
        <v>499914.9</v>
      </c>
    </row>
    <row r="144" spans="1:8" ht="15" thickBot="1" x14ac:dyDescent="0.35">
      <c r="A144" s="8" t="s">
        <v>308</v>
      </c>
      <c r="B144" s="9">
        <v>27</v>
      </c>
      <c r="C144" s="9">
        <v>27</v>
      </c>
      <c r="D144" s="9">
        <v>40.5</v>
      </c>
      <c r="E144" s="9">
        <v>81.5</v>
      </c>
      <c r="F144" s="9">
        <v>499923.4</v>
      </c>
      <c r="G144" s="9">
        <v>27</v>
      </c>
      <c r="H144" s="9">
        <v>499913.9</v>
      </c>
    </row>
    <row r="145" spans="1:8" ht="15" thickBot="1" x14ac:dyDescent="0.35">
      <c r="A145" s="8" t="s">
        <v>314</v>
      </c>
      <c r="B145" s="9">
        <v>26</v>
      </c>
      <c r="C145" s="9">
        <v>26</v>
      </c>
      <c r="D145" s="9">
        <v>39.5</v>
      </c>
      <c r="E145" s="9">
        <v>80.5</v>
      </c>
      <c r="F145" s="9">
        <v>499922.4</v>
      </c>
      <c r="G145" s="9">
        <v>26</v>
      </c>
      <c r="H145" s="9">
        <v>499912.9</v>
      </c>
    </row>
    <row r="146" spans="1:8" ht="15" thickBot="1" x14ac:dyDescent="0.35">
      <c r="A146" s="8" t="s">
        <v>320</v>
      </c>
      <c r="B146" s="9">
        <v>25</v>
      </c>
      <c r="C146" s="9">
        <v>25</v>
      </c>
      <c r="D146" s="9">
        <v>38.5</v>
      </c>
      <c r="E146" s="9">
        <v>79.5</v>
      </c>
      <c r="F146" s="9">
        <v>499921.4</v>
      </c>
      <c r="G146" s="9">
        <v>25</v>
      </c>
      <c r="H146" s="9">
        <v>499911.9</v>
      </c>
    </row>
    <row r="147" spans="1:8" ht="15" thickBot="1" x14ac:dyDescent="0.35">
      <c r="A147" s="8" t="s">
        <v>326</v>
      </c>
      <c r="B147" s="9">
        <v>24</v>
      </c>
      <c r="C147" s="9">
        <v>24</v>
      </c>
      <c r="D147" s="9">
        <v>37.5</v>
      </c>
      <c r="E147" s="9">
        <v>78.5</v>
      </c>
      <c r="F147" s="9">
        <v>499920.4</v>
      </c>
      <c r="G147" s="9">
        <v>24</v>
      </c>
      <c r="H147" s="9">
        <v>499910.9</v>
      </c>
    </row>
    <row r="148" spans="1:8" ht="15" thickBot="1" x14ac:dyDescent="0.35">
      <c r="A148" s="8" t="s">
        <v>332</v>
      </c>
      <c r="B148" s="9">
        <v>23</v>
      </c>
      <c r="C148" s="9">
        <v>23</v>
      </c>
      <c r="D148" s="9">
        <v>36.5</v>
      </c>
      <c r="E148" s="9">
        <v>77.5</v>
      </c>
      <c r="F148" s="9">
        <v>499919.4</v>
      </c>
      <c r="G148" s="9">
        <v>23</v>
      </c>
      <c r="H148" s="9">
        <v>499909.9</v>
      </c>
    </row>
    <row r="149" spans="1:8" ht="15" thickBot="1" x14ac:dyDescent="0.35">
      <c r="A149" s="8" t="s">
        <v>338</v>
      </c>
      <c r="B149" s="9">
        <v>22</v>
      </c>
      <c r="C149" s="9">
        <v>22</v>
      </c>
      <c r="D149" s="9">
        <v>35.5</v>
      </c>
      <c r="E149" s="9">
        <v>76.5</v>
      </c>
      <c r="F149" s="9">
        <v>499918.4</v>
      </c>
      <c r="G149" s="9">
        <v>22</v>
      </c>
      <c r="H149" s="9">
        <v>499908.9</v>
      </c>
    </row>
    <row r="150" spans="1:8" ht="15" thickBot="1" x14ac:dyDescent="0.35">
      <c r="A150" s="8" t="s">
        <v>344</v>
      </c>
      <c r="B150" s="9">
        <v>21</v>
      </c>
      <c r="C150" s="9">
        <v>21</v>
      </c>
      <c r="D150" s="9">
        <v>34.5</v>
      </c>
      <c r="E150" s="9">
        <v>75.5</v>
      </c>
      <c r="F150" s="9">
        <v>499917.4</v>
      </c>
      <c r="G150" s="9">
        <v>21</v>
      </c>
      <c r="H150" s="9">
        <v>499907.9</v>
      </c>
    </row>
    <row r="151" spans="1:8" ht="15" thickBot="1" x14ac:dyDescent="0.35">
      <c r="A151" s="8" t="s">
        <v>350</v>
      </c>
      <c r="B151" s="9">
        <v>20</v>
      </c>
      <c r="C151" s="9">
        <v>20</v>
      </c>
      <c r="D151" s="9">
        <v>33.5</v>
      </c>
      <c r="E151" s="9">
        <v>74.5</v>
      </c>
      <c r="F151" s="9">
        <v>499916.4</v>
      </c>
      <c r="G151" s="9">
        <v>20</v>
      </c>
      <c r="H151" s="9">
        <v>499906.9</v>
      </c>
    </row>
    <row r="152" spans="1:8" ht="15" thickBot="1" x14ac:dyDescent="0.35">
      <c r="A152" s="8" t="s">
        <v>356</v>
      </c>
      <c r="B152" s="9">
        <v>19</v>
      </c>
      <c r="C152" s="9">
        <v>19</v>
      </c>
      <c r="D152" s="9">
        <v>32.5</v>
      </c>
      <c r="E152" s="9">
        <v>73.5</v>
      </c>
      <c r="F152" s="9">
        <v>499915.4</v>
      </c>
      <c r="G152" s="9">
        <v>19</v>
      </c>
      <c r="H152" s="9">
        <v>499905.9</v>
      </c>
    </row>
    <row r="153" spans="1:8" ht="15" thickBot="1" x14ac:dyDescent="0.35">
      <c r="A153" s="8" t="s">
        <v>362</v>
      </c>
      <c r="B153" s="9">
        <v>18</v>
      </c>
      <c r="C153" s="9">
        <v>18</v>
      </c>
      <c r="D153" s="9">
        <v>31.5</v>
      </c>
      <c r="E153" s="9">
        <v>72.5</v>
      </c>
      <c r="F153" s="9">
        <v>499914.4</v>
      </c>
      <c r="G153" s="9">
        <v>18</v>
      </c>
      <c r="H153" s="9">
        <v>499904.9</v>
      </c>
    </row>
    <row r="154" spans="1:8" ht="15" thickBot="1" x14ac:dyDescent="0.35">
      <c r="A154" s="8" t="s">
        <v>368</v>
      </c>
      <c r="B154" s="9">
        <v>17</v>
      </c>
      <c r="C154" s="9">
        <v>17</v>
      </c>
      <c r="D154" s="9">
        <v>30.5</v>
      </c>
      <c r="E154" s="9">
        <v>71.5</v>
      </c>
      <c r="F154" s="9">
        <v>499913.4</v>
      </c>
      <c r="G154" s="9">
        <v>17</v>
      </c>
      <c r="H154" s="9">
        <v>499903.9</v>
      </c>
    </row>
    <row r="155" spans="1:8" ht="15" thickBot="1" x14ac:dyDescent="0.35">
      <c r="A155" s="8" t="s">
        <v>374</v>
      </c>
      <c r="B155" s="9">
        <v>16</v>
      </c>
      <c r="C155" s="9">
        <v>16</v>
      </c>
      <c r="D155" s="9">
        <v>29.5</v>
      </c>
      <c r="E155" s="9">
        <v>70.5</v>
      </c>
      <c r="F155" s="9">
        <v>499912.4</v>
      </c>
      <c r="G155" s="9">
        <v>16</v>
      </c>
      <c r="H155" s="9">
        <v>499902.9</v>
      </c>
    </row>
    <row r="156" spans="1:8" ht="15" thickBot="1" x14ac:dyDescent="0.35">
      <c r="A156" s="8" t="s">
        <v>380</v>
      </c>
      <c r="B156" s="9">
        <v>15</v>
      </c>
      <c r="C156" s="9">
        <v>15</v>
      </c>
      <c r="D156" s="9">
        <v>28.5</v>
      </c>
      <c r="E156" s="9">
        <v>69.5</v>
      </c>
      <c r="F156" s="9">
        <v>499911.4</v>
      </c>
      <c r="G156" s="9">
        <v>15</v>
      </c>
      <c r="H156" s="9">
        <v>499901.9</v>
      </c>
    </row>
    <row r="157" spans="1:8" ht="15" thickBot="1" x14ac:dyDescent="0.35">
      <c r="A157" s="8" t="s">
        <v>386</v>
      </c>
      <c r="B157" s="9">
        <v>14</v>
      </c>
      <c r="C157" s="9">
        <v>14</v>
      </c>
      <c r="D157" s="9">
        <v>27.5</v>
      </c>
      <c r="E157" s="9">
        <v>68.5</v>
      </c>
      <c r="F157" s="9">
        <v>499910.40000000002</v>
      </c>
      <c r="G157" s="9">
        <v>14</v>
      </c>
      <c r="H157" s="9">
        <v>499900.9</v>
      </c>
    </row>
    <row r="158" spans="1:8" ht="15" thickBot="1" x14ac:dyDescent="0.35">
      <c r="A158" s="8" t="s">
        <v>392</v>
      </c>
      <c r="B158" s="9">
        <v>13</v>
      </c>
      <c r="C158" s="9">
        <v>13</v>
      </c>
      <c r="D158" s="9">
        <v>26.5</v>
      </c>
      <c r="E158" s="9">
        <v>67.5</v>
      </c>
      <c r="F158" s="9">
        <v>499909.4</v>
      </c>
      <c r="G158" s="9">
        <v>13</v>
      </c>
      <c r="H158" s="9">
        <v>499899.9</v>
      </c>
    </row>
    <row r="159" spans="1:8" ht="15" thickBot="1" x14ac:dyDescent="0.35">
      <c r="A159" s="8" t="s">
        <v>398</v>
      </c>
      <c r="B159" s="9">
        <v>12</v>
      </c>
      <c r="C159" s="9">
        <v>12</v>
      </c>
      <c r="D159" s="9">
        <v>25.5</v>
      </c>
      <c r="E159" s="9">
        <v>66.5</v>
      </c>
      <c r="F159" s="9">
        <v>499908.4</v>
      </c>
      <c r="G159" s="9">
        <v>12</v>
      </c>
      <c r="H159" s="9">
        <v>499898.9</v>
      </c>
    </row>
    <row r="160" spans="1:8" ht="15" thickBot="1" x14ac:dyDescent="0.35">
      <c r="A160" s="8" t="s">
        <v>404</v>
      </c>
      <c r="B160" s="9">
        <v>11</v>
      </c>
      <c r="C160" s="9">
        <v>11</v>
      </c>
      <c r="D160" s="9">
        <v>24.5</v>
      </c>
      <c r="E160" s="9">
        <v>65.5</v>
      </c>
      <c r="F160" s="9">
        <v>499907.4</v>
      </c>
      <c r="G160" s="9">
        <v>11</v>
      </c>
      <c r="H160" s="9">
        <v>499897.9</v>
      </c>
    </row>
    <row r="161" spans="1:12" ht="15" thickBot="1" x14ac:dyDescent="0.35">
      <c r="A161" s="8" t="s">
        <v>410</v>
      </c>
      <c r="B161" s="9">
        <v>10</v>
      </c>
      <c r="C161" s="9">
        <v>10</v>
      </c>
      <c r="D161" s="9">
        <v>23.5</v>
      </c>
      <c r="E161" s="9">
        <v>64.5</v>
      </c>
      <c r="F161" s="9">
        <v>499906.4</v>
      </c>
      <c r="G161" s="9">
        <v>10</v>
      </c>
      <c r="H161" s="9">
        <v>499896.9</v>
      </c>
    </row>
    <row r="162" spans="1:12" ht="15" thickBot="1" x14ac:dyDescent="0.35">
      <c r="A162" s="8" t="s">
        <v>416</v>
      </c>
      <c r="B162" s="9">
        <v>9</v>
      </c>
      <c r="C162" s="9">
        <v>9</v>
      </c>
      <c r="D162" s="9">
        <v>22.5</v>
      </c>
      <c r="E162" s="9">
        <v>63.5</v>
      </c>
      <c r="F162" s="9">
        <v>499905.4</v>
      </c>
      <c r="G162" s="9">
        <v>9</v>
      </c>
      <c r="H162" s="9">
        <v>499895.9</v>
      </c>
    </row>
    <row r="163" spans="1:12" ht="15" thickBot="1" x14ac:dyDescent="0.35">
      <c r="A163" s="8" t="s">
        <v>422</v>
      </c>
      <c r="B163" s="9">
        <v>8</v>
      </c>
      <c r="C163" s="9">
        <v>8</v>
      </c>
      <c r="D163" s="9">
        <v>21.5</v>
      </c>
      <c r="E163" s="9">
        <v>62.5</v>
      </c>
      <c r="F163" s="9">
        <v>499904.4</v>
      </c>
      <c r="G163" s="9">
        <v>8</v>
      </c>
      <c r="H163" s="9">
        <v>499894.9</v>
      </c>
    </row>
    <row r="164" spans="1:12" ht="15" thickBot="1" x14ac:dyDescent="0.35">
      <c r="A164" s="8" t="s">
        <v>428</v>
      </c>
      <c r="B164" s="9">
        <v>7</v>
      </c>
      <c r="C164" s="9">
        <v>7</v>
      </c>
      <c r="D164" s="9">
        <v>20.5</v>
      </c>
      <c r="E164" s="9">
        <v>61.5</v>
      </c>
      <c r="F164" s="9">
        <v>499903.4</v>
      </c>
      <c r="G164" s="9">
        <v>7</v>
      </c>
      <c r="H164" s="9">
        <v>499893.9</v>
      </c>
    </row>
    <row r="165" spans="1:12" ht="15" thickBot="1" x14ac:dyDescent="0.35">
      <c r="A165" s="8" t="s">
        <v>434</v>
      </c>
      <c r="B165" s="9">
        <v>6</v>
      </c>
      <c r="C165" s="9">
        <v>6</v>
      </c>
      <c r="D165" s="9">
        <v>19.5</v>
      </c>
      <c r="E165" s="9">
        <v>60.5</v>
      </c>
      <c r="F165" s="9">
        <v>499902.4</v>
      </c>
      <c r="G165" s="9">
        <v>6</v>
      </c>
      <c r="H165" s="9">
        <v>499892.9</v>
      </c>
    </row>
    <row r="166" spans="1:12" ht="15" thickBot="1" x14ac:dyDescent="0.35">
      <c r="A166" s="8" t="s">
        <v>439</v>
      </c>
      <c r="B166" s="9">
        <v>5</v>
      </c>
      <c r="C166" s="9">
        <v>5</v>
      </c>
      <c r="D166" s="9">
        <v>18.5</v>
      </c>
      <c r="E166" s="9">
        <v>59.5</v>
      </c>
      <c r="F166" s="9">
        <v>499901.4</v>
      </c>
      <c r="G166" s="9">
        <v>5</v>
      </c>
      <c r="H166" s="9">
        <v>499891.9</v>
      </c>
    </row>
    <row r="167" spans="1:12" ht="15" thickBot="1" x14ac:dyDescent="0.35">
      <c r="A167" s="8" t="s">
        <v>444</v>
      </c>
      <c r="B167" s="9">
        <v>4</v>
      </c>
      <c r="C167" s="9">
        <v>4</v>
      </c>
      <c r="D167" s="9">
        <v>17.5</v>
      </c>
      <c r="E167" s="9">
        <v>58.5</v>
      </c>
      <c r="F167" s="9">
        <v>499900.4</v>
      </c>
      <c r="G167" s="9">
        <v>4</v>
      </c>
      <c r="H167" s="9">
        <v>499890.9</v>
      </c>
    </row>
    <row r="168" spans="1:12" ht="15" thickBot="1" x14ac:dyDescent="0.35">
      <c r="A168" s="8" t="s">
        <v>449</v>
      </c>
      <c r="B168" s="9">
        <v>3</v>
      </c>
      <c r="C168" s="9">
        <v>3</v>
      </c>
      <c r="D168" s="9">
        <v>3</v>
      </c>
      <c r="E168" s="9">
        <v>57.5</v>
      </c>
      <c r="F168" s="9">
        <v>499899.4</v>
      </c>
      <c r="G168" s="9">
        <v>3</v>
      </c>
      <c r="H168" s="9">
        <v>499889.9</v>
      </c>
    </row>
    <row r="169" spans="1:12" ht="15" thickBot="1" x14ac:dyDescent="0.35">
      <c r="A169" s="8" t="s">
        <v>453</v>
      </c>
      <c r="B169" s="9">
        <v>2</v>
      </c>
      <c r="C169" s="9">
        <v>2</v>
      </c>
      <c r="D169" s="9">
        <v>2</v>
      </c>
      <c r="E169" s="9">
        <v>56.5</v>
      </c>
      <c r="F169" s="9">
        <v>499898.4</v>
      </c>
      <c r="G169" s="9">
        <v>2</v>
      </c>
      <c r="H169" s="9">
        <v>499888.9</v>
      </c>
    </row>
    <row r="170" spans="1:12" ht="15" thickBot="1" x14ac:dyDescent="0.35">
      <c r="A170" s="8" t="s">
        <v>457</v>
      </c>
      <c r="B170" s="9">
        <v>1</v>
      </c>
      <c r="C170" s="9">
        <v>1</v>
      </c>
      <c r="D170" s="9">
        <v>1</v>
      </c>
      <c r="E170" s="9">
        <v>55.5</v>
      </c>
      <c r="F170" s="9">
        <v>499897.4</v>
      </c>
      <c r="G170" s="9">
        <v>1</v>
      </c>
      <c r="H170" s="9">
        <v>499887.9</v>
      </c>
    </row>
    <row r="171" spans="1:12" ht="15" thickBot="1" x14ac:dyDescent="0.35">
      <c r="A171" s="8" t="s">
        <v>461</v>
      </c>
      <c r="B171" s="9">
        <v>0</v>
      </c>
      <c r="C171" s="9">
        <v>0</v>
      </c>
      <c r="D171" s="9">
        <v>0</v>
      </c>
      <c r="E171" s="9">
        <v>0</v>
      </c>
      <c r="F171" s="9">
        <v>499895.9</v>
      </c>
      <c r="G171" s="9">
        <v>0</v>
      </c>
      <c r="H171" s="9">
        <v>499870.9</v>
      </c>
    </row>
    <row r="172" spans="1:12" ht="18.600000000000001" thickBot="1" x14ac:dyDescent="0.35">
      <c r="A172" s="4"/>
    </row>
    <row r="173" spans="1:12" ht="15" thickBot="1" x14ac:dyDescent="0.35">
      <c r="A173" s="8" t="s">
        <v>119</v>
      </c>
      <c r="B173" s="8" t="s">
        <v>67</v>
      </c>
      <c r="C173" s="8" t="s">
        <v>68</v>
      </c>
      <c r="D173" s="8" t="s">
        <v>69</v>
      </c>
      <c r="E173" s="8" t="s">
        <v>70</v>
      </c>
      <c r="F173" s="8" t="s">
        <v>71</v>
      </c>
      <c r="G173" s="8" t="s">
        <v>72</v>
      </c>
      <c r="H173" s="8" t="s">
        <v>73</v>
      </c>
      <c r="I173" s="8" t="s">
        <v>120</v>
      </c>
      <c r="J173" s="8" t="s">
        <v>121</v>
      </c>
      <c r="K173" s="8" t="s">
        <v>122</v>
      </c>
      <c r="L173" s="8" t="s">
        <v>123</v>
      </c>
    </row>
    <row r="174" spans="1:12" ht="15" thickBot="1" x14ac:dyDescent="0.35">
      <c r="A174" s="8" t="s">
        <v>75</v>
      </c>
      <c r="B174" s="9">
        <v>37</v>
      </c>
      <c r="C174" s="9">
        <v>40</v>
      </c>
      <c r="D174" s="9">
        <v>49.5</v>
      </c>
      <c r="E174" s="9">
        <v>91.5</v>
      </c>
      <c r="F174" s="9">
        <v>499934.4</v>
      </c>
      <c r="G174" s="9">
        <v>34</v>
      </c>
      <c r="H174" s="9">
        <v>499895.9</v>
      </c>
      <c r="I174" s="9">
        <v>1000082.3</v>
      </c>
      <c r="J174" s="9">
        <v>1000000</v>
      </c>
      <c r="K174" s="9">
        <v>-82.3</v>
      </c>
      <c r="L174" s="9">
        <v>-0.01</v>
      </c>
    </row>
    <row r="175" spans="1:12" ht="15" thickBot="1" x14ac:dyDescent="0.35">
      <c r="A175" s="8" t="s">
        <v>76</v>
      </c>
      <c r="B175" s="9">
        <v>40</v>
      </c>
      <c r="C175" s="9">
        <v>38</v>
      </c>
      <c r="D175" s="9">
        <v>25.5</v>
      </c>
      <c r="E175" s="9">
        <v>91.5</v>
      </c>
      <c r="F175" s="9">
        <v>499931.4</v>
      </c>
      <c r="G175" s="9">
        <v>38</v>
      </c>
      <c r="H175" s="9">
        <v>499915.9</v>
      </c>
      <c r="I175" s="9">
        <v>1000080.3</v>
      </c>
      <c r="J175" s="9">
        <v>1000000</v>
      </c>
      <c r="K175" s="9">
        <v>-80.3</v>
      </c>
      <c r="L175" s="9">
        <v>-0.01</v>
      </c>
    </row>
    <row r="176" spans="1:12" ht="15" thickBot="1" x14ac:dyDescent="0.35">
      <c r="A176" s="8" t="s">
        <v>77</v>
      </c>
      <c r="B176" s="9">
        <v>36</v>
      </c>
      <c r="C176" s="9">
        <v>36</v>
      </c>
      <c r="D176" s="9">
        <v>36.5</v>
      </c>
      <c r="E176" s="9">
        <v>83.5</v>
      </c>
      <c r="F176" s="9">
        <v>499933.4</v>
      </c>
      <c r="G176" s="9">
        <v>35</v>
      </c>
      <c r="H176" s="9">
        <v>499892.9</v>
      </c>
      <c r="I176" s="9">
        <v>1000053.3</v>
      </c>
      <c r="J176" s="9">
        <v>1000000</v>
      </c>
      <c r="K176" s="9">
        <v>-53.3</v>
      </c>
      <c r="L176" s="9">
        <v>-0.01</v>
      </c>
    </row>
    <row r="177" spans="1:12" ht="15" thickBot="1" x14ac:dyDescent="0.35">
      <c r="A177" s="8" t="s">
        <v>78</v>
      </c>
      <c r="B177" s="9">
        <v>35</v>
      </c>
      <c r="C177" s="9">
        <v>40</v>
      </c>
      <c r="D177" s="9">
        <v>32.5</v>
      </c>
      <c r="E177" s="9">
        <v>68.5</v>
      </c>
      <c r="F177" s="9">
        <v>499932.4</v>
      </c>
      <c r="G177" s="9">
        <v>34</v>
      </c>
      <c r="H177" s="9">
        <v>499889.9</v>
      </c>
      <c r="I177" s="9">
        <v>1000032.3</v>
      </c>
      <c r="J177" s="9">
        <v>1000000</v>
      </c>
      <c r="K177" s="9">
        <v>-32.299999999999997</v>
      </c>
      <c r="L177" s="9">
        <v>0</v>
      </c>
    </row>
    <row r="178" spans="1:12" ht="15" thickBot="1" x14ac:dyDescent="0.35">
      <c r="A178" s="8" t="s">
        <v>79</v>
      </c>
      <c r="B178" s="9">
        <v>34</v>
      </c>
      <c r="C178" s="9">
        <v>31</v>
      </c>
      <c r="D178" s="9">
        <v>36.5</v>
      </c>
      <c r="E178" s="9">
        <v>109</v>
      </c>
      <c r="F178" s="9">
        <v>499926.4</v>
      </c>
      <c r="G178" s="9">
        <v>36</v>
      </c>
      <c r="H178" s="9">
        <v>499894.9</v>
      </c>
      <c r="I178" s="9">
        <v>1000067.8</v>
      </c>
      <c r="J178" s="9">
        <v>1000000</v>
      </c>
      <c r="K178" s="9">
        <v>-67.8</v>
      </c>
      <c r="L178" s="9">
        <v>-0.01</v>
      </c>
    </row>
    <row r="179" spans="1:12" ht="15" thickBot="1" x14ac:dyDescent="0.35">
      <c r="A179" s="8" t="s">
        <v>80</v>
      </c>
      <c r="B179" s="9">
        <v>32</v>
      </c>
      <c r="C179" s="9">
        <v>38</v>
      </c>
      <c r="D179" s="9">
        <v>36.5</v>
      </c>
      <c r="E179" s="9">
        <v>83.5</v>
      </c>
      <c r="F179" s="9">
        <v>499930.4</v>
      </c>
      <c r="G179" s="9">
        <v>31</v>
      </c>
      <c r="H179" s="9">
        <v>499915.9</v>
      </c>
      <c r="I179" s="9">
        <v>1000067.3</v>
      </c>
      <c r="J179" s="9">
        <v>1000000</v>
      </c>
      <c r="K179" s="9">
        <v>-67.3</v>
      </c>
      <c r="L179" s="9">
        <v>-0.01</v>
      </c>
    </row>
    <row r="180" spans="1:12" ht="15" thickBot="1" x14ac:dyDescent="0.35">
      <c r="A180" s="8" t="s">
        <v>81</v>
      </c>
      <c r="B180" s="9">
        <v>34</v>
      </c>
      <c r="C180" s="9">
        <v>33</v>
      </c>
      <c r="D180" s="9">
        <v>32.5</v>
      </c>
      <c r="E180" s="9">
        <v>83.5</v>
      </c>
      <c r="F180" s="9">
        <v>499928.4</v>
      </c>
      <c r="G180" s="9">
        <v>32</v>
      </c>
      <c r="H180" s="9">
        <v>499930.4</v>
      </c>
      <c r="I180" s="9">
        <v>1000073.8</v>
      </c>
      <c r="J180" s="9">
        <v>1000000</v>
      </c>
      <c r="K180" s="9">
        <v>-73.8</v>
      </c>
      <c r="L180" s="9">
        <v>-0.01</v>
      </c>
    </row>
    <row r="181" spans="1:12" ht="15" thickBot="1" x14ac:dyDescent="0.35">
      <c r="A181" s="8" t="s">
        <v>212</v>
      </c>
      <c r="B181" s="9">
        <v>30</v>
      </c>
      <c r="C181" s="9">
        <v>22</v>
      </c>
      <c r="D181" s="9">
        <v>49.5</v>
      </c>
      <c r="E181" s="9">
        <v>91.5</v>
      </c>
      <c r="F181" s="9">
        <v>499926.4</v>
      </c>
      <c r="G181" s="9">
        <v>31</v>
      </c>
      <c r="H181" s="9">
        <v>499915.9</v>
      </c>
      <c r="I181" s="9">
        <v>1000066.3</v>
      </c>
      <c r="J181" s="9">
        <v>1000000</v>
      </c>
      <c r="K181" s="9">
        <v>-66.3</v>
      </c>
      <c r="L181" s="9">
        <v>-0.01</v>
      </c>
    </row>
    <row r="182" spans="1:12" ht="15" thickBot="1" x14ac:dyDescent="0.35">
      <c r="A182" s="8" t="s">
        <v>213</v>
      </c>
      <c r="B182" s="9">
        <v>30</v>
      </c>
      <c r="C182" s="9">
        <v>19</v>
      </c>
      <c r="D182" s="9">
        <v>49.5</v>
      </c>
      <c r="E182" s="9">
        <v>91.5</v>
      </c>
      <c r="F182" s="9">
        <v>499926.4</v>
      </c>
      <c r="G182" s="9">
        <v>31</v>
      </c>
      <c r="H182" s="9">
        <v>499915.9</v>
      </c>
      <c r="I182" s="9">
        <v>1000063.3</v>
      </c>
      <c r="J182" s="9">
        <v>1000000</v>
      </c>
      <c r="K182" s="9">
        <v>-63.3</v>
      </c>
      <c r="L182" s="9">
        <v>-0.01</v>
      </c>
    </row>
    <row r="183" spans="1:12" ht="15" thickBot="1" x14ac:dyDescent="0.35">
      <c r="A183" s="8" t="s">
        <v>214</v>
      </c>
      <c r="B183" s="9">
        <v>22</v>
      </c>
      <c r="C183" s="9">
        <v>24</v>
      </c>
      <c r="D183" s="9">
        <v>49.5</v>
      </c>
      <c r="E183" s="9">
        <v>86.5</v>
      </c>
      <c r="F183" s="9">
        <v>499926.4</v>
      </c>
      <c r="G183" s="9">
        <v>25</v>
      </c>
      <c r="H183" s="9">
        <v>499915.9</v>
      </c>
      <c r="I183" s="9">
        <v>1000049.3</v>
      </c>
      <c r="J183" s="9">
        <v>1000000</v>
      </c>
      <c r="K183" s="9">
        <v>-49.3</v>
      </c>
      <c r="L183" s="9">
        <v>0</v>
      </c>
    </row>
    <row r="184" spans="1:12" ht="15" thickBot="1" x14ac:dyDescent="0.35">
      <c r="A184" s="8" t="s">
        <v>215</v>
      </c>
      <c r="B184" s="9">
        <v>30</v>
      </c>
      <c r="C184" s="9">
        <v>22</v>
      </c>
      <c r="D184" s="9">
        <v>42.5</v>
      </c>
      <c r="E184" s="9">
        <v>83.5</v>
      </c>
      <c r="F184" s="9">
        <v>499915.4</v>
      </c>
      <c r="G184" s="9">
        <v>31</v>
      </c>
      <c r="H184" s="9">
        <v>499940.9</v>
      </c>
      <c r="I184" s="9">
        <v>1000065.3</v>
      </c>
      <c r="J184" s="9">
        <v>1000000</v>
      </c>
      <c r="K184" s="9">
        <v>-65.3</v>
      </c>
      <c r="L184" s="9">
        <v>-0.01</v>
      </c>
    </row>
    <row r="185" spans="1:12" ht="15" thickBot="1" x14ac:dyDescent="0.35">
      <c r="A185" s="8" t="s">
        <v>216</v>
      </c>
      <c r="B185" s="9">
        <v>14</v>
      </c>
      <c r="C185" s="9">
        <v>25</v>
      </c>
      <c r="D185" s="9">
        <v>32.5</v>
      </c>
      <c r="E185" s="9">
        <v>91.5</v>
      </c>
      <c r="F185" s="9">
        <v>499926.4</v>
      </c>
      <c r="G185" s="9">
        <v>31</v>
      </c>
      <c r="H185" s="9">
        <v>499915.9</v>
      </c>
      <c r="I185" s="9">
        <v>1000036.3</v>
      </c>
      <c r="J185" s="9">
        <v>1000000</v>
      </c>
      <c r="K185" s="9">
        <v>-36.299999999999997</v>
      </c>
      <c r="L185" s="9">
        <v>0</v>
      </c>
    </row>
    <row r="186" spans="1:12" ht="15" thickBot="1" x14ac:dyDescent="0.35">
      <c r="A186" s="8" t="s">
        <v>217</v>
      </c>
      <c r="B186" s="9">
        <v>30</v>
      </c>
      <c r="C186" s="9">
        <v>19</v>
      </c>
      <c r="D186" s="9">
        <v>44.5</v>
      </c>
      <c r="E186" s="9">
        <v>72.5</v>
      </c>
      <c r="F186" s="9">
        <v>499926.4</v>
      </c>
      <c r="G186" s="9">
        <v>20</v>
      </c>
      <c r="H186" s="9">
        <v>499927.4</v>
      </c>
      <c r="I186" s="9">
        <v>1000039.8</v>
      </c>
      <c r="J186" s="9">
        <v>1000000</v>
      </c>
      <c r="K186" s="9">
        <v>-39.799999999999997</v>
      </c>
      <c r="L186" s="9">
        <v>0</v>
      </c>
    </row>
    <row r="187" spans="1:12" ht="15" thickBot="1" x14ac:dyDescent="0.35">
      <c r="A187" s="8" t="s">
        <v>218</v>
      </c>
      <c r="B187" s="9">
        <v>14</v>
      </c>
      <c r="C187" s="9">
        <v>29</v>
      </c>
      <c r="D187" s="9">
        <v>42.5</v>
      </c>
      <c r="E187" s="9">
        <v>62.5</v>
      </c>
      <c r="F187" s="9">
        <v>499927.4</v>
      </c>
      <c r="G187" s="9">
        <v>23</v>
      </c>
      <c r="H187" s="9">
        <v>499955.4</v>
      </c>
      <c r="I187" s="9">
        <v>1000053.8</v>
      </c>
      <c r="J187" s="9">
        <v>1000000</v>
      </c>
      <c r="K187" s="9">
        <v>-53.8</v>
      </c>
      <c r="L187" s="9">
        <v>-0.01</v>
      </c>
    </row>
    <row r="188" spans="1:12" ht="15" thickBot="1" x14ac:dyDescent="0.35">
      <c r="A188" s="8" t="s">
        <v>219</v>
      </c>
      <c r="B188" s="9">
        <v>30</v>
      </c>
      <c r="C188" s="9">
        <v>19</v>
      </c>
      <c r="D188" s="9">
        <v>36.5</v>
      </c>
      <c r="E188" s="9">
        <v>72.5</v>
      </c>
      <c r="F188" s="9">
        <v>499926.4</v>
      </c>
      <c r="G188" s="9">
        <v>20</v>
      </c>
      <c r="H188" s="9">
        <v>499915.9</v>
      </c>
      <c r="I188" s="9">
        <v>1000020.3</v>
      </c>
      <c r="J188" s="9">
        <v>1000000</v>
      </c>
      <c r="K188" s="9">
        <v>-20.3</v>
      </c>
      <c r="L188" s="9">
        <v>0</v>
      </c>
    </row>
    <row r="189" spans="1:12" ht="15" thickBot="1" x14ac:dyDescent="0.35">
      <c r="A189" s="8" t="s">
        <v>220</v>
      </c>
      <c r="B189" s="9">
        <v>18</v>
      </c>
      <c r="C189" s="9">
        <v>29</v>
      </c>
      <c r="D189" s="9">
        <v>42.5</v>
      </c>
      <c r="E189" s="9">
        <v>68.5</v>
      </c>
      <c r="F189" s="9">
        <v>499912.4</v>
      </c>
      <c r="G189" s="9">
        <v>20</v>
      </c>
      <c r="H189" s="9">
        <v>499915.9</v>
      </c>
      <c r="I189" s="9">
        <v>1000006.3</v>
      </c>
      <c r="J189" s="9">
        <v>1000000</v>
      </c>
      <c r="K189" s="9">
        <v>-6.3</v>
      </c>
      <c r="L189" s="9">
        <v>0</v>
      </c>
    </row>
    <row r="190" spans="1:12" ht="15" thickBot="1" x14ac:dyDescent="0.35">
      <c r="A190" s="8" t="s">
        <v>221</v>
      </c>
      <c r="B190" s="9">
        <v>30</v>
      </c>
      <c r="C190" s="9">
        <v>19</v>
      </c>
      <c r="D190" s="9">
        <v>27.5</v>
      </c>
      <c r="E190" s="9">
        <v>83.5</v>
      </c>
      <c r="F190" s="9">
        <v>499912.4</v>
      </c>
      <c r="G190" s="9">
        <v>23</v>
      </c>
      <c r="H190" s="9">
        <v>499892.9</v>
      </c>
      <c r="I190" s="9">
        <v>999988.3</v>
      </c>
      <c r="J190" s="9">
        <v>1000000</v>
      </c>
      <c r="K190" s="9">
        <v>11.7</v>
      </c>
      <c r="L190" s="9">
        <v>0</v>
      </c>
    </row>
    <row r="191" spans="1:12" ht="15" thickBot="1" x14ac:dyDescent="0.35">
      <c r="A191" s="8" t="s">
        <v>222</v>
      </c>
      <c r="B191" s="9">
        <v>16</v>
      </c>
      <c r="C191" s="9">
        <v>30</v>
      </c>
      <c r="D191" s="9">
        <v>21.5</v>
      </c>
      <c r="E191" s="9">
        <v>62.5</v>
      </c>
      <c r="F191" s="9">
        <v>499912.4</v>
      </c>
      <c r="G191" s="9">
        <v>31</v>
      </c>
      <c r="H191" s="9">
        <v>499915.9</v>
      </c>
      <c r="I191" s="9">
        <v>999989.3</v>
      </c>
      <c r="J191" s="9">
        <v>1000000</v>
      </c>
      <c r="K191" s="9">
        <v>10.7</v>
      </c>
      <c r="L191" s="9">
        <v>0</v>
      </c>
    </row>
    <row r="192" spans="1:12" ht="15" thickBot="1" x14ac:dyDescent="0.35">
      <c r="A192" s="8" t="s">
        <v>223</v>
      </c>
      <c r="B192" s="9">
        <v>22</v>
      </c>
      <c r="C192" s="9">
        <v>10</v>
      </c>
      <c r="D192" s="9">
        <v>99.5</v>
      </c>
      <c r="E192" s="9">
        <v>83.5</v>
      </c>
      <c r="F192" s="9">
        <v>499915.4</v>
      </c>
      <c r="G192" s="9">
        <v>16</v>
      </c>
      <c r="H192" s="9">
        <v>499889.9</v>
      </c>
      <c r="I192" s="9">
        <v>1000036.3</v>
      </c>
      <c r="J192" s="9">
        <v>1000000</v>
      </c>
      <c r="K192" s="9">
        <v>-36.299999999999997</v>
      </c>
      <c r="L192" s="9">
        <v>0</v>
      </c>
    </row>
    <row r="193" spans="1:12" ht="15" thickBot="1" x14ac:dyDescent="0.35">
      <c r="A193" s="8" t="s">
        <v>224</v>
      </c>
      <c r="B193" s="9">
        <v>30</v>
      </c>
      <c r="C193" s="9">
        <v>19</v>
      </c>
      <c r="D193" s="9">
        <v>42.5</v>
      </c>
      <c r="E193" s="9">
        <v>72.5</v>
      </c>
      <c r="F193" s="9">
        <v>499915.4</v>
      </c>
      <c r="G193" s="9">
        <v>13</v>
      </c>
      <c r="H193" s="9">
        <v>499940.9</v>
      </c>
      <c r="I193" s="9">
        <v>1000033.3</v>
      </c>
      <c r="J193" s="9">
        <v>1000000</v>
      </c>
      <c r="K193" s="9">
        <v>-33.299999999999997</v>
      </c>
      <c r="L193" s="9">
        <v>0</v>
      </c>
    </row>
    <row r="194" spans="1:12" ht="15" thickBot="1" x14ac:dyDescent="0.35">
      <c r="A194" s="8" t="s">
        <v>225</v>
      </c>
      <c r="B194" s="9">
        <v>14</v>
      </c>
      <c r="C194" s="9">
        <v>24</v>
      </c>
      <c r="D194" s="9">
        <v>25.5</v>
      </c>
      <c r="E194" s="9">
        <v>83.5</v>
      </c>
      <c r="F194" s="9">
        <v>499926.4</v>
      </c>
      <c r="G194" s="9">
        <v>20</v>
      </c>
      <c r="H194" s="9">
        <v>499894.9</v>
      </c>
      <c r="I194" s="9">
        <v>999988.3</v>
      </c>
      <c r="J194" s="9">
        <v>1000000</v>
      </c>
      <c r="K194" s="9">
        <v>11.7</v>
      </c>
      <c r="L194" s="9">
        <v>0</v>
      </c>
    </row>
    <row r="195" spans="1:12" ht="15" thickBot="1" x14ac:dyDescent="0.35">
      <c r="A195" s="8" t="s">
        <v>226</v>
      </c>
      <c r="B195" s="9">
        <v>16</v>
      </c>
      <c r="C195" s="9">
        <v>14</v>
      </c>
      <c r="D195" s="9">
        <v>32.5</v>
      </c>
      <c r="E195" s="9">
        <v>86.5</v>
      </c>
      <c r="F195" s="9">
        <v>499912.4</v>
      </c>
      <c r="G195" s="9">
        <v>16</v>
      </c>
      <c r="H195" s="9">
        <v>499930.4</v>
      </c>
      <c r="I195" s="9">
        <v>1000007.8</v>
      </c>
      <c r="J195" s="9">
        <v>1000000</v>
      </c>
      <c r="K195" s="9">
        <v>-7.8</v>
      </c>
      <c r="L195" s="9">
        <v>0</v>
      </c>
    </row>
    <row r="196" spans="1:12" ht="15" thickBot="1" x14ac:dyDescent="0.35">
      <c r="A196" s="8" t="s">
        <v>227</v>
      </c>
      <c r="B196" s="9">
        <v>14</v>
      </c>
      <c r="C196" s="9">
        <v>13</v>
      </c>
      <c r="D196" s="9">
        <v>42.5</v>
      </c>
      <c r="E196" s="9">
        <v>83.5</v>
      </c>
      <c r="F196" s="9">
        <v>499926.4</v>
      </c>
      <c r="G196" s="9">
        <v>13</v>
      </c>
      <c r="H196" s="9">
        <v>499896.9</v>
      </c>
      <c r="I196" s="9">
        <v>999989.3</v>
      </c>
      <c r="J196" s="9">
        <v>1000000</v>
      </c>
      <c r="K196" s="9">
        <v>10.7</v>
      </c>
      <c r="L196" s="9">
        <v>0</v>
      </c>
    </row>
    <row r="197" spans="1:12" ht="15" thickBot="1" x14ac:dyDescent="0.35">
      <c r="A197" s="8" t="s">
        <v>228</v>
      </c>
      <c r="B197" s="9">
        <v>31</v>
      </c>
      <c r="C197" s="9">
        <v>32</v>
      </c>
      <c r="D197" s="9">
        <v>50.5</v>
      </c>
      <c r="E197" s="9">
        <v>86.5</v>
      </c>
      <c r="F197" s="9">
        <v>499930.4</v>
      </c>
      <c r="G197" s="9">
        <v>38</v>
      </c>
      <c r="H197" s="9">
        <v>499915.9</v>
      </c>
      <c r="I197" s="9">
        <v>1000084.3</v>
      </c>
      <c r="J197" s="9">
        <v>1000000</v>
      </c>
      <c r="K197" s="9">
        <v>-84.3</v>
      </c>
      <c r="L197" s="9">
        <v>-0.01</v>
      </c>
    </row>
    <row r="198" spans="1:12" ht="15" thickBot="1" x14ac:dyDescent="0.35">
      <c r="A198" s="8" t="s">
        <v>229</v>
      </c>
      <c r="B198" s="9">
        <v>8</v>
      </c>
      <c r="C198" s="9">
        <v>22</v>
      </c>
      <c r="D198" s="9">
        <v>49.5</v>
      </c>
      <c r="E198" s="9">
        <v>72.5</v>
      </c>
      <c r="F198" s="9">
        <v>499926.4</v>
      </c>
      <c r="G198" s="9">
        <v>6</v>
      </c>
      <c r="H198" s="9">
        <v>499915.9</v>
      </c>
      <c r="I198" s="9">
        <v>1000000.3</v>
      </c>
      <c r="J198" s="9">
        <v>1000000</v>
      </c>
      <c r="K198" s="9">
        <v>-0.3</v>
      </c>
      <c r="L198" s="9">
        <v>0</v>
      </c>
    </row>
    <row r="199" spans="1:12" ht="15" thickBot="1" x14ac:dyDescent="0.35">
      <c r="A199" s="8" t="s">
        <v>230</v>
      </c>
      <c r="B199" s="9">
        <v>23</v>
      </c>
      <c r="C199" s="9">
        <v>27</v>
      </c>
      <c r="D199" s="9">
        <v>21.5</v>
      </c>
      <c r="E199" s="9">
        <v>58.5</v>
      </c>
      <c r="F199" s="9">
        <v>499926.4</v>
      </c>
      <c r="G199" s="9">
        <v>10</v>
      </c>
      <c r="H199" s="9">
        <v>499953.4</v>
      </c>
      <c r="I199" s="9">
        <v>1000019.8</v>
      </c>
      <c r="J199" s="9">
        <v>1000000</v>
      </c>
      <c r="K199" s="9">
        <v>-19.8</v>
      </c>
      <c r="L199" s="9">
        <v>0</v>
      </c>
    </row>
    <row r="200" spans="1:12" ht="15" thickBot="1" x14ac:dyDescent="0.35">
      <c r="A200" s="8" t="s">
        <v>231</v>
      </c>
      <c r="B200" s="9">
        <v>3</v>
      </c>
      <c r="C200" s="9">
        <v>27</v>
      </c>
      <c r="D200" s="9">
        <v>44.5</v>
      </c>
      <c r="E200" s="9">
        <v>0</v>
      </c>
      <c r="F200" s="9">
        <v>499908.4</v>
      </c>
      <c r="G200" s="9">
        <v>21</v>
      </c>
      <c r="H200" s="9">
        <v>499915.9</v>
      </c>
      <c r="I200" s="9">
        <v>999919.8</v>
      </c>
      <c r="J200" s="9">
        <v>1000000</v>
      </c>
      <c r="K200" s="9">
        <v>80.2</v>
      </c>
      <c r="L200" s="9">
        <v>0.01</v>
      </c>
    </row>
    <row r="201" spans="1:12" ht="15" thickBot="1" x14ac:dyDescent="0.35">
      <c r="A201" s="8" t="s">
        <v>232</v>
      </c>
      <c r="B201" s="9">
        <v>18</v>
      </c>
      <c r="C201" s="9">
        <v>9</v>
      </c>
      <c r="D201" s="9">
        <v>2</v>
      </c>
      <c r="E201" s="9">
        <v>83.5</v>
      </c>
      <c r="F201" s="9">
        <v>499904.4</v>
      </c>
      <c r="G201" s="9">
        <v>25</v>
      </c>
      <c r="H201" s="9">
        <v>499915.9</v>
      </c>
      <c r="I201" s="9">
        <v>999957.8</v>
      </c>
      <c r="J201" s="9">
        <v>1000000</v>
      </c>
      <c r="K201" s="9">
        <v>42.2</v>
      </c>
      <c r="L201" s="9">
        <v>0</v>
      </c>
    </row>
    <row r="202" spans="1:12" ht="15" thickBot="1" x14ac:dyDescent="0.35">
      <c r="A202" s="8" t="s">
        <v>233</v>
      </c>
      <c r="B202" s="9">
        <v>22</v>
      </c>
      <c r="C202" s="9">
        <v>11</v>
      </c>
      <c r="D202" s="9">
        <v>25.5</v>
      </c>
      <c r="E202" s="9">
        <v>62.5</v>
      </c>
      <c r="F202" s="9">
        <v>499902.4</v>
      </c>
      <c r="G202" s="9">
        <v>14</v>
      </c>
      <c r="H202" s="9">
        <v>499915.9</v>
      </c>
      <c r="I202" s="9">
        <v>999953.3</v>
      </c>
      <c r="J202" s="9">
        <v>1000000</v>
      </c>
      <c r="K202" s="9">
        <v>46.7</v>
      </c>
      <c r="L202" s="9">
        <v>0</v>
      </c>
    </row>
    <row r="203" spans="1:12" ht="15" thickBot="1" x14ac:dyDescent="0.35">
      <c r="A203" s="8" t="s">
        <v>234</v>
      </c>
      <c r="B203" s="9">
        <v>22</v>
      </c>
      <c r="C203" s="9">
        <v>13</v>
      </c>
      <c r="D203" s="9">
        <v>42.5</v>
      </c>
      <c r="E203" s="9">
        <v>83.5</v>
      </c>
      <c r="F203" s="9">
        <v>499901.4</v>
      </c>
      <c r="G203" s="9">
        <v>5</v>
      </c>
      <c r="H203" s="9">
        <v>499890.9</v>
      </c>
      <c r="I203" s="9">
        <v>999958.3</v>
      </c>
      <c r="J203" s="9">
        <v>1000000</v>
      </c>
      <c r="K203" s="9">
        <v>41.7</v>
      </c>
      <c r="L203" s="9">
        <v>0</v>
      </c>
    </row>
    <row r="204" spans="1:12" ht="15" thickBot="1" x14ac:dyDescent="0.35">
      <c r="A204" s="8" t="s">
        <v>235</v>
      </c>
      <c r="B204" s="9">
        <v>14</v>
      </c>
      <c r="C204" s="9">
        <v>6</v>
      </c>
      <c r="D204" s="9">
        <v>3</v>
      </c>
      <c r="E204" s="9">
        <v>68.5</v>
      </c>
      <c r="F204" s="9">
        <v>499905.4</v>
      </c>
      <c r="G204" s="9">
        <v>10</v>
      </c>
      <c r="H204" s="9">
        <v>499915.9</v>
      </c>
      <c r="I204" s="9">
        <v>999922.8</v>
      </c>
      <c r="J204" s="9">
        <v>1000000</v>
      </c>
      <c r="K204" s="9">
        <v>77.2</v>
      </c>
      <c r="L204" s="9">
        <v>0.01</v>
      </c>
    </row>
    <row r="205" spans="1:12" ht="15" thickBot="1" x14ac:dyDescent="0.35">
      <c r="A205" s="8" t="s">
        <v>236</v>
      </c>
      <c r="B205" s="9">
        <v>14</v>
      </c>
      <c r="C205" s="9">
        <v>7</v>
      </c>
      <c r="D205" s="9">
        <v>19.5</v>
      </c>
      <c r="E205" s="9">
        <v>83.5</v>
      </c>
      <c r="F205" s="9">
        <v>499903.4</v>
      </c>
      <c r="G205" s="9">
        <v>3</v>
      </c>
      <c r="H205" s="9">
        <v>499930.4</v>
      </c>
      <c r="I205" s="9">
        <v>999960.8</v>
      </c>
      <c r="J205" s="9">
        <v>1000000</v>
      </c>
      <c r="K205" s="9">
        <v>39.200000000000003</v>
      </c>
      <c r="L205" s="9">
        <v>0</v>
      </c>
    </row>
    <row r="206" spans="1:12" ht="15" thickBot="1" x14ac:dyDescent="0.35">
      <c r="A206" s="8" t="s">
        <v>237</v>
      </c>
      <c r="B206" s="9">
        <v>5</v>
      </c>
      <c r="C206" s="9">
        <v>5</v>
      </c>
      <c r="D206" s="9">
        <v>25.5</v>
      </c>
      <c r="E206" s="9">
        <v>68.5</v>
      </c>
      <c r="F206" s="9">
        <v>499907.4</v>
      </c>
      <c r="G206" s="9">
        <v>10</v>
      </c>
      <c r="H206" s="9">
        <v>499915.9</v>
      </c>
      <c r="I206" s="9">
        <v>999937.3</v>
      </c>
      <c r="J206" s="9">
        <v>1000000</v>
      </c>
      <c r="K206" s="9">
        <v>62.7</v>
      </c>
      <c r="L206" s="9">
        <v>0.01</v>
      </c>
    </row>
    <row r="207" spans="1:12" ht="15" thickBot="1" x14ac:dyDescent="0.35">
      <c r="A207" s="8" t="s">
        <v>238</v>
      </c>
      <c r="B207" s="9">
        <v>7</v>
      </c>
      <c r="C207" s="9">
        <v>8</v>
      </c>
      <c r="D207" s="9">
        <v>19.5</v>
      </c>
      <c r="E207" s="9">
        <v>68.5</v>
      </c>
      <c r="F207" s="9">
        <v>499900.4</v>
      </c>
      <c r="G207" s="9">
        <v>7</v>
      </c>
      <c r="H207" s="9">
        <v>499870.9</v>
      </c>
      <c r="I207" s="9">
        <v>999881.3</v>
      </c>
      <c r="J207" s="9">
        <v>1000000</v>
      </c>
      <c r="K207" s="9">
        <v>118.7</v>
      </c>
      <c r="L207" s="9">
        <v>0.01</v>
      </c>
    </row>
    <row r="208" spans="1:12" ht="15" thickBot="1" x14ac:dyDescent="0.35">
      <c r="A208" s="8" t="s">
        <v>239</v>
      </c>
      <c r="B208" s="9">
        <v>6</v>
      </c>
      <c r="C208" s="9">
        <v>3</v>
      </c>
      <c r="D208" s="9">
        <v>32.5</v>
      </c>
      <c r="E208" s="9">
        <v>62.5</v>
      </c>
      <c r="F208" s="9">
        <v>499907.4</v>
      </c>
      <c r="G208" s="9">
        <v>11</v>
      </c>
      <c r="H208" s="9">
        <v>499954.4</v>
      </c>
      <c r="I208" s="9">
        <v>999976.8</v>
      </c>
      <c r="J208" s="9">
        <v>1000000</v>
      </c>
      <c r="K208" s="9">
        <v>23.2</v>
      </c>
      <c r="L208" s="9">
        <v>0</v>
      </c>
    </row>
    <row r="209" spans="1:12" ht="15" thickBot="1" x14ac:dyDescent="0.35">
      <c r="A209" s="8" t="s">
        <v>240</v>
      </c>
      <c r="B209" s="9">
        <v>4</v>
      </c>
      <c r="C209" s="9">
        <v>4</v>
      </c>
      <c r="D209" s="9">
        <v>27.5</v>
      </c>
      <c r="E209" s="9">
        <v>56.5</v>
      </c>
      <c r="F209" s="9">
        <v>499899.4</v>
      </c>
      <c r="G209" s="9">
        <v>5</v>
      </c>
      <c r="H209" s="9">
        <v>499915.9</v>
      </c>
      <c r="I209" s="9">
        <v>999912.3</v>
      </c>
      <c r="J209" s="9">
        <v>1000000</v>
      </c>
      <c r="K209" s="9">
        <v>87.7</v>
      </c>
      <c r="L209" s="9">
        <v>0.01</v>
      </c>
    </row>
    <row r="210" spans="1:12" ht="15" thickBot="1" x14ac:dyDescent="0.35">
      <c r="A210" s="8" t="s">
        <v>241</v>
      </c>
      <c r="B210" s="9">
        <v>2</v>
      </c>
      <c r="C210" s="9">
        <v>0</v>
      </c>
      <c r="D210" s="9">
        <v>0</v>
      </c>
      <c r="E210" s="9">
        <v>63.5</v>
      </c>
      <c r="F210" s="9">
        <v>499895.9</v>
      </c>
      <c r="G210" s="9">
        <v>2</v>
      </c>
      <c r="H210" s="9">
        <v>499915.9</v>
      </c>
      <c r="I210" s="9">
        <v>999879.3</v>
      </c>
      <c r="J210" s="9">
        <v>1000000</v>
      </c>
      <c r="K210" s="9">
        <v>120.7</v>
      </c>
      <c r="L210" s="9">
        <v>0.01</v>
      </c>
    </row>
    <row r="211" spans="1:12" ht="15" thickBot="1" x14ac:dyDescent="0.35">
      <c r="A211" s="8" t="s">
        <v>242</v>
      </c>
      <c r="B211" s="9">
        <v>1</v>
      </c>
      <c r="C211" s="9">
        <v>2</v>
      </c>
      <c r="D211" s="9">
        <v>1</v>
      </c>
      <c r="E211" s="9">
        <v>58.5</v>
      </c>
      <c r="F211" s="9">
        <v>499898.4</v>
      </c>
      <c r="G211" s="9">
        <v>2</v>
      </c>
      <c r="H211" s="9">
        <v>499915.9</v>
      </c>
      <c r="I211" s="9">
        <v>999878.8</v>
      </c>
      <c r="J211" s="9">
        <v>1000000</v>
      </c>
      <c r="K211" s="9">
        <v>121.2</v>
      </c>
      <c r="L211" s="9">
        <v>0.01</v>
      </c>
    </row>
    <row r="212" spans="1:12" ht="15" thickBot="1" x14ac:dyDescent="0.35">
      <c r="A212" s="8" t="s">
        <v>243</v>
      </c>
      <c r="B212" s="9">
        <v>1</v>
      </c>
      <c r="C212" s="9">
        <v>2</v>
      </c>
      <c r="D212" s="9">
        <v>19.5</v>
      </c>
      <c r="E212" s="9">
        <v>55.5</v>
      </c>
      <c r="F212" s="9">
        <v>499897.4</v>
      </c>
      <c r="G212" s="9">
        <v>2</v>
      </c>
      <c r="H212" s="9">
        <v>499887.9</v>
      </c>
      <c r="I212" s="9">
        <v>999865.3</v>
      </c>
      <c r="J212" s="9">
        <v>1000000</v>
      </c>
      <c r="K212" s="9">
        <v>134.69999999999999</v>
      </c>
      <c r="L212" s="9">
        <v>0.01</v>
      </c>
    </row>
    <row r="213" spans="1:12" ht="15" thickBot="1" x14ac:dyDescent="0.35"/>
    <row r="214" spans="1:12" ht="15" thickBot="1" x14ac:dyDescent="0.35">
      <c r="A214" s="10" t="s">
        <v>124</v>
      </c>
      <c r="B214" s="11">
        <v>1000216.3</v>
      </c>
    </row>
    <row r="215" spans="1:12" ht="15" thickBot="1" x14ac:dyDescent="0.35">
      <c r="A215" s="10" t="s">
        <v>464</v>
      </c>
      <c r="B215" s="11">
        <v>999766.8</v>
      </c>
    </row>
    <row r="216" spans="1:12" ht="15" thickBot="1" x14ac:dyDescent="0.35">
      <c r="A216" s="10" t="s">
        <v>126</v>
      </c>
      <c r="B216" s="11">
        <v>38999998.700000003</v>
      </c>
    </row>
    <row r="217" spans="1:12" ht="15" thickBot="1" x14ac:dyDescent="0.35">
      <c r="A217" s="10" t="s">
        <v>127</v>
      </c>
      <c r="B217" s="11">
        <v>39000000</v>
      </c>
    </row>
    <row r="218" spans="1:12" ht="15" thickBot="1" x14ac:dyDescent="0.35">
      <c r="A218" s="10" t="s">
        <v>128</v>
      </c>
      <c r="B218" s="11">
        <v>-1.3</v>
      </c>
    </row>
    <row r="219" spans="1:12" ht="15" thickBot="1" x14ac:dyDescent="0.35">
      <c r="A219" s="10" t="s">
        <v>129</v>
      </c>
      <c r="B219" s="11"/>
    </row>
    <row r="220" spans="1:12" ht="15" thickBot="1" x14ac:dyDescent="0.35">
      <c r="A220" s="10" t="s">
        <v>130</v>
      </c>
      <c r="B220" s="11"/>
    </row>
    <row r="221" spans="1:12" ht="15" thickBot="1" x14ac:dyDescent="0.35">
      <c r="A221" s="10" t="s">
        <v>131</v>
      </c>
      <c r="B221" s="11">
        <v>0</v>
      </c>
    </row>
    <row r="223" spans="1:12" x14ac:dyDescent="0.3">
      <c r="A223" s="12" t="s">
        <v>132</v>
      </c>
    </row>
    <row r="225" spans="1:12" x14ac:dyDescent="0.3">
      <c r="A225" s="13" t="s">
        <v>465</v>
      </c>
    </row>
    <row r="226" spans="1:12" x14ac:dyDescent="0.3">
      <c r="A226" s="13" t="s">
        <v>466</v>
      </c>
    </row>
    <row r="231" spans="1:12" ht="18" x14ac:dyDescent="0.3">
      <c r="A231" s="4"/>
    </row>
    <row r="232" spans="1:12" x14ac:dyDescent="0.3">
      <c r="A232" s="5"/>
    </row>
    <row r="235" spans="1:12" ht="18" x14ac:dyDescent="0.3">
      <c r="A235" s="6" t="s">
        <v>59</v>
      </c>
      <c r="B235" s="7">
        <v>7043688</v>
      </c>
      <c r="C235" s="6" t="s">
        <v>60</v>
      </c>
      <c r="D235" s="7">
        <v>39</v>
      </c>
      <c r="E235" s="6" t="s">
        <v>61</v>
      </c>
      <c r="F235" s="7">
        <v>7</v>
      </c>
      <c r="G235" s="6" t="s">
        <v>62</v>
      </c>
      <c r="H235" s="7">
        <v>39</v>
      </c>
      <c r="I235" s="6" t="s">
        <v>63</v>
      </c>
      <c r="J235" s="7">
        <v>0</v>
      </c>
      <c r="K235" s="6" t="s">
        <v>64</v>
      </c>
      <c r="L235" s="7" t="s">
        <v>467</v>
      </c>
    </row>
    <row r="236" spans="1:12" ht="18.600000000000001" thickBot="1" x14ac:dyDescent="0.35">
      <c r="A236" s="4"/>
    </row>
    <row r="237" spans="1:12" ht="15" thickBot="1" x14ac:dyDescent="0.35">
      <c r="A237" s="8" t="s">
        <v>66</v>
      </c>
      <c r="B237" s="8" t="s">
        <v>67</v>
      </c>
      <c r="C237" s="8" t="s">
        <v>68</v>
      </c>
      <c r="D237" s="8" t="s">
        <v>69</v>
      </c>
      <c r="E237" s="8" t="s">
        <v>70</v>
      </c>
      <c r="F237" s="8" t="s">
        <v>71</v>
      </c>
      <c r="G237" s="8" t="s">
        <v>72</v>
      </c>
      <c r="H237" s="8" t="s">
        <v>73</v>
      </c>
      <c r="I237" s="8" t="s">
        <v>74</v>
      </c>
    </row>
    <row r="238" spans="1:12" ht="15" thickBot="1" x14ac:dyDescent="0.35">
      <c r="A238" s="8" t="s">
        <v>75</v>
      </c>
      <c r="B238" s="9">
        <v>38</v>
      </c>
      <c r="C238" s="9">
        <v>39</v>
      </c>
      <c r="D238" s="9">
        <v>37</v>
      </c>
      <c r="E238" s="9">
        <v>38</v>
      </c>
      <c r="F238" s="9">
        <v>39</v>
      </c>
      <c r="G238" s="9">
        <v>35</v>
      </c>
      <c r="H238" s="9">
        <v>10</v>
      </c>
      <c r="I238" s="9">
        <v>1000000</v>
      </c>
    </row>
    <row r="239" spans="1:12" ht="15" thickBot="1" x14ac:dyDescent="0.35">
      <c r="A239" s="8" t="s">
        <v>76</v>
      </c>
      <c r="B239" s="9">
        <v>39</v>
      </c>
      <c r="C239" s="9">
        <v>37</v>
      </c>
      <c r="D239" s="9">
        <v>13</v>
      </c>
      <c r="E239" s="9">
        <v>38</v>
      </c>
      <c r="F239" s="9">
        <v>36</v>
      </c>
      <c r="G239" s="9">
        <v>39</v>
      </c>
      <c r="H239" s="9">
        <v>30</v>
      </c>
      <c r="I239" s="9">
        <v>1000000</v>
      </c>
    </row>
    <row r="240" spans="1:12" ht="15" thickBot="1" x14ac:dyDescent="0.35">
      <c r="A240" s="8" t="s">
        <v>77</v>
      </c>
      <c r="B240" s="9">
        <v>37</v>
      </c>
      <c r="C240" s="9">
        <v>35</v>
      </c>
      <c r="D240" s="9">
        <v>24</v>
      </c>
      <c r="E240" s="9">
        <v>30</v>
      </c>
      <c r="F240" s="9">
        <v>38</v>
      </c>
      <c r="G240" s="9">
        <v>36</v>
      </c>
      <c r="H240" s="9">
        <v>7</v>
      </c>
      <c r="I240" s="9">
        <v>1000000</v>
      </c>
    </row>
    <row r="241" spans="1:9" ht="15" thickBot="1" x14ac:dyDescent="0.35">
      <c r="A241" s="8" t="s">
        <v>78</v>
      </c>
      <c r="B241" s="9">
        <v>36</v>
      </c>
      <c r="C241" s="9">
        <v>39</v>
      </c>
      <c r="D241" s="9">
        <v>20</v>
      </c>
      <c r="E241" s="9">
        <v>15</v>
      </c>
      <c r="F241" s="9">
        <v>37</v>
      </c>
      <c r="G241" s="9">
        <v>35</v>
      </c>
      <c r="H241" s="9">
        <v>4</v>
      </c>
      <c r="I241" s="9">
        <v>1000000</v>
      </c>
    </row>
    <row r="242" spans="1:9" ht="15" thickBot="1" x14ac:dyDescent="0.35">
      <c r="A242" s="8" t="s">
        <v>79</v>
      </c>
      <c r="B242" s="9">
        <v>35</v>
      </c>
      <c r="C242" s="9">
        <v>32</v>
      </c>
      <c r="D242" s="9">
        <v>24</v>
      </c>
      <c r="E242" s="9">
        <v>39</v>
      </c>
      <c r="F242" s="9">
        <v>31</v>
      </c>
      <c r="G242" s="9">
        <v>37</v>
      </c>
      <c r="H242" s="9">
        <v>9</v>
      </c>
      <c r="I242" s="9">
        <v>1000000</v>
      </c>
    </row>
    <row r="243" spans="1:9" ht="15" thickBot="1" x14ac:dyDescent="0.35">
      <c r="A243" s="8" t="s">
        <v>80</v>
      </c>
      <c r="B243" s="9">
        <v>33</v>
      </c>
      <c r="C243" s="9">
        <v>37</v>
      </c>
      <c r="D243" s="9">
        <v>24</v>
      </c>
      <c r="E243" s="9">
        <v>30</v>
      </c>
      <c r="F243" s="9">
        <v>35</v>
      </c>
      <c r="G243" s="9">
        <v>32</v>
      </c>
      <c r="H243" s="9">
        <v>30</v>
      </c>
      <c r="I243" s="9">
        <v>1000000</v>
      </c>
    </row>
    <row r="244" spans="1:9" ht="15" thickBot="1" x14ac:dyDescent="0.35">
      <c r="A244" s="8" t="s">
        <v>81</v>
      </c>
      <c r="B244" s="9">
        <v>35</v>
      </c>
      <c r="C244" s="9">
        <v>34</v>
      </c>
      <c r="D244" s="9">
        <v>20</v>
      </c>
      <c r="E244" s="9">
        <v>30</v>
      </c>
      <c r="F244" s="9">
        <v>33</v>
      </c>
      <c r="G244" s="9">
        <v>33</v>
      </c>
      <c r="H244" s="9">
        <v>34</v>
      </c>
      <c r="I244" s="9">
        <v>1000000</v>
      </c>
    </row>
    <row r="245" spans="1:9" ht="15" thickBot="1" x14ac:dyDescent="0.35">
      <c r="A245" s="8" t="s">
        <v>212</v>
      </c>
      <c r="B245" s="9">
        <v>31</v>
      </c>
      <c r="C245" s="9">
        <v>23</v>
      </c>
      <c r="D245" s="9">
        <v>37</v>
      </c>
      <c r="E245" s="9">
        <v>38</v>
      </c>
      <c r="F245" s="9">
        <v>31</v>
      </c>
      <c r="G245" s="9">
        <v>32</v>
      </c>
      <c r="H245" s="9">
        <v>30</v>
      </c>
      <c r="I245" s="9">
        <v>1000000</v>
      </c>
    </row>
    <row r="246" spans="1:9" ht="15" thickBot="1" x14ac:dyDescent="0.35">
      <c r="A246" s="8" t="s">
        <v>213</v>
      </c>
      <c r="B246" s="9">
        <v>31</v>
      </c>
      <c r="C246" s="9">
        <v>20</v>
      </c>
      <c r="D246" s="9">
        <v>37</v>
      </c>
      <c r="E246" s="9">
        <v>38</v>
      </c>
      <c r="F246" s="9">
        <v>31</v>
      </c>
      <c r="G246" s="9">
        <v>32</v>
      </c>
      <c r="H246" s="9">
        <v>30</v>
      </c>
      <c r="I246" s="9">
        <v>1000000</v>
      </c>
    </row>
    <row r="247" spans="1:9" ht="15" thickBot="1" x14ac:dyDescent="0.35">
      <c r="A247" s="8" t="s">
        <v>214</v>
      </c>
      <c r="B247" s="9">
        <v>23</v>
      </c>
      <c r="C247" s="9">
        <v>25</v>
      </c>
      <c r="D247" s="9">
        <v>37</v>
      </c>
      <c r="E247" s="9">
        <v>33</v>
      </c>
      <c r="F247" s="9">
        <v>31</v>
      </c>
      <c r="G247" s="9">
        <v>26</v>
      </c>
      <c r="H247" s="9">
        <v>30</v>
      </c>
      <c r="I247" s="9">
        <v>1000000</v>
      </c>
    </row>
    <row r="248" spans="1:9" ht="15" thickBot="1" x14ac:dyDescent="0.35">
      <c r="A248" s="8" t="s">
        <v>215</v>
      </c>
      <c r="B248" s="9">
        <v>31</v>
      </c>
      <c r="C248" s="9">
        <v>23</v>
      </c>
      <c r="D248" s="9">
        <v>30</v>
      </c>
      <c r="E248" s="9">
        <v>30</v>
      </c>
      <c r="F248" s="9">
        <v>20</v>
      </c>
      <c r="G248" s="9">
        <v>32</v>
      </c>
      <c r="H248" s="9">
        <v>36</v>
      </c>
      <c r="I248" s="9">
        <v>1000000</v>
      </c>
    </row>
    <row r="249" spans="1:9" ht="15" thickBot="1" x14ac:dyDescent="0.35">
      <c r="A249" s="8" t="s">
        <v>216</v>
      </c>
      <c r="B249" s="9">
        <v>15</v>
      </c>
      <c r="C249" s="9">
        <v>26</v>
      </c>
      <c r="D249" s="9">
        <v>20</v>
      </c>
      <c r="E249" s="9">
        <v>38</v>
      </c>
      <c r="F249" s="9">
        <v>31</v>
      </c>
      <c r="G249" s="9">
        <v>32</v>
      </c>
      <c r="H249" s="9">
        <v>30</v>
      </c>
      <c r="I249" s="9">
        <v>1000000</v>
      </c>
    </row>
    <row r="250" spans="1:9" ht="15" thickBot="1" x14ac:dyDescent="0.35">
      <c r="A250" s="8" t="s">
        <v>217</v>
      </c>
      <c r="B250" s="9">
        <v>31</v>
      </c>
      <c r="C250" s="9">
        <v>20</v>
      </c>
      <c r="D250" s="9">
        <v>32</v>
      </c>
      <c r="E250" s="9">
        <v>19</v>
      </c>
      <c r="F250" s="9">
        <v>31</v>
      </c>
      <c r="G250" s="9">
        <v>21</v>
      </c>
      <c r="H250" s="9">
        <v>31</v>
      </c>
      <c r="I250" s="9">
        <v>1000000</v>
      </c>
    </row>
    <row r="251" spans="1:9" ht="15" thickBot="1" x14ac:dyDescent="0.35">
      <c r="A251" s="8" t="s">
        <v>218</v>
      </c>
      <c r="B251" s="9">
        <v>15</v>
      </c>
      <c r="C251" s="9">
        <v>30</v>
      </c>
      <c r="D251" s="9">
        <v>30</v>
      </c>
      <c r="E251" s="9">
        <v>9</v>
      </c>
      <c r="F251" s="9">
        <v>32</v>
      </c>
      <c r="G251" s="9">
        <v>24</v>
      </c>
      <c r="H251" s="9">
        <v>39</v>
      </c>
      <c r="I251" s="9">
        <v>1000000</v>
      </c>
    </row>
    <row r="252" spans="1:9" ht="15" thickBot="1" x14ac:dyDescent="0.35">
      <c r="A252" s="8" t="s">
        <v>219</v>
      </c>
      <c r="B252" s="9">
        <v>31</v>
      </c>
      <c r="C252" s="9">
        <v>20</v>
      </c>
      <c r="D252" s="9">
        <v>24</v>
      </c>
      <c r="E252" s="9">
        <v>19</v>
      </c>
      <c r="F252" s="9">
        <v>31</v>
      </c>
      <c r="G252" s="9">
        <v>21</v>
      </c>
      <c r="H252" s="9">
        <v>30</v>
      </c>
      <c r="I252" s="9">
        <v>1000000</v>
      </c>
    </row>
    <row r="253" spans="1:9" ht="15" thickBot="1" x14ac:dyDescent="0.35">
      <c r="A253" s="8" t="s">
        <v>220</v>
      </c>
      <c r="B253" s="9">
        <v>19</v>
      </c>
      <c r="C253" s="9">
        <v>30</v>
      </c>
      <c r="D253" s="9">
        <v>30</v>
      </c>
      <c r="E253" s="9">
        <v>15</v>
      </c>
      <c r="F253" s="9">
        <v>17</v>
      </c>
      <c r="G253" s="9">
        <v>21</v>
      </c>
      <c r="H253" s="9">
        <v>30</v>
      </c>
      <c r="I253" s="9">
        <v>1000000</v>
      </c>
    </row>
    <row r="254" spans="1:9" ht="15" thickBot="1" x14ac:dyDescent="0.35">
      <c r="A254" s="8" t="s">
        <v>221</v>
      </c>
      <c r="B254" s="9">
        <v>31</v>
      </c>
      <c r="C254" s="9">
        <v>20</v>
      </c>
      <c r="D254" s="9">
        <v>15</v>
      </c>
      <c r="E254" s="9">
        <v>30</v>
      </c>
      <c r="F254" s="9">
        <v>17</v>
      </c>
      <c r="G254" s="9">
        <v>24</v>
      </c>
      <c r="H254" s="9">
        <v>7</v>
      </c>
      <c r="I254" s="9">
        <v>1000000</v>
      </c>
    </row>
    <row r="255" spans="1:9" ht="15" thickBot="1" x14ac:dyDescent="0.35">
      <c r="A255" s="8" t="s">
        <v>222</v>
      </c>
      <c r="B255" s="9">
        <v>17</v>
      </c>
      <c r="C255" s="9">
        <v>31</v>
      </c>
      <c r="D255" s="9">
        <v>9</v>
      </c>
      <c r="E255" s="9">
        <v>9</v>
      </c>
      <c r="F255" s="9">
        <v>17</v>
      </c>
      <c r="G255" s="9">
        <v>32</v>
      </c>
      <c r="H255" s="9">
        <v>30</v>
      </c>
      <c r="I255" s="9">
        <v>1000000</v>
      </c>
    </row>
    <row r="256" spans="1:9" ht="15" thickBot="1" x14ac:dyDescent="0.35">
      <c r="A256" s="8" t="s">
        <v>223</v>
      </c>
      <c r="B256" s="9">
        <v>23</v>
      </c>
      <c r="C256" s="9">
        <v>11</v>
      </c>
      <c r="D256" s="9">
        <v>39</v>
      </c>
      <c r="E256" s="9">
        <v>30</v>
      </c>
      <c r="F256" s="9">
        <v>20</v>
      </c>
      <c r="G256" s="9">
        <v>17</v>
      </c>
      <c r="H256" s="9">
        <v>4</v>
      </c>
      <c r="I256" s="9">
        <v>1000000</v>
      </c>
    </row>
    <row r="257" spans="1:9" ht="15" thickBot="1" x14ac:dyDescent="0.35">
      <c r="A257" s="8" t="s">
        <v>224</v>
      </c>
      <c r="B257" s="9">
        <v>31</v>
      </c>
      <c r="C257" s="9">
        <v>20</v>
      </c>
      <c r="D257" s="9">
        <v>30</v>
      </c>
      <c r="E257" s="9">
        <v>19</v>
      </c>
      <c r="F257" s="9">
        <v>20</v>
      </c>
      <c r="G257" s="9">
        <v>14</v>
      </c>
      <c r="H257" s="9">
        <v>36</v>
      </c>
      <c r="I257" s="9">
        <v>1000000</v>
      </c>
    </row>
    <row r="258" spans="1:9" ht="15" thickBot="1" x14ac:dyDescent="0.35">
      <c r="A258" s="8" t="s">
        <v>225</v>
      </c>
      <c r="B258" s="9">
        <v>15</v>
      </c>
      <c r="C258" s="9">
        <v>25</v>
      </c>
      <c r="D258" s="9">
        <v>13</v>
      </c>
      <c r="E258" s="9">
        <v>30</v>
      </c>
      <c r="F258" s="9">
        <v>31</v>
      </c>
      <c r="G258" s="9">
        <v>21</v>
      </c>
      <c r="H258" s="9">
        <v>9</v>
      </c>
      <c r="I258" s="9">
        <v>1000000</v>
      </c>
    </row>
    <row r="259" spans="1:9" ht="15" thickBot="1" x14ac:dyDescent="0.35">
      <c r="A259" s="8" t="s">
        <v>226</v>
      </c>
      <c r="B259" s="9">
        <v>17</v>
      </c>
      <c r="C259" s="9">
        <v>15</v>
      </c>
      <c r="D259" s="9">
        <v>20</v>
      </c>
      <c r="E259" s="9">
        <v>33</v>
      </c>
      <c r="F259" s="9">
        <v>17</v>
      </c>
      <c r="G259" s="9">
        <v>17</v>
      </c>
      <c r="H259" s="9">
        <v>34</v>
      </c>
      <c r="I259" s="9">
        <v>1000000</v>
      </c>
    </row>
    <row r="260" spans="1:9" ht="15" thickBot="1" x14ac:dyDescent="0.35">
      <c r="A260" s="8" t="s">
        <v>227</v>
      </c>
      <c r="B260" s="9">
        <v>15</v>
      </c>
      <c r="C260" s="9">
        <v>14</v>
      </c>
      <c r="D260" s="9">
        <v>30</v>
      </c>
      <c r="E260" s="9">
        <v>30</v>
      </c>
      <c r="F260" s="9">
        <v>31</v>
      </c>
      <c r="G260" s="9">
        <v>14</v>
      </c>
      <c r="H260" s="9">
        <v>11</v>
      </c>
      <c r="I260" s="9">
        <v>1000000</v>
      </c>
    </row>
    <row r="261" spans="1:9" ht="15" thickBot="1" x14ac:dyDescent="0.35">
      <c r="A261" s="8" t="s">
        <v>228</v>
      </c>
      <c r="B261" s="9">
        <v>32</v>
      </c>
      <c r="C261" s="9">
        <v>33</v>
      </c>
      <c r="D261" s="9">
        <v>38</v>
      </c>
      <c r="E261" s="9">
        <v>33</v>
      </c>
      <c r="F261" s="9">
        <v>35</v>
      </c>
      <c r="G261" s="9">
        <v>39</v>
      </c>
      <c r="H261" s="9">
        <v>30</v>
      </c>
      <c r="I261" s="9">
        <v>1000000</v>
      </c>
    </row>
    <row r="262" spans="1:9" ht="15" thickBot="1" x14ac:dyDescent="0.35">
      <c r="A262" s="8" t="s">
        <v>229</v>
      </c>
      <c r="B262" s="9">
        <v>9</v>
      </c>
      <c r="C262" s="9">
        <v>23</v>
      </c>
      <c r="D262" s="9">
        <v>37</v>
      </c>
      <c r="E262" s="9">
        <v>19</v>
      </c>
      <c r="F262" s="9">
        <v>31</v>
      </c>
      <c r="G262" s="9">
        <v>7</v>
      </c>
      <c r="H262" s="9">
        <v>30</v>
      </c>
      <c r="I262" s="9">
        <v>1000000</v>
      </c>
    </row>
    <row r="263" spans="1:9" ht="15" thickBot="1" x14ac:dyDescent="0.35">
      <c r="A263" s="8" t="s">
        <v>230</v>
      </c>
      <c r="B263" s="9">
        <v>24</v>
      </c>
      <c r="C263" s="9">
        <v>28</v>
      </c>
      <c r="D263" s="9">
        <v>9</v>
      </c>
      <c r="E263" s="9">
        <v>5</v>
      </c>
      <c r="F263" s="9">
        <v>31</v>
      </c>
      <c r="G263" s="9">
        <v>11</v>
      </c>
      <c r="H263" s="9">
        <v>37</v>
      </c>
      <c r="I263" s="9">
        <v>1000000</v>
      </c>
    </row>
    <row r="264" spans="1:9" ht="15" thickBot="1" x14ac:dyDescent="0.35">
      <c r="A264" s="8" t="s">
        <v>231</v>
      </c>
      <c r="B264" s="9">
        <v>4</v>
      </c>
      <c r="C264" s="9">
        <v>28</v>
      </c>
      <c r="D264" s="9">
        <v>32</v>
      </c>
      <c r="E264" s="9">
        <v>1</v>
      </c>
      <c r="F264" s="9">
        <v>13</v>
      </c>
      <c r="G264" s="9">
        <v>22</v>
      </c>
      <c r="H264" s="9">
        <v>30</v>
      </c>
      <c r="I264" s="9">
        <v>1000000</v>
      </c>
    </row>
    <row r="265" spans="1:9" ht="15" thickBot="1" x14ac:dyDescent="0.35">
      <c r="A265" s="8" t="s">
        <v>232</v>
      </c>
      <c r="B265" s="9">
        <v>19</v>
      </c>
      <c r="C265" s="9">
        <v>10</v>
      </c>
      <c r="D265" s="9">
        <v>3</v>
      </c>
      <c r="E265" s="9">
        <v>30</v>
      </c>
      <c r="F265" s="9">
        <v>9</v>
      </c>
      <c r="G265" s="9">
        <v>26</v>
      </c>
      <c r="H265" s="9">
        <v>30</v>
      </c>
      <c r="I265" s="9">
        <v>1000000</v>
      </c>
    </row>
    <row r="266" spans="1:9" ht="15" thickBot="1" x14ac:dyDescent="0.35">
      <c r="A266" s="8" t="s">
        <v>233</v>
      </c>
      <c r="B266" s="9">
        <v>23</v>
      </c>
      <c r="C266" s="9">
        <v>12</v>
      </c>
      <c r="D266" s="9">
        <v>13</v>
      </c>
      <c r="E266" s="9">
        <v>9</v>
      </c>
      <c r="F266" s="9">
        <v>7</v>
      </c>
      <c r="G266" s="9">
        <v>15</v>
      </c>
      <c r="H266" s="9">
        <v>30</v>
      </c>
      <c r="I266" s="9">
        <v>1000000</v>
      </c>
    </row>
    <row r="267" spans="1:9" ht="15" thickBot="1" x14ac:dyDescent="0.35">
      <c r="A267" s="8" t="s">
        <v>234</v>
      </c>
      <c r="B267" s="9">
        <v>23</v>
      </c>
      <c r="C267" s="9">
        <v>14</v>
      </c>
      <c r="D267" s="9">
        <v>30</v>
      </c>
      <c r="E267" s="9">
        <v>30</v>
      </c>
      <c r="F267" s="9">
        <v>6</v>
      </c>
      <c r="G267" s="9">
        <v>6</v>
      </c>
      <c r="H267" s="9">
        <v>5</v>
      </c>
      <c r="I267" s="9">
        <v>1000000</v>
      </c>
    </row>
    <row r="268" spans="1:9" ht="15" thickBot="1" x14ac:dyDescent="0.35">
      <c r="A268" s="8" t="s">
        <v>235</v>
      </c>
      <c r="B268" s="9">
        <v>15</v>
      </c>
      <c r="C268" s="9">
        <v>7</v>
      </c>
      <c r="D268" s="9">
        <v>4</v>
      </c>
      <c r="E268" s="9">
        <v>15</v>
      </c>
      <c r="F268" s="9">
        <v>10</v>
      </c>
      <c r="G268" s="9">
        <v>11</v>
      </c>
      <c r="H268" s="9">
        <v>30</v>
      </c>
      <c r="I268" s="9">
        <v>1000000</v>
      </c>
    </row>
    <row r="269" spans="1:9" ht="15" thickBot="1" x14ac:dyDescent="0.35">
      <c r="A269" s="8" t="s">
        <v>236</v>
      </c>
      <c r="B269" s="9">
        <v>15</v>
      </c>
      <c r="C269" s="9">
        <v>8</v>
      </c>
      <c r="D269" s="9">
        <v>7</v>
      </c>
      <c r="E269" s="9">
        <v>30</v>
      </c>
      <c r="F269" s="9">
        <v>8</v>
      </c>
      <c r="G269" s="9">
        <v>4</v>
      </c>
      <c r="H269" s="9">
        <v>34</v>
      </c>
      <c r="I269" s="9">
        <v>1000000</v>
      </c>
    </row>
    <row r="270" spans="1:9" ht="15" thickBot="1" x14ac:dyDescent="0.35">
      <c r="A270" s="8" t="s">
        <v>237</v>
      </c>
      <c r="B270" s="9">
        <v>6</v>
      </c>
      <c r="C270" s="9">
        <v>6</v>
      </c>
      <c r="D270" s="9">
        <v>13</v>
      </c>
      <c r="E270" s="9">
        <v>15</v>
      </c>
      <c r="F270" s="9">
        <v>12</v>
      </c>
      <c r="G270" s="9">
        <v>11</v>
      </c>
      <c r="H270" s="9">
        <v>30</v>
      </c>
      <c r="I270" s="9">
        <v>1000000</v>
      </c>
    </row>
    <row r="271" spans="1:9" ht="15" thickBot="1" x14ac:dyDescent="0.35">
      <c r="A271" s="8" t="s">
        <v>238</v>
      </c>
      <c r="B271" s="9">
        <v>8</v>
      </c>
      <c r="C271" s="9">
        <v>9</v>
      </c>
      <c r="D271" s="9">
        <v>7</v>
      </c>
      <c r="E271" s="9">
        <v>15</v>
      </c>
      <c r="F271" s="9">
        <v>5</v>
      </c>
      <c r="G271" s="9">
        <v>8</v>
      </c>
      <c r="H271" s="9">
        <v>1</v>
      </c>
      <c r="I271" s="9">
        <v>1000000</v>
      </c>
    </row>
    <row r="272" spans="1:9" ht="15" thickBot="1" x14ac:dyDescent="0.35">
      <c r="A272" s="8" t="s">
        <v>239</v>
      </c>
      <c r="B272" s="9">
        <v>7</v>
      </c>
      <c r="C272" s="9">
        <v>4</v>
      </c>
      <c r="D272" s="9">
        <v>20</v>
      </c>
      <c r="E272" s="9">
        <v>9</v>
      </c>
      <c r="F272" s="9">
        <v>12</v>
      </c>
      <c r="G272" s="9">
        <v>12</v>
      </c>
      <c r="H272" s="9">
        <v>38</v>
      </c>
      <c r="I272" s="9">
        <v>1000000</v>
      </c>
    </row>
    <row r="273" spans="1:9" ht="15" thickBot="1" x14ac:dyDescent="0.35">
      <c r="A273" s="8" t="s">
        <v>240</v>
      </c>
      <c r="B273" s="9">
        <v>5</v>
      </c>
      <c r="C273" s="9">
        <v>5</v>
      </c>
      <c r="D273" s="9">
        <v>15</v>
      </c>
      <c r="E273" s="9">
        <v>3</v>
      </c>
      <c r="F273" s="9">
        <v>4</v>
      </c>
      <c r="G273" s="9">
        <v>6</v>
      </c>
      <c r="H273" s="9">
        <v>30</v>
      </c>
      <c r="I273" s="9">
        <v>1000000</v>
      </c>
    </row>
    <row r="274" spans="1:9" ht="15" thickBot="1" x14ac:dyDescent="0.35">
      <c r="A274" s="8" t="s">
        <v>241</v>
      </c>
      <c r="B274" s="9">
        <v>3</v>
      </c>
      <c r="C274" s="9">
        <v>1</v>
      </c>
      <c r="D274" s="9">
        <v>1</v>
      </c>
      <c r="E274" s="9">
        <v>10</v>
      </c>
      <c r="F274" s="9">
        <v>1</v>
      </c>
      <c r="G274" s="9">
        <v>3</v>
      </c>
      <c r="H274" s="9">
        <v>30</v>
      </c>
      <c r="I274" s="9">
        <v>1000000</v>
      </c>
    </row>
    <row r="275" spans="1:9" ht="15" thickBot="1" x14ac:dyDescent="0.35">
      <c r="A275" s="8" t="s">
        <v>242</v>
      </c>
      <c r="B275" s="9">
        <v>2</v>
      </c>
      <c r="C275" s="9">
        <v>3</v>
      </c>
      <c r="D275" s="9">
        <v>2</v>
      </c>
      <c r="E275" s="9">
        <v>5</v>
      </c>
      <c r="F275" s="9">
        <v>3</v>
      </c>
      <c r="G275" s="9">
        <v>3</v>
      </c>
      <c r="H275" s="9">
        <v>30</v>
      </c>
      <c r="I275" s="9">
        <v>1000000</v>
      </c>
    </row>
    <row r="276" spans="1:9" ht="15" thickBot="1" x14ac:dyDescent="0.35">
      <c r="A276" s="8" t="s">
        <v>243</v>
      </c>
      <c r="B276" s="9">
        <v>2</v>
      </c>
      <c r="C276" s="9">
        <v>3</v>
      </c>
      <c r="D276" s="9">
        <v>7</v>
      </c>
      <c r="E276" s="9">
        <v>2</v>
      </c>
      <c r="F276" s="9">
        <v>2</v>
      </c>
      <c r="G276" s="9">
        <v>3</v>
      </c>
      <c r="H276" s="9">
        <v>2</v>
      </c>
      <c r="I276" s="9">
        <v>1000000</v>
      </c>
    </row>
    <row r="277" spans="1:9" ht="18.600000000000001" thickBot="1" x14ac:dyDescent="0.35">
      <c r="A277" s="4"/>
    </row>
    <row r="278" spans="1:9" ht="15" thickBot="1" x14ac:dyDescent="0.35">
      <c r="A278" s="8" t="s">
        <v>82</v>
      </c>
      <c r="B278" s="8" t="s">
        <v>67</v>
      </c>
      <c r="C278" s="8" t="s">
        <v>68</v>
      </c>
      <c r="D278" s="8" t="s">
        <v>69</v>
      </c>
      <c r="E278" s="8" t="s">
        <v>70</v>
      </c>
      <c r="F278" s="8" t="s">
        <v>71</v>
      </c>
      <c r="G278" s="8" t="s">
        <v>72</v>
      </c>
      <c r="H278" s="8" t="s">
        <v>73</v>
      </c>
    </row>
    <row r="279" spans="1:9" ht="15" thickBot="1" x14ac:dyDescent="0.35">
      <c r="A279" s="8" t="s">
        <v>83</v>
      </c>
      <c r="B279" s="9" t="s">
        <v>468</v>
      </c>
      <c r="C279" s="9" t="s">
        <v>248</v>
      </c>
      <c r="D279" s="9" t="s">
        <v>469</v>
      </c>
      <c r="E279" s="9" t="s">
        <v>470</v>
      </c>
      <c r="F279" s="9" t="s">
        <v>471</v>
      </c>
      <c r="G279" s="9" t="s">
        <v>248</v>
      </c>
      <c r="H279" s="9" t="s">
        <v>472</v>
      </c>
    </row>
    <row r="280" spans="1:9" ht="15" thickBot="1" x14ac:dyDescent="0.35">
      <c r="A280" s="8" t="s">
        <v>89</v>
      </c>
      <c r="B280" s="9" t="s">
        <v>473</v>
      </c>
      <c r="C280" s="9" t="s">
        <v>250</v>
      </c>
      <c r="D280" s="9" t="s">
        <v>474</v>
      </c>
      <c r="E280" s="9" t="s">
        <v>475</v>
      </c>
      <c r="F280" s="9" t="s">
        <v>250</v>
      </c>
      <c r="G280" s="9" t="s">
        <v>250</v>
      </c>
      <c r="H280" s="9" t="s">
        <v>476</v>
      </c>
    </row>
    <row r="281" spans="1:9" ht="15" thickBot="1" x14ac:dyDescent="0.35">
      <c r="A281" s="8" t="s">
        <v>95</v>
      </c>
      <c r="B281" s="9" t="s">
        <v>477</v>
      </c>
      <c r="C281" s="9" t="s">
        <v>256</v>
      </c>
      <c r="D281" s="9" t="s">
        <v>478</v>
      </c>
      <c r="E281" s="9" t="s">
        <v>479</v>
      </c>
      <c r="F281" s="9" t="s">
        <v>256</v>
      </c>
      <c r="G281" s="9" t="s">
        <v>256</v>
      </c>
      <c r="H281" s="9" t="s">
        <v>480</v>
      </c>
    </row>
    <row r="282" spans="1:9" ht="15" thickBot="1" x14ac:dyDescent="0.35">
      <c r="A282" s="8" t="s">
        <v>101</v>
      </c>
      <c r="B282" s="9" t="s">
        <v>481</v>
      </c>
      <c r="C282" s="9" t="s">
        <v>262</v>
      </c>
      <c r="D282" s="9" t="s">
        <v>482</v>
      </c>
      <c r="E282" s="9" t="s">
        <v>483</v>
      </c>
      <c r="F282" s="9" t="s">
        <v>262</v>
      </c>
      <c r="G282" s="9" t="s">
        <v>262</v>
      </c>
      <c r="H282" s="9" t="s">
        <v>484</v>
      </c>
    </row>
    <row r="283" spans="1:9" ht="15" thickBot="1" x14ac:dyDescent="0.35">
      <c r="A283" s="8" t="s">
        <v>107</v>
      </c>
      <c r="B283" s="9" t="s">
        <v>485</v>
      </c>
      <c r="C283" s="9" t="s">
        <v>268</v>
      </c>
      <c r="D283" s="9" t="s">
        <v>486</v>
      </c>
      <c r="E283" s="9" t="s">
        <v>487</v>
      </c>
      <c r="F283" s="9" t="s">
        <v>268</v>
      </c>
      <c r="G283" s="9" t="s">
        <v>268</v>
      </c>
      <c r="H283" s="9" t="s">
        <v>488</v>
      </c>
    </row>
    <row r="284" spans="1:9" ht="15" thickBot="1" x14ac:dyDescent="0.35">
      <c r="A284" s="8" t="s">
        <v>112</v>
      </c>
      <c r="B284" s="9" t="s">
        <v>489</v>
      </c>
      <c r="C284" s="9" t="s">
        <v>274</v>
      </c>
      <c r="D284" s="9" t="s">
        <v>490</v>
      </c>
      <c r="E284" s="9" t="s">
        <v>491</v>
      </c>
      <c r="F284" s="9" t="s">
        <v>274</v>
      </c>
      <c r="G284" s="9" t="s">
        <v>274</v>
      </c>
      <c r="H284" s="9" t="s">
        <v>492</v>
      </c>
    </row>
    <row r="285" spans="1:9" ht="15" thickBot="1" x14ac:dyDescent="0.35">
      <c r="A285" s="8" t="s">
        <v>115</v>
      </c>
      <c r="B285" s="9" t="s">
        <v>493</v>
      </c>
      <c r="C285" s="9" t="s">
        <v>279</v>
      </c>
      <c r="D285" s="9" t="s">
        <v>494</v>
      </c>
      <c r="E285" s="9" t="s">
        <v>495</v>
      </c>
      <c r="F285" s="9" t="s">
        <v>279</v>
      </c>
      <c r="G285" s="9" t="s">
        <v>279</v>
      </c>
      <c r="H285" s="9" t="s">
        <v>496</v>
      </c>
    </row>
    <row r="286" spans="1:9" ht="15" thickBot="1" x14ac:dyDescent="0.35">
      <c r="A286" s="8" t="s">
        <v>284</v>
      </c>
      <c r="B286" s="9" t="s">
        <v>497</v>
      </c>
      <c r="C286" s="9" t="s">
        <v>285</v>
      </c>
      <c r="D286" s="9" t="s">
        <v>498</v>
      </c>
      <c r="E286" s="9" t="s">
        <v>499</v>
      </c>
      <c r="F286" s="9" t="s">
        <v>285</v>
      </c>
      <c r="G286" s="9" t="s">
        <v>285</v>
      </c>
      <c r="H286" s="9" t="s">
        <v>500</v>
      </c>
    </row>
    <row r="287" spans="1:9" ht="15" thickBot="1" x14ac:dyDescent="0.35">
      <c r="A287" s="8" t="s">
        <v>290</v>
      </c>
      <c r="B287" s="9" t="s">
        <v>501</v>
      </c>
      <c r="C287" s="9" t="s">
        <v>291</v>
      </c>
      <c r="D287" s="9" t="s">
        <v>502</v>
      </c>
      <c r="E287" s="9" t="s">
        <v>503</v>
      </c>
      <c r="F287" s="9" t="s">
        <v>291</v>
      </c>
      <c r="G287" s="9" t="s">
        <v>291</v>
      </c>
      <c r="H287" s="9" t="s">
        <v>504</v>
      </c>
    </row>
    <row r="288" spans="1:9" ht="15" thickBot="1" x14ac:dyDescent="0.35">
      <c r="A288" s="8" t="s">
        <v>296</v>
      </c>
      <c r="B288" s="9" t="s">
        <v>505</v>
      </c>
      <c r="C288" s="9" t="s">
        <v>297</v>
      </c>
      <c r="D288" s="9" t="s">
        <v>506</v>
      </c>
      <c r="E288" s="9" t="s">
        <v>507</v>
      </c>
      <c r="F288" s="9" t="s">
        <v>297</v>
      </c>
      <c r="G288" s="9" t="s">
        <v>297</v>
      </c>
      <c r="H288" s="9" t="s">
        <v>508</v>
      </c>
    </row>
    <row r="289" spans="1:8" ht="15" thickBot="1" x14ac:dyDescent="0.35">
      <c r="A289" s="8" t="s">
        <v>302</v>
      </c>
      <c r="B289" s="9" t="s">
        <v>509</v>
      </c>
      <c r="C289" s="9" t="s">
        <v>303</v>
      </c>
      <c r="D289" s="9" t="s">
        <v>510</v>
      </c>
      <c r="E289" s="9" t="s">
        <v>511</v>
      </c>
      <c r="F289" s="9" t="s">
        <v>303</v>
      </c>
      <c r="G289" s="9" t="s">
        <v>303</v>
      </c>
      <c r="H289" s="9" t="s">
        <v>512</v>
      </c>
    </row>
    <row r="290" spans="1:8" ht="15" thickBot="1" x14ac:dyDescent="0.35">
      <c r="A290" s="8" t="s">
        <v>308</v>
      </c>
      <c r="B290" s="9" t="s">
        <v>513</v>
      </c>
      <c r="C290" s="9" t="s">
        <v>309</v>
      </c>
      <c r="D290" s="9" t="s">
        <v>514</v>
      </c>
      <c r="E290" s="9" t="s">
        <v>515</v>
      </c>
      <c r="F290" s="9" t="s">
        <v>309</v>
      </c>
      <c r="G290" s="9" t="s">
        <v>309</v>
      </c>
      <c r="H290" s="9" t="s">
        <v>516</v>
      </c>
    </row>
    <row r="291" spans="1:8" ht="15" thickBot="1" x14ac:dyDescent="0.35">
      <c r="A291" s="8" t="s">
        <v>314</v>
      </c>
      <c r="B291" s="9" t="s">
        <v>517</v>
      </c>
      <c r="C291" s="9" t="s">
        <v>315</v>
      </c>
      <c r="D291" s="9" t="s">
        <v>518</v>
      </c>
      <c r="E291" s="9" t="s">
        <v>519</v>
      </c>
      <c r="F291" s="9" t="s">
        <v>315</v>
      </c>
      <c r="G291" s="9" t="s">
        <v>315</v>
      </c>
      <c r="H291" s="9" t="s">
        <v>520</v>
      </c>
    </row>
    <row r="292" spans="1:8" ht="15" thickBot="1" x14ac:dyDescent="0.35">
      <c r="A292" s="8" t="s">
        <v>320</v>
      </c>
      <c r="B292" s="9" t="s">
        <v>521</v>
      </c>
      <c r="C292" s="9" t="s">
        <v>321</v>
      </c>
      <c r="D292" s="9" t="s">
        <v>522</v>
      </c>
      <c r="E292" s="9" t="s">
        <v>523</v>
      </c>
      <c r="F292" s="9" t="s">
        <v>321</v>
      </c>
      <c r="G292" s="9" t="s">
        <v>321</v>
      </c>
      <c r="H292" s="9" t="s">
        <v>524</v>
      </c>
    </row>
    <row r="293" spans="1:8" ht="15" thickBot="1" x14ac:dyDescent="0.35">
      <c r="A293" s="8" t="s">
        <v>326</v>
      </c>
      <c r="B293" s="9" t="s">
        <v>525</v>
      </c>
      <c r="C293" s="9" t="s">
        <v>327</v>
      </c>
      <c r="D293" s="9" t="s">
        <v>526</v>
      </c>
      <c r="E293" s="9" t="s">
        <v>527</v>
      </c>
      <c r="F293" s="9" t="s">
        <v>327</v>
      </c>
      <c r="G293" s="9" t="s">
        <v>327</v>
      </c>
      <c r="H293" s="9" t="s">
        <v>528</v>
      </c>
    </row>
    <row r="294" spans="1:8" ht="15" thickBot="1" x14ac:dyDescent="0.35">
      <c r="A294" s="8" t="s">
        <v>332</v>
      </c>
      <c r="B294" s="9" t="s">
        <v>529</v>
      </c>
      <c r="C294" s="9" t="s">
        <v>333</v>
      </c>
      <c r="D294" s="9" t="s">
        <v>530</v>
      </c>
      <c r="E294" s="9" t="s">
        <v>531</v>
      </c>
      <c r="F294" s="9" t="s">
        <v>333</v>
      </c>
      <c r="G294" s="9" t="s">
        <v>333</v>
      </c>
      <c r="H294" s="9" t="s">
        <v>532</v>
      </c>
    </row>
    <row r="295" spans="1:8" ht="15" thickBot="1" x14ac:dyDescent="0.35">
      <c r="A295" s="8" t="s">
        <v>338</v>
      </c>
      <c r="B295" s="9" t="s">
        <v>533</v>
      </c>
      <c r="C295" s="9" t="s">
        <v>339</v>
      </c>
      <c r="D295" s="9" t="s">
        <v>534</v>
      </c>
      <c r="E295" s="9" t="s">
        <v>535</v>
      </c>
      <c r="F295" s="9" t="s">
        <v>339</v>
      </c>
      <c r="G295" s="9" t="s">
        <v>339</v>
      </c>
      <c r="H295" s="9" t="s">
        <v>536</v>
      </c>
    </row>
    <row r="296" spans="1:8" ht="15" thickBot="1" x14ac:dyDescent="0.35">
      <c r="A296" s="8" t="s">
        <v>344</v>
      </c>
      <c r="B296" s="9" t="s">
        <v>537</v>
      </c>
      <c r="C296" s="9" t="s">
        <v>345</v>
      </c>
      <c r="D296" s="9" t="s">
        <v>538</v>
      </c>
      <c r="E296" s="9" t="s">
        <v>539</v>
      </c>
      <c r="F296" s="9" t="s">
        <v>345</v>
      </c>
      <c r="G296" s="9" t="s">
        <v>345</v>
      </c>
      <c r="H296" s="9" t="s">
        <v>540</v>
      </c>
    </row>
    <row r="297" spans="1:8" ht="15" thickBot="1" x14ac:dyDescent="0.35">
      <c r="A297" s="8" t="s">
        <v>350</v>
      </c>
      <c r="B297" s="9" t="s">
        <v>541</v>
      </c>
      <c r="C297" s="9" t="s">
        <v>351</v>
      </c>
      <c r="D297" s="9" t="s">
        <v>542</v>
      </c>
      <c r="E297" s="9" t="s">
        <v>543</v>
      </c>
      <c r="F297" s="9" t="s">
        <v>351</v>
      </c>
      <c r="G297" s="9" t="s">
        <v>351</v>
      </c>
      <c r="H297" s="9" t="s">
        <v>544</v>
      </c>
    </row>
    <row r="298" spans="1:8" ht="15" thickBot="1" x14ac:dyDescent="0.35">
      <c r="A298" s="8" t="s">
        <v>356</v>
      </c>
      <c r="B298" s="9" t="s">
        <v>545</v>
      </c>
      <c r="C298" s="9" t="s">
        <v>357</v>
      </c>
      <c r="D298" s="9" t="s">
        <v>546</v>
      </c>
      <c r="E298" s="9" t="s">
        <v>547</v>
      </c>
      <c r="F298" s="9" t="s">
        <v>357</v>
      </c>
      <c r="G298" s="9" t="s">
        <v>357</v>
      </c>
      <c r="H298" s="9" t="s">
        <v>548</v>
      </c>
    </row>
    <row r="299" spans="1:8" ht="15" thickBot="1" x14ac:dyDescent="0.35">
      <c r="A299" s="8" t="s">
        <v>362</v>
      </c>
      <c r="B299" s="9" t="s">
        <v>549</v>
      </c>
      <c r="C299" s="9" t="s">
        <v>363</v>
      </c>
      <c r="D299" s="9" t="s">
        <v>550</v>
      </c>
      <c r="E299" s="9" t="s">
        <v>551</v>
      </c>
      <c r="F299" s="9" t="s">
        <v>363</v>
      </c>
      <c r="G299" s="9" t="s">
        <v>363</v>
      </c>
      <c r="H299" s="9" t="s">
        <v>552</v>
      </c>
    </row>
    <row r="300" spans="1:8" ht="15" thickBot="1" x14ac:dyDescent="0.35">
      <c r="A300" s="8" t="s">
        <v>368</v>
      </c>
      <c r="B300" s="9" t="s">
        <v>553</v>
      </c>
      <c r="C300" s="9" t="s">
        <v>369</v>
      </c>
      <c r="D300" s="9" t="s">
        <v>554</v>
      </c>
      <c r="E300" s="9" t="s">
        <v>555</v>
      </c>
      <c r="F300" s="9" t="s">
        <v>369</v>
      </c>
      <c r="G300" s="9" t="s">
        <v>369</v>
      </c>
      <c r="H300" s="9" t="s">
        <v>556</v>
      </c>
    </row>
    <row r="301" spans="1:8" ht="15" thickBot="1" x14ac:dyDescent="0.35">
      <c r="A301" s="8" t="s">
        <v>374</v>
      </c>
      <c r="B301" s="9" t="s">
        <v>557</v>
      </c>
      <c r="C301" s="9" t="s">
        <v>375</v>
      </c>
      <c r="D301" s="9" t="s">
        <v>558</v>
      </c>
      <c r="E301" s="9" t="s">
        <v>559</v>
      </c>
      <c r="F301" s="9" t="s">
        <v>375</v>
      </c>
      <c r="G301" s="9" t="s">
        <v>375</v>
      </c>
      <c r="H301" s="9" t="s">
        <v>560</v>
      </c>
    </row>
    <row r="302" spans="1:8" ht="15" thickBot="1" x14ac:dyDescent="0.35">
      <c r="A302" s="8" t="s">
        <v>380</v>
      </c>
      <c r="B302" s="9" t="s">
        <v>561</v>
      </c>
      <c r="C302" s="9" t="s">
        <v>381</v>
      </c>
      <c r="D302" s="9" t="s">
        <v>562</v>
      </c>
      <c r="E302" s="9" t="s">
        <v>563</v>
      </c>
      <c r="F302" s="9" t="s">
        <v>381</v>
      </c>
      <c r="G302" s="9" t="s">
        <v>381</v>
      </c>
      <c r="H302" s="9" t="s">
        <v>564</v>
      </c>
    </row>
    <row r="303" spans="1:8" ht="15" thickBot="1" x14ac:dyDescent="0.35">
      <c r="A303" s="8" t="s">
        <v>386</v>
      </c>
      <c r="B303" s="9" t="s">
        <v>565</v>
      </c>
      <c r="C303" s="9" t="s">
        <v>387</v>
      </c>
      <c r="D303" s="9" t="s">
        <v>566</v>
      </c>
      <c r="E303" s="9" t="s">
        <v>567</v>
      </c>
      <c r="F303" s="9" t="s">
        <v>387</v>
      </c>
      <c r="G303" s="9" t="s">
        <v>387</v>
      </c>
      <c r="H303" s="9" t="s">
        <v>568</v>
      </c>
    </row>
    <row r="304" spans="1:8" ht="15" thickBot="1" x14ac:dyDescent="0.35">
      <c r="A304" s="8" t="s">
        <v>392</v>
      </c>
      <c r="B304" s="9" t="s">
        <v>569</v>
      </c>
      <c r="C304" s="9" t="s">
        <v>393</v>
      </c>
      <c r="D304" s="9" t="s">
        <v>570</v>
      </c>
      <c r="E304" s="9" t="s">
        <v>571</v>
      </c>
      <c r="F304" s="9" t="s">
        <v>393</v>
      </c>
      <c r="G304" s="9" t="s">
        <v>393</v>
      </c>
      <c r="H304" s="9" t="s">
        <v>572</v>
      </c>
    </row>
    <row r="305" spans="1:8" ht="15" thickBot="1" x14ac:dyDescent="0.35">
      <c r="A305" s="8" t="s">
        <v>398</v>
      </c>
      <c r="B305" s="9" t="s">
        <v>573</v>
      </c>
      <c r="C305" s="9" t="s">
        <v>399</v>
      </c>
      <c r="D305" s="9" t="s">
        <v>574</v>
      </c>
      <c r="E305" s="9" t="s">
        <v>575</v>
      </c>
      <c r="F305" s="9" t="s">
        <v>399</v>
      </c>
      <c r="G305" s="9" t="s">
        <v>399</v>
      </c>
      <c r="H305" s="9" t="s">
        <v>576</v>
      </c>
    </row>
    <row r="306" spans="1:8" ht="15" thickBot="1" x14ac:dyDescent="0.35">
      <c r="A306" s="8" t="s">
        <v>404</v>
      </c>
      <c r="B306" s="9" t="s">
        <v>577</v>
      </c>
      <c r="C306" s="9" t="s">
        <v>405</v>
      </c>
      <c r="D306" s="9" t="s">
        <v>578</v>
      </c>
      <c r="E306" s="9" t="s">
        <v>579</v>
      </c>
      <c r="F306" s="9" t="s">
        <v>405</v>
      </c>
      <c r="G306" s="9" t="s">
        <v>405</v>
      </c>
      <c r="H306" s="9" t="s">
        <v>580</v>
      </c>
    </row>
    <row r="307" spans="1:8" ht="15" thickBot="1" x14ac:dyDescent="0.35">
      <c r="A307" s="8" t="s">
        <v>410</v>
      </c>
      <c r="B307" s="9" t="s">
        <v>581</v>
      </c>
      <c r="C307" s="9" t="s">
        <v>411</v>
      </c>
      <c r="D307" s="9" t="s">
        <v>582</v>
      </c>
      <c r="E307" s="9" t="s">
        <v>583</v>
      </c>
      <c r="F307" s="9" t="s">
        <v>411</v>
      </c>
      <c r="G307" s="9" t="s">
        <v>411</v>
      </c>
      <c r="H307" s="9" t="s">
        <v>584</v>
      </c>
    </row>
    <row r="308" spans="1:8" ht="15" thickBot="1" x14ac:dyDescent="0.35">
      <c r="A308" s="8" t="s">
        <v>416</v>
      </c>
      <c r="B308" s="9" t="s">
        <v>585</v>
      </c>
      <c r="C308" s="9" t="s">
        <v>417</v>
      </c>
      <c r="D308" s="9" t="s">
        <v>586</v>
      </c>
      <c r="E308" s="9" t="s">
        <v>587</v>
      </c>
      <c r="F308" s="9" t="s">
        <v>417</v>
      </c>
      <c r="G308" s="9" t="s">
        <v>417</v>
      </c>
      <c r="H308" s="9" t="s">
        <v>588</v>
      </c>
    </row>
    <row r="309" spans="1:8" ht="15" thickBot="1" x14ac:dyDescent="0.35">
      <c r="A309" s="8" t="s">
        <v>422</v>
      </c>
      <c r="B309" s="9" t="s">
        <v>589</v>
      </c>
      <c r="C309" s="9" t="s">
        <v>423</v>
      </c>
      <c r="D309" s="9" t="s">
        <v>590</v>
      </c>
      <c r="E309" s="9" t="s">
        <v>591</v>
      </c>
      <c r="F309" s="9" t="s">
        <v>423</v>
      </c>
      <c r="G309" s="9" t="s">
        <v>423</v>
      </c>
      <c r="H309" s="9" t="s">
        <v>592</v>
      </c>
    </row>
    <row r="310" spans="1:8" ht="15" thickBot="1" x14ac:dyDescent="0.35">
      <c r="A310" s="8" t="s">
        <v>428</v>
      </c>
      <c r="B310" s="9" t="s">
        <v>593</v>
      </c>
      <c r="C310" s="9" t="s">
        <v>429</v>
      </c>
      <c r="D310" s="9" t="s">
        <v>594</v>
      </c>
      <c r="E310" s="9" t="s">
        <v>595</v>
      </c>
      <c r="F310" s="9" t="s">
        <v>429</v>
      </c>
      <c r="G310" s="9" t="s">
        <v>429</v>
      </c>
      <c r="H310" s="9" t="s">
        <v>596</v>
      </c>
    </row>
    <row r="311" spans="1:8" ht="15" thickBot="1" x14ac:dyDescent="0.35">
      <c r="A311" s="8" t="s">
        <v>434</v>
      </c>
      <c r="B311" s="9" t="s">
        <v>597</v>
      </c>
      <c r="C311" s="9" t="s">
        <v>86</v>
      </c>
      <c r="D311" s="9" t="s">
        <v>598</v>
      </c>
      <c r="E311" s="9" t="s">
        <v>599</v>
      </c>
      <c r="F311" s="9" t="s">
        <v>86</v>
      </c>
      <c r="G311" s="9" t="s">
        <v>86</v>
      </c>
      <c r="H311" s="9" t="s">
        <v>600</v>
      </c>
    </row>
    <row r="312" spans="1:8" ht="15" thickBot="1" x14ac:dyDescent="0.35">
      <c r="A312" s="8" t="s">
        <v>439</v>
      </c>
      <c r="B312" s="9" t="s">
        <v>601</v>
      </c>
      <c r="C312" s="9" t="s">
        <v>92</v>
      </c>
      <c r="D312" s="9" t="s">
        <v>602</v>
      </c>
      <c r="E312" s="9" t="s">
        <v>603</v>
      </c>
      <c r="F312" s="9" t="s">
        <v>92</v>
      </c>
      <c r="G312" s="9" t="s">
        <v>92</v>
      </c>
      <c r="H312" s="9" t="s">
        <v>604</v>
      </c>
    </row>
    <row r="313" spans="1:8" ht="15" thickBot="1" x14ac:dyDescent="0.35">
      <c r="A313" s="8" t="s">
        <v>444</v>
      </c>
      <c r="B313" s="9" t="s">
        <v>605</v>
      </c>
      <c r="C313" s="9" t="s">
        <v>98</v>
      </c>
      <c r="D313" s="9" t="s">
        <v>606</v>
      </c>
      <c r="E313" s="9" t="s">
        <v>607</v>
      </c>
      <c r="F313" s="9" t="s">
        <v>98</v>
      </c>
      <c r="G313" s="9" t="s">
        <v>98</v>
      </c>
      <c r="H313" s="9" t="s">
        <v>608</v>
      </c>
    </row>
    <row r="314" spans="1:8" ht="15" thickBot="1" x14ac:dyDescent="0.35">
      <c r="A314" s="8" t="s">
        <v>449</v>
      </c>
      <c r="B314" s="9" t="s">
        <v>609</v>
      </c>
      <c r="C314" s="9" t="s">
        <v>104</v>
      </c>
      <c r="D314" s="9" t="s">
        <v>610</v>
      </c>
      <c r="E314" s="9" t="s">
        <v>611</v>
      </c>
      <c r="F314" s="9" t="s">
        <v>104</v>
      </c>
      <c r="G314" s="9" t="s">
        <v>104</v>
      </c>
      <c r="H314" s="9" t="s">
        <v>612</v>
      </c>
    </row>
    <row r="315" spans="1:8" ht="15" thickBot="1" x14ac:dyDescent="0.35">
      <c r="A315" s="8" t="s">
        <v>453</v>
      </c>
      <c r="B315" s="9" t="s">
        <v>613</v>
      </c>
      <c r="C315" s="9" t="s">
        <v>110</v>
      </c>
      <c r="D315" s="9" t="s">
        <v>614</v>
      </c>
      <c r="E315" s="9" t="s">
        <v>615</v>
      </c>
      <c r="F315" s="9" t="s">
        <v>110</v>
      </c>
      <c r="G315" s="9" t="s">
        <v>110</v>
      </c>
      <c r="H315" s="9" t="s">
        <v>616</v>
      </c>
    </row>
    <row r="316" spans="1:8" ht="15" thickBot="1" x14ac:dyDescent="0.35">
      <c r="A316" s="8" t="s">
        <v>457</v>
      </c>
      <c r="B316" s="9" t="s">
        <v>617</v>
      </c>
      <c r="C316" s="9" t="s">
        <v>113</v>
      </c>
      <c r="D316" s="9" t="s">
        <v>618</v>
      </c>
      <c r="E316" s="9" t="s">
        <v>619</v>
      </c>
      <c r="F316" s="9" t="s">
        <v>113</v>
      </c>
      <c r="G316" s="9" t="s">
        <v>113</v>
      </c>
      <c r="H316" s="9" t="s">
        <v>620</v>
      </c>
    </row>
    <row r="317" spans="1:8" ht="15" thickBot="1" x14ac:dyDescent="0.35">
      <c r="A317" s="8" t="s">
        <v>461</v>
      </c>
      <c r="B317" s="9" t="s">
        <v>621</v>
      </c>
      <c r="C317" s="9" t="s">
        <v>116</v>
      </c>
      <c r="D317" s="9" t="s">
        <v>116</v>
      </c>
      <c r="E317" s="9" t="s">
        <v>116</v>
      </c>
      <c r="F317" s="9" t="s">
        <v>116</v>
      </c>
      <c r="G317" s="9" t="s">
        <v>116</v>
      </c>
      <c r="H317" s="9" t="s">
        <v>622</v>
      </c>
    </row>
    <row r="318" spans="1:8" ht="18.600000000000001" thickBot="1" x14ac:dyDescent="0.35">
      <c r="A318" s="4"/>
    </row>
    <row r="319" spans="1:8" ht="15" thickBot="1" x14ac:dyDescent="0.35">
      <c r="A319" s="8" t="s">
        <v>118</v>
      </c>
      <c r="B319" s="8" t="s">
        <v>67</v>
      </c>
      <c r="C319" s="8" t="s">
        <v>68</v>
      </c>
      <c r="D319" s="8" t="s">
        <v>69</v>
      </c>
      <c r="E319" s="8" t="s">
        <v>70</v>
      </c>
      <c r="F319" s="8" t="s">
        <v>71</v>
      </c>
      <c r="G319" s="8" t="s">
        <v>72</v>
      </c>
      <c r="H319" s="8" t="s">
        <v>73</v>
      </c>
    </row>
    <row r="320" spans="1:8" ht="15" thickBot="1" x14ac:dyDescent="0.35">
      <c r="A320" s="8" t="s">
        <v>83</v>
      </c>
      <c r="B320" s="9">
        <v>499939.1</v>
      </c>
      <c r="C320" s="9">
        <v>38</v>
      </c>
      <c r="D320" s="9">
        <v>99.5</v>
      </c>
      <c r="E320" s="9">
        <v>109</v>
      </c>
      <c r="F320" s="9">
        <v>38.5</v>
      </c>
      <c r="G320" s="9">
        <v>38</v>
      </c>
      <c r="H320" s="9">
        <v>499971.1</v>
      </c>
    </row>
    <row r="321" spans="1:8" ht="15" thickBot="1" x14ac:dyDescent="0.35">
      <c r="A321" s="8" t="s">
        <v>89</v>
      </c>
      <c r="B321" s="9">
        <v>499938.1</v>
      </c>
      <c r="C321" s="9">
        <v>37</v>
      </c>
      <c r="D321" s="9">
        <v>98.5</v>
      </c>
      <c r="E321" s="9">
        <v>53.5</v>
      </c>
      <c r="F321" s="9">
        <v>37</v>
      </c>
      <c r="G321" s="9">
        <v>37</v>
      </c>
      <c r="H321" s="9">
        <v>499954.1</v>
      </c>
    </row>
    <row r="322" spans="1:8" ht="15" thickBot="1" x14ac:dyDescent="0.35">
      <c r="A322" s="8" t="s">
        <v>95</v>
      </c>
      <c r="B322" s="9">
        <v>499937.1</v>
      </c>
      <c r="C322" s="9">
        <v>36</v>
      </c>
      <c r="D322" s="9">
        <v>97.5</v>
      </c>
      <c r="E322" s="9">
        <v>52.5</v>
      </c>
      <c r="F322" s="9">
        <v>36</v>
      </c>
      <c r="G322" s="9">
        <v>36</v>
      </c>
      <c r="H322" s="9">
        <v>499953.1</v>
      </c>
    </row>
    <row r="323" spans="1:8" ht="15" thickBot="1" x14ac:dyDescent="0.35">
      <c r="A323" s="8" t="s">
        <v>101</v>
      </c>
      <c r="B323" s="9">
        <v>499936.1</v>
      </c>
      <c r="C323" s="9">
        <v>35</v>
      </c>
      <c r="D323" s="9">
        <v>96.5</v>
      </c>
      <c r="E323" s="9">
        <v>51.5</v>
      </c>
      <c r="F323" s="9">
        <v>35</v>
      </c>
      <c r="G323" s="9">
        <v>35</v>
      </c>
      <c r="H323" s="9">
        <v>499952.1</v>
      </c>
    </row>
    <row r="324" spans="1:8" ht="15" thickBot="1" x14ac:dyDescent="0.35">
      <c r="A324" s="8" t="s">
        <v>107</v>
      </c>
      <c r="B324" s="9">
        <v>499935.1</v>
      </c>
      <c r="C324" s="9">
        <v>34</v>
      </c>
      <c r="D324" s="9">
        <v>82</v>
      </c>
      <c r="E324" s="9">
        <v>50.5</v>
      </c>
      <c r="F324" s="9">
        <v>34</v>
      </c>
      <c r="G324" s="9">
        <v>34</v>
      </c>
      <c r="H324" s="9">
        <v>499951.1</v>
      </c>
    </row>
    <row r="325" spans="1:8" ht="15" thickBot="1" x14ac:dyDescent="0.35">
      <c r="A325" s="8" t="s">
        <v>112</v>
      </c>
      <c r="B325" s="9">
        <v>499934.1</v>
      </c>
      <c r="C325" s="9">
        <v>33</v>
      </c>
      <c r="D325" s="9">
        <v>81</v>
      </c>
      <c r="E325" s="9">
        <v>49.5</v>
      </c>
      <c r="F325" s="9">
        <v>33</v>
      </c>
      <c r="G325" s="9">
        <v>33</v>
      </c>
      <c r="H325" s="9">
        <v>499950.1</v>
      </c>
    </row>
    <row r="326" spans="1:8" ht="15" thickBot="1" x14ac:dyDescent="0.35">
      <c r="A326" s="8" t="s">
        <v>115</v>
      </c>
      <c r="B326" s="9">
        <v>499933.1</v>
      </c>
      <c r="C326" s="9">
        <v>32</v>
      </c>
      <c r="D326" s="9">
        <v>80</v>
      </c>
      <c r="E326" s="9">
        <v>48.5</v>
      </c>
      <c r="F326" s="9">
        <v>32</v>
      </c>
      <c r="G326" s="9">
        <v>32</v>
      </c>
      <c r="H326" s="9">
        <v>499949.1</v>
      </c>
    </row>
    <row r="327" spans="1:8" ht="15" thickBot="1" x14ac:dyDescent="0.35">
      <c r="A327" s="8" t="s">
        <v>284</v>
      </c>
      <c r="B327" s="9">
        <v>499932.1</v>
      </c>
      <c r="C327" s="9">
        <v>31</v>
      </c>
      <c r="D327" s="9">
        <v>79</v>
      </c>
      <c r="E327" s="9">
        <v>47.5</v>
      </c>
      <c r="F327" s="9">
        <v>31</v>
      </c>
      <c r="G327" s="9">
        <v>31</v>
      </c>
      <c r="H327" s="9">
        <v>499948.1</v>
      </c>
    </row>
    <row r="328" spans="1:8" ht="15" thickBot="1" x14ac:dyDescent="0.35">
      <c r="A328" s="8" t="s">
        <v>290</v>
      </c>
      <c r="B328" s="9">
        <v>499931.1</v>
      </c>
      <c r="C328" s="9">
        <v>30</v>
      </c>
      <c r="D328" s="9">
        <v>78</v>
      </c>
      <c r="E328" s="9">
        <v>46.5</v>
      </c>
      <c r="F328" s="9">
        <v>30</v>
      </c>
      <c r="G328" s="9">
        <v>30</v>
      </c>
      <c r="H328" s="9">
        <v>499947.1</v>
      </c>
    </row>
    <row r="329" spans="1:8" ht="15" thickBot="1" x14ac:dyDescent="0.35">
      <c r="A329" s="8" t="s">
        <v>296</v>
      </c>
      <c r="B329" s="9">
        <v>499930.1</v>
      </c>
      <c r="C329" s="9">
        <v>29</v>
      </c>
      <c r="D329" s="9">
        <v>77</v>
      </c>
      <c r="E329" s="9">
        <v>45.5</v>
      </c>
      <c r="F329" s="9">
        <v>29</v>
      </c>
      <c r="G329" s="9">
        <v>29</v>
      </c>
      <c r="H329" s="9">
        <v>499946.1</v>
      </c>
    </row>
    <row r="330" spans="1:8" ht="15" thickBot="1" x14ac:dyDescent="0.35">
      <c r="A330" s="8" t="s">
        <v>302</v>
      </c>
      <c r="B330" s="9">
        <v>499929.1</v>
      </c>
      <c r="C330" s="9">
        <v>28</v>
      </c>
      <c r="D330" s="9">
        <v>76</v>
      </c>
      <c r="E330" s="9">
        <v>44.5</v>
      </c>
      <c r="F330" s="9">
        <v>28</v>
      </c>
      <c r="G330" s="9">
        <v>28</v>
      </c>
      <c r="H330" s="9">
        <v>499945.1</v>
      </c>
    </row>
    <row r="331" spans="1:8" ht="15" thickBot="1" x14ac:dyDescent="0.35">
      <c r="A331" s="8" t="s">
        <v>308</v>
      </c>
      <c r="B331" s="9">
        <v>499928.1</v>
      </c>
      <c r="C331" s="9">
        <v>27</v>
      </c>
      <c r="D331" s="9">
        <v>75</v>
      </c>
      <c r="E331" s="9">
        <v>43.5</v>
      </c>
      <c r="F331" s="9">
        <v>27</v>
      </c>
      <c r="G331" s="9">
        <v>27</v>
      </c>
      <c r="H331" s="9">
        <v>499944.1</v>
      </c>
    </row>
    <row r="332" spans="1:8" ht="15" thickBot="1" x14ac:dyDescent="0.35">
      <c r="A332" s="8" t="s">
        <v>314</v>
      </c>
      <c r="B332" s="9">
        <v>499927.1</v>
      </c>
      <c r="C332" s="9">
        <v>26</v>
      </c>
      <c r="D332" s="9">
        <v>74</v>
      </c>
      <c r="E332" s="9">
        <v>42.5</v>
      </c>
      <c r="F332" s="9">
        <v>26</v>
      </c>
      <c r="G332" s="9">
        <v>26</v>
      </c>
      <c r="H332" s="9">
        <v>499943.1</v>
      </c>
    </row>
    <row r="333" spans="1:8" ht="15" thickBot="1" x14ac:dyDescent="0.35">
      <c r="A333" s="8" t="s">
        <v>320</v>
      </c>
      <c r="B333" s="9">
        <v>499926.1</v>
      </c>
      <c r="C333" s="9">
        <v>25</v>
      </c>
      <c r="D333" s="9">
        <v>73</v>
      </c>
      <c r="E333" s="9">
        <v>41.5</v>
      </c>
      <c r="F333" s="9">
        <v>25</v>
      </c>
      <c r="G333" s="9">
        <v>25</v>
      </c>
      <c r="H333" s="9">
        <v>499942.1</v>
      </c>
    </row>
    <row r="334" spans="1:8" ht="15" thickBot="1" x14ac:dyDescent="0.35">
      <c r="A334" s="8" t="s">
        <v>326</v>
      </c>
      <c r="B334" s="9">
        <v>499925.1</v>
      </c>
      <c r="C334" s="9">
        <v>24</v>
      </c>
      <c r="D334" s="9">
        <v>72</v>
      </c>
      <c r="E334" s="9">
        <v>40.5</v>
      </c>
      <c r="F334" s="9">
        <v>24</v>
      </c>
      <c r="G334" s="9">
        <v>24</v>
      </c>
      <c r="H334" s="9">
        <v>499941.1</v>
      </c>
    </row>
    <row r="335" spans="1:8" ht="15" thickBot="1" x14ac:dyDescent="0.35">
      <c r="A335" s="8" t="s">
        <v>332</v>
      </c>
      <c r="B335" s="9">
        <v>499924.1</v>
      </c>
      <c r="C335" s="9">
        <v>23</v>
      </c>
      <c r="D335" s="9">
        <v>71</v>
      </c>
      <c r="E335" s="9">
        <v>39.5</v>
      </c>
      <c r="F335" s="9">
        <v>23</v>
      </c>
      <c r="G335" s="9">
        <v>23</v>
      </c>
      <c r="H335" s="9">
        <v>499940.1</v>
      </c>
    </row>
    <row r="336" spans="1:8" ht="15" thickBot="1" x14ac:dyDescent="0.35">
      <c r="A336" s="8" t="s">
        <v>338</v>
      </c>
      <c r="B336" s="9">
        <v>499923.1</v>
      </c>
      <c r="C336" s="9">
        <v>22</v>
      </c>
      <c r="D336" s="9">
        <v>70</v>
      </c>
      <c r="E336" s="9">
        <v>38.5</v>
      </c>
      <c r="F336" s="9">
        <v>22</v>
      </c>
      <c r="G336" s="9">
        <v>22</v>
      </c>
      <c r="H336" s="9">
        <v>499939.1</v>
      </c>
    </row>
    <row r="337" spans="1:8" ht="15" thickBot="1" x14ac:dyDescent="0.35">
      <c r="A337" s="8" t="s">
        <v>344</v>
      </c>
      <c r="B337" s="9">
        <v>499922.1</v>
      </c>
      <c r="C337" s="9">
        <v>21</v>
      </c>
      <c r="D337" s="9">
        <v>69</v>
      </c>
      <c r="E337" s="9">
        <v>37.5</v>
      </c>
      <c r="F337" s="9">
        <v>21</v>
      </c>
      <c r="G337" s="9">
        <v>21</v>
      </c>
      <c r="H337" s="9">
        <v>499938.1</v>
      </c>
    </row>
    <row r="338" spans="1:8" ht="15" thickBot="1" x14ac:dyDescent="0.35">
      <c r="A338" s="8" t="s">
        <v>350</v>
      </c>
      <c r="B338" s="9">
        <v>499921.1</v>
      </c>
      <c r="C338" s="9">
        <v>20</v>
      </c>
      <c r="D338" s="9">
        <v>68</v>
      </c>
      <c r="E338" s="9">
        <v>36.5</v>
      </c>
      <c r="F338" s="9">
        <v>20</v>
      </c>
      <c r="G338" s="9">
        <v>20</v>
      </c>
      <c r="H338" s="9">
        <v>499937.1</v>
      </c>
    </row>
    <row r="339" spans="1:8" ht="15" thickBot="1" x14ac:dyDescent="0.35">
      <c r="A339" s="8" t="s">
        <v>356</v>
      </c>
      <c r="B339" s="9">
        <v>499920.1</v>
      </c>
      <c r="C339" s="9">
        <v>19</v>
      </c>
      <c r="D339" s="9">
        <v>67</v>
      </c>
      <c r="E339" s="9">
        <v>35.5</v>
      </c>
      <c r="F339" s="9">
        <v>19</v>
      </c>
      <c r="G339" s="9">
        <v>19</v>
      </c>
      <c r="H339" s="9">
        <v>499936.1</v>
      </c>
    </row>
    <row r="340" spans="1:8" ht="15" thickBot="1" x14ac:dyDescent="0.35">
      <c r="A340" s="8" t="s">
        <v>362</v>
      </c>
      <c r="B340" s="9">
        <v>499919.1</v>
      </c>
      <c r="C340" s="9">
        <v>18</v>
      </c>
      <c r="D340" s="9">
        <v>66</v>
      </c>
      <c r="E340" s="9">
        <v>34.5</v>
      </c>
      <c r="F340" s="9">
        <v>18</v>
      </c>
      <c r="G340" s="9">
        <v>18</v>
      </c>
      <c r="H340" s="9">
        <v>499935.1</v>
      </c>
    </row>
    <row r="341" spans="1:8" ht="15" thickBot="1" x14ac:dyDescent="0.35">
      <c r="A341" s="8" t="s">
        <v>368</v>
      </c>
      <c r="B341" s="9">
        <v>499918.1</v>
      </c>
      <c r="C341" s="9">
        <v>17</v>
      </c>
      <c r="D341" s="9">
        <v>65</v>
      </c>
      <c r="E341" s="9">
        <v>33.5</v>
      </c>
      <c r="F341" s="9">
        <v>17</v>
      </c>
      <c r="G341" s="9">
        <v>17</v>
      </c>
      <c r="H341" s="9">
        <v>499934.1</v>
      </c>
    </row>
    <row r="342" spans="1:8" ht="15" thickBot="1" x14ac:dyDescent="0.35">
      <c r="A342" s="8" t="s">
        <v>374</v>
      </c>
      <c r="B342" s="9">
        <v>499917.1</v>
      </c>
      <c r="C342" s="9">
        <v>16</v>
      </c>
      <c r="D342" s="9">
        <v>64</v>
      </c>
      <c r="E342" s="9">
        <v>32.5</v>
      </c>
      <c r="F342" s="9">
        <v>16</v>
      </c>
      <c r="G342" s="9">
        <v>16</v>
      </c>
      <c r="H342" s="9">
        <v>499933.1</v>
      </c>
    </row>
    <row r="343" spans="1:8" ht="15" thickBot="1" x14ac:dyDescent="0.35">
      <c r="A343" s="8" t="s">
        <v>380</v>
      </c>
      <c r="B343" s="9">
        <v>499916.1</v>
      </c>
      <c r="C343" s="9">
        <v>15</v>
      </c>
      <c r="D343" s="9">
        <v>63</v>
      </c>
      <c r="E343" s="9">
        <v>31.5</v>
      </c>
      <c r="F343" s="9">
        <v>15</v>
      </c>
      <c r="G343" s="9">
        <v>15</v>
      </c>
      <c r="H343" s="9">
        <v>499932.1</v>
      </c>
    </row>
    <row r="344" spans="1:8" ht="15" thickBot="1" x14ac:dyDescent="0.35">
      <c r="A344" s="8" t="s">
        <v>386</v>
      </c>
      <c r="B344" s="9">
        <v>499915.1</v>
      </c>
      <c r="C344" s="9">
        <v>14</v>
      </c>
      <c r="D344" s="9">
        <v>62</v>
      </c>
      <c r="E344" s="9">
        <v>30.5</v>
      </c>
      <c r="F344" s="9">
        <v>14</v>
      </c>
      <c r="G344" s="9">
        <v>14</v>
      </c>
      <c r="H344" s="9">
        <v>499931.1</v>
      </c>
    </row>
    <row r="345" spans="1:8" ht="15" thickBot="1" x14ac:dyDescent="0.35">
      <c r="A345" s="8" t="s">
        <v>392</v>
      </c>
      <c r="B345" s="9">
        <v>499914.1</v>
      </c>
      <c r="C345" s="9">
        <v>13</v>
      </c>
      <c r="D345" s="9">
        <v>61</v>
      </c>
      <c r="E345" s="9">
        <v>29.5</v>
      </c>
      <c r="F345" s="9">
        <v>13</v>
      </c>
      <c r="G345" s="9">
        <v>13</v>
      </c>
      <c r="H345" s="9">
        <v>499930.1</v>
      </c>
    </row>
    <row r="346" spans="1:8" ht="15" thickBot="1" x14ac:dyDescent="0.35">
      <c r="A346" s="8" t="s">
        <v>398</v>
      </c>
      <c r="B346" s="9">
        <v>499913.1</v>
      </c>
      <c r="C346" s="9">
        <v>12</v>
      </c>
      <c r="D346" s="9">
        <v>60</v>
      </c>
      <c r="E346" s="9">
        <v>28.5</v>
      </c>
      <c r="F346" s="9">
        <v>12</v>
      </c>
      <c r="G346" s="9">
        <v>12</v>
      </c>
      <c r="H346" s="9">
        <v>499929.1</v>
      </c>
    </row>
    <row r="347" spans="1:8" ht="15" thickBot="1" x14ac:dyDescent="0.35">
      <c r="A347" s="8" t="s">
        <v>404</v>
      </c>
      <c r="B347" s="9">
        <v>499912.1</v>
      </c>
      <c r="C347" s="9">
        <v>11</v>
      </c>
      <c r="D347" s="9">
        <v>59</v>
      </c>
      <c r="E347" s="9">
        <v>27.5</v>
      </c>
      <c r="F347" s="9">
        <v>11</v>
      </c>
      <c r="G347" s="9">
        <v>11</v>
      </c>
      <c r="H347" s="9">
        <v>499928.1</v>
      </c>
    </row>
    <row r="348" spans="1:8" ht="15" thickBot="1" x14ac:dyDescent="0.35">
      <c r="A348" s="8" t="s">
        <v>410</v>
      </c>
      <c r="B348" s="9">
        <v>499911.1</v>
      </c>
      <c r="C348" s="9">
        <v>10</v>
      </c>
      <c r="D348" s="9">
        <v>58</v>
      </c>
      <c r="E348" s="9">
        <v>26.5</v>
      </c>
      <c r="F348" s="9">
        <v>10</v>
      </c>
      <c r="G348" s="9">
        <v>10</v>
      </c>
      <c r="H348" s="9">
        <v>499927.1</v>
      </c>
    </row>
    <row r="349" spans="1:8" ht="15" thickBot="1" x14ac:dyDescent="0.35">
      <c r="A349" s="8" t="s">
        <v>416</v>
      </c>
      <c r="B349" s="9">
        <v>499910.1</v>
      </c>
      <c r="C349" s="9">
        <v>9</v>
      </c>
      <c r="D349" s="9">
        <v>57</v>
      </c>
      <c r="E349" s="9">
        <v>25.5</v>
      </c>
      <c r="F349" s="9">
        <v>9</v>
      </c>
      <c r="G349" s="9">
        <v>9</v>
      </c>
      <c r="H349" s="9">
        <v>499926.1</v>
      </c>
    </row>
    <row r="350" spans="1:8" ht="15" thickBot="1" x14ac:dyDescent="0.35">
      <c r="A350" s="8" t="s">
        <v>422</v>
      </c>
      <c r="B350" s="9">
        <v>499909.1</v>
      </c>
      <c r="C350" s="9">
        <v>8</v>
      </c>
      <c r="D350" s="9">
        <v>56</v>
      </c>
      <c r="E350" s="9">
        <v>24.5</v>
      </c>
      <c r="F350" s="9">
        <v>8</v>
      </c>
      <c r="G350" s="9">
        <v>8</v>
      </c>
      <c r="H350" s="9">
        <v>499914.6</v>
      </c>
    </row>
    <row r="351" spans="1:8" ht="15" thickBot="1" x14ac:dyDescent="0.35">
      <c r="A351" s="8" t="s">
        <v>428</v>
      </c>
      <c r="B351" s="9">
        <v>499908.1</v>
      </c>
      <c r="C351" s="9">
        <v>7</v>
      </c>
      <c r="D351" s="9">
        <v>55</v>
      </c>
      <c r="E351" s="9">
        <v>23.5</v>
      </c>
      <c r="F351" s="9">
        <v>7</v>
      </c>
      <c r="G351" s="9">
        <v>7</v>
      </c>
      <c r="H351" s="9">
        <v>499913.6</v>
      </c>
    </row>
    <row r="352" spans="1:8" ht="15" thickBot="1" x14ac:dyDescent="0.35">
      <c r="A352" s="8" t="s">
        <v>434</v>
      </c>
      <c r="B352" s="9">
        <v>499907.1</v>
      </c>
      <c r="C352" s="9">
        <v>6</v>
      </c>
      <c r="D352" s="9">
        <v>54</v>
      </c>
      <c r="E352" s="9">
        <v>22.5</v>
      </c>
      <c r="F352" s="9">
        <v>6</v>
      </c>
      <c r="G352" s="9">
        <v>6</v>
      </c>
      <c r="H352" s="9">
        <v>499912.6</v>
      </c>
    </row>
    <row r="353" spans="1:12" ht="15" thickBot="1" x14ac:dyDescent="0.35">
      <c r="A353" s="8" t="s">
        <v>439</v>
      </c>
      <c r="B353" s="9">
        <v>499906.1</v>
      </c>
      <c r="C353" s="9">
        <v>5</v>
      </c>
      <c r="D353" s="9">
        <v>53</v>
      </c>
      <c r="E353" s="9">
        <v>19.5</v>
      </c>
      <c r="F353" s="9">
        <v>5</v>
      </c>
      <c r="G353" s="9">
        <v>5</v>
      </c>
      <c r="H353" s="9">
        <v>499911.6</v>
      </c>
    </row>
    <row r="354" spans="1:12" ht="15" thickBot="1" x14ac:dyDescent="0.35">
      <c r="A354" s="8" t="s">
        <v>444</v>
      </c>
      <c r="B354" s="9">
        <v>499905.1</v>
      </c>
      <c r="C354" s="9">
        <v>4</v>
      </c>
      <c r="D354" s="9">
        <v>52</v>
      </c>
      <c r="E354" s="9">
        <v>18.5</v>
      </c>
      <c r="F354" s="9">
        <v>4</v>
      </c>
      <c r="G354" s="9">
        <v>4</v>
      </c>
      <c r="H354" s="9">
        <v>499902.1</v>
      </c>
    </row>
    <row r="355" spans="1:12" ht="15" thickBot="1" x14ac:dyDescent="0.35">
      <c r="A355" s="8" t="s">
        <v>449</v>
      </c>
      <c r="B355" s="9">
        <v>499904.1</v>
      </c>
      <c r="C355" s="9">
        <v>3</v>
      </c>
      <c r="D355" s="9">
        <v>51</v>
      </c>
      <c r="E355" s="9">
        <v>17.5</v>
      </c>
      <c r="F355" s="9">
        <v>3</v>
      </c>
      <c r="G355" s="9">
        <v>3</v>
      </c>
      <c r="H355" s="9">
        <v>499901.1</v>
      </c>
    </row>
    <row r="356" spans="1:12" ht="15" thickBot="1" x14ac:dyDescent="0.35">
      <c r="A356" s="8" t="s">
        <v>453</v>
      </c>
      <c r="B356" s="9">
        <v>499903.1</v>
      </c>
      <c r="C356" s="9">
        <v>2</v>
      </c>
      <c r="D356" s="9">
        <v>50</v>
      </c>
      <c r="E356" s="9">
        <v>16.5</v>
      </c>
      <c r="F356" s="9">
        <v>2</v>
      </c>
      <c r="G356" s="9">
        <v>2</v>
      </c>
      <c r="H356" s="9">
        <v>499888.6</v>
      </c>
    </row>
    <row r="357" spans="1:12" ht="15" thickBot="1" x14ac:dyDescent="0.35">
      <c r="A357" s="8" t="s">
        <v>457</v>
      </c>
      <c r="B357" s="9">
        <v>499902.1</v>
      </c>
      <c r="C357" s="9">
        <v>1</v>
      </c>
      <c r="D357" s="9">
        <v>49</v>
      </c>
      <c r="E357" s="9">
        <v>15.5</v>
      </c>
      <c r="F357" s="9">
        <v>1</v>
      </c>
      <c r="G357" s="9">
        <v>1</v>
      </c>
      <c r="H357" s="9">
        <v>499887.6</v>
      </c>
    </row>
    <row r="358" spans="1:12" ht="15" thickBot="1" x14ac:dyDescent="0.35">
      <c r="A358" s="8" t="s">
        <v>461</v>
      </c>
      <c r="B358" s="9">
        <v>499899.1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499886.6</v>
      </c>
    </row>
    <row r="359" spans="1:12" ht="18.600000000000001" thickBot="1" x14ac:dyDescent="0.35">
      <c r="A359" s="4"/>
    </row>
    <row r="360" spans="1:12" ht="15" thickBot="1" x14ac:dyDescent="0.35">
      <c r="A360" s="8" t="s">
        <v>119</v>
      </c>
      <c r="B360" s="8" t="s">
        <v>67</v>
      </c>
      <c r="C360" s="8" t="s">
        <v>68</v>
      </c>
      <c r="D360" s="8" t="s">
        <v>69</v>
      </c>
      <c r="E360" s="8" t="s">
        <v>70</v>
      </c>
      <c r="F360" s="8" t="s">
        <v>71</v>
      </c>
      <c r="G360" s="8" t="s">
        <v>72</v>
      </c>
      <c r="H360" s="8" t="s">
        <v>73</v>
      </c>
      <c r="I360" s="8" t="s">
        <v>120</v>
      </c>
      <c r="J360" s="8" t="s">
        <v>121</v>
      </c>
      <c r="K360" s="8" t="s">
        <v>122</v>
      </c>
      <c r="L360" s="8" t="s">
        <v>123</v>
      </c>
    </row>
    <row r="361" spans="1:12" ht="15" thickBot="1" x14ac:dyDescent="0.35">
      <c r="A361" s="8" t="s">
        <v>75</v>
      </c>
      <c r="B361" s="9">
        <v>499902.1</v>
      </c>
      <c r="C361" s="9">
        <v>0</v>
      </c>
      <c r="D361" s="9">
        <v>50</v>
      </c>
      <c r="E361" s="9">
        <v>15.5</v>
      </c>
      <c r="F361" s="9">
        <v>0</v>
      </c>
      <c r="G361" s="9">
        <v>4</v>
      </c>
      <c r="H361" s="9">
        <v>499946.1</v>
      </c>
      <c r="I361" s="9">
        <v>999917.7</v>
      </c>
      <c r="J361" s="9">
        <v>1000000</v>
      </c>
      <c r="K361" s="9">
        <v>82.3</v>
      </c>
      <c r="L361" s="9">
        <v>0.01</v>
      </c>
    </row>
    <row r="362" spans="1:12" ht="15" thickBot="1" x14ac:dyDescent="0.35">
      <c r="A362" s="8" t="s">
        <v>76</v>
      </c>
      <c r="B362" s="9">
        <v>499899.1</v>
      </c>
      <c r="C362" s="9">
        <v>2</v>
      </c>
      <c r="D362" s="9">
        <v>74</v>
      </c>
      <c r="E362" s="9">
        <v>15.5</v>
      </c>
      <c r="F362" s="9">
        <v>3</v>
      </c>
      <c r="G362" s="9">
        <v>0</v>
      </c>
      <c r="H362" s="9">
        <v>499926.1</v>
      </c>
      <c r="I362" s="9">
        <v>999919.7</v>
      </c>
      <c r="J362" s="9">
        <v>1000000</v>
      </c>
      <c r="K362" s="9">
        <v>80.3</v>
      </c>
      <c r="L362" s="9">
        <v>0.01</v>
      </c>
    </row>
    <row r="363" spans="1:12" ht="15" thickBot="1" x14ac:dyDescent="0.35">
      <c r="A363" s="8" t="s">
        <v>77</v>
      </c>
      <c r="B363" s="9">
        <v>499903.1</v>
      </c>
      <c r="C363" s="9">
        <v>4</v>
      </c>
      <c r="D363" s="9">
        <v>63</v>
      </c>
      <c r="E363" s="9">
        <v>25.5</v>
      </c>
      <c r="F363" s="9">
        <v>1</v>
      </c>
      <c r="G363" s="9">
        <v>3</v>
      </c>
      <c r="H363" s="9">
        <v>499949.1</v>
      </c>
      <c r="I363" s="9">
        <v>999948.7</v>
      </c>
      <c r="J363" s="9">
        <v>1000000</v>
      </c>
      <c r="K363" s="9">
        <v>51.3</v>
      </c>
      <c r="L363" s="9">
        <v>0.01</v>
      </c>
    </row>
    <row r="364" spans="1:12" ht="15" thickBot="1" x14ac:dyDescent="0.35">
      <c r="A364" s="8" t="s">
        <v>78</v>
      </c>
      <c r="B364" s="9">
        <v>499904.1</v>
      </c>
      <c r="C364" s="9">
        <v>0</v>
      </c>
      <c r="D364" s="9">
        <v>67</v>
      </c>
      <c r="E364" s="9">
        <v>40.5</v>
      </c>
      <c r="F364" s="9">
        <v>2</v>
      </c>
      <c r="G364" s="9">
        <v>4</v>
      </c>
      <c r="H364" s="9">
        <v>499952.1</v>
      </c>
      <c r="I364" s="9">
        <v>999969.7</v>
      </c>
      <c r="J364" s="9">
        <v>1000000</v>
      </c>
      <c r="K364" s="9">
        <v>30.3</v>
      </c>
      <c r="L364" s="9">
        <v>0</v>
      </c>
    </row>
    <row r="365" spans="1:12" ht="15" thickBot="1" x14ac:dyDescent="0.35">
      <c r="A365" s="8" t="s">
        <v>79</v>
      </c>
      <c r="B365" s="9">
        <v>499905.1</v>
      </c>
      <c r="C365" s="9">
        <v>7</v>
      </c>
      <c r="D365" s="9">
        <v>63</v>
      </c>
      <c r="E365" s="9">
        <v>0</v>
      </c>
      <c r="F365" s="9">
        <v>8</v>
      </c>
      <c r="G365" s="9">
        <v>2</v>
      </c>
      <c r="H365" s="9">
        <v>499947.1</v>
      </c>
      <c r="I365" s="9">
        <v>999932.2</v>
      </c>
      <c r="J365" s="9">
        <v>1000000</v>
      </c>
      <c r="K365" s="9">
        <v>67.8</v>
      </c>
      <c r="L365" s="9">
        <v>0.01</v>
      </c>
    </row>
    <row r="366" spans="1:12" ht="15" thickBot="1" x14ac:dyDescent="0.35">
      <c r="A366" s="8" t="s">
        <v>80</v>
      </c>
      <c r="B366" s="9">
        <v>499907.1</v>
      </c>
      <c r="C366" s="9">
        <v>2</v>
      </c>
      <c r="D366" s="9">
        <v>63</v>
      </c>
      <c r="E366" s="9">
        <v>25.5</v>
      </c>
      <c r="F366" s="9">
        <v>4</v>
      </c>
      <c r="G366" s="9">
        <v>7</v>
      </c>
      <c r="H366" s="9">
        <v>499926.1</v>
      </c>
      <c r="I366" s="9">
        <v>999934.7</v>
      </c>
      <c r="J366" s="9">
        <v>1000000</v>
      </c>
      <c r="K366" s="9">
        <v>65.3</v>
      </c>
      <c r="L366" s="9">
        <v>0.01</v>
      </c>
    </row>
    <row r="367" spans="1:12" ht="15" thickBot="1" x14ac:dyDescent="0.35">
      <c r="A367" s="8" t="s">
        <v>81</v>
      </c>
      <c r="B367" s="9">
        <v>499905.1</v>
      </c>
      <c r="C367" s="9">
        <v>5</v>
      </c>
      <c r="D367" s="9">
        <v>67</v>
      </c>
      <c r="E367" s="9">
        <v>25.5</v>
      </c>
      <c r="F367" s="9">
        <v>6</v>
      </c>
      <c r="G367" s="9">
        <v>6</v>
      </c>
      <c r="H367" s="9">
        <v>499911.6</v>
      </c>
      <c r="I367" s="9">
        <v>999926.2</v>
      </c>
      <c r="J367" s="9">
        <v>1000000</v>
      </c>
      <c r="K367" s="9">
        <v>73.8</v>
      </c>
      <c r="L367" s="9">
        <v>0.01</v>
      </c>
    </row>
    <row r="368" spans="1:12" ht="15" thickBot="1" x14ac:dyDescent="0.35">
      <c r="A368" s="8" t="s">
        <v>212</v>
      </c>
      <c r="B368" s="9">
        <v>499909.1</v>
      </c>
      <c r="C368" s="9">
        <v>16</v>
      </c>
      <c r="D368" s="9">
        <v>50</v>
      </c>
      <c r="E368" s="9">
        <v>15.5</v>
      </c>
      <c r="F368" s="9">
        <v>8</v>
      </c>
      <c r="G368" s="9">
        <v>7</v>
      </c>
      <c r="H368" s="9">
        <v>499926.1</v>
      </c>
      <c r="I368" s="9">
        <v>999931.7</v>
      </c>
      <c r="J368" s="9">
        <v>1000000</v>
      </c>
      <c r="K368" s="9">
        <v>68.3</v>
      </c>
      <c r="L368" s="9">
        <v>0.01</v>
      </c>
    </row>
    <row r="369" spans="1:12" ht="15" thickBot="1" x14ac:dyDescent="0.35">
      <c r="A369" s="8" t="s">
        <v>213</v>
      </c>
      <c r="B369" s="9">
        <v>499909.1</v>
      </c>
      <c r="C369" s="9">
        <v>19</v>
      </c>
      <c r="D369" s="9">
        <v>50</v>
      </c>
      <c r="E369" s="9">
        <v>15.5</v>
      </c>
      <c r="F369" s="9">
        <v>8</v>
      </c>
      <c r="G369" s="9">
        <v>7</v>
      </c>
      <c r="H369" s="9">
        <v>499926.1</v>
      </c>
      <c r="I369" s="9">
        <v>999934.7</v>
      </c>
      <c r="J369" s="9">
        <v>1000000</v>
      </c>
      <c r="K369" s="9">
        <v>65.3</v>
      </c>
      <c r="L369" s="9">
        <v>0.01</v>
      </c>
    </row>
    <row r="370" spans="1:12" ht="15" thickBot="1" x14ac:dyDescent="0.35">
      <c r="A370" s="8" t="s">
        <v>214</v>
      </c>
      <c r="B370" s="9">
        <v>499917.1</v>
      </c>
      <c r="C370" s="9">
        <v>14</v>
      </c>
      <c r="D370" s="9">
        <v>50</v>
      </c>
      <c r="E370" s="9">
        <v>22.5</v>
      </c>
      <c r="F370" s="9">
        <v>8</v>
      </c>
      <c r="G370" s="9">
        <v>13</v>
      </c>
      <c r="H370" s="9">
        <v>499926.1</v>
      </c>
      <c r="I370" s="9">
        <v>999950.7</v>
      </c>
      <c r="J370" s="9">
        <v>1000000</v>
      </c>
      <c r="K370" s="9">
        <v>49.3</v>
      </c>
      <c r="L370" s="9">
        <v>0</v>
      </c>
    </row>
    <row r="371" spans="1:12" ht="15" thickBot="1" x14ac:dyDescent="0.35">
      <c r="A371" s="8" t="s">
        <v>215</v>
      </c>
      <c r="B371" s="9">
        <v>499909.1</v>
      </c>
      <c r="C371" s="9">
        <v>16</v>
      </c>
      <c r="D371" s="9">
        <v>57</v>
      </c>
      <c r="E371" s="9">
        <v>25.5</v>
      </c>
      <c r="F371" s="9">
        <v>19</v>
      </c>
      <c r="G371" s="9">
        <v>7</v>
      </c>
      <c r="H371" s="9">
        <v>499901.1</v>
      </c>
      <c r="I371" s="9">
        <v>999934.7</v>
      </c>
      <c r="J371" s="9">
        <v>1000000</v>
      </c>
      <c r="K371" s="9">
        <v>65.3</v>
      </c>
      <c r="L371" s="9">
        <v>0.01</v>
      </c>
    </row>
    <row r="372" spans="1:12" ht="15" thickBot="1" x14ac:dyDescent="0.35">
      <c r="A372" s="8" t="s">
        <v>216</v>
      </c>
      <c r="B372" s="9">
        <v>499925.1</v>
      </c>
      <c r="C372" s="9">
        <v>13</v>
      </c>
      <c r="D372" s="9">
        <v>67</v>
      </c>
      <c r="E372" s="9">
        <v>15.5</v>
      </c>
      <c r="F372" s="9">
        <v>8</v>
      </c>
      <c r="G372" s="9">
        <v>7</v>
      </c>
      <c r="H372" s="9">
        <v>499926.1</v>
      </c>
      <c r="I372" s="9">
        <v>999961.7</v>
      </c>
      <c r="J372" s="9">
        <v>1000000</v>
      </c>
      <c r="K372" s="9">
        <v>38.299999999999997</v>
      </c>
      <c r="L372" s="9">
        <v>0</v>
      </c>
    </row>
    <row r="373" spans="1:12" ht="15" thickBot="1" x14ac:dyDescent="0.35">
      <c r="A373" s="8" t="s">
        <v>217</v>
      </c>
      <c r="B373" s="9">
        <v>499909.1</v>
      </c>
      <c r="C373" s="9">
        <v>19</v>
      </c>
      <c r="D373" s="9">
        <v>55</v>
      </c>
      <c r="E373" s="9">
        <v>36.5</v>
      </c>
      <c r="F373" s="9">
        <v>8</v>
      </c>
      <c r="G373" s="9">
        <v>18</v>
      </c>
      <c r="H373" s="9">
        <v>499914.6</v>
      </c>
      <c r="I373" s="9">
        <v>999960.2</v>
      </c>
      <c r="J373" s="9">
        <v>1000000</v>
      </c>
      <c r="K373" s="9">
        <v>39.799999999999997</v>
      </c>
      <c r="L373" s="9">
        <v>0</v>
      </c>
    </row>
    <row r="374" spans="1:12" ht="15" thickBot="1" x14ac:dyDescent="0.35">
      <c r="A374" s="8" t="s">
        <v>218</v>
      </c>
      <c r="B374" s="9">
        <v>499925.1</v>
      </c>
      <c r="C374" s="9">
        <v>9</v>
      </c>
      <c r="D374" s="9">
        <v>57</v>
      </c>
      <c r="E374" s="9">
        <v>46.5</v>
      </c>
      <c r="F374" s="9">
        <v>7</v>
      </c>
      <c r="G374" s="9">
        <v>15</v>
      </c>
      <c r="H374" s="9">
        <v>499886.6</v>
      </c>
      <c r="I374" s="9">
        <v>999946.2</v>
      </c>
      <c r="J374" s="9">
        <v>1000000</v>
      </c>
      <c r="K374" s="9">
        <v>53.8</v>
      </c>
      <c r="L374" s="9">
        <v>0.01</v>
      </c>
    </row>
    <row r="375" spans="1:12" ht="15" thickBot="1" x14ac:dyDescent="0.35">
      <c r="A375" s="8" t="s">
        <v>219</v>
      </c>
      <c r="B375" s="9">
        <v>499909.1</v>
      </c>
      <c r="C375" s="9">
        <v>19</v>
      </c>
      <c r="D375" s="9">
        <v>63</v>
      </c>
      <c r="E375" s="9">
        <v>36.5</v>
      </c>
      <c r="F375" s="9">
        <v>8</v>
      </c>
      <c r="G375" s="9">
        <v>18</v>
      </c>
      <c r="H375" s="9">
        <v>499926.1</v>
      </c>
      <c r="I375" s="9">
        <v>999979.7</v>
      </c>
      <c r="J375" s="9">
        <v>1000000</v>
      </c>
      <c r="K375" s="9">
        <v>20.3</v>
      </c>
      <c r="L375" s="9">
        <v>0</v>
      </c>
    </row>
    <row r="376" spans="1:12" ht="15" thickBot="1" x14ac:dyDescent="0.35">
      <c r="A376" s="8" t="s">
        <v>220</v>
      </c>
      <c r="B376" s="9">
        <v>499921.1</v>
      </c>
      <c r="C376" s="9">
        <v>9</v>
      </c>
      <c r="D376" s="9">
        <v>57</v>
      </c>
      <c r="E376" s="9">
        <v>40.5</v>
      </c>
      <c r="F376" s="9">
        <v>22</v>
      </c>
      <c r="G376" s="9">
        <v>18</v>
      </c>
      <c r="H376" s="9">
        <v>499926.1</v>
      </c>
      <c r="I376" s="9">
        <v>999993.7</v>
      </c>
      <c r="J376" s="9">
        <v>1000000</v>
      </c>
      <c r="K376" s="9">
        <v>6.3</v>
      </c>
      <c r="L376" s="9">
        <v>0</v>
      </c>
    </row>
    <row r="377" spans="1:12" ht="15" thickBot="1" x14ac:dyDescent="0.35">
      <c r="A377" s="8" t="s">
        <v>221</v>
      </c>
      <c r="B377" s="9">
        <v>499909.1</v>
      </c>
      <c r="C377" s="9">
        <v>19</v>
      </c>
      <c r="D377" s="9">
        <v>72</v>
      </c>
      <c r="E377" s="9">
        <v>25.5</v>
      </c>
      <c r="F377" s="9">
        <v>22</v>
      </c>
      <c r="G377" s="9">
        <v>15</v>
      </c>
      <c r="H377" s="9">
        <v>499949.1</v>
      </c>
      <c r="I377" s="9">
        <v>1000011.7</v>
      </c>
      <c r="J377" s="9">
        <v>1000000</v>
      </c>
      <c r="K377" s="9">
        <v>-11.7</v>
      </c>
      <c r="L377" s="9">
        <v>0</v>
      </c>
    </row>
    <row r="378" spans="1:12" ht="15" thickBot="1" x14ac:dyDescent="0.35">
      <c r="A378" s="8" t="s">
        <v>222</v>
      </c>
      <c r="B378" s="9">
        <v>499923.1</v>
      </c>
      <c r="C378" s="9">
        <v>8</v>
      </c>
      <c r="D378" s="9">
        <v>78</v>
      </c>
      <c r="E378" s="9">
        <v>46.5</v>
      </c>
      <c r="F378" s="9">
        <v>22</v>
      </c>
      <c r="G378" s="9">
        <v>7</v>
      </c>
      <c r="H378" s="9">
        <v>499926.1</v>
      </c>
      <c r="I378" s="9">
        <v>1000010.7</v>
      </c>
      <c r="J378" s="9">
        <v>1000000</v>
      </c>
      <c r="K378" s="9">
        <v>-10.7</v>
      </c>
      <c r="L378" s="9">
        <v>0</v>
      </c>
    </row>
    <row r="379" spans="1:12" ht="15" thickBot="1" x14ac:dyDescent="0.35">
      <c r="A379" s="8" t="s">
        <v>223</v>
      </c>
      <c r="B379" s="9">
        <v>499917.1</v>
      </c>
      <c r="C379" s="9">
        <v>28</v>
      </c>
      <c r="D379" s="9">
        <v>0</v>
      </c>
      <c r="E379" s="9">
        <v>25.5</v>
      </c>
      <c r="F379" s="9">
        <v>19</v>
      </c>
      <c r="G379" s="9">
        <v>22</v>
      </c>
      <c r="H379" s="9">
        <v>499952.1</v>
      </c>
      <c r="I379" s="9">
        <v>999963.7</v>
      </c>
      <c r="J379" s="9">
        <v>1000000</v>
      </c>
      <c r="K379" s="9">
        <v>36.299999999999997</v>
      </c>
      <c r="L379" s="9">
        <v>0</v>
      </c>
    </row>
    <row r="380" spans="1:12" ht="15" thickBot="1" x14ac:dyDescent="0.35">
      <c r="A380" s="8" t="s">
        <v>224</v>
      </c>
      <c r="B380" s="9">
        <v>499909.1</v>
      </c>
      <c r="C380" s="9">
        <v>19</v>
      </c>
      <c r="D380" s="9">
        <v>57</v>
      </c>
      <c r="E380" s="9">
        <v>36.5</v>
      </c>
      <c r="F380" s="9">
        <v>19</v>
      </c>
      <c r="G380" s="9">
        <v>25</v>
      </c>
      <c r="H380" s="9">
        <v>499901.1</v>
      </c>
      <c r="I380" s="9">
        <v>999966.7</v>
      </c>
      <c r="J380" s="9">
        <v>1000000</v>
      </c>
      <c r="K380" s="9">
        <v>33.299999999999997</v>
      </c>
      <c r="L380" s="9">
        <v>0</v>
      </c>
    </row>
    <row r="381" spans="1:12" ht="15" thickBot="1" x14ac:dyDescent="0.35">
      <c r="A381" s="8" t="s">
        <v>225</v>
      </c>
      <c r="B381" s="9">
        <v>499925.1</v>
      </c>
      <c r="C381" s="9">
        <v>14</v>
      </c>
      <c r="D381" s="9">
        <v>74</v>
      </c>
      <c r="E381" s="9">
        <v>25.5</v>
      </c>
      <c r="F381" s="9">
        <v>8</v>
      </c>
      <c r="G381" s="9">
        <v>18</v>
      </c>
      <c r="H381" s="9">
        <v>499947.1</v>
      </c>
      <c r="I381" s="9">
        <v>1000011.7</v>
      </c>
      <c r="J381" s="9">
        <v>1000000</v>
      </c>
      <c r="K381" s="9">
        <v>-11.7</v>
      </c>
      <c r="L381" s="9">
        <v>0</v>
      </c>
    </row>
    <row r="382" spans="1:12" ht="15" thickBot="1" x14ac:dyDescent="0.35">
      <c r="A382" s="8" t="s">
        <v>226</v>
      </c>
      <c r="B382" s="9">
        <v>499923.1</v>
      </c>
      <c r="C382" s="9">
        <v>24</v>
      </c>
      <c r="D382" s="9">
        <v>67</v>
      </c>
      <c r="E382" s="9">
        <v>22.5</v>
      </c>
      <c r="F382" s="9">
        <v>22</v>
      </c>
      <c r="G382" s="9">
        <v>22</v>
      </c>
      <c r="H382" s="9">
        <v>499911.6</v>
      </c>
      <c r="I382" s="9">
        <v>999992.2</v>
      </c>
      <c r="J382" s="9">
        <v>1000000</v>
      </c>
      <c r="K382" s="9">
        <v>7.8</v>
      </c>
      <c r="L382" s="9">
        <v>0</v>
      </c>
    </row>
    <row r="383" spans="1:12" ht="15" thickBot="1" x14ac:dyDescent="0.35">
      <c r="A383" s="8" t="s">
        <v>227</v>
      </c>
      <c r="B383" s="9">
        <v>499925.1</v>
      </c>
      <c r="C383" s="9">
        <v>25</v>
      </c>
      <c r="D383" s="9">
        <v>57</v>
      </c>
      <c r="E383" s="9">
        <v>25.5</v>
      </c>
      <c r="F383" s="9">
        <v>8</v>
      </c>
      <c r="G383" s="9">
        <v>25</v>
      </c>
      <c r="H383" s="9">
        <v>499945.1</v>
      </c>
      <c r="I383" s="9">
        <v>1000010.7</v>
      </c>
      <c r="J383" s="9">
        <v>1000000</v>
      </c>
      <c r="K383" s="9">
        <v>-10.7</v>
      </c>
      <c r="L383" s="9">
        <v>0</v>
      </c>
    </row>
    <row r="384" spans="1:12" ht="15" thickBot="1" x14ac:dyDescent="0.35">
      <c r="A384" s="8" t="s">
        <v>228</v>
      </c>
      <c r="B384" s="9">
        <v>499908.1</v>
      </c>
      <c r="C384" s="9">
        <v>6</v>
      </c>
      <c r="D384" s="9">
        <v>49</v>
      </c>
      <c r="E384" s="9">
        <v>22.5</v>
      </c>
      <c r="F384" s="9">
        <v>4</v>
      </c>
      <c r="G384" s="9">
        <v>0</v>
      </c>
      <c r="H384" s="9">
        <v>499926.1</v>
      </c>
      <c r="I384" s="9">
        <v>999915.7</v>
      </c>
      <c r="J384" s="9">
        <v>1000000</v>
      </c>
      <c r="K384" s="9">
        <v>84.3</v>
      </c>
      <c r="L384" s="9">
        <v>0.01</v>
      </c>
    </row>
    <row r="385" spans="1:12" ht="15" thickBot="1" x14ac:dyDescent="0.35">
      <c r="A385" s="8" t="s">
        <v>229</v>
      </c>
      <c r="B385" s="9">
        <v>499931.1</v>
      </c>
      <c r="C385" s="9">
        <v>16</v>
      </c>
      <c r="D385" s="9">
        <v>50</v>
      </c>
      <c r="E385" s="9">
        <v>36.5</v>
      </c>
      <c r="F385" s="9">
        <v>8</v>
      </c>
      <c r="G385" s="9">
        <v>32</v>
      </c>
      <c r="H385" s="9">
        <v>499926.1</v>
      </c>
      <c r="I385" s="9">
        <v>999999.7</v>
      </c>
      <c r="J385" s="9">
        <v>1000000</v>
      </c>
      <c r="K385" s="9">
        <v>0.3</v>
      </c>
      <c r="L385" s="9">
        <v>0</v>
      </c>
    </row>
    <row r="386" spans="1:12" ht="15" thickBot="1" x14ac:dyDescent="0.35">
      <c r="A386" s="8" t="s">
        <v>230</v>
      </c>
      <c r="B386" s="9">
        <v>499916.1</v>
      </c>
      <c r="C386" s="9">
        <v>11</v>
      </c>
      <c r="D386" s="9">
        <v>78</v>
      </c>
      <c r="E386" s="9">
        <v>50.5</v>
      </c>
      <c r="F386" s="9">
        <v>8</v>
      </c>
      <c r="G386" s="9">
        <v>28</v>
      </c>
      <c r="H386" s="9">
        <v>499888.6</v>
      </c>
      <c r="I386" s="9">
        <v>999980.2</v>
      </c>
      <c r="J386" s="9">
        <v>1000000</v>
      </c>
      <c r="K386" s="9">
        <v>19.8</v>
      </c>
      <c r="L386" s="9">
        <v>0</v>
      </c>
    </row>
    <row r="387" spans="1:12" ht="15" thickBot="1" x14ac:dyDescent="0.35">
      <c r="A387" s="8" t="s">
        <v>231</v>
      </c>
      <c r="B387" s="9">
        <v>499936.1</v>
      </c>
      <c r="C387" s="9">
        <v>11</v>
      </c>
      <c r="D387" s="9">
        <v>55</v>
      </c>
      <c r="E387" s="9">
        <v>109</v>
      </c>
      <c r="F387" s="9">
        <v>26</v>
      </c>
      <c r="G387" s="9">
        <v>17</v>
      </c>
      <c r="H387" s="9">
        <v>499926.1</v>
      </c>
      <c r="I387" s="9">
        <v>1000080.2</v>
      </c>
      <c r="J387" s="9">
        <v>1000000</v>
      </c>
      <c r="K387" s="9">
        <v>-80.2</v>
      </c>
      <c r="L387" s="9">
        <v>-0.01</v>
      </c>
    </row>
    <row r="388" spans="1:12" ht="15" thickBot="1" x14ac:dyDescent="0.35">
      <c r="A388" s="8" t="s">
        <v>232</v>
      </c>
      <c r="B388" s="9">
        <v>499921.1</v>
      </c>
      <c r="C388" s="9">
        <v>29</v>
      </c>
      <c r="D388" s="9">
        <v>97.5</v>
      </c>
      <c r="E388" s="9">
        <v>25.5</v>
      </c>
      <c r="F388" s="9">
        <v>30</v>
      </c>
      <c r="G388" s="9">
        <v>13</v>
      </c>
      <c r="H388" s="9">
        <v>499926.1</v>
      </c>
      <c r="I388" s="9">
        <v>1000042.2</v>
      </c>
      <c r="J388" s="9">
        <v>1000000</v>
      </c>
      <c r="K388" s="9">
        <v>-42.2</v>
      </c>
      <c r="L388" s="9">
        <v>0</v>
      </c>
    </row>
    <row r="389" spans="1:12" ht="15" thickBot="1" x14ac:dyDescent="0.35">
      <c r="A389" s="8" t="s">
        <v>233</v>
      </c>
      <c r="B389" s="9">
        <v>499917.1</v>
      </c>
      <c r="C389" s="9">
        <v>27</v>
      </c>
      <c r="D389" s="9">
        <v>74</v>
      </c>
      <c r="E389" s="9">
        <v>46.5</v>
      </c>
      <c r="F389" s="9">
        <v>32</v>
      </c>
      <c r="G389" s="9">
        <v>24</v>
      </c>
      <c r="H389" s="9">
        <v>499926.1</v>
      </c>
      <c r="I389" s="9">
        <v>1000046.7</v>
      </c>
      <c r="J389" s="9">
        <v>1000000</v>
      </c>
      <c r="K389" s="9">
        <v>-46.7</v>
      </c>
      <c r="L389" s="9">
        <v>0</v>
      </c>
    </row>
    <row r="390" spans="1:12" ht="15" thickBot="1" x14ac:dyDescent="0.35">
      <c r="A390" s="8" t="s">
        <v>234</v>
      </c>
      <c r="B390" s="9">
        <v>499917.1</v>
      </c>
      <c r="C390" s="9">
        <v>25</v>
      </c>
      <c r="D390" s="9">
        <v>57</v>
      </c>
      <c r="E390" s="9">
        <v>25.5</v>
      </c>
      <c r="F390" s="9">
        <v>33</v>
      </c>
      <c r="G390" s="9">
        <v>33</v>
      </c>
      <c r="H390" s="9">
        <v>499951.1</v>
      </c>
      <c r="I390" s="9">
        <v>1000041.7</v>
      </c>
      <c r="J390" s="9">
        <v>1000000</v>
      </c>
      <c r="K390" s="9">
        <v>-41.7</v>
      </c>
      <c r="L390" s="9">
        <v>0</v>
      </c>
    </row>
    <row r="391" spans="1:12" ht="15" thickBot="1" x14ac:dyDescent="0.35">
      <c r="A391" s="8" t="s">
        <v>235</v>
      </c>
      <c r="B391" s="9">
        <v>499925.1</v>
      </c>
      <c r="C391" s="9">
        <v>32</v>
      </c>
      <c r="D391" s="9">
        <v>96.5</v>
      </c>
      <c r="E391" s="9">
        <v>40.5</v>
      </c>
      <c r="F391" s="9">
        <v>29</v>
      </c>
      <c r="G391" s="9">
        <v>28</v>
      </c>
      <c r="H391" s="9">
        <v>499926.1</v>
      </c>
      <c r="I391" s="9">
        <v>1000077.2</v>
      </c>
      <c r="J391" s="9">
        <v>1000000</v>
      </c>
      <c r="K391" s="9">
        <v>-77.2</v>
      </c>
      <c r="L391" s="9">
        <v>-0.01</v>
      </c>
    </row>
    <row r="392" spans="1:12" ht="15" thickBot="1" x14ac:dyDescent="0.35">
      <c r="A392" s="8" t="s">
        <v>236</v>
      </c>
      <c r="B392" s="9">
        <v>499925.1</v>
      </c>
      <c r="C392" s="9">
        <v>31</v>
      </c>
      <c r="D392" s="9">
        <v>80</v>
      </c>
      <c r="E392" s="9">
        <v>25.5</v>
      </c>
      <c r="F392" s="9">
        <v>31</v>
      </c>
      <c r="G392" s="9">
        <v>35</v>
      </c>
      <c r="H392" s="9">
        <v>499911.6</v>
      </c>
      <c r="I392" s="9">
        <v>1000039.2</v>
      </c>
      <c r="J392" s="9">
        <v>1000000</v>
      </c>
      <c r="K392" s="9">
        <v>-39.200000000000003</v>
      </c>
      <c r="L392" s="9">
        <v>0</v>
      </c>
    </row>
    <row r="393" spans="1:12" ht="15" thickBot="1" x14ac:dyDescent="0.35">
      <c r="A393" s="8" t="s">
        <v>237</v>
      </c>
      <c r="B393" s="9">
        <v>499934.1</v>
      </c>
      <c r="C393" s="9">
        <v>33</v>
      </c>
      <c r="D393" s="9">
        <v>74</v>
      </c>
      <c r="E393" s="9">
        <v>40.5</v>
      </c>
      <c r="F393" s="9">
        <v>27</v>
      </c>
      <c r="G393" s="9">
        <v>28</v>
      </c>
      <c r="H393" s="9">
        <v>499926.1</v>
      </c>
      <c r="I393" s="9">
        <v>1000062.7</v>
      </c>
      <c r="J393" s="9">
        <v>1000000</v>
      </c>
      <c r="K393" s="9">
        <v>-62.7</v>
      </c>
      <c r="L393" s="9">
        <v>-0.01</v>
      </c>
    </row>
    <row r="394" spans="1:12" ht="15" thickBot="1" x14ac:dyDescent="0.35">
      <c r="A394" s="8" t="s">
        <v>238</v>
      </c>
      <c r="B394" s="9">
        <v>499932.1</v>
      </c>
      <c r="C394" s="9">
        <v>30</v>
      </c>
      <c r="D394" s="9">
        <v>80</v>
      </c>
      <c r="E394" s="9">
        <v>40.5</v>
      </c>
      <c r="F394" s="9">
        <v>34</v>
      </c>
      <c r="G394" s="9">
        <v>31</v>
      </c>
      <c r="H394" s="9">
        <v>499971.1</v>
      </c>
      <c r="I394" s="9">
        <v>1000118.7</v>
      </c>
      <c r="J394" s="9">
        <v>1000000</v>
      </c>
      <c r="K394" s="9">
        <v>-118.7</v>
      </c>
      <c r="L394" s="9">
        <v>-0.01</v>
      </c>
    </row>
    <row r="395" spans="1:12" ht="15" thickBot="1" x14ac:dyDescent="0.35">
      <c r="A395" s="8" t="s">
        <v>239</v>
      </c>
      <c r="B395" s="9">
        <v>499933.1</v>
      </c>
      <c r="C395" s="9">
        <v>35</v>
      </c>
      <c r="D395" s="9">
        <v>67</v>
      </c>
      <c r="E395" s="9">
        <v>46.5</v>
      </c>
      <c r="F395" s="9">
        <v>27</v>
      </c>
      <c r="G395" s="9">
        <v>27</v>
      </c>
      <c r="H395" s="9">
        <v>499887.6</v>
      </c>
      <c r="I395" s="9">
        <v>1000023.2</v>
      </c>
      <c r="J395" s="9">
        <v>1000000</v>
      </c>
      <c r="K395" s="9">
        <v>-23.2</v>
      </c>
      <c r="L395" s="9">
        <v>0</v>
      </c>
    </row>
    <row r="396" spans="1:12" ht="15" thickBot="1" x14ac:dyDescent="0.35">
      <c r="A396" s="8" t="s">
        <v>240</v>
      </c>
      <c r="B396" s="9">
        <v>499935.1</v>
      </c>
      <c r="C396" s="9">
        <v>34</v>
      </c>
      <c r="D396" s="9">
        <v>72</v>
      </c>
      <c r="E396" s="9">
        <v>52.5</v>
      </c>
      <c r="F396" s="9">
        <v>35</v>
      </c>
      <c r="G396" s="9">
        <v>33</v>
      </c>
      <c r="H396" s="9">
        <v>499926.1</v>
      </c>
      <c r="I396" s="9">
        <v>1000087.7</v>
      </c>
      <c r="J396" s="9">
        <v>1000000</v>
      </c>
      <c r="K396" s="9">
        <v>-87.7</v>
      </c>
      <c r="L396" s="9">
        <v>-0.01</v>
      </c>
    </row>
    <row r="397" spans="1:12" ht="15" thickBot="1" x14ac:dyDescent="0.35">
      <c r="A397" s="8" t="s">
        <v>241</v>
      </c>
      <c r="B397" s="9">
        <v>499937.1</v>
      </c>
      <c r="C397" s="9">
        <v>38</v>
      </c>
      <c r="D397" s="9">
        <v>99.5</v>
      </c>
      <c r="E397" s="9">
        <v>45.5</v>
      </c>
      <c r="F397" s="9">
        <v>38.5</v>
      </c>
      <c r="G397" s="9">
        <v>36</v>
      </c>
      <c r="H397" s="9">
        <v>499926.1</v>
      </c>
      <c r="I397" s="9">
        <v>1000120.7</v>
      </c>
      <c r="J397" s="9">
        <v>1000000</v>
      </c>
      <c r="K397" s="9">
        <v>-120.7</v>
      </c>
      <c r="L397" s="9">
        <v>-0.01</v>
      </c>
    </row>
    <row r="398" spans="1:12" ht="15" thickBot="1" x14ac:dyDescent="0.35">
      <c r="A398" s="8" t="s">
        <v>242</v>
      </c>
      <c r="B398" s="9">
        <v>499938.1</v>
      </c>
      <c r="C398" s="9">
        <v>36</v>
      </c>
      <c r="D398" s="9">
        <v>98.5</v>
      </c>
      <c r="E398" s="9">
        <v>50.5</v>
      </c>
      <c r="F398" s="9">
        <v>36</v>
      </c>
      <c r="G398" s="9">
        <v>36</v>
      </c>
      <c r="H398" s="9">
        <v>499926.1</v>
      </c>
      <c r="I398" s="9">
        <v>1000121.2</v>
      </c>
      <c r="J398" s="9">
        <v>1000000</v>
      </c>
      <c r="K398" s="9">
        <v>-121.2</v>
      </c>
      <c r="L398" s="9">
        <v>-0.01</v>
      </c>
    </row>
    <row r="399" spans="1:12" ht="15" thickBot="1" x14ac:dyDescent="0.35">
      <c r="A399" s="8" t="s">
        <v>243</v>
      </c>
      <c r="B399" s="9">
        <v>499938.1</v>
      </c>
      <c r="C399" s="9">
        <v>36</v>
      </c>
      <c r="D399" s="9">
        <v>80</v>
      </c>
      <c r="E399" s="9">
        <v>53.5</v>
      </c>
      <c r="F399" s="9">
        <v>37</v>
      </c>
      <c r="G399" s="9">
        <v>36</v>
      </c>
      <c r="H399" s="9">
        <v>499954.1</v>
      </c>
      <c r="I399" s="9">
        <v>1000134.7</v>
      </c>
      <c r="J399" s="9">
        <v>1000000</v>
      </c>
      <c r="K399" s="9">
        <v>-134.69999999999999</v>
      </c>
      <c r="L399" s="9">
        <v>-0.01</v>
      </c>
    </row>
    <row r="400" spans="1:12" ht="15" thickBot="1" x14ac:dyDescent="0.35"/>
    <row r="401" spans="1:2" ht="15" thickBot="1" x14ac:dyDescent="0.35">
      <c r="A401" s="10" t="s">
        <v>124</v>
      </c>
      <c r="B401" s="11">
        <v>1000233.2</v>
      </c>
    </row>
    <row r="402" spans="1:2" ht="15" thickBot="1" x14ac:dyDescent="0.35">
      <c r="A402" s="10" t="s">
        <v>464</v>
      </c>
      <c r="B402" s="11">
        <v>999785.7</v>
      </c>
    </row>
    <row r="403" spans="1:2" ht="15" thickBot="1" x14ac:dyDescent="0.35">
      <c r="A403" s="10" t="s">
        <v>126</v>
      </c>
      <c r="B403" s="11">
        <v>39000001.299999997</v>
      </c>
    </row>
    <row r="404" spans="1:2" ht="15" thickBot="1" x14ac:dyDescent="0.35">
      <c r="A404" s="10" t="s">
        <v>127</v>
      </c>
      <c r="B404" s="11">
        <v>39000000</v>
      </c>
    </row>
    <row r="405" spans="1:2" ht="15" thickBot="1" x14ac:dyDescent="0.35">
      <c r="A405" s="10" t="s">
        <v>128</v>
      </c>
      <c r="B405" s="11">
        <v>1.3</v>
      </c>
    </row>
    <row r="406" spans="1:2" ht="15" thickBot="1" x14ac:dyDescent="0.35">
      <c r="A406" s="10" t="s">
        <v>129</v>
      </c>
      <c r="B406" s="11"/>
    </row>
    <row r="407" spans="1:2" ht="15" thickBot="1" x14ac:dyDescent="0.35">
      <c r="A407" s="10" t="s">
        <v>130</v>
      </c>
      <c r="B407" s="11"/>
    </row>
    <row r="408" spans="1:2" ht="15" thickBot="1" x14ac:dyDescent="0.35">
      <c r="A408" s="10" t="s">
        <v>131</v>
      </c>
      <c r="B408" s="11">
        <v>0</v>
      </c>
    </row>
    <row r="410" spans="1:2" x14ac:dyDescent="0.3">
      <c r="A410" s="12" t="s">
        <v>132</v>
      </c>
    </row>
    <row r="412" spans="1:2" x14ac:dyDescent="0.3">
      <c r="A412" s="13" t="s">
        <v>465</v>
      </c>
    </row>
    <row r="413" spans="1:2" x14ac:dyDescent="0.3">
      <c r="A413" s="13" t="s">
        <v>623</v>
      </c>
    </row>
  </sheetData>
  <conditionalFormatting sqref="B2:H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23" r:id="rId1" display="https://miau.my-x.hu/myx-free/coco/test/172241520220323122145.html" xr:uid="{788FDDF2-AA5C-4DED-B782-6AC6D0BECDDD}"/>
    <hyperlink ref="A410" r:id="rId2" display="https://miau.my-x.hu/myx-free/coco/test/704368820220323122237.html" xr:uid="{DA63A31B-C0A0-4CB6-A41D-C3BF25F2879E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5A25-8C06-42A7-9FC9-7FE29A2FCFC9}">
  <dimension ref="A1:S135"/>
  <sheetViews>
    <sheetView workbookViewId="0"/>
  </sheetViews>
  <sheetFormatPr defaultRowHeight="14.4" x14ac:dyDescent="0.3"/>
  <cols>
    <col min="1" max="1" width="28.6640625" bestFit="1" customWidth="1"/>
    <col min="2" max="2" width="14.33203125" bestFit="1" customWidth="1"/>
    <col min="3" max="3" width="9.21875" bestFit="1" customWidth="1"/>
    <col min="4" max="4" width="5" bestFit="1" customWidth="1"/>
    <col min="5" max="5" width="16.88671875" bestFit="1" customWidth="1"/>
    <col min="6" max="6" width="7.21875" bestFit="1" customWidth="1"/>
    <col min="7" max="7" width="9.21875" bestFit="1" customWidth="1"/>
    <col min="8" max="8" width="13.88671875" bestFit="1" customWidth="1"/>
    <col min="9" max="9" width="6.44140625" bestFit="1" customWidth="1"/>
    <col min="10" max="10" width="7" bestFit="1" customWidth="1"/>
    <col min="11" max="11" width="22.109375" bestFit="1" customWidth="1"/>
    <col min="12" max="12" width="7.6640625" bestFit="1" customWidth="1"/>
    <col min="13" max="18" width="3.88671875" bestFit="1" customWidth="1"/>
    <col min="19" max="19" width="5.21875" bestFit="1" customWidth="1"/>
  </cols>
  <sheetData>
    <row r="1" spans="1:12" x14ac:dyDescent="0.3">
      <c r="A1" t="str">
        <f t="array" ref="A1:H8">TRANSPOSE('konszolidált pontok'!A45:H52)</f>
        <v>OAM_egyenszilárdság</v>
      </c>
      <c r="B1" t="str">
        <v>max (kvartilis_4)</v>
      </c>
      <c r="C1" t="str">
        <v>kvartilis_3</v>
      </c>
      <c r="D1" t="str">
        <v>átlag</v>
      </c>
      <c r="E1" t="str">
        <v>medián (kvartilis_2)</v>
      </c>
      <c r="F1" t="str">
        <v>módusz</v>
      </c>
      <c r="G1" t="str">
        <v>kvartilis_1</v>
      </c>
      <c r="H1" t="str">
        <v>min (kvartilis_0)</v>
      </c>
      <c r="I1" t="s">
        <v>58</v>
      </c>
    </row>
    <row r="2" spans="1:12" x14ac:dyDescent="0.3">
      <c r="A2" t="str">
        <v>értékelő1</v>
      </c>
      <c r="B2" s="2">
        <v>50</v>
      </c>
      <c r="C2" s="2">
        <v>43.6</v>
      </c>
      <c r="D2" s="2">
        <v>40.793846153846154</v>
      </c>
      <c r="E2" s="2">
        <v>42.32</v>
      </c>
      <c r="F2" s="2">
        <v>43.6</v>
      </c>
      <c r="G2" s="2">
        <v>40.4</v>
      </c>
      <c r="H2" s="2">
        <v>18</v>
      </c>
      <c r="I2">
        <v>1000</v>
      </c>
    </row>
    <row r="3" spans="1:12" x14ac:dyDescent="0.3">
      <c r="A3" t="str">
        <v>értékelő2</v>
      </c>
      <c r="B3" s="2">
        <v>50</v>
      </c>
      <c r="C3" s="2">
        <v>42.347826086956523</v>
      </c>
      <c r="D3" s="2">
        <v>37.835005574136005</v>
      </c>
      <c r="E3" s="2">
        <v>38.869565217391305</v>
      </c>
      <c r="F3" s="2">
        <v>38.869565217391305</v>
      </c>
      <c r="G3" s="2">
        <v>34.347826086956516</v>
      </c>
      <c r="H3" s="2">
        <v>18</v>
      </c>
      <c r="I3">
        <v>1000</v>
      </c>
    </row>
    <row r="4" spans="1:12" x14ac:dyDescent="0.3">
      <c r="A4" t="str">
        <v>értékelő3</v>
      </c>
      <c r="B4" s="2">
        <v>45.63636363636364</v>
      </c>
      <c r="C4" s="2">
        <v>39.81818181818182</v>
      </c>
      <c r="D4" s="2">
        <v>36.312354312354323</v>
      </c>
      <c r="E4" s="2">
        <v>36.909090909090907</v>
      </c>
      <c r="F4" s="2">
        <v>39.81818181818182</v>
      </c>
      <c r="G4" s="2">
        <v>34</v>
      </c>
      <c r="H4" s="2">
        <v>13.636363636363633</v>
      </c>
      <c r="I4">
        <v>1000</v>
      </c>
    </row>
    <row r="5" spans="1:12" x14ac:dyDescent="0.3">
      <c r="A5" t="str">
        <v>értékelő4</v>
      </c>
      <c r="B5" s="2">
        <v>44.352941176470587</v>
      </c>
      <c r="C5" s="2">
        <v>38.705882352941174</v>
      </c>
      <c r="D5" s="2">
        <v>35.472096530920076</v>
      </c>
      <c r="E5" s="2">
        <v>38.705882352941174</v>
      </c>
      <c r="F5" s="2">
        <v>38.705882352941174</v>
      </c>
      <c r="G5" s="2">
        <v>34</v>
      </c>
      <c r="H5" s="2">
        <v>12.352941176470587</v>
      </c>
      <c r="I5">
        <v>1000</v>
      </c>
    </row>
    <row r="6" spans="1:12" x14ac:dyDescent="0.3">
      <c r="A6" t="str">
        <v>értékelő5</v>
      </c>
      <c r="B6" s="2">
        <v>50</v>
      </c>
      <c r="C6" s="2">
        <v>43.469387755102041</v>
      </c>
      <c r="D6" s="2">
        <v>40.287807430664564</v>
      </c>
      <c r="E6" s="2">
        <v>42.816326530612244</v>
      </c>
      <c r="F6" s="2">
        <v>43.469387755102041</v>
      </c>
      <c r="G6" s="2">
        <v>37.91836734693878</v>
      </c>
      <c r="H6" s="2">
        <v>18</v>
      </c>
      <c r="I6">
        <v>1000</v>
      </c>
    </row>
    <row r="7" spans="1:12" x14ac:dyDescent="0.3">
      <c r="A7" t="str">
        <v>értékelő6</v>
      </c>
      <c r="B7" s="2">
        <v>50</v>
      </c>
      <c r="C7" s="2">
        <v>43.6</v>
      </c>
      <c r="D7" s="2">
        <v>38.79179487179487</v>
      </c>
      <c r="E7" s="2">
        <v>40.4</v>
      </c>
      <c r="F7" s="2">
        <v>43.6</v>
      </c>
      <c r="G7" s="2">
        <v>34</v>
      </c>
      <c r="H7" s="2">
        <v>18</v>
      </c>
      <c r="I7">
        <v>1000</v>
      </c>
    </row>
    <row r="8" spans="1:12" x14ac:dyDescent="0.3">
      <c r="A8" t="str">
        <v>értékelő7</v>
      </c>
      <c r="B8" s="2">
        <v>50</v>
      </c>
      <c r="C8" s="2">
        <v>32</v>
      </c>
      <c r="D8" s="2">
        <v>31.846153846153847</v>
      </c>
      <c r="E8" s="2">
        <v>32</v>
      </c>
      <c r="F8" s="2">
        <v>32</v>
      </c>
      <c r="G8" s="2">
        <v>29.5</v>
      </c>
      <c r="H8" s="2">
        <v>18</v>
      </c>
      <c r="I8">
        <v>1000</v>
      </c>
    </row>
    <row r="11" spans="1:12" x14ac:dyDescent="0.3">
      <c r="A11" t="str">
        <f>A1</f>
        <v>OAM_egyenszilárdság</v>
      </c>
      <c r="B11" t="str">
        <f t="shared" ref="B11:H11" si="0">B1</f>
        <v>max (kvartilis_4)</v>
      </c>
      <c r="C11" t="str">
        <f t="shared" si="0"/>
        <v>kvartilis_3</v>
      </c>
      <c r="D11" t="str">
        <f t="shared" si="0"/>
        <v>átlag</v>
      </c>
      <c r="E11" t="str">
        <f t="shared" si="0"/>
        <v>medián (kvartilis_2)</v>
      </c>
      <c r="F11" t="str">
        <f t="shared" si="0"/>
        <v>módusz</v>
      </c>
      <c r="G11" t="str">
        <f t="shared" si="0"/>
        <v>kvartilis_1</v>
      </c>
      <c r="H11" t="str">
        <f t="shared" si="0"/>
        <v>min (kvartilis_0)</v>
      </c>
      <c r="I11" t="s">
        <v>58</v>
      </c>
      <c r="J11" t="str">
        <f>I56</f>
        <v>Becslés</v>
      </c>
      <c r="K11" t="s">
        <v>135</v>
      </c>
      <c r="L11" t="s">
        <v>162</v>
      </c>
    </row>
    <row r="12" spans="1:12" x14ac:dyDescent="0.3">
      <c r="A12" t="str">
        <f t="shared" ref="A12:A18" si="1">A2</f>
        <v>értékelő1</v>
      </c>
      <c r="B12">
        <f>RANK(B2,B$2:B$8,0)</f>
        <v>1</v>
      </c>
      <c r="C12">
        <f t="shared" ref="C12:H12" si="2">RANK(C2,C$2:C$8,0)</f>
        <v>1</v>
      </c>
      <c r="D12">
        <f t="shared" si="2"/>
        <v>1</v>
      </c>
      <c r="E12">
        <f t="shared" si="2"/>
        <v>2</v>
      </c>
      <c r="F12">
        <f t="shared" si="2"/>
        <v>1</v>
      </c>
      <c r="G12">
        <f t="shared" si="2"/>
        <v>1</v>
      </c>
      <c r="H12">
        <f t="shared" si="2"/>
        <v>1</v>
      </c>
      <c r="I12">
        <v>1000</v>
      </c>
      <c r="J12">
        <f t="shared" ref="J12:J18" si="3">I57</f>
        <v>1016.6</v>
      </c>
      <c r="K12" t="str">
        <f>ertekelok!K12</f>
        <v>rel. sok kiáramló pont</v>
      </c>
      <c r="L12">
        <f>IF(K115*K57&lt;=0,1,0)</f>
        <v>1</v>
      </c>
    </row>
    <row r="13" spans="1:12" x14ac:dyDescent="0.3">
      <c r="A13" t="str">
        <f t="shared" si="1"/>
        <v>értékelő2</v>
      </c>
      <c r="B13">
        <f t="shared" ref="B13:H18" si="4">RANK(B3,B$2:B$8,0)</f>
        <v>1</v>
      </c>
      <c r="C13">
        <f t="shared" si="4"/>
        <v>4</v>
      </c>
      <c r="D13">
        <f t="shared" si="4"/>
        <v>4</v>
      </c>
      <c r="E13">
        <f t="shared" si="4"/>
        <v>4</v>
      </c>
      <c r="F13">
        <f t="shared" si="4"/>
        <v>5</v>
      </c>
      <c r="G13">
        <f t="shared" si="4"/>
        <v>3</v>
      </c>
      <c r="H13">
        <f t="shared" si="4"/>
        <v>1</v>
      </c>
      <c r="I13">
        <v>1000</v>
      </c>
      <c r="J13">
        <f t="shared" si="3"/>
        <v>1002.6</v>
      </c>
      <c r="K13" t="str">
        <f>K12</f>
        <v>rel. sok kiáramló pont</v>
      </c>
      <c r="L13">
        <f t="shared" ref="L13:L18" si="5">IF(K116*K58&lt;=0,1,0)</f>
        <v>1</v>
      </c>
    </row>
    <row r="14" spans="1:12" x14ac:dyDescent="0.3">
      <c r="A14" t="str">
        <f t="shared" si="1"/>
        <v>értékelő3</v>
      </c>
      <c r="B14">
        <f t="shared" si="4"/>
        <v>6</v>
      </c>
      <c r="C14">
        <f t="shared" si="4"/>
        <v>5</v>
      </c>
      <c r="D14">
        <f t="shared" si="4"/>
        <v>5</v>
      </c>
      <c r="E14">
        <f t="shared" si="4"/>
        <v>6</v>
      </c>
      <c r="F14">
        <f t="shared" si="4"/>
        <v>4</v>
      </c>
      <c r="G14">
        <f t="shared" si="4"/>
        <v>4</v>
      </c>
      <c r="H14">
        <f t="shared" si="4"/>
        <v>6</v>
      </c>
      <c r="I14">
        <v>1000</v>
      </c>
      <c r="J14">
        <f t="shared" si="3"/>
        <v>986.6</v>
      </c>
      <c r="K14" t="str">
        <f>ertekelok!K14</f>
        <v>rel. kevés kiadott pont</v>
      </c>
      <c r="L14">
        <f t="shared" si="5"/>
        <v>1</v>
      </c>
    </row>
    <row r="15" spans="1:12" x14ac:dyDescent="0.3">
      <c r="A15" t="str">
        <f t="shared" si="1"/>
        <v>értékelő4</v>
      </c>
      <c r="B15">
        <f t="shared" si="4"/>
        <v>7</v>
      </c>
      <c r="C15">
        <f t="shared" si="4"/>
        <v>6</v>
      </c>
      <c r="D15">
        <f t="shared" si="4"/>
        <v>6</v>
      </c>
      <c r="E15">
        <f t="shared" si="4"/>
        <v>5</v>
      </c>
      <c r="F15">
        <f t="shared" si="4"/>
        <v>6</v>
      </c>
      <c r="G15">
        <f t="shared" si="4"/>
        <v>4</v>
      </c>
      <c r="H15">
        <f t="shared" si="4"/>
        <v>7</v>
      </c>
      <c r="I15">
        <v>1000</v>
      </c>
      <c r="J15">
        <f t="shared" si="3"/>
        <v>983.6</v>
      </c>
      <c r="K15" t="str">
        <f>K14</f>
        <v>rel. kevés kiadott pont</v>
      </c>
      <c r="L15">
        <f t="shared" si="5"/>
        <v>1</v>
      </c>
    </row>
    <row r="16" spans="1:12" x14ac:dyDescent="0.3">
      <c r="A16" t="str">
        <f t="shared" si="1"/>
        <v>értékelő5</v>
      </c>
      <c r="B16">
        <f t="shared" si="4"/>
        <v>1</v>
      </c>
      <c r="C16">
        <f t="shared" si="4"/>
        <v>3</v>
      </c>
      <c r="D16">
        <f t="shared" si="4"/>
        <v>2</v>
      </c>
      <c r="E16">
        <f t="shared" si="4"/>
        <v>1</v>
      </c>
      <c r="F16">
        <f t="shared" si="4"/>
        <v>3</v>
      </c>
      <c r="G16">
        <f t="shared" si="4"/>
        <v>2</v>
      </c>
      <c r="H16">
        <f t="shared" si="4"/>
        <v>1</v>
      </c>
      <c r="I16">
        <v>1000</v>
      </c>
      <c r="J16">
        <f t="shared" si="3"/>
        <v>1014.1</v>
      </c>
      <c r="K16" t="str">
        <f>K13</f>
        <v>rel. sok kiáramló pont</v>
      </c>
      <c r="L16">
        <f t="shared" si="5"/>
        <v>1</v>
      </c>
    </row>
    <row r="17" spans="1:19" x14ac:dyDescent="0.3">
      <c r="A17" t="str">
        <f t="shared" si="1"/>
        <v>értékelő6</v>
      </c>
      <c r="B17">
        <f t="shared" si="4"/>
        <v>1</v>
      </c>
      <c r="C17">
        <f t="shared" si="4"/>
        <v>1</v>
      </c>
      <c r="D17">
        <f t="shared" si="4"/>
        <v>3</v>
      </c>
      <c r="E17">
        <f t="shared" si="4"/>
        <v>3</v>
      </c>
      <c r="F17">
        <f t="shared" si="4"/>
        <v>1</v>
      </c>
      <c r="G17">
        <f t="shared" si="4"/>
        <v>4</v>
      </c>
      <c r="H17">
        <f t="shared" si="4"/>
        <v>1</v>
      </c>
      <c r="I17">
        <v>1000</v>
      </c>
      <c r="J17">
        <f t="shared" si="3"/>
        <v>1010.6</v>
      </c>
      <c r="K17" t="str">
        <f>K16</f>
        <v>rel. sok kiáramló pont</v>
      </c>
      <c r="L17">
        <f t="shared" si="5"/>
        <v>1</v>
      </c>
    </row>
    <row r="18" spans="1:19" x14ac:dyDescent="0.3">
      <c r="A18" t="str">
        <f t="shared" si="1"/>
        <v>értékelő7</v>
      </c>
      <c r="B18">
        <f t="shared" si="4"/>
        <v>1</v>
      </c>
      <c r="C18">
        <f t="shared" si="4"/>
        <v>7</v>
      </c>
      <c r="D18">
        <f t="shared" si="4"/>
        <v>7</v>
      </c>
      <c r="E18">
        <f t="shared" si="4"/>
        <v>7</v>
      </c>
      <c r="F18">
        <f t="shared" si="4"/>
        <v>7</v>
      </c>
      <c r="G18">
        <f t="shared" si="4"/>
        <v>7</v>
      </c>
      <c r="H18">
        <f t="shared" si="4"/>
        <v>1</v>
      </c>
      <c r="I18">
        <v>1000</v>
      </c>
      <c r="J18">
        <f t="shared" si="3"/>
        <v>985.6</v>
      </c>
      <c r="K18" t="str">
        <f>K15</f>
        <v>rel. kevés kiadott pont</v>
      </c>
      <c r="L18">
        <f t="shared" si="5"/>
        <v>1</v>
      </c>
    </row>
    <row r="19" spans="1:19" x14ac:dyDescent="0.3">
      <c r="A19" t="s">
        <v>139</v>
      </c>
      <c r="I19">
        <f>SUM(I12:I18)</f>
        <v>7000</v>
      </c>
      <c r="J19">
        <f>SUM(J12:J18)</f>
        <v>6999.7000000000007</v>
      </c>
      <c r="K19" t="s">
        <v>663</v>
      </c>
    </row>
    <row r="23" spans="1:19" ht="18" x14ac:dyDescent="0.3">
      <c r="A23" s="4"/>
    </row>
    <row r="24" spans="1:19" x14ac:dyDescent="0.3">
      <c r="A24" s="5"/>
    </row>
    <row r="27" spans="1:19" ht="18" x14ac:dyDescent="0.3">
      <c r="A27" s="6" t="s">
        <v>59</v>
      </c>
      <c r="B27" s="7">
        <v>3017721</v>
      </c>
      <c r="C27" s="6" t="s">
        <v>60</v>
      </c>
      <c r="D27" s="7">
        <v>7</v>
      </c>
      <c r="E27" s="6" t="s">
        <v>61</v>
      </c>
      <c r="F27" s="7">
        <v>7</v>
      </c>
      <c r="G27" s="6" t="s">
        <v>62</v>
      </c>
      <c r="H27" s="7">
        <v>7</v>
      </c>
      <c r="I27" s="6" t="s">
        <v>63</v>
      </c>
      <c r="J27" s="7">
        <v>0</v>
      </c>
      <c r="K27" s="6" t="s">
        <v>64</v>
      </c>
      <c r="L27" s="7" t="s">
        <v>628</v>
      </c>
    </row>
    <row r="28" spans="1:19" ht="18.600000000000001" thickBot="1" x14ac:dyDescent="0.35">
      <c r="A28" s="4"/>
    </row>
    <row r="29" spans="1:19" ht="15" thickBot="1" x14ac:dyDescent="0.35">
      <c r="A29" s="8" t="s">
        <v>66</v>
      </c>
      <c r="B29" s="8" t="s">
        <v>67</v>
      </c>
      <c r="C29" s="8" t="s">
        <v>68</v>
      </c>
      <c r="D29" s="8" t="s">
        <v>69</v>
      </c>
      <c r="E29" s="8" t="s">
        <v>70</v>
      </c>
      <c r="F29" s="8" t="s">
        <v>71</v>
      </c>
      <c r="G29" s="8" t="s">
        <v>72</v>
      </c>
      <c r="H29" s="8" t="s">
        <v>73</v>
      </c>
      <c r="I29" s="8" t="s">
        <v>74</v>
      </c>
      <c r="L29" s="14" t="s">
        <v>140</v>
      </c>
      <c r="M29" s="14" t="s">
        <v>140</v>
      </c>
      <c r="N29" s="14" t="s">
        <v>140</v>
      </c>
      <c r="O29" s="14" t="s">
        <v>140</v>
      </c>
      <c r="P29" s="14" t="s">
        <v>140</v>
      </c>
      <c r="Q29" s="14" t="s">
        <v>140</v>
      </c>
      <c r="R29" s="14" t="s">
        <v>140</v>
      </c>
      <c r="S29" t="str">
        <f>I29</f>
        <v>Y(A8)</v>
      </c>
    </row>
    <row r="30" spans="1:19" ht="15" thickBot="1" x14ac:dyDescent="0.35">
      <c r="A30" s="8" t="s">
        <v>75</v>
      </c>
      <c r="B30" s="9">
        <v>1</v>
      </c>
      <c r="C30" s="9">
        <v>1</v>
      </c>
      <c r="D30" s="9">
        <v>1</v>
      </c>
      <c r="E30" s="9">
        <v>2</v>
      </c>
      <c r="F30" s="9">
        <v>1</v>
      </c>
      <c r="G30" s="9">
        <v>1</v>
      </c>
      <c r="H30" s="9">
        <v>1</v>
      </c>
      <c r="I30" s="9">
        <v>1000</v>
      </c>
      <c r="L30">
        <f>8-B30</f>
        <v>7</v>
      </c>
      <c r="M30">
        <f t="shared" ref="M30:R36" si="6">8-C30</f>
        <v>7</v>
      </c>
      <c r="N30">
        <f t="shared" si="6"/>
        <v>7</v>
      </c>
      <c r="O30">
        <f t="shared" si="6"/>
        <v>6</v>
      </c>
      <c r="P30">
        <f t="shared" si="6"/>
        <v>7</v>
      </c>
      <c r="Q30">
        <f t="shared" si="6"/>
        <v>7</v>
      </c>
      <c r="R30">
        <f t="shared" si="6"/>
        <v>7</v>
      </c>
      <c r="S30">
        <f t="shared" ref="S30:S36" si="7">I30</f>
        <v>1000</v>
      </c>
    </row>
    <row r="31" spans="1:19" ht="15" thickBot="1" x14ac:dyDescent="0.35">
      <c r="A31" s="8" t="s">
        <v>76</v>
      </c>
      <c r="B31" s="9">
        <v>1</v>
      </c>
      <c r="C31" s="9">
        <v>4</v>
      </c>
      <c r="D31" s="9">
        <v>4</v>
      </c>
      <c r="E31" s="9">
        <v>4</v>
      </c>
      <c r="F31" s="9">
        <v>5</v>
      </c>
      <c r="G31" s="9">
        <v>3</v>
      </c>
      <c r="H31" s="9">
        <v>1</v>
      </c>
      <c r="I31" s="9">
        <v>1000</v>
      </c>
      <c r="L31">
        <f t="shared" ref="L31:L36" si="8">8-B31</f>
        <v>7</v>
      </c>
      <c r="M31">
        <f t="shared" si="6"/>
        <v>4</v>
      </c>
      <c r="N31">
        <f t="shared" si="6"/>
        <v>4</v>
      </c>
      <c r="O31">
        <f t="shared" si="6"/>
        <v>4</v>
      </c>
      <c r="P31">
        <f t="shared" si="6"/>
        <v>3</v>
      </c>
      <c r="Q31">
        <f t="shared" si="6"/>
        <v>5</v>
      </c>
      <c r="R31">
        <f t="shared" si="6"/>
        <v>7</v>
      </c>
      <c r="S31">
        <f t="shared" si="7"/>
        <v>1000</v>
      </c>
    </row>
    <row r="32" spans="1:19" ht="15" thickBot="1" x14ac:dyDescent="0.35">
      <c r="A32" s="8" t="s">
        <v>77</v>
      </c>
      <c r="B32" s="9">
        <v>6</v>
      </c>
      <c r="C32" s="9">
        <v>5</v>
      </c>
      <c r="D32" s="9">
        <v>5</v>
      </c>
      <c r="E32" s="9">
        <v>6</v>
      </c>
      <c r="F32" s="9">
        <v>4</v>
      </c>
      <c r="G32" s="9">
        <v>4</v>
      </c>
      <c r="H32" s="9">
        <v>6</v>
      </c>
      <c r="I32" s="9">
        <v>1000</v>
      </c>
      <c r="L32">
        <f t="shared" si="8"/>
        <v>2</v>
      </c>
      <c r="M32">
        <f t="shared" si="6"/>
        <v>3</v>
      </c>
      <c r="N32">
        <f t="shared" si="6"/>
        <v>3</v>
      </c>
      <c r="O32">
        <f t="shared" si="6"/>
        <v>2</v>
      </c>
      <c r="P32">
        <f t="shared" si="6"/>
        <v>4</v>
      </c>
      <c r="Q32">
        <f t="shared" si="6"/>
        <v>4</v>
      </c>
      <c r="R32">
        <f t="shared" si="6"/>
        <v>2</v>
      </c>
      <c r="S32">
        <f t="shared" si="7"/>
        <v>1000</v>
      </c>
    </row>
    <row r="33" spans="1:19" ht="15" thickBot="1" x14ac:dyDescent="0.35">
      <c r="A33" s="8" t="s">
        <v>78</v>
      </c>
      <c r="B33" s="9">
        <v>7</v>
      </c>
      <c r="C33" s="9">
        <v>6</v>
      </c>
      <c r="D33" s="9">
        <v>6</v>
      </c>
      <c r="E33" s="9">
        <v>5</v>
      </c>
      <c r="F33" s="9">
        <v>6</v>
      </c>
      <c r="G33" s="9">
        <v>4</v>
      </c>
      <c r="H33" s="9">
        <v>7</v>
      </c>
      <c r="I33" s="9">
        <v>1000</v>
      </c>
      <c r="L33">
        <f t="shared" si="8"/>
        <v>1</v>
      </c>
      <c r="M33">
        <f t="shared" si="6"/>
        <v>2</v>
      </c>
      <c r="N33">
        <f t="shared" si="6"/>
        <v>2</v>
      </c>
      <c r="O33">
        <f t="shared" si="6"/>
        <v>3</v>
      </c>
      <c r="P33">
        <f t="shared" si="6"/>
        <v>2</v>
      </c>
      <c r="Q33">
        <f t="shared" si="6"/>
        <v>4</v>
      </c>
      <c r="R33">
        <f t="shared" si="6"/>
        <v>1</v>
      </c>
      <c r="S33">
        <f t="shared" si="7"/>
        <v>1000</v>
      </c>
    </row>
    <row r="34" spans="1:19" ht="15" thickBot="1" x14ac:dyDescent="0.35">
      <c r="A34" s="8" t="s">
        <v>79</v>
      </c>
      <c r="B34" s="9">
        <v>1</v>
      </c>
      <c r="C34" s="9">
        <v>3</v>
      </c>
      <c r="D34" s="9">
        <v>2</v>
      </c>
      <c r="E34" s="9">
        <v>1</v>
      </c>
      <c r="F34" s="9">
        <v>3</v>
      </c>
      <c r="G34" s="9">
        <v>2</v>
      </c>
      <c r="H34" s="9">
        <v>1</v>
      </c>
      <c r="I34" s="9">
        <v>1000</v>
      </c>
      <c r="L34">
        <f t="shared" si="8"/>
        <v>7</v>
      </c>
      <c r="M34">
        <f t="shared" si="6"/>
        <v>5</v>
      </c>
      <c r="N34">
        <f t="shared" si="6"/>
        <v>6</v>
      </c>
      <c r="O34">
        <f t="shared" si="6"/>
        <v>7</v>
      </c>
      <c r="P34">
        <f t="shared" si="6"/>
        <v>5</v>
      </c>
      <c r="Q34">
        <f t="shared" si="6"/>
        <v>6</v>
      </c>
      <c r="R34">
        <f t="shared" si="6"/>
        <v>7</v>
      </c>
      <c r="S34">
        <f t="shared" si="7"/>
        <v>1000</v>
      </c>
    </row>
    <row r="35" spans="1:19" ht="15" thickBot="1" x14ac:dyDescent="0.35">
      <c r="A35" s="8" t="s">
        <v>80</v>
      </c>
      <c r="B35" s="9">
        <v>1</v>
      </c>
      <c r="C35" s="9">
        <v>1</v>
      </c>
      <c r="D35" s="9">
        <v>3</v>
      </c>
      <c r="E35" s="9">
        <v>3</v>
      </c>
      <c r="F35" s="9">
        <v>1</v>
      </c>
      <c r="G35" s="9">
        <v>4</v>
      </c>
      <c r="H35" s="9">
        <v>1</v>
      </c>
      <c r="I35" s="9">
        <v>1000</v>
      </c>
      <c r="L35">
        <f t="shared" si="8"/>
        <v>7</v>
      </c>
      <c r="M35">
        <f t="shared" si="6"/>
        <v>7</v>
      </c>
      <c r="N35">
        <f t="shared" si="6"/>
        <v>5</v>
      </c>
      <c r="O35">
        <f t="shared" si="6"/>
        <v>5</v>
      </c>
      <c r="P35">
        <f t="shared" si="6"/>
        <v>7</v>
      </c>
      <c r="Q35">
        <f t="shared" si="6"/>
        <v>4</v>
      </c>
      <c r="R35">
        <f t="shared" si="6"/>
        <v>7</v>
      </c>
      <c r="S35">
        <f t="shared" si="7"/>
        <v>1000</v>
      </c>
    </row>
    <row r="36" spans="1:19" ht="15" thickBot="1" x14ac:dyDescent="0.35">
      <c r="A36" s="8" t="s">
        <v>81</v>
      </c>
      <c r="B36" s="9">
        <v>1</v>
      </c>
      <c r="C36" s="9">
        <v>7</v>
      </c>
      <c r="D36" s="9">
        <v>7</v>
      </c>
      <c r="E36" s="9">
        <v>7</v>
      </c>
      <c r="F36" s="9">
        <v>7</v>
      </c>
      <c r="G36" s="9">
        <v>7</v>
      </c>
      <c r="H36" s="9">
        <v>1</v>
      </c>
      <c r="I36" s="9">
        <v>1000</v>
      </c>
      <c r="L36">
        <f t="shared" si="8"/>
        <v>7</v>
      </c>
      <c r="M36">
        <f t="shared" si="6"/>
        <v>1</v>
      </c>
      <c r="N36">
        <f t="shared" si="6"/>
        <v>1</v>
      </c>
      <c r="O36">
        <f t="shared" si="6"/>
        <v>1</v>
      </c>
      <c r="P36">
        <f t="shared" si="6"/>
        <v>1</v>
      </c>
      <c r="Q36">
        <f t="shared" si="6"/>
        <v>1</v>
      </c>
      <c r="R36">
        <f t="shared" si="6"/>
        <v>7</v>
      </c>
      <c r="S36">
        <f t="shared" si="7"/>
        <v>1000</v>
      </c>
    </row>
    <row r="37" spans="1:19" ht="18.600000000000001" thickBot="1" x14ac:dyDescent="0.35">
      <c r="A37" s="4"/>
    </row>
    <row r="38" spans="1:19" ht="15" thickBot="1" x14ac:dyDescent="0.35">
      <c r="A38" s="8" t="s">
        <v>82</v>
      </c>
      <c r="B38" s="8" t="s">
        <v>67</v>
      </c>
      <c r="C38" s="8" t="s">
        <v>68</v>
      </c>
      <c r="D38" s="8" t="s">
        <v>69</v>
      </c>
      <c r="E38" s="8" t="s">
        <v>70</v>
      </c>
      <c r="F38" s="8" t="s">
        <v>71</v>
      </c>
      <c r="G38" s="8" t="s">
        <v>72</v>
      </c>
      <c r="H38" s="8" t="s">
        <v>73</v>
      </c>
    </row>
    <row r="39" spans="1:19" ht="20.399999999999999" thickBot="1" x14ac:dyDescent="0.35">
      <c r="A39" s="8" t="s">
        <v>83</v>
      </c>
      <c r="B39" s="9" t="s">
        <v>629</v>
      </c>
      <c r="C39" s="9" t="s">
        <v>86</v>
      </c>
      <c r="D39" s="9" t="s">
        <v>630</v>
      </c>
      <c r="E39" s="9" t="s">
        <v>631</v>
      </c>
      <c r="F39" s="9" t="s">
        <v>86</v>
      </c>
      <c r="G39" s="9" t="s">
        <v>86</v>
      </c>
      <c r="H39" s="9" t="s">
        <v>86</v>
      </c>
    </row>
    <row r="40" spans="1:19" ht="20.399999999999999" thickBot="1" x14ac:dyDescent="0.35">
      <c r="A40" s="8" t="s">
        <v>89</v>
      </c>
      <c r="B40" s="9" t="s">
        <v>632</v>
      </c>
      <c r="C40" s="9" t="s">
        <v>92</v>
      </c>
      <c r="D40" s="9" t="s">
        <v>633</v>
      </c>
      <c r="E40" s="9" t="s">
        <v>634</v>
      </c>
      <c r="F40" s="9" t="s">
        <v>92</v>
      </c>
      <c r="G40" s="9" t="s">
        <v>92</v>
      </c>
      <c r="H40" s="9" t="s">
        <v>92</v>
      </c>
    </row>
    <row r="41" spans="1:19" ht="20.399999999999999" thickBot="1" x14ac:dyDescent="0.35">
      <c r="A41" s="8" t="s">
        <v>95</v>
      </c>
      <c r="B41" s="9" t="s">
        <v>635</v>
      </c>
      <c r="C41" s="9" t="s">
        <v>98</v>
      </c>
      <c r="D41" s="9" t="s">
        <v>636</v>
      </c>
      <c r="E41" s="9" t="s">
        <v>637</v>
      </c>
      <c r="F41" s="9" t="s">
        <v>98</v>
      </c>
      <c r="G41" s="9" t="s">
        <v>98</v>
      </c>
      <c r="H41" s="9" t="s">
        <v>98</v>
      </c>
    </row>
    <row r="42" spans="1:19" ht="20.399999999999999" thickBot="1" x14ac:dyDescent="0.35">
      <c r="A42" s="8" t="s">
        <v>101</v>
      </c>
      <c r="B42" s="9" t="s">
        <v>638</v>
      </c>
      <c r="C42" s="9" t="s">
        <v>104</v>
      </c>
      <c r="D42" s="9" t="s">
        <v>639</v>
      </c>
      <c r="E42" s="9" t="s">
        <v>640</v>
      </c>
      <c r="F42" s="9" t="s">
        <v>104</v>
      </c>
      <c r="G42" s="9" t="s">
        <v>104</v>
      </c>
      <c r="H42" s="9" t="s">
        <v>104</v>
      </c>
    </row>
    <row r="43" spans="1:19" ht="20.399999999999999" thickBot="1" x14ac:dyDescent="0.35">
      <c r="A43" s="8" t="s">
        <v>107</v>
      </c>
      <c r="B43" s="9" t="s">
        <v>641</v>
      </c>
      <c r="C43" s="9" t="s">
        <v>110</v>
      </c>
      <c r="D43" s="9" t="s">
        <v>642</v>
      </c>
      <c r="E43" s="9" t="s">
        <v>643</v>
      </c>
      <c r="F43" s="9" t="s">
        <v>110</v>
      </c>
      <c r="G43" s="9" t="s">
        <v>110</v>
      </c>
      <c r="H43" s="9" t="s">
        <v>110</v>
      </c>
    </row>
    <row r="44" spans="1:19" ht="20.399999999999999" thickBot="1" x14ac:dyDescent="0.35">
      <c r="A44" s="8" t="s">
        <v>112</v>
      </c>
      <c r="B44" s="9" t="s">
        <v>644</v>
      </c>
      <c r="C44" s="9" t="s">
        <v>113</v>
      </c>
      <c r="D44" s="9" t="s">
        <v>645</v>
      </c>
      <c r="E44" s="9" t="s">
        <v>113</v>
      </c>
      <c r="F44" s="9" t="s">
        <v>113</v>
      </c>
      <c r="G44" s="9" t="s">
        <v>113</v>
      </c>
      <c r="H44" s="9" t="s">
        <v>113</v>
      </c>
    </row>
    <row r="45" spans="1:19" ht="20.399999999999999" thickBot="1" x14ac:dyDescent="0.35">
      <c r="A45" s="8" t="s">
        <v>115</v>
      </c>
      <c r="B45" s="9" t="s">
        <v>646</v>
      </c>
      <c r="C45" s="9" t="s">
        <v>116</v>
      </c>
      <c r="D45" s="9" t="s">
        <v>647</v>
      </c>
      <c r="E45" s="9" t="s">
        <v>116</v>
      </c>
      <c r="F45" s="9" t="s">
        <v>116</v>
      </c>
      <c r="G45" s="9" t="s">
        <v>116</v>
      </c>
      <c r="H45" s="9" t="s">
        <v>116</v>
      </c>
    </row>
    <row r="46" spans="1:19" ht="18.600000000000001" thickBot="1" x14ac:dyDescent="0.35">
      <c r="A46" s="4"/>
    </row>
    <row r="47" spans="1:19" ht="15" thickBot="1" x14ac:dyDescent="0.35">
      <c r="A47" s="8" t="s">
        <v>118</v>
      </c>
      <c r="B47" s="8" t="s">
        <v>67</v>
      </c>
      <c r="C47" s="8" t="s">
        <v>68</v>
      </c>
      <c r="D47" s="8" t="s">
        <v>69</v>
      </c>
      <c r="E47" s="8" t="s">
        <v>70</v>
      </c>
      <c r="F47" s="8" t="s">
        <v>71</v>
      </c>
      <c r="G47" s="8" t="s">
        <v>72</v>
      </c>
      <c r="H47" s="8" t="s">
        <v>73</v>
      </c>
    </row>
    <row r="48" spans="1:19" ht="15" thickBot="1" x14ac:dyDescent="0.35">
      <c r="A48" s="8" t="s">
        <v>83</v>
      </c>
      <c r="B48" s="9">
        <v>485.6</v>
      </c>
      <c r="C48" s="9">
        <v>6</v>
      </c>
      <c r="D48" s="9">
        <v>500.1</v>
      </c>
      <c r="E48" s="9">
        <v>10.5</v>
      </c>
      <c r="F48" s="9">
        <v>6</v>
      </c>
      <c r="G48" s="9">
        <v>6</v>
      </c>
      <c r="H48" s="9">
        <v>6</v>
      </c>
    </row>
    <row r="49" spans="1:12" ht="15" thickBot="1" x14ac:dyDescent="0.35">
      <c r="A49" s="8" t="s">
        <v>89</v>
      </c>
      <c r="B49" s="9">
        <v>484.6</v>
      </c>
      <c r="C49" s="9">
        <v>5</v>
      </c>
      <c r="D49" s="9">
        <v>499.1</v>
      </c>
      <c r="E49" s="9">
        <v>7</v>
      </c>
      <c r="F49" s="9">
        <v>5</v>
      </c>
      <c r="G49" s="9">
        <v>5</v>
      </c>
      <c r="H49" s="9">
        <v>5</v>
      </c>
    </row>
    <row r="50" spans="1:12" ht="15" thickBot="1" x14ac:dyDescent="0.35">
      <c r="A50" s="8" t="s">
        <v>95</v>
      </c>
      <c r="B50" s="9">
        <v>483.6</v>
      </c>
      <c r="C50" s="9">
        <v>4</v>
      </c>
      <c r="D50" s="9">
        <v>498.1</v>
      </c>
      <c r="E50" s="9">
        <v>6</v>
      </c>
      <c r="F50" s="9">
        <v>4</v>
      </c>
      <c r="G50" s="9">
        <v>4</v>
      </c>
      <c r="H50" s="9">
        <v>4</v>
      </c>
    </row>
    <row r="51" spans="1:12" ht="15" thickBot="1" x14ac:dyDescent="0.35">
      <c r="A51" s="8" t="s">
        <v>101</v>
      </c>
      <c r="B51" s="9">
        <v>482.6</v>
      </c>
      <c r="C51" s="9">
        <v>3</v>
      </c>
      <c r="D51" s="9">
        <v>497.1</v>
      </c>
      <c r="E51" s="9">
        <v>5</v>
      </c>
      <c r="F51" s="9">
        <v>3</v>
      </c>
      <c r="G51" s="9">
        <v>3</v>
      </c>
      <c r="H51" s="9">
        <v>3</v>
      </c>
    </row>
    <row r="52" spans="1:12" ht="15" thickBot="1" x14ac:dyDescent="0.35">
      <c r="A52" s="8" t="s">
        <v>107</v>
      </c>
      <c r="B52" s="9">
        <v>481.6</v>
      </c>
      <c r="C52" s="9">
        <v>2</v>
      </c>
      <c r="D52" s="9">
        <v>496.1</v>
      </c>
      <c r="E52" s="9">
        <v>4</v>
      </c>
      <c r="F52" s="9">
        <v>2</v>
      </c>
      <c r="G52" s="9">
        <v>2</v>
      </c>
      <c r="H52" s="9">
        <v>2</v>
      </c>
    </row>
    <row r="53" spans="1:12" ht="15" thickBot="1" x14ac:dyDescent="0.35">
      <c r="A53" s="8" t="s">
        <v>112</v>
      </c>
      <c r="B53" s="9">
        <v>480.6</v>
      </c>
      <c r="C53" s="9">
        <v>1</v>
      </c>
      <c r="D53" s="9">
        <v>495.1</v>
      </c>
      <c r="E53" s="9">
        <v>1</v>
      </c>
      <c r="F53" s="9">
        <v>1</v>
      </c>
      <c r="G53" s="9">
        <v>1</v>
      </c>
      <c r="H53" s="9">
        <v>1</v>
      </c>
    </row>
    <row r="54" spans="1:12" ht="15" thickBot="1" x14ac:dyDescent="0.35">
      <c r="A54" s="8" t="s">
        <v>115</v>
      </c>
      <c r="B54" s="9">
        <v>479.6</v>
      </c>
      <c r="C54" s="9">
        <v>0</v>
      </c>
      <c r="D54" s="9">
        <v>494.1</v>
      </c>
      <c r="E54" s="9">
        <v>0</v>
      </c>
      <c r="F54" s="9">
        <v>0</v>
      </c>
      <c r="G54" s="9">
        <v>0</v>
      </c>
      <c r="H54" s="9">
        <v>0</v>
      </c>
    </row>
    <row r="55" spans="1:12" ht="18.600000000000001" thickBot="1" x14ac:dyDescent="0.35">
      <c r="A55" s="4"/>
    </row>
    <row r="56" spans="1:12" ht="15" thickBot="1" x14ac:dyDescent="0.35">
      <c r="A56" s="8" t="s">
        <v>119</v>
      </c>
      <c r="B56" s="8" t="s">
        <v>67</v>
      </c>
      <c r="C56" s="8" t="s">
        <v>68</v>
      </c>
      <c r="D56" s="8" t="s">
        <v>69</v>
      </c>
      <c r="E56" s="8" t="s">
        <v>70</v>
      </c>
      <c r="F56" s="8" t="s">
        <v>71</v>
      </c>
      <c r="G56" s="8" t="s">
        <v>72</v>
      </c>
      <c r="H56" s="8" t="s">
        <v>73</v>
      </c>
      <c r="I56" s="8" t="s">
        <v>120</v>
      </c>
      <c r="J56" s="8" t="s">
        <v>121</v>
      </c>
      <c r="K56" s="8" t="s">
        <v>122</v>
      </c>
      <c r="L56" s="8" t="s">
        <v>123</v>
      </c>
    </row>
    <row r="57" spans="1:12" ht="15" thickBot="1" x14ac:dyDescent="0.35">
      <c r="A57" s="8" t="s">
        <v>75</v>
      </c>
      <c r="B57" s="9">
        <v>485.6</v>
      </c>
      <c r="C57" s="9">
        <v>6</v>
      </c>
      <c r="D57" s="9">
        <v>500.1</v>
      </c>
      <c r="E57" s="9">
        <v>7</v>
      </c>
      <c r="F57" s="9">
        <v>6</v>
      </c>
      <c r="G57" s="9">
        <v>6</v>
      </c>
      <c r="H57" s="9">
        <v>6</v>
      </c>
      <c r="I57" s="9">
        <v>1016.6</v>
      </c>
      <c r="J57" s="9">
        <v>1000</v>
      </c>
      <c r="K57" s="9">
        <v>-16.600000000000001</v>
      </c>
      <c r="L57" s="9">
        <v>-1.66</v>
      </c>
    </row>
    <row r="58" spans="1:12" ht="15" thickBot="1" x14ac:dyDescent="0.35">
      <c r="A58" s="8" t="s">
        <v>76</v>
      </c>
      <c r="B58" s="9">
        <v>485.6</v>
      </c>
      <c r="C58" s="9">
        <v>3</v>
      </c>
      <c r="D58" s="9">
        <v>497.1</v>
      </c>
      <c r="E58" s="9">
        <v>5</v>
      </c>
      <c r="F58" s="9">
        <v>2</v>
      </c>
      <c r="G58" s="9">
        <v>4</v>
      </c>
      <c r="H58" s="9">
        <v>6</v>
      </c>
      <c r="I58" s="9">
        <v>1002.6</v>
      </c>
      <c r="J58" s="9">
        <v>1000</v>
      </c>
      <c r="K58" s="9">
        <v>-2.6</v>
      </c>
      <c r="L58" s="9">
        <v>-0.26</v>
      </c>
    </row>
    <row r="59" spans="1:12" ht="15" thickBot="1" x14ac:dyDescent="0.35">
      <c r="A59" s="8" t="s">
        <v>77</v>
      </c>
      <c r="B59" s="9">
        <v>480.6</v>
      </c>
      <c r="C59" s="9">
        <v>2</v>
      </c>
      <c r="D59" s="9">
        <v>496.1</v>
      </c>
      <c r="E59" s="9">
        <v>1</v>
      </c>
      <c r="F59" s="9">
        <v>3</v>
      </c>
      <c r="G59" s="9">
        <v>3</v>
      </c>
      <c r="H59" s="9">
        <v>1</v>
      </c>
      <c r="I59" s="9">
        <v>986.6</v>
      </c>
      <c r="J59" s="9">
        <v>1000</v>
      </c>
      <c r="K59" s="9">
        <v>13.4</v>
      </c>
      <c r="L59" s="9">
        <v>1.34</v>
      </c>
    </row>
    <row r="60" spans="1:12" ht="15" thickBot="1" x14ac:dyDescent="0.35">
      <c r="A60" s="8" t="s">
        <v>78</v>
      </c>
      <c r="B60" s="9">
        <v>479.6</v>
      </c>
      <c r="C60" s="9">
        <v>1</v>
      </c>
      <c r="D60" s="9">
        <v>495.1</v>
      </c>
      <c r="E60" s="9">
        <v>4</v>
      </c>
      <c r="F60" s="9">
        <v>1</v>
      </c>
      <c r="G60" s="9">
        <v>3</v>
      </c>
      <c r="H60" s="9">
        <v>0</v>
      </c>
      <c r="I60" s="9">
        <v>983.6</v>
      </c>
      <c r="J60" s="9">
        <v>1000</v>
      </c>
      <c r="K60" s="9">
        <v>16.399999999999999</v>
      </c>
      <c r="L60" s="9">
        <v>1.64</v>
      </c>
    </row>
    <row r="61" spans="1:12" ht="15" thickBot="1" x14ac:dyDescent="0.35">
      <c r="A61" s="8" t="s">
        <v>79</v>
      </c>
      <c r="B61" s="9">
        <v>485.6</v>
      </c>
      <c r="C61" s="9">
        <v>4</v>
      </c>
      <c r="D61" s="9">
        <v>499.1</v>
      </c>
      <c r="E61" s="9">
        <v>10.5</v>
      </c>
      <c r="F61" s="9">
        <v>4</v>
      </c>
      <c r="G61" s="9">
        <v>5</v>
      </c>
      <c r="H61" s="9">
        <v>6</v>
      </c>
      <c r="I61" s="9">
        <v>1014.1</v>
      </c>
      <c r="J61" s="9">
        <v>1000</v>
      </c>
      <c r="K61" s="9">
        <v>-14.1</v>
      </c>
      <c r="L61" s="9">
        <v>-1.41</v>
      </c>
    </row>
    <row r="62" spans="1:12" ht="15" thickBot="1" x14ac:dyDescent="0.35">
      <c r="A62" s="8" t="s">
        <v>80</v>
      </c>
      <c r="B62" s="9">
        <v>485.6</v>
      </c>
      <c r="C62" s="9">
        <v>6</v>
      </c>
      <c r="D62" s="9">
        <v>498.1</v>
      </c>
      <c r="E62" s="9">
        <v>6</v>
      </c>
      <c r="F62" s="9">
        <v>6</v>
      </c>
      <c r="G62" s="9">
        <v>3</v>
      </c>
      <c r="H62" s="9">
        <v>6</v>
      </c>
      <c r="I62" s="9">
        <v>1010.6</v>
      </c>
      <c r="J62" s="9">
        <v>1000</v>
      </c>
      <c r="K62" s="9">
        <v>-10.6</v>
      </c>
      <c r="L62" s="9">
        <v>-1.06</v>
      </c>
    </row>
    <row r="63" spans="1:12" ht="15" thickBot="1" x14ac:dyDescent="0.35">
      <c r="A63" s="8" t="s">
        <v>81</v>
      </c>
      <c r="B63" s="9">
        <v>485.6</v>
      </c>
      <c r="C63" s="9">
        <v>0</v>
      </c>
      <c r="D63" s="9">
        <v>494.1</v>
      </c>
      <c r="E63" s="9">
        <v>0</v>
      </c>
      <c r="F63" s="9">
        <v>0</v>
      </c>
      <c r="G63" s="9">
        <v>0</v>
      </c>
      <c r="H63" s="9">
        <v>6</v>
      </c>
      <c r="I63" s="9">
        <v>985.6</v>
      </c>
      <c r="J63" s="9">
        <v>1000</v>
      </c>
      <c r="K63" s="9">
        <v>14.4</v>
      </c>
      <c r="L63" s="9">
        <v>1.44</v>
      </c>
    </row>
    <row r="64" spans="1:12" ht="15" thickBot="1" x14ac:dyDescent="0.35"/>
    <row r="65" spans="1:2" ht="15" thickBot="1" x14ac:dyDescent="0.35">
      <c r="A65" s="10" t="s">
        <v>124</v>
      </c>
      <c r="B65" s="11">
        <v>1020.2</v>
      </c>
    </row>
    <row r="66" spans="1:2" ht="15" thickBot="1" x14ac:dyDescent="0.35">
      <c r="A66" s="10" t="s">
        <v>125</v>
      </c>
      <c r="B66" s="11">
        <v>973.7</v>
      </c>
    </row>
    <row r="67" spans="1:2" ht="15" thickBot="1" x14ac:dyDescent="0.35">
      <c r="A67" s="10" t="s">
        <v>126</v>
      </c>
      <c r="B67" s="11">
        <v>6999.7</v>
      </c>
    </row>
    <row r="68" spans="1:2" ht="15" thickBot="1" x14ac:dyDescent="0.35">
      <c r="A68" s="10" t="s">
        <v>127</v>
      </c>
      <c r="B68" s="11">
        <v>7000</v>
      </c>
    </row>
    <row r="69" spans="1:2" ht="15" thickBot="1" x14ac:dyDescent="0.35">
      <c r="A69" s="10" t="s">
        <v>128</v>
      </c>
      <c r="B69" s="11">
        <v>-0.3</v>
      </c>
    </row>
    <row r="70" spans="1:2" ht="15" thickBot="1" x14ac:dyDescent="0.35">
      <c r="A70" s="10" t="s">
        <v>129</v>
      </c>
      <c r="B70" s="11"/>
    </row>
    <row r="71" spans="1:2" ht="15" thickBot="1" x14ac:dyDescent="0.35">
      <c r="A71" s="10" t="s">
        <v>130</v>
      </c>
      <c r="B71" s="11"/>
    </row>
    <row r="72" spans="1:2" ht="15" thickBot="1" x14ac:dyDescent="0.35">
      <c r="A72" s="10" t="s">
        <v>131</v>
      </c>
      <c r="B72" s="11">
        <v>0</v>
      </c>
    </row>
    <row r="74" spans="1:2" x14ac:dyDescent="0.3">
      <c r="A74" s="12" t="s">
        <v>132</v>
      </c>
    </row>
    <row r="76" spans="1:2" x14ac:dyDescent="0.3">
      <c r="A76" s="13" t="s">
        <v>133</v>
      </c>
    </row>
    <row r="77" spans="1:2" x14ac:dyDescent="0.3">
      <c r="A77" s="13" t="s">
        <v>161</v>
      </c>
    </row>
    <row r="81" spans="1:12" ht="18" x14ac:dyDescent="0.3">
      <c r="A81" s="4"/>
    </row>
    <row r="82" spans="1:12" x14ac:dyDescent="0.3">
      <c r="A82" s="5"/>
    </row>
    <row r="85" spans="1:12" ht="18" x14ac:dyDescent="0.3">
      <c r="A85" s="6" t="s">
        <v>59</v>
      </c>
      <c r="B85" s="7">
        <v>8809939</v>
      </c>
      <c r="C85" s="6" t="s">
        <v>60</v>
      </c>
      <c r="D85" s="7">
        <v>7</v>
      </c>
      <c r="E85" s="6" t="s">
        <v>61</v>
      </c>
      <c r="F85" s="7">
        <v>7</v>
      </c>
      <c r="G85" s="6" t="s">
        <v>62</v>
      </c>
      <c r="H85" s="7">
        <v>7</v>
      </c>
      <c r="I85" s="6" t="s">
        <v>63</v>
      </c>
      <c r="J85" s="7">
        <v>0</v>
      </c>
      <c r="K85" s="6" t="s">
        <v>64</v>
      </c>
      <c r="L85" s="7" t="s">
        <v>648</v>
      </c>
    </row>
    <row r="86" spans="1:12" ht="18.600000000000001" thickBot="1" x14ac:dyDescent="0.35">
      <c r="A86" s="4"/>
    </row>
    <row r="87" spans="1:12" ht="15" thickBot="1" x14ac:dyDescent="0.35">
      <c r="A87" s="8" t="s">
        <v>66</v>
      </c>
      <c r="B87" s="8" t="s">
        <v>67</v>
      </c>
      <c r="C87" s="8" t="s">
        <v>68</v>
      </c>
      <c r="D87" s="8" t="s">
        <v>69</v>
      </c>
      <c r="E87" s="8" t="s">
        <v>70</v>
      </c>
      <c r="F87" s="8" t="s">
        <v>71</v>
      </c>
      <c r="G87" s="8" t="s">
        <v>72</v>
      </c>
      <c r="H87" s="8" t="s">
        <v>73</v>
      </c>
      <c r="I87" s="8" t="s">
        <v>74</v>
      </c>
    </row>
    <row r="88" spans="1:12" ht="15" thickBot="1" x14ac:dyDescent="0.35">
      <c r="A88" s="8" t="s">
        <v>75</v>
      </c>
      <c r="B88" s="9">
        <v>7</v>
      </c>
      <c r="C88" s="9">
        <v>7</v>
      </c>
      <c r="D88" s="9">
        <v>7</v>
      </c>
      <c r="E88" s="9">
        <v>6</v>
      </c>
      <c r="F88" s="9">
        <v>7</v>
      </c>
      <c r="G88" s="9">
        <v>7</v>
      </c>
      <c r="H88" s="9">
        <v>7</v>
      </c>
      <c r="I88" s="9">
        <v>1000</v>
      </c>
    </row>
    <row r="89" spans="1:12" ht="15" thickBot="1" x14ac:dyDescent="0.35">
      <c r="A89" s="8" t="s">
        <v>76</v>
      </c>
      <c r="B89" s="9">
        <v>7</v>
      </c>
      <c r="C89" s="9">
        <v>4</v>
      </c>
      <c r="D89" s="9">
        <v>4</v>
      </c>
      <c r="E89" s="9">
        <v>4</v>
      </c>
      <c r="F89" s="9">
        <v>3</v>
      </c>
      <c r="G89" s="9">
        <v>5</v>
      </c>
      <c r="H89" s="9">
        <v>7</v>
      </c>
      <c r="I89" s="9">
        <v>1000</v>
      </c>
    </row>
    <row r="90" spans="1:12" ht="15" thickBot="1" x14ac:dyDescent="0.35">
      <c r="A90" s="8" t="s">
        <v>77</v>
      </c>
      <c r="B90" s="9">
        <v>2</v>
      </c>
      <c r="C90" s="9">
        <v>3</v>
      </c>
      <c r="D90" s="9">
        <v>3</v>
      </c>
      <c r="E90" s="9">
        <v>2</v>
      </c>
      <c r="F90" s="9">
        <v>4</v>
      </c>
      <c r="G90" s="9">
        <v>4</v>
      </c>
      <c r="H90" s="9">
        <v>2</v>
      </c>
      <c r="I90" s="9">
        <v>1000</v>
      </c>
    </row>
    <row r="91" spans="1:12" ht="15" thickBot="1" x14ac:dyDescent="0.35">
      <c r="A91" s="8" t="s">
        <v>78</v>
      </c>
      <c r="B91" s="9">
        <v>1</v>
      </c>
      <c r="C91" s="9">
        <v>2</v>
      </c>
      <c r="D91" s="9">
        <v>2</v>
      </c>
      <c r="E91" s="9">
        <v>3</v>
      </c>
      <c r="F91" s="9">
        <v>2</v>
      </c>
      <c r="G91" s="9">
        <v>4</v>
      </c>
      <c r="H91" s="9">
        <v>1</v>
      </c>
      <c r="I91" s="9">
        <v>1000</v>
      </c>
    </row>
    <row r="92" spans="1:12" ht="15" thickBot="1" x14ac:dyDescent="0.35">
      <c r="A92" s="8" t="s">
        <v>79</v>
      </c>
      <c r="B92" s="9">
        <v>7</v>
      </c>
      <c r="C92" s="9">
        <v>5</v>
      </c>
      <c r="D92" s="9">
        <v>6</v>
      </c>
      <c r="E92" s="9">
        <v>7</v>
      </c>
      <c r="F92" s="9">
        <v>5</v>
      </c>
      <c r="G92" s="9">
        <v>6</v>
      </c>
      <c r="H92" s="9">
        <v>7</v>
      </c>
      <c r="I92" s="9">
        <v>1000</v>
      </c>
    </row>
    <row r="93" spans="1:12" ht="15" thickBot="1" x14ac:dyDescent="0.35">
      <c r="A93" s="8" t="s">
        <v>80</v>
      </c>
      <c r="B93" s="9">
        <v>7</v>
      </c>
      <c r="C93" s="9">
        <v>7</v>
      </c>
      <c r="D93" s="9">
        <v>5</v>
      </c>
      <c r="E93" s="9">
        <v>5</v>
      </c>
      <c r="F93" s="9">
        <v>7</v>
      </c>
      <c r="G93" s="9">
        <v>4</v>
      </c>
      <c r="H93" s="9">
        <v>7</v>
      </c>
      <c r="I93" s="9">
        <v>1000</v>
      </c>
    </row>
    <row r="94" spans="1:12" ht="15" thickBot="1" x14ac:dyDescent="0.35">
      <c r="A94" s="8" t="s">
        <v>81</v>
      </c>
      <c r="B94" s="9">
        <v>7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7</v>
      </c>
      <c r="I94" s="9">
        <v>1000</v>
      </c>
    </row>
    <row r="95" spans="1:12" ht="18.600000000000001" thickBot="1" x14ac:dyDescent="0.35">
      <c r="A95" s="4"/>
    </row>
    <row r="96" spans="1:12" ht="15" thickBot="1" x14ac:dyDescent="0.35">
      <c r="A96" s="8" t="s">
        <v>82</v>
      </c>
      <c r="B96" s="8" t="s">
        <v>67</v>
      </c>
      <c r="C96" s="8" t="s">
        <v>68</v>
      </c>
      <c r="D96" s="8" t="s">
        <v>69</v>
      </c>
      <c r="E96" s="8" t="s">
        <v>70</v>
      </c>
      <c r="F96" s="8" t="s">
        <v>71</v>
      </c>
      <c r="G96" s="8" t="s">
        <v>72</v>
      </c>
      <c r="H96" s="8" t="s">
        <v>73</v>
      </c>
    </row>
    <row r="97" spans="1:8" ht="27" thickBot="1" x14ac:dyDescent="0.35">
      <c r="A97" s="8" t="s">
        <v>83</v>
      </c>
      <c r="B97" s="9" t="s">
        <v>86</v>
      </c>
      <c r="C97" s="9" t="s">
        <v>86</v>
      </c>
      <c r="D97" s="9" t="s">
        <v>649</v>
      </c>
      <c r="E97" s="9" t="s">
        <v>650</v>
      </c>
      <c r="F97" s="9" t="s">
        <v>86</v>
      </c>
      <c r="G97" s="9" t="s">
        <v>86</v>
      </c>
      <c r="H97" s="9" t="s">
        <v>86</v>
      </c>
    </row>
    <row r="98" spans="1:8" ht="27" thickBot="1" x14ac:dyDescent="0.35">
      <c r="A98" s="8" t="s">
        <v>89</v>
      </c>
      <c r="B98" s="9" t="s">
        <v>92</v>
      </c>
      <c r="C98" s="9" t="s">
        <v>92</v>
      </c>
      <c r="D98" s="9" t="s">
        <v>651</v>
      </c>
      <c r="E98" s="9" t="s">
        <v>652</v>
      </c>
      <c r="F98" s="9" t="s">
        <v>92</v>
      </c>
      <c r="G98" s="9" t="s">
        <v>92</v>
      </c>
      <c r="H98" s="9" t="s">
        <v>92</v>
      </c>
    </row>
    <row r="99" spans="1:8" ht="27" thickBot="1" x14ac:dyDescent="0.35">
      <c r="A99" s="8" t="s">
        <v>95</v>
      </c>
      <c r="B99" s="9" t="s">
        <v>98</v>
      </c>
      <c r="C99" s="9" t="s">
        <v>98</v>
      </c>
      <c r="D99" s="9" t="s">
        <v>653</v>
      </c>
      <c r="E99" s="9" t="s">
        <v>654</v>
      </c>
      <c r="F99" s="9" t="s">
        <v>98</v>
      </c>
      <c r="G99" s="9" t="s">
        <v>98</v>
      </c>
      <c r="H99" s="9" t="s">
        <v>98</v>
      </c>
    </row>
    <row r="100" spans="1:8" ht="27" thickBot="1" x14ac:dyDescent="0.35">
      <c r="A100" s="8" t="s">
        <v>101</v>
      </c>
      <c r="B100" s="9" t="s">
        <v>104</v>
      </c>
      <c r="C100" s="9" t="s">
        <v>104</v>
      </c>
      <c r="D100" s="9" t="s">
        <v>655</v>
      </c>
      <c r="E100" s="9" t="s">
        <v>656</v>
      </c>
      <c r="F100" s="9" t="s">
        <v>104</v>
      </c>
      <c r="G100" s="9" t="s">
        <v>104</v>
      </c>
      <c r="H100" s="9" t="s">
        <v>104</v>
      </c>
    </row>
    <row r="101" spans="1:8" ht="27" thickBot="1" x14ac:dyDescent="0.35">
      <c r="A101" s="8" t="s">
        <v>107</v>
      </c>
      <c r="B101" s="9" t="s">
        <v>110</v>
      </c>
      <c r="C101" s="9" t="s">
        <v>110</v>
      </c>
      <c r="D101" s="9" t="s">
        <v>657</v>
      </c>
      <c r="E101" s="9" t="s">
        <v>658</v>
      </c>
      <c r="F101" s="9" t="s">
        <v>110</v>
      </c>
      <c r="G101" s="9" t="s">
        <v>110</v>
      </c>
      <c r="H101" s="9" t="s">
        <v>110</v>
      </c>
    </row>
    <row r="102" spans="1:8" ht="27" thickBot="1" x14ac:dyDescent="0.35">
      <c r="A102" s="8" t="s">
        <v>112</v>
      </c>
      <c r="B102" s="9" t="s">
        <v>113</v>
      </c>
      <c r="C102" s="9" t="s">
        <v>113</v>
      </c>
      <c r="D102" s="9" t="s">
        <v>659</v>
      </c>
      <c r="E102" s="9" t="s">
        <v>660</v>
      </c>
      <c r="F102" s="9" t="s">
        <v>113</v>
      </c>
      <c r="G102" s="9" t="s">
        <v>113</v>
      </c>
      <c r="H102" s="9" t="s">
        <v>113</v>
      </c>
    </row>
    <row r="103" spans="1:8" ht="27" thickBot="1" x14ac:dyDescent="0.35">
      <c r="A103" s="8" t="s">
        <v>115</v>
      </c>
      <c r="B103" s="9" t="s">
        <v>116</v>
      </c>
      <c r="C103" s="9" t="s">
        <v>116</v>
      </c>
      <c r="D103" s="9" t="s">
        <v>661</v>
      </c>
      <c r="E103" s="9" t="s">
        <v>116</v>
      </c>
      <c r="F103" s="9" t="s">
        <v>116</v>
      </c>
      <c r="G103" s="9" t="s">
        <v>116</v>
      </c>
      <c r="H103" s="9" t="s">
        <v>116</v>
      </c>
    </row>
    <row r="104" spans="1:8" ht="18.600000000000001" thickBot="1" x14ac:dyDescent="0.35">
      <c r="A104" s="4"/>
    </row>
    <row r="105" spans="1:8" ht="15" thickBot="1" x14ac:dyDescent="0.35">
      <c r="A105" s="8" t="s">
        <v>118</v>
      </c>
      <c r="B105" s="8" t="s">
        <v>67</v>
      </c>
      <c r="C105" s="8" t="s">
        <v>68</v>
      </c>
      <c r="D105" s="8" t="s">
        <v>69</v>
      </c>
      <c r="E105" s="8" t="s">
        <v>70</v>
      </c>
      <c r="F105" s="8" t="s">
        <v>71</v>
      </c>
      <c r="G105" s="8" t="s">
        <v>72</v>
      </c>
      <c r="H105" s="8" t="s">
        <v>73</v>
      </c>
    </row>
    <row r="106" spans="1:8" ht="15" thickBot="1" x14ac:dyDescent="0.35">
      <c r="A106" s="8" t="s">
        <v>83</v>
      </c>
      <c r="B106" s="9">
        <v>6</v>
      </c>
      <c r="C106" s="9">
        <v>6</v>
      </c>
      <c r="D106" s="9">
        <v>985.9</v>
      </c>
      <c r="E106" s="9">
        <v>10.5</v>
      </c>
      <c r="F106" s="9">
        <v>6</v>
      </c>
      <c r="G106" s="9">
        <v>6</v>
      </c>
      <c r="H106" s="9">
        <v>6</v>
      </c>
    </row>
    <row r="107" spans="1:8" ht="15" thickBot="1" x14ac:dyDescent="0.35">
      <c r="A107" s="8" t="s">
        <v>89</v>
      </c>
      <c r="B107" s="9">
        <v>5</v>
      </c>
      <c r="C107" s="9">
        <v>5</v>
      </c>
      <c r="D107" s="9">
        <v>984.9</v>
      </c>
      <c r="E107" s="9">
        <v>9.5</v>
      </c>
      <c r="F107" s="9">
        <v>5</v>
      </c>
      <c r="G107" s="9">
        <v>5</v>
      </c>
      <c r="H107" s="9">
        <v>5</v>
      </c>
    </row>
    <row r="108" spans="1:8" ht="15" thickBot="1" x14ac:dyDescent="0.35">
      <c r="A108" s="8" t="s">
        <v>95</v>
      </c>
      <c r="B108" s="9">
        <v>4</v>
      </c>
      <c r="C108" s="9">
        <v>4</v>
      </c>
      <c r="D108" s="9">
        <v>983.9</v>
      </c>
      <c r="E108" s="9">
        <v>6.5</v>
      </c>
      <c r="F108" s="9">
        <v>4</v>
      </c>
      <c r="G108" s="9">
        <v>4</v>
      </c>
      <c r="H108" s="9">
        <v>4</v>
      </c>
    </row>
    <row r="109" spans="1:8" ht="15" thickBot="1" x14ac:dyDescent="0.35">
      <c r="A109" s="8" t="s">
        <v>101</v>
      </c>
      <c r="B109" s="9">
        <v>3</v>
      </c>
      <c r="C109" s="9">
        <v>3</v>
      </c>
      <c r="D109" s="9">
        <v>982.9</v>
      </c>
      <c r="E109" s="9">
        <v>5.5</v>
      </c>
      <c r="F109" s="9">
        <v>3</v>
      </c>
      <c r="G109" s="9">
        <v>3</v>
      </c>
      <c r="H109" s="9">
        <v>3</v>
      </c>
    </row>
    <row r="110" spans="1:8" ht="15" thickBot="1" x14ac:dyDescent="0.35">
      <c r="A110" s="8" t="s">
        <v>107</v>
      </c>
      <c r="B110" s="9">
        <v>2</v>
      </c>
      <c r="C110" s="9">
        <v>2</v>
      </c>
      <c r="D110" s="9">
        <v>981.9</v>
      </c>
      <c r="E110" s="9">
        <v>4.5</v>
      </c>
      <c r="F110" s="9">
        <v>2</v>
      </c>
      <c r="G110" s="9">
        <v>2</v>
      </c>
      <c r="H110" s="9">
        <v>2</v>
      </c>
    </row>
    <row r="111" spans="1:8" ht="15" thickBot="1" x14ac:dyDescent="0.35">
      <c r="A111" s="8" t="s">
        <v>112</v>
      </c>
      <c r="B111" s="9">
        <v>1</v>
      </c>
      <c r="C111" s="9">
        <v>1</v>
      </c>
      <c r="D111" s="9">
        <v>980.9</v>
      </c>
      <c r="E111" s="9">
        <v>3.5</v>
      </c>
      <c r="F111" s="9">
        <v>1</v>
      </c>
      <c r="G111" s="9">
        <v>1</v>
      </c>
      <c r="H111" s="9">
        <v>1</v>
      </c>
    </row>
    <row r="112" spans="1:8" ht="15" thickBot="1" x14ac:dyDescent="0.35">
      <c r="A112" s="8" t="s">
        <v>115</v>
      </c>
      <c r="B112" s="9">
        <v>0</v>
      </c>
      <c r="C112" s="9">
        <v>0</v>
      </c>
      <c r="D112" s="9">
        <v>979.9</v>
      </c>
      <c r="E112" s="9">
        <v>0</v>
      </c>
      <c r="F112" s="9">
        <v>0</v>
      </c>
      <c r="G112" s="9">
        <v>0</v>
      </c>
      <c r="H112" s="9">
        <v>0</v>
      </c>
    </row>
    <row r="113" spans="1:12" ht="18.600000000000001" thickBot="1" x14ac:dyDescent="0.35">
      <c r="A113" s="4"/>
    </row>
    <row r="114" spans="1:12" ht="15" thickBot="1" x14ac:dyDescent="0.35">
      <c r="A114" s="8" t="s">
        <v>119</v>
      </c>
      <c r="B114" s="8" t="s">
        <v>67</v>
      </c>
      <c r="C114" s="8" t="s">
        <v>68</v>
      </c>
      <c r="D114" s="8" t="s">
        <v>69</v>
      </c>
      <c r="E114" s="8" t="s">
        <v>70</v>
      </c>
      <c r="F114" s="8" t="s">
        <v>71</v>
      </c>
      <c r="G114" s="8" t="s">
        <v>72</v>
      </c>
      <c r="H114" s="8" t="s">
        <v>73</v>
      </c>
      <c r="I114" s="8" t="s">
        <v>120</v>
      </c>
      <c r="J114" s="8" t="s">
        <v>121</v>
      </c>
      <c r="K114" s="8" t="s">
        <v>122</v>
      </c>
      <c r="L114" s="8" t="s">
        <v>123</v>
      </c>
    </row>
    <row r="115" spans="1:12" ht="15" thickBot="1" x14ac:dyDescent="0.35">
      <c r="A115" s="8" t="s">
        <v>75</v>
      </c>
      <c r="B115" s="9">
        <v>0</v>
      </c>
      <c r="C115" s="9">
        <v>0</v>
      </c>
      <c r="D115" s="9">
        <v>979.9</v>
      </c>
      <c r="E115" s="9">
        <v>3.5</v>
      </c>
      <c r="F115" s="9">
        <v>0</v>
      </c>
      <c r="G115" s="9">
        <v>0</v>
      </c>
      <c r="H115" s="9">
        <v>0</v>
      </c>
      <c r="I115" s="9">
        <v>983.4</v>
      </c>
      <c r="J115" s="9">
        <v>1000</v>
      </c>
      <c r="K115" s="9">
        <v>16.600000000000001</v>
      </c>
      <c r="L115" s="9">
        <v>1.66</v>
      </c>
    </row>
    <row r="116" spans="1:12" ht="15" thickBot="1" x14ac:dyDescent="0.35">
      <c r="A116" s="8" t="s">
        <v>76</v>
      </c>
      <c r="B116" s="9">
        <v>0</v>
      </c>
      <c r="C116" s="9">
        <v>3</v>
      </c>
      <c r="D116" s="9">
        <v>982.9</v>
      </c>
      <c r="E116" s="9">
        <v>5.5</v>
      </c>
      <c r="F116" s="9">
        <v>4</v>
      </c>
      <c r="G116" s="9">
        <v>2</v>
      </c>
      <c r="H116" s="9">
        <v>0</v>
      </c>
      <c r="I116" s="9">
        <v>997.4</v>
      </c>
      <c r="J116" s="9">
        <v>1000</v>
      </c>
      <c r="K116" s="9">
        <v>2.6</v>
      </c>
      <c r="L116" s="9">
        <v>0.26</v>
      </c>
    </row>
    <row r="117" spans="1:12" ht="15" thickBot="1" x14ac:dyDescent="0.35">
      <c r="A117" s="8" t="s">
        <v>77</v>
      </c>
      <c r="B117" s="9">
        <v>5</v>
      </c>
      <c r="C117" s="9">
        <v>4</v>
      </c>
      <c r="D117" s="9">
        <v>983.9</v>
      </c>
      <c r="E117" s="9">
        <v>9.5</v>
      </c>
      <c r="F117" s="9">
        <v>3</v>
      </c>
      <c r="G117" s="9">
        <v>3</v>
      </c>
      <c r="H117" s="9">
        <v>5</v>
      </c>
      <c r="I117" s="9">
        <v>1013.4</v>
      </c>
      <c r="J117" s="9">
        <v>1000</v>
      </c>
      <c r="K117" s="9">
        <v>-13.4</v>
      </c>
      <c r="L117" s="9">
        <v>-1.34</v>
      </c>
    </row>
    <row r="118" spans="1:12" ht="15" thickBot="1" x14ac:dyDescent="0.35">
      <c r="A118" s="8" t="s">
        <v>78</v>
      </c>
      <c r="B118" s="9">
        <v>6</v>
      </c>
      <c r="C118" s="9">
        <v>5</v>
      </c>
      <c r="D118" s="9">
        <v>984.9</v>
      </c>
      <c r="E118" s="9">
        <v>6.5</v>
      </c>
      <c r="F118" s="9">
        <v>5</v>
      </c>
      <c r="G118" s="9">
        <v>3</v>
      </c>
      <c r="H118" s="9">
        <v>6</v>
      </c>
      <c r="I118" s="9">
        <v>1016.4</v>
      </c>
      <c r="J118" s="9">
        <v>1000</v>
      </c>
      <c r="K118" s="9">
        <v>-16.399999999999999</v>
      </c>
      <c r="L118" s="9">
        <v>-1.64</v>
      </c>
    </row>
    <row r="119" spans="1:12" ht="15" thickBot="1" x14ac:dyDescent="0.35">
      <c r="A119" s="8" t="s">
        <v>79</v>
      </c>
      <c r="B119" s="9">
        <v>0</v>
      </c>
      <c r="C119" s="9">
        <v>2</v>
      </c>
      <c r="D119" s="9">
        <v>980.9</v>
      </c>
      <c r="E119" s="9">
        <v>0</v>
      </c>
      <c r="F119" s="9">
        <v>2</v>
      </c>
      <c r="G119" s="9">
        <v>1</v>
      </c>
      <c r="H119" s="9">
        <v>0</v>
      </c>
      <c r="I119" s="9">
        <v>985.9</v>
      </c>
      <c r="J119" s="9">
        <v>1000</v>
      </c>
      <c r="K119" s="9">
        <v>14.1</v>
      </c>
      <c r="L119" s="9">
        <v>1.41</v>
      </c>
    </row>
    <row r="120" spans="1:12" ht="15" thickBot="1" x14ac:dyDescent="0.35">
      <c r="A120" s="8" t="s">
        <v>80</v>
      </c>
      <c r="B120" s="9">
        <v>0</v>
      </c>
      <c r="C120" s="9">
        <v>0</v>
      </c>
      <c r="D120" s="9">
        <v>981.9</v>
      </c>
      <c r="E120" s="9">
        <v>4.5</v>
      </c>
      <c r="F120" s="9">
        <v>0</v>
      </c>
      <c r="G120" s="9">
        <v>3</v>
      </c>
      <c r="H120" s="9">
        <v>0</v>
      </c>
      <c r="I120" s="9">
        <v>989.4</v>
      </c>
      <c r="J120" s="9">
        <v>1000</v>
      </c>
      <c r="K120" s="9">
        <v>10.6</v>
      </c>
      <c r="L120" s="9">
        <v>1.06</v>
      </c>
    </row>
    <row r="121" spans="1:12" ht="15" thickBot="1" x14ac:dyDescent="0.35">
      <c r="A121" s="8" t="s">
        <v>81</v>
      </c>
      <c r="B121" s="9">
        <v>0</v>
      </c>
      <c r="C121" s="9">
        <v>6</v>
      </c>
      <c r="D121" s="9">
        <v>985.9</v>
      </c>
      <c r="E121" s="9">
        <v>10.5</v>
      </c>
      <c r="F121" s="9">
        <v>6</v>
      </c>
      <c r="G121" s="9">
        <v>6</v>
      </c>
      <c r="H121" s="9">
        <v>0</v>
      </c>
      <c r="I121" s="9">
        <v>1014.4</v>
      </c>
      <c r="J121" s="9">
        <v>1000</v>
      </c>
      <c r="K121" s="9">
        <v>-14.4</v>
      </c>
      <c r="L121" s="9">
        <v>-1.44</v>
      </c>
    </row>
    <row r="122" spans="1:12" ht="15" thickBot="1" x14ac:dyDescent="0.35"/>
    <row r="123" spans="1:12" ht="15" thickBot="1" x14ac:dyDescent="0.35">
      <c r="A123" s="10" t="s">
        <v>124</v>
      </c>
      <c r="B123" s="11">
        <v>1026.4000000000001</v>
      </c>
    </row>
    <row r="124" spans="1:12" ht="15" thickBot="1" x14ac:dyDescent="0.35">
      <c r="A124" s="10" t="s">
        <v>125</v>
      </c>
      <c r="B124" s="11">
        <v>979.9</v>
      </c>
    </row>
    <row r="125" spans="1:12" ht="15" thickBot="1" x14ac:dyDescent="0.35">
      <c r="A125" s="10" t="s">
        <v>126</v>
      </c>
      <c r="B125" s="11">
        <v>7000.3</v>
      </c>
    </row>
    <row r="126" spans="1:12" ht="15" thickBot="1" x14ac:dyDescent="0.35">
      <c r="A126" s="10" t="s">
        <v>127</v>
      </c>
      <c r="B126" s="11">
        <v>7000</v>
      </c>
    </row>
    <row r="127" spans="1:12" ht="15" thickBot="1" x14ac:dyDescent="0.35">
      <c r="A127" s="10" t="s">
        <v>128</v>
      </c>
      <c r="B127" s="11">
        <v>0.3</v>
      </c>
    </row>
    <row r="128" spans="1:12" ht="15" thickBot="1" x14ac:dyDescent="0.35">
      <c r="A128" s="10" t="s">
        <v>129</v>
      </c>
      <c r="B128" s="11"/>
    </row>
    <row r="129" spans="1:2" ht="15" thickBot="1" x14ac:dyDescent="0.35">
      <c r="A129" s="10" t="s">
        <v>130</v>
      </c>
      <c r="B129" s="11"/>
    </row>
    <row r="130" spans="1:2" ht="15" thickBot="1" x14ac:dyDescent="0.35">
      <c r="A130" s="10" t="s">
        <v>131</v>
      </c>
      <c r="B130" s="11">
        <v>0</v>
      </c>
    </row>
    <row r="132" spans="1:2" x14ac:dyDescent="0.3">
      <c r="A132" s="12" t="s">
        <v>132</v>
      </c>
    </row>
    <row r="134" spans="1:2" x14ac:dyDescent="0.3">
      <c r="A134" s="13" t="s">
        <v>133</v>
      </c>
    </row>
    <row r="135" spans="1:2" x14ac:dyDescent="0.3">
      <c r="A135" s="13" t="s">
        <v>662</v>
      </c>
    </row>
  </sheetData>
  <hyperlinks>
    <hyperlink ref="A74" r:id="rId1" display="https://miau.my-x.hu/myx-free/coco/test/301772120220323122704.html" xr:uid="{398017F4-0D61-42E9-9997-4CBDCFCF3C93}"/>
    <hyperlink ref="A132" r:id="rId2" display="https://miau.my-x.hu/myx-free/coco/test/880993920220323122802.html" xr:uid="{DB72DB71-EF53-445C-8D23-618C55D5AD2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info</vt:lpstr>
      <vt:lpstr>nyers pontok</vt:lpstr>
      <vt:lpstr>ertekelok</vt:lpstr>
      <vt:lpstr>demo_kalibrator</vt:lpstr>
      <vt:lpstr>konszolidált pontok</vt:lpstr>
      <vt:lpstr>anti-diszkriminativ-komprom</vt:lpstr>
      <vt:lpstr>ertekelok2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2022-03-23T09:53:12Z</dcterms:created>
  <dcterms:modified xsi:type="dcterms:W3CDTF">2022-03-23T12:05:47Z</dcterms:modified>
</cp:coreProperties>
</file>