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hidePivotFieldList="1"/>
  <mc:AlternateContent xmlns:mc="http://schemas.openxmlformats.org/markup-compatibility/2006">
    <mc:Choice Requires="x15">
      <x15ac:absPath xmlns:x15ac="http://schemas.microsoft.com/office/spreadsheetml/2010/11/ac" url="https://d.docs.live.net/1a2f881c4ba11726/Egyetem/Solver/"/>
    </mc:Choice>
  </mc:AlternateContent>
  <xr:revisionPtr revIDLastSave="1988" documentId="13_ncr:1_{558D7D96-C86C-4A53-9E05-8012B1B3F01F}" xr6:coauthVersionLast="47" xr6:coauthVersionMax="47" xr10:uidLastSave="{17607110-5E8B-4964-B364-97688B0A69BA}"/>
  <bookViews>
    <workbookView xWindow="-120" yWindow="-120" windowWidth="29040" windowHeight="15840" tabRatio="588" firstSheet="1" activeTab="6" xr2:uid="{00000000-000D-0000-FFFF-FFFF00000000}"/>
  </bookViews>
  <sheets>
    <sheet name="la-liga ranking" sheetId="7" r:id="rId1"/>
    <sheet name="world ranking" sheetId="8" r:id="rId2"/>
    <sheet name="la-liga meccsek" sheetId="13" r:id="rId3"/>
    <sheet name="joslas naiv" sheetId="15" r:id="rId4"/>
    <sheet name="nem dontetlen meccsek" sheetId="11" r:id="rId5"/>
    <sheet name="szimulator" sheetId="17" r:id="rId6"/>
    <sheet name="OAM" sheetId="16" r:id="rId7"/>
  </sheets>
  <definedNames>
    <definedName name="_xlnm._FilterDatabase" localSheetId="3" hidden="1">'joslas naiv'!$E$1:$E$307</definedName>
    <definedName name="_xlnm._FilterDatabase" localSheetId="6" hidden="1">OAM!$A$1:$A$217</definedName>
    <definedName name="KülsőAdatok_4" localSheetId="0" hidden="1">'la-liga ranking'!$A$1:$I$21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" i="16" l="1"/>
  <c r="H1" i="16"/>
  <c r="I1" i="16"/>
  <c r="J1" i="16"/>
  <c r="K1" i="16"/>
  <c r="L1" i="16"/>
  <c r="M1" i="16"/>
  <c r="N1" i="16"/>
  <c r="O1" i="16"/>
  <c r="P1" i="16"/>
  <c r="Q1" i="16"/>
  <c r="R1" i="16"/>
  <c r="S1" i="16"/>
  <c r="T1" i="16"/>
  <c r="F1" i="16"/>
  <c r="E312" i="13"/>
  <c r="E311" i="13"/>
  <c r="E310" i="13"/>
  <c r="E309" i="13"/>
  <c r="E308" i="13"/>
  <c r="Z1" i="11"/>
  <c r="AK3" i="16"/>
  <c r="AK4" i="16"/>
  <c r="AK5" i="16"/>
  <c r="AK6" i="16"/>
  <c r="AK7" i="16"/>
  <c r="AK8" i="16"/>
  <c r="AK9" i="16"/>
  <c r="AK10" i="16"/>
  <c r="AK11" i="16"/>
  <c r="AK12" i="16"/>
  <c r="AK13" i="16"/>
  <c r="AK14" i="16"/>
  <c r="AK15" i="16"/>
  <c r="AK16" i="16"/>
  <c r="AK17" i="16"/>
  <c r="AK18" i="16"/>
  <c r="AK19" i="16"/>
  <c r="AK20" i="16"/>
  <c r="AK21" i="16"/>
  <c r="AK22" i="16"/>
  <c r="AK23" i="16"/>
  <c r="AK24" i="16"/>
  <c r="AK25" i="16"/>
  <c r="AK26" i="16"/>
  <c r="AK27" i="16"/>
  <c r="AK28" i="16"/>
  <c r="AK29" i="16"/>
  <c r="AK30" i="16"/>
  <c r="AK31" i="16"/>
  <c r="AK32" i="16"/>
  <c r="AK33" i="16"/>
  <c r="AK34" i="16"/>
  <c r="AK35" i="16"/>
  <c r="AK36" i="16"/>
  <c r="AK37" i="16"/>
  <c r="AK38" i="16"/>
  <c r="AK39" i="16"/>
  <c r="AK40" i="16"/>
  <c r="AK41" i="16"/>
  <c r="AK42" i="16"/>
  <c r="AK43" i="16"/>
  <c r="AK44" i="16"/>
  <c r="AK45" i="16"/>
  <c r="AK46" i="16"/>
  <c r="AK47" i="16"/>
  <c r="AK48" i="16"/>
  <c r="AK49" i="16"/>
  <c r="AK50" i="16"/>
  <c r="AK51" i="16"/>
  <c r="AK52" i="16"/>
  <c r="AK53" i="16"/>
  <c r="AK54" i="16"/>
  <c r="AK55" i="16"/>
  <c r="AK56" i="16"/>
  <c r="AK57" i="16"/>
  <c r="AK58" i="16"/>
  <c r="AK59" i="16"/>
  <c r="AK60" i="16"/>
  <c r="AK61" i="16"/>
  <c r="AK62" i="16"/>
  <c r="AK63" i="16"/>
  <c r="AK64" i="16"/>
  <c r="AK65" i="16"/>
  <c r="AK66" i="16"/>
  <c r="AK67" i="16"/>
  <c r="AK68" i="16"/>
  <c r="AK69" i="16"/>
  <c r="AK70" i="16"/>
  <c r="AK71" i="16"/>
  <c r="AK72" i="16"/>
  <c r="AK73" i="16"/>
  <c r="AK74" i="16"/>
  <c r="AK75" i="16"/>
  <c r="AK76" i="16"/>
  <c r="AK77" i="16"/>
  <c r="AK78" i="16"/>
  <c r="AK79" i="16"/>
  <c r="AK80" i="16"/>
  <c r="AK81" i="16"/>
  <c r="AK82" i="16"/>
  <c r="AK83" i="16"/>
  <c r="AK84" i="16"/>
  <c r="AK85" i="16"/>
  <c r="AK86" i="16"/>
  <c r="AK87" i="16"/>
  <c r="AK88" i="16"/>
  <c r="AK89" i="16"/>
  <c r="AK90" i="16"/>
  <c r="AK91" i="16"/>
  <c r="AK92" i="16"/>
  <c r="AK93" i="16"/>
  <c r="AK94" i="16"/>
  <c r="AK95" i="16"/>
  <c r="AK96" i="16"/>
  <c r="AK97" i="16"/>
  <c r="AK98" i="16"/>
  <c r="AK99" i="16"/>
  <c r="AK100" i="16"/>
  <c r="AK101" i="16"/>
  <c r="AK102" i="16"/>
  <c r="AK103" i="16"/>
  <c r="AK104" i="16"/>
  <c r="AK105" i="16"/>
  <c r="AK106" i="16"/>
  <c r="AK107" i="16"/>
  <c r="AK108" i="16"/>
  <c r="AK109" i="16"/>
  <c r="AK110" i="16"/>
  <c r="AK111" i="16"/>
  <c r="AK112" i="16"/>
  <c r="AK113" i="16"/>
  <c r="AK114" i="16"/>
  <c r="AK115" i="16"/>
  <c r="AK116" i="16"/>
  <c r="AK117" i="16"/>
  <c r="AK118" i="16"/>
  <c r="AK119" i="16"/>
  <c r="AK120" i="16"/>
  <c r="AK121" i="16"/>
  <c r="AK122" i="16"/>
  <c r="AK123" i="16"/>
  <c r="AK124" i="16"/>
  <c r="AK125" i="16"/>
  <c r="AK126" i="16"/>
  <c r="AK127" i="16"/>
  <c r="AK128" i="16"/>
  <c r="AK129" i="16"/>
  <c r="AK130" i="16"/>
  <c r="AK131" i="16"/>
  <c r="AK132" i="16"/>
  <c r="AK133" i="16"/>
  <c r="AK134" i="16"/>
  <c r="AK135" i="16"/>
  <c r="AK136" i="16"/>
  <c r="AK137" i="16"/>
  <c r="AK138" i="16"/>
  <c r="AK139" i="16"/>
  <c r="AK140" i="16"/>
  <c r="AK141" i="16"/>
  <c r="AK142" i="16"/>
  <c r="AK143" i="16"/>
  <c r="AK144" i="16"/>
  <c r="AK145" i="16"/>
  <c r="AK146" i="16"/>
  <c r="AK147" i="16"/>
  <c r="AK148" i="16"/>
  <c r="AK149" i="16"/>
  <c r="AK150" i="16"/>
  <c r="AK151" i="16"/>
  <c r="AK152" i="16"/>
  <c r="AK153" i="16"/>
  <c r="AK154" i="16"/>
  <c r="AK155" i="16"/>
  <c r="AK156" i="16"/>
  <c r="AK157" i="16"/>
  <c r="AK158" i="16"/>
  <c r="AK159" i="16"/>
  <c r="AK160" i="16"/>
  <c r="AK161" i="16"/>
  <c r="AK162" i="16"/>
  <c r="AK163" i="16"/>
  <c r="AK164" i="16"/>
  <c r="AK165" i="16"/>
  <c r="AK166" i="16"/>
  <c r="AK167" i="16"/>
  <c r="AK168" i="16"/>
  <c r="AK169" i="16"/>
  <c r="AK170" i="16"/>
  <c r="AK171" i="16"/>
  <c r="AK172" i="16"/>
  <c r="AK173" i="16"/>
  <c r="AK174" i="16"/>
  <c r="AK175" i="16"/>
  <c r="AK176" i="16"/>
  <c r="AK177" i="16"/>
  <c r="AK178" i="16"/>
  <c r="AK179" i="16"/>
  <c r="AK180" i="16"/>
  <c r="AK181" i="16"/>
  <c r="AK182" i="16"/>
  <c r="AK183" i="16"/>
  <c r="AK184" i="16"/>
  <c r="AK185" i="16"/>
  <c r="AK186" i="16"/>
  <c r="AK187" i="16"/>
  <c r="AK188" i="16"/>
  <c r="AK189" i="16"/>
  <c r="AK190" i="16"/>
  <c r="AK191" i="16"/>
  <c r="AK192" i="16"/>
  <c r="AK193" i="16"/>
  <c r="AK194" i="16"/>
  <c r="AK195" i="16"/>
  <c r="AK196" i="16"/>
  <c r="AK197" i="16"/>
  <c r="AK198" i="16"/>
  <c r="AK199" i="16"/>
  <c r="AK200" i="16"/>
  <c r="AK201" i="16"/>
  <c r="AK202" i="16"/>
  <c r="AK203" i="16"/>
  <c r="AK204" i="16"/>
  <c r="AK205" i="16"/>
  <c r="AK206" i="16"/>
  <c r="AK207" i="16"/>
  <c r="AK208" i="16"/>
  <c r="AK209" i="16"/>
  <c r="AK210" i="16"/>
  <c r="AK211" i="16"/>
  <c r="AK212" i="16"/>
  <c r="AK213" i="16"/>
  <c r="AK214" i="16"/>
  <c r="AK215" i="16"/>
  <c r="AK216" i="16"/>
  <c r="AK217" i="16"/>
  <c r="AK2" i="16"/>
  <c r="F210" i="16"/>
  <c r="U210" i="16" s="1"/>
  <c r="G210" i="16"/>
  <c r="V210" i="16" s="1"/>
  <c r="H210" i="16"/>
  <c r="I210" i="16"/>
  <c r="J210" i="16"/>
  <c r="Y210" i="16" s="1"/>
  <c r="K210" i="16"/>
  <c r="Z210" i="16" s="1"/>
  <c r="L210" i="16"/>
  <c r="M210" i="16"/>
  <c r="AB210" i="16" s="1"/>
  <c r="N210" i="16"/>
  <c r="AC210" i="16" s="1"/>
  <c r="O210" i="16"/>
  <c r="AD210" i="16" s="1"/>
  <c r="P210" i="16"/>
  <c r="AE210" i="16" s="1"/>
  <c r="Q210" i="16"/>
  <c r="R210" i="16"/>
  <c r="AG210" i="16" s="1"/>
  <c r="S210" i="16"/>
  <c r="AH210" i="16" s="1"/>
  <c r="T210" i="16"/>
  <c r="W210" i="16"/>
  <c r="X210" i="16"/>
  <c r="AA210" i="16"/>
  <c r="AF210" i="16"/>
  <c r="AJ210" i="16"/>
  <c r="AL210" i="16" s="1"/>
  <c r="F211" i="16"/>
  <c r="U211" i="16" s="1"/>
  <c r="G211" i="16"/>
  <c r="H211" i="16"/>
  <c r="I211" i="16"/>
  <c r="X211" i="16" s="1"/>
  <c r="J211" i="16"/>
  <c r="Y211" i="16" s="1"/>
  <c r="K211" i="16"/>
  <c r="L211" i="16"/>
  <c r="M211" i="16"/>
  <c r="AB211" i="16" s="1"/>
  <c r="N211" i="16"/>
  <c r="AC211" i="16" s="1"/>
  <c r="O211" i="16"/>
  <c r="P211" i="16"/>
  <c r="AE211" i="16" s="1"/>
  <c r="Q211" i="16"/>
  <c r="AF211" i="16" s="1"/>
  <c r="R211" i="16"/>
  <c r="AG211" i="16" s="1"/>
  <c r="S211" i="16"/>
  <c r="T211" i="16"/>
  <c r="V211" i="16"/>
  <c r="W211" i="16"/>
  <c r="Z211" i="16"/>
  <c r="AA211" i="16"/>
  <c r="AD211" i="16"/>
  <c r="AH211" i="16"/>
  <c r="AI211" i="16"/>
  <c r="AJ211" i="16"/>
  <c r="AL211" i="16"/>
  <c r="F212" i="16"/>
  <c r="U212" i="16" s="1"/>
  <c r="G212" i="16"/>
  <c r="H212" i="16"/>
  <c r="W212" i="16" s="1"/>
  <c r="I212" i="16"/>
  <c r="X212" i="16" s="1"/>
  <c r="J212" i="16"/>
  <c r="K212" i="16"/>
  <c r="L212" i="16"/>
  <c r="M212" i="16"/>
  <c r="AB212" i="16" s="1"/>
  <c r="N212" i="16"/>
  <c r="AC212" i="16" s="1"/>
  <c r="O212" i="16"/>
  <c r="AD212" i="16" s="1"/>
  <c r="P212" i="16"/>
  <c r="AE212" i="16" s="1"/>
  <c r="Q212" i="16"/>
  <c r="AF212" i="16" s="1"/>
  <c r="R212" i="16"/>
  <c r="S212" i="16"/>
  <c r="T212" i="16"/>
  <c r="V212" i="16"/>
  <c r="Y212" i="16"/>
  <c r="Z212" i="16"/>
  <c r="AA212" i="16"/>
  <c r="AG212" i="16"/>
  <c r="AH212" i="16"/>
  <c r="AJ212" i="16"/>
  <c r="AI212" i="16" s="1"/>
  <c r="F213" i="16"/>
  <c r="U213" i="16" s="1"/>
  <c r="G213" i="16"/>
  <c r="V213" i="16" s="1"/>
  <c r="H213" i="16"/>
  <c r="W213" i="16" s="1"/>
  <c r="I213" i="16"/>
  <c r="X213" i="16" s="1"/>
  <c r="J213" i="16"/>
  <c r="K213" i="16"/>
  <c r="Z213" i="16" s="1"/>
  <c r="L213" i="16"/>
  <c r="AA213" i="16" s="1"/>
  <c r="M213" i="16"/>
  <c r="N213" i="16"/>
  <c r="AC213" i="16" s="1"/>
  <c r="O213" i="16"/>
  <c r="P213" i="16"/>
  <c r="AE213" i="16" s="1"/>
  <c r="Q213" i="16"/>
  <c r="AF213" i="16" s="1"/>
  <c r="R213" i="16"/>
  <c r="AG213" i="16" s="1"/>
  <c r="S213" i="16"/>
  <c r="T213" i="16"/>
  <c r="Y213" i="16"/>
  <c r="AB213" i="16"/>
  <c r="AD213" i="16"/>
  <c r="AH213" i="16"/>
  <c r="AJ213" i="16"/>
  <c r="AI213" i="16" s="1"/>
  <c r="F214" i="16"/>
  <c r="G214" i="16"/>
  <c r="V214" i="16" s="1"/>
  <c r="H214" i="16"/>
  <c r="W214" i="16" s="1"/>
  <c r="I214" i="16"/>
  <c r="X214" i="16" s="1"/>
  <c r="J214" i="16"/>
  <c r="K214" i="16"/>
  <c r="Z214" i="16" s="1"/>
  <c r="L214" i="16"/>
  <c r="AA214" i="16" s="1"/>
  <c r="M214" i="16"/>
  <c r="N214" i="16"/>
  <c r="AC214" i="16" s="1"/>
  <c r="O214" i="16"/>
  <c r="AD214" i="16" s="1"/>
  <c r="P214" i="16"/>
  <c r="AE214" i="16" s="1"/>
  <c r="Q214" i="16"/>
  <c r="AF214" i="16" s="1"/>
  <c r="R214" i="16"/>
  <c r="AG214" i="16" s="1"/>
  <c r="S214" i="16"/>
  <c r="AH214" i="16" s="1"/>
  <c r="T214" i="16"/>
  <c r="U214" i="16"/>
  <c r="Y214" i="16"/>
  <c r="AB214" i="16"/>
  <c r="AJ214" i="16"/>
  <c r="AI214" i="16" s="1"/>
  <c r="F215" i="16"/>
  <c r="U215" i="16" s="1"/>
  <c r="G215" i="16"/>
  <c r="H215" i="16"/>
  <c r="W215" i="16" s="1"/>
  <c r="I215" i="16"/>
  <c r="J215" i="16"/>
  <c r="Y215" i="16" s="1"/>
  <c r="K215" i="16"/>
  <c r="L215" i="16"/>
  <c r="AA215" i="16" s="1"/>
  <c r="M215" i="16"/>
  <c r="AB215" i="16" s="1"/>
  <c r="N215" i="16"/>
  <c r="AC215" i="16" s="1"/>
  <c r="O215" i="16"/>
  <c r="AD215" i="16" s="1"/>
  <c r="P215" i="16"/>
  <c r="AE215" i="16" s="1"/>
  <c r="Q215" i="16"/>
  <c r="R215" i="16"/>
  <c r="AG215" i="16" s="1"/>
  <c r="S215" i="16"/>
  <c r="T215" i="16"/>
  <c r="V215" i="16"/>
  <c r="X215" i="16"/>
  <c r="Z215" i="16"/>
  <c r="AF215" i="16"/>
  <c r="AH215" i="16"/>
  <c r="AJ215" i="16"/>
  <c r="AI215" i="16" s="1"/>
  <c r="F216" i="16"/>
  <c r="G216" i="16"/>
  <c r="H216" i="16"/>
  <c r="W216" i="16" s="1"/>
  <c r="I216" i="16"/>
  <c r="X216" i="16" s="1"/>
  <c r="J216" i="16"/>
  <c r="Y216" i="16" s="1"/>
  <c r="K216" i="16"/>
  <c r="L216" i="16"/>
  <c r="AA216" i="16" s="1"/>
  <c r="M216" i="16"/>
  <c r="AB216" i="16" s="1"/>
  <c r="N216" i="16"/>
  <c r="AC216" i="16" s="1"/>
  <c r="O216" i="16"/>
  <c r="P216" i="16"/>
  <c r="AE216" i="16" s="1"/>
  <c r="Q216" i="16"/>
  <c r="AF216" i="16" s="1"/>
  <c r="R216" i="16"/>
  <c r="AG216" i="16" s="1"/>
  <c r="S216" i="16"/>
  <c r="T216" i="16"/>
  <c r="U216" i="16"/>
  <c r="V216" i="16"/>
  <c r="Z216" i="16"/>
  <c r="AD216" i="16"/>
  <c r="AH216" i="16"/>
  <c r="AJ216" i="16"/>
  <c r="AI216" i="16" s="1"/>
  <c r="F217" i="16"/>
  <c r="U217" i="16" s="1"/>
  <c r="G217" i="16"/>
  <c r="H217" i="16"/>
  <c r="W217" i="16" s="1"/>
  <c r="I217" i="16"/>
  <c r="J217" i="16"/>
  <c r="Y217" i="16" s="1"/>
  <c r="K217" i="16"/>
  <c r="Z217" i="16" s="1"/>
  <c r="L217" i="16"/>
  <c r="AA217" i="16" s="1"/>
  <c r="M217" i="16"/>
  <c r="AB217" i="16" s="1"/>
  <c r="N217" i="16"/>
  <c r="AC217" i="16" s="1"/>
  <c r="O217" i="16"/>
  <c r="P217" i="16"/>
  <c r="AE217" i="16" s="1"/>
  <c r="Q217" i="16"/>
  <c r="R217" i="16"/>
  <c r="S217" i="16"/>
  <c r="AH217" i="16" s="1"/>
  <c r="T217" i="16"/>
  <c r="V217" i="16"/>
  <c r="X217" i="16"/>
  <c r="AD217" i="16"/>
  <c r="AF217" i="16"/>
  <c r="AG217" i="16"/>
  <c r="AJ217" i="16"/>
  <c r="AI217" i="16" s="1"/>
  <c r="AD45" i="16"/>
  <c r="W98" i="16"/>
  <c r="AA126" i="16"/>
  <c r="AC146" i="16"/>
  <c r="AA152" i="16"/>
  <c r="AH157" i="16"/>
  <c r="AB167" i="16"/>
  <c r="W172" i="16"/>
  <c r="X175" i="16"/>
  <c r="AF179" i="16"/>
  <c r="AH188" i="16"/>
  <c r="AE192" i="16"/>
  <c r="X197" i="16"/>
  <c r="AG201" i="16"/>
  <c r="AA206" i="16"/>
  <c r="F3" i="16"/>
  <c r="U3" i="16" s="1"/>
  <c r="G3" i="16"/>
  <c r="V3" i="16" s="1"/>
  <c r="H3" i="16"/>
  <c r="W3" i="16" s="1"/>
  <c r="I3" i="16"/>
  <c r="X3" i="16" s="1"/>
  <c r="J3" i="16"/>
  <c r="Y3" i="16" s="1"/>
  <c r="K3" i="16"/>
  <c r="Z3" i="16" s="1"/>
  <c r="L3" i="16"/>
  <c r="AA3" i="16" s="1"/>
  <c r="M3" i="16"/>
  <c r="AB3" i="16" s="1"/>
  <c r="N3" i="16"/>
  <c r="AC3" i="16" s="1"/>
  <c r="O3" i="16"/>
  <c r="AD3" i="16" s="1"/>
  <c r="P3" i="16"/>
  <c r="AE3" i="16" s="1"/>
  <c r="Q3" i="16"/>
  <c r="AF3" i="16" s="1"/>
  <c r="R3" i="16"/>
  <c r="AG3" i="16" s="1"/>
  <c r="S3" i="16"/>
  <c r="AH3" i="16" s="1"/>
  <c r="T3" i="16"/>
  <c r="F4" i="16"/>
  <c r="U4" i="16" s="1"/>
  <c r="G4" i="16"/>
  <c r="V4" i="16" s="1"/>
  <c r="H4" i="16"/>
  <c r="W4" i="16" s="1"/>
  <c r="I4" i="16"/>
  <c r="X4" i="16" s="1"/>
  <c r="J4" i="16"/>
  <c r="Y4" i="16" s="1"/>
  <c r="K4" i="16"/>
  <c r="Z4" i="16" s="1"/>
  <c r="L4" i="16"/>
  <c r="AA4" i="16" s="1"/>
  <c r="M4" i="16"/>
  <c r="AB4" i="16" s="1"/>
  <c r="N4" i="16"/>
  <c r="AC4" i="16" s="1"/>
  <c r="O4" i="16"/>
  <c r="AD4" i="16" s="1"/>
  <c r="P4" i="16"/>
  <c r="AE4" i="16" s="1"/>
  <c r="Q4" i="16"/>
  <c r="AF4" i="16" s="1"/>
  <c r="R4" i="16"/>
  <c r="AG4" i="16" s="1"/>
  <c r="S4" i="16"/>
  <c r="AH4" i="16" s="1"/>
  <c r="T4" i="16"/>
  <c r="F5" i="16"/>
  <c r="U5" i="16" s="1"/>
  <c r="G5" i="16"/>
  <c r="V5" i="16" s="1"/>
  <c r="H5" i="16"/>
  <c r="W5" i="16" s="1"/>
  <c r="I5" i="16"/>
  <c r="X5" i="16" s="1"/>
  <c r="J5" i="16"/>
  <c r="Y5" i="16" s="1"/>
  <c r="K5" i="16"/>
  <c r="Z5" i="16" s="1"/>
  <c r="L5" i="16"/>
  <c r="AA5" i="16" s="1"/>
  <c r="M5" i="16"/>
  <c r="AB5" i="16" s="1"/>
  <c r="N5" i="16"/>
  <c r="AC5" i="16" s="1"/>
  <c r="O5" i="16"/>
  <c r="AD5" i="16" s="1"/>
  <c r="P5" i="16"/>
  <c r="AE5" i="16" s="1"/>
  <c r="Q5" i="16"/>
  <c r="AF5" i="16" s="1"/>
  <c r="R5" i="16"/>
  <c r="AG5" i="16" s="1"/>
  <c r="S5" i="16"/>
  <c r="AH5" i="16" s="1"/>
  <c r="T5" i="16"/>
  <c r="F6" i="16"/>
  <c r="U6" i="16" s="1"/>
  <c r="G6" i="16"/>
  <c r="V6" i="16" s="1"/>
  <c r="H6" i="16"/>
  <c r="W6" i="16" s="1"/>
  <c r="I6" i="16"/>
  <c r="X6" i="16" s="1"/>
  <c r="J6" i="16"/>
  <c r="Y6" i="16" s="1"/>
  <c r="K6" i="16"/>
  <c r="Z6" i="16" s="1"/>
  <c r="L6" i="16"/>
  <c r="AA6" i="16" s="1"/>
  <c r="M6" i="16"/>
  <c r="AB6" i="16" s="1"/>
  <c r="N6" i="16"/>
  <c r="AC6" i="16" s="1"/>
  <c r="O6" i="16"/>
  <c r="AD6" i="16" s="1"/>
  <c r="P6" i="16"/>
  <c r="AE6" i="16" s="1"/>
  <c r="Q6" i="16"/>
  <c r="AF6" i="16" s="1"/>
  <c r="R6" i="16"/>
  <c r="AG6" i="16" s="1"/>
  <c r="S6" i="16"/>
  <c r="AH6" i="16" s="1"/>
  <c r="T6" i="16"/>
  <c r="F7" i="16"/>
  <c r="U7" i="16" s="1"/>
  <c r="G7" i="16"/>
  <c r="V7" i="16" s="1"/>
  <c r="H7" i="16"/>
  <c r="W7" i="16" s="1"/>
  <c r="I7" i="16"/>
  <c r="X7" i="16" s="1"/>
  <c r="J7" i="16"/>
  <c r="Y7" i="16" s="1"/>
  <c r="K7" i="16"/>
  <c r="Z7" i="16" s="1"/>
  <c r="L7" i="16"/>
  <c r="AA7" i="16" s="1"/>
  <c r="M7" i="16"/>
  <c r="AB7" i="16" s="1"/>
  <c r="N7" i="16"/>
  <c r="AC7" i="16" s="1"/>
  <c r="O7" i="16"/>
  <c r="AD7" i="16" s="1"/>
  <c r="P7" i="16"/>
  <c r="AE7" i="16" s="1"/>
  <c r="Q7" i="16"/>
  <c r="AF7" i="16" s="1"/>
  <c r="R7" i="16"/>
  <c r="AG7" i="16" s="1"/>
  <c r="S7" i="16"/>
  <c r="AH7" i="16" s="1"/>
  <c r="T7" i="16"/>
  <c r="F8" i="16"/>
  <c r="U8" i="16" s="1"/>
  <c r="G8" i="16"/>
  <c r="V8" i="16" s="1"/>
  <c r="H8" i="16"/>
  <c r="W8" i="16" s="1"/>
  <c r="I8" i="16"/>
  <c r="X8" i="16" s="1"/>
  <c r="J8" i="16"/>
  <c r="Y8" i="16" s="1"/>
  <c r="K8" i="16"/>
  <c r="Z8" i="16" s="1"/>
  <c r="L8" i="16"/>
  <c r="AA8" i="16" s="1"/>
  <c r="M8" i="16"/>
  <c r="AB8" i="16" s="1"/>
  <c r="N8" i="16"/>
  <c r="AC8" i="16" s="1"/>
  <c r="O8" i="16"/>
  <c r="AD8" i="16" s="1"/>
  <c r="P8" i="16"/>
  <c r="AE8" i="16" s="1"/>
  <c r="Q8" i="16"/>
  <c r="AF8" i="16" s="1"/>
  <c r="R8" i="16"/>
  <c r="AG8" i="16" s="1"/>
  <c r="S8" i="16"/>
  <c r="AH8" i="16" s="1"/>
  <c r="T8" i="16"/>
  <c r="F9" i="16"/>
  <c r="U9" i="16" s="1"/>
  <c r="G9" i="16"/>
  <c r="V9" i="16" s="1"/>
  <c r="H9" i="16"/>
  <c r="W9" i="16" s="1"/>
  <c r="I9" i="16"/>
  <c r="X9" i="16" s="1"/>
  <c r="J9" i="16"/>
  <c r="Y9" i="16" s="1"/>
  <c r="K9" i="16"/>
  <c r="Z9" i="16" s="1"/>
  <c r="L9" i="16"/>
  <c r="AA9" i="16" s="1"/>
  <c r="M9" i="16"/>
  <c r="AB9" i="16" s="1"/>
  <c r="N9" i="16"/>
  <c r="AC9" i="16" s="1"/>
  <c r="O9" i="16"/>
  <c r="AD9" i="16" s="1"/>
  <c r="P9" i="16"/>
  <c r="AE9" i="16" s="1"/>
  <c r="Q9" i="16"/>
  <c r="AF9" i="16" s="1"/>
  <c r="R9" i="16"/>
  <c r="AG9" i="16" s="1"/>
  <c r="S9" i="16"/>
  <c r="AH9" i="16" s="1"/>
  <c r="T9" i="16"/>
  <c r="F10" i="16"/>
  <c r="U10" i="16" s="1"/>
  <c r="G10" i="16"/>
  <c r="V10" i="16" s="1"/>
  <c r="H10" i="16"/>
  <c r="W10" i="16" s="1"/>
  <c r="I10" i="16"/>
  <c r="X10" i="16" s="1"/>
  <c r="J10" i="16"/>
  <c r="Y10" i="16" s="1"/>
  <c r="K10" i="16"/>
  <c r="Z10" i="16" s="1"/>
  <c r="L10" i="16"/>
  <c r="AA10" i="16" s="1"/>
  <c r="M10" i="16"/>
  <c r="AB10" i="16" s="1"/>
  <c r="N10" i="16"/>
  <c r="AC10" i="16" s="1"/>
  <c r="O10" i="16"/>
  <c r="AD10" i="16" s="1"/>
  <c r="P10" i="16"/>
  <c r="AE10" i="16" s="1"/>
  <c r="Q10" i="16"/>
  <c r="AF10" i="16" s="1"/>
  <c r="R10" i="16"/>
  <c r="AG10" i="16" s="1"/>
  <c r="S10" i="16"/>
  <c r="AH10" i="16" s="1"/>
  <c r="T10" i="16"/>
  <c r="F11" i="16"/>
  <c r="U11" i="16" s="1"/>
  <c r="G11" i="16"/>
  <c r="V11" i="16" s="1"/>
  <c r="H11" i="16"/>
  <c r="W11" i="16" s="1"/>
  <c r="I11" i="16"/>
  <c r="X11" i="16" s="1"/>
  <c r="J11" i="16"/>
  <c r="Y11" i="16" s="1"/>
  <c r="K11" i="16"/>
  <c r="Z11" i="16" s="1"/>
  <c r="L11" i="16"/>
  <c r="AA11" i="16" s="1"/>
  <c r="M11" i="16"/>
  <c r="AB11" i="16" s="1"/>
  <c r="N11" i="16"/>
  <c r="AC11" i="16" s="1"/>
  <c r="O11" i="16"/>
  <c r="AD11" i="16" s="1"/>
  <c r="P11" i="16"/>
  <c r="AE11" i="16" s="1"/>
  <c r="Q11" i="16"/>
  <c r="AF11" i="16" s="1"/>
  <c r="R11" i="16"/>
  <c r="AG11" i="16" s="1"/>
  <c r="S11" i="16"/>
  <c r="AH11" i="16" s="1"/>
  <c r="T11" i="16"/>
  <c r="F12" i="16"/>
  <c r="U12" i="16" s="1"/>
  <c r="G12" i="16"/>
  <c r="V12" i="16" s="1"/>
  <c r="H12" i="16"/>
  <c r="W12" i="16" s="1"/>
  <c r="I12" i="16"/>
  <c r="X12" i="16" s="1"/>
  <c r="J12" i="16"/>
  <c r="Y12" i="16" s="1"/>
  <c r="K12" i="16"/>
  <c r="Z12" i="16" s="1"/>
  <c r="L12" i="16"/>
  <c r="AA12" i="16" s="1"/>
  <c r="M12" i="16"/>
  <c r="AB12" i="16" s="1"/>
  <c r="N12" i="16"/>
  <c r="AC12" i="16" s="1"/>
  <c r="O12" i="16"/>
  <c r="AD12" i="16" s="1"/>
  <c r="P12" i="16"/>
  <c r="AE12" i="16" s="1"/>
  <c r="Q12" i="16"/>
  <c r="AF12" i="16" s="1"/>
  <c r="R12" i="16"/>
  <c r="AG12" i="16" s="1"/>
  <c r="S12" i="16"/>
  <c r="AH12" i="16" s="1"/>
  <c r="T12" i="16"/>
  <c r="F13" i="16"/>
  <c r="U13" i="16" s="1"/>
  <c r="G13" i="16"/>
  <c r="V13" i="16" s="1"/>
  <c r="H13" i="16"/>
  <c r="W13" i="16" s="1"/>
  <c r="I13" i="16"/>
  <c r="X13" i="16" s="1"/>
  <c r="J13" i="16"/>
  <c r="Y13" i="16" s="1"/>
  <c r="K13" i="16"/>
  <c r="Z13" i="16" s="1"/>
  <c r="L13" i="16"/>
  <c r="AA13" i="16" s="1"/>
  <c r="M13" i="16"/>
  <c r="AB13" i="16" s="1"/>
  <c r="N13" i="16"/>
  <c r="AC13" i="16" s="1"/>
  <c r="O13" i="16"/>
  <c r="AD13" i="16" s="1"/>
  <c r="P13" i="16"/>
  <c r="AE13" i="16" s="1"/>
  <c r="Q13" i="16"/>
  <c r="AF13" i="16" s="1"/>
  <c r="R13" i="16"/>
  <c r="AG13" i="16" s="1"/>
  <c r="S13" i="16"/>
  <c r="AH13" i="16" s="1"/>
  <c r="T13" i="16"/>
  <c r="F14" i="16"/>
  <c r="U14" i="16" s="1"/>
  <c r="G14" i="16"/>
  <c r="V14" i="16" s="1"/>
  <c r="H14" i="16"/>
  <c r="W14" i="16" s="1"/>
  <c r="I14" i="16"/>
  <c r="X14" i="16" s="1"/>
  <c r="J14" i="16"/>
  <c r="Y14" i="16" s="1"/>
  <c r="K14" i="16"/>
  <c r="Z14" i="16" s="1"/>
  <c r="L14" i="16"/>
  <c r="AA14" i="16" s="1"/>
  <c r="M14" i="16"/>
  <c r="AB14" i="16" s="1"/>
  <c r="N14" i="16"/>
  <c r="AC14" i="16" s="1"/>
  <c r="O14" i="16"/>
  <c r="AD14" i="16" s="1"/>
  <c r="P14" i="16"/>
  <c r="AE14" i="16" s="1"/>
  <c r="Q14" i="16"/>
  <c r="AF14" i="16" s="1"/>
  <c r="R14" i="16"/>
  <c r="AG14" i="16" s="1"/>
  <c r="S14" i="16"/>
  <c r="AH14" i="16" s="1"/>
  <c r="T14" i="16"/>
  <c r="F15" i="16"/>
  <c r="U15" i="16" s="1"/>
  <c r="G15" i="16"/>
  <c r="V15" i="16" s="1"/>
  <c r="H15" i="16"/>
  <c r="W15" i="16" s="1"/>
  <c r="I15" i="16"/>
  <c r="X15" i="16" s="1"/>
  <c r="J15" i="16"/>
  <c r="Y15" i="16" s="1"/>
  <c r="K15" i="16"/>
  <c r="Z15" i="16" s="1"/>
  <c r="L15" i="16"/>
  <c r="AA15" i="16" s="1"/>
  <c r="M15" i="16"/>
  <c r="AB15" i="16" s="1"/>
  <c r="N15" i="16"/>
  <c r="AC15" i="16" s="1"/>
  <c r="O15" i="16"/>
  <c r="AD15" i="16" s="1"/>
  <c r="P15" i="16"/>
  <c r="AE15" i="16" s="1"/>
  <c r="Q15" i="16"/>
  <c r="AF15" i="16" s="1"/>
  <c r="R15" i="16"/>
  <c r="AG15" i="16" s="1"/>
  <c r="S15" i="16"/>
  <c r="AH15" i="16" s="1"/>
  <c r="T15" i="16"/>
  <c r="F16" i="16"/>
  <c r="U16" i="16" s="1"/>
  <c r="G16" i="16"/>
  <c r="V16" i="16" s="1"/>
  <c r="H16" i="16"/>
  <c r="W16" i="16" s="1"/>
  <c r="I16" i="16"/>
  <c r="X16" i="16" s="1"/>
  <c r="J16" i="16"/>
  <c r="Y16" i="16" s="1"/>
  <c r="K16" i="16"/>
  <c r="Z16" i="16" s="1"/>
  <c r="L16" i="16"/>
  <c r="AA16" i="16" s="1"/>
  <c r="M16" i="16"/>
  <c r="AB16" i="16" s="1"/>
  <c r="N16" i="16"/>
  <c r="AC16" i="16" s="1"/>
  <c r="O16" i="16"/>
  <c r="AD16" i="16" s="1"/>
  <c r="P16" i="16"/>
  <c r="AE16" i="16" s="1"/>
  <c r="Q16" i="16"/>
  <c r="AF16" i="16" s="1"/>
  <c r="R16" i="16"/>
  <c r="AG16" i="16" s="1"/>
  <c r="S16" i="16"/>
  <c r="AH16" i="16" s="1"/>
  <c r="T16" i="16"/>
  <c r="F17" i="16"/>
  <c r="U17" i="16" s="1"/>
  <c r="G17" i="16"/>
  <c r="V17" i="16" s="1"/>
  <c r="H17" i="16"/>
  <c r="W17" i="16" s="1"/>
  <c r="I17" i="16"/>
  <c r="X17" i="16" s="1"/>
  <c r="J17" i="16"/>
  <c r="Y17" i="16" s="1"/>
  <c r="K17" i="16"/>
  <c r="Z17" i="16" s="1"/>
  <c r="L17" i="16"/>
  <c r="AA17" i="16" s="1"/>
  <c r="M17" i="16"/>
  <c r="AB17" i="16" s="1"/>
  <c r="N17" i="16"/>
  <c r="AC17" i="16" s="1"/>
  <c r="O17" i="16"/>
  <c r="AD17" i="16" s="1"/>
  <c r="P17" i="16"/>
  <c r="AE17" i="16" s="1"/>
  <c r="Q17" i="16"/>
  <c r="AF17" i="16" s="1"/>
  <c r="R17" i="16"/>
  <c r="AG17" i="16" s="1"/>
  <c r="S17" i="16"/>
  <c r="AH17" i="16" s="1"/>
  <c r="T17" i="16"/>
  <c r="F18" i="16"/>
  <c r="U18" i="16" s="1"/>
  <c r="G18" i="16"/>
  <c r="V18" i="16" s="1"/>
  <c r="H18" i="16"/>
  <c r="W18" i="16" s="1"/>
  <c r="I18" i="16"/>
  <c r="X18" i="16" s="1"/>
  <c r="J18" i="16"/>
  <c r="Y18" i="16" s="1"/>
  <c r="K18" i="16"/>
  <c r="Z18" i="16" s="1"/>
  <c r="L18" i="16"/>
  <c r="AA18" i="16" s="1"/>
  <c r="M18" i="16"/>
  <c r="AB18" i="16" s="1"/>
  <c r="N18" i="16"/>
  <c r="AC18" i="16" s="1"/>
  <c r="O18" i="16"/>
  <c r="AD18" i="16" s="1"/>
  <c r="P18" i="16"/>
  <c r="AE18" i="16" s="1"/>
  <c r="Q18" i="16"/>
  <c r="AF18" i="16" s="1"/>
  <c r="R18" i="16"/>
  <c r="AG18" i="16" s="1"/>
  <c r="S18" i="16"/>
  <c r="AH18" i="16" s="1"/>
  <c r="T18" i="16"/>
  <c r="F19" i="16"/>
  <c r="U19" i="16" s="1"/>
  <c r="G19" i="16"/>
  <c r="V19" i="16" s="1"/>
  <c r="H19" i="16"/>
  <c r="W19" i="16" s="1"/>
  <c r="I19" i="16"/>
  <c r="X19" i="16" s="1"/>
  <c r="J19" i="16"/>
  <c r="Y19" i="16" s="1"/>
  <c r="K19" i="16"/>
  <c r="Z19" i="16" s="1"/>
  <c r="L19" i="16"/>
  <c r="AA19" i="16" s="1"/>
  <c r="M19" i="16"/>
  <c r="AB19" i="16" s="1"/>
  <c r="N19" i="16"/>
  <c r="AC19" i="16" s="1"/>
  <c r="O19" i="16"/>
  <c r="AD19" i="16" s="1"/>
  <c r="P19" i="16"/>
  <c r="AE19" i="16" s="1"/>
  <c r="Q19" i="16"/>
  <c r="AF19" i="16" s="1"/>
  <c r="R19" i="16"/>
  <c r="AG19" i="16" s="1"/>
  <c r="S19" i="16"/>
  <c r="AH19" i="16" s="1"/>
  <c r="T19" i="16"/>
  <c r="F20" i="16"/>
  <c r="U20" i="16" s="1"/>
  <c r="G20" i="16"/>
  <c r="V20" i="16" s="1"/>
  <c r="H20" i="16"/>
  <c r="W20" i="16" s="1"/>
  <c r="I20" i="16"/>
  <c r="X20" i="16" s="1"/>
  <c r="J20" i="16"/>
  <c r="Y20" i="16" s="1"/>
  <c r="K20" i="16"/>
  <c r="Z20" i="16" s="1"/>
  <c r="L20" i="16"/>
  <c r="AA20" i="16" s="1"/>
  <c r="M20" i="16"/>
  <c r="AB20" i="16" s="1"/>
  <c r="N20" i="16"/>
  <c r="AC20" i="16" s="1"/>
  <c r="O20" i="16"/>
  <c r="AD20" i="16" s="1"/>
  <c r="P20" i="16"/>
  <c r="AE20" i="16" s="1"/>
  <c r="Q20" i="16"/>
  <c r="AF20" i="16" s="1"/>
  <c r="R20" i="16"/>
  <c r="AG20" i="16" s="1"/>
  <c r="S20" i="16"/>
  <c r="AH20" i="16" s="1"/>
  <c r="T20" i="16"/>
  <c r="F21" i="16"/>
  <c r="U21" i="16" s="1"/>
  <c r="G21" i="16"/>
  <c r="V21" i="16" s="1"/>
  <c r="H21" i="16"/>
  <c r="W21" i="16" s="1"/>
  <c r="I21" i="16"/>
  <c r="X21" i="16" s="1"/>
  <c r="J21" i="16"/>
  <c r="Y21" i="16" s="1"/>
  <c r="K21" i="16"/>
  <c r="Z21" i="16" s="1"/>
  <c r="L21" i="16"/>
  <c r="AA21" i="16" s="1"/>
  <c r="M21" i="16"/>
  <c r="AB21" i="16" s="1"/>
  <c r="N21" i="16"/>
  <c r="AC21" i="16" s="1"/>
  <c r="O21" i="16"/>
  <c r="AD21" i="16" s="1"/>
  <c r="P21" i="16"/>
  <c r="AE21" i="16" s="1"/>
  <c r="Q21" i="16"/>
  <c r="AF21" i="16" s="1"/>
  <c r="R21" i="16"/>
  <c r="AG21" i="16" s="1"/>
  <c r="S21" i="16"/>
  <c r="AH21" i="16" s="1"/>
  <c r="T21" i="16"/>
  <c r="F22" i="16"/>
  <c r="U22" i="16" s="1"/>
  <c r="G22" i="16"/>
  <c r="V22" i="16" s="1"/>
  <c r="H22" i="16"/>
  <c r="W22" i="16" s="1"/>
  <c r="I22" i="16"/>
  <c r="X22" i="16" s="1"/>
  <c r="J22" i="16"/>
  <c r="Y22" i="16" s="1"/>
  <c r="K22" i="16"/>
  <c r="Z22" i="16" s="1"/>
  <c r="L22" i="16"/>
  <c r="AA22" i="16" s="1"/>
  <c r="M22" i="16"/>
  <c r="AB22" i="16" s="1"/>
  <c r="N22" i="16"/>
  <c r="AC22" i="16" s="1"/>
  <c r="O22" i="16"/>
  <c r="AD22" i="16" s="1"/>
  <c r="P22" i="16"/>
  <c r="AE22" i="16" s="1"/>
  <c r="Q22" i="16"/>
  <c r="AF22" i="16" s="1"/>
  <c r="R22" i="16"/>
  <c r="AG22" i="16" s="1"/>
  <c r="S22" i="16"/>
  <c r="AH22" i="16" s="1"/>
  <c r="T22" i="16"/>
  <c r="F23" i="16"/>
  <c r="U23" i="16" s="1"/>
  <c r="G23" i="16"/>
  <c r="V23" i="16" s="1"/>
  <c r="H23" i="16"/>
  <c r="W23" i="16" s="1"/>
  <c r="I23" i="16"/>
  <c r="X23" i="16" s="1"/>
  <c r="J23" i="16"/>
  <c r="Y23" i="16" s="1"/>
  <c r="K23" i="16"/>
  <c r="Z23" i="16" s="1"/>
  <c r="L23" i="16"/>
  <c r="AA23" i="16" s="1"/>
  <c r="M23" i="16"/>
  <c r="AB23" i="16" s="1"/>
  <c r="N23" i="16"/>
  <c r="AC23" i="16" s="1"/>
  <c r="O23" i="16"/>
  <c r="AD23" i="16" s="1"/>
  <c r="P23" i="16"/>
  <c r="AE23" i="16" s="1"/>
  <c r="Q23" i="16"/>
  <c r="AF23" i="16" s="1"/>
  <c r="R23" i="16"/>
  <c r="AG23" i="16" s="1"/>
  <c r="S23" i="16"/>
  <c r="AH23" i="16" s="1"/>
  <c r="T23" i="16"/>
  <c r="F24" i="16"/>
  <c r="U24" i="16" s="1"/>
  <c r="G24" i="16"/>
  <c r="V24" i="16" s="1"/>
  <c r="H24" i="16"/>
  <c r="W24" i="16" s="1"/>
  <c r="I24" i="16"/>
  <c r="X24" i="16" s="1"/>
  <c r="J24" i="16"/>
  <c r="Y24" i="16" s="1"/>
  <c r="K24" i="16"/>
  <c r="Z24" i="16" s="1"/>
  <c r="L24" i="16"/>
  <c r="AA24" i="16" s="1"/>
  <c r="M24" i="16"/>
  <c r="AB24" i="16" s="1"/>
  <c r="N24" i="16"/>
  <c r="AC24" i="16" s="1"/>
  <c r="O24" i="16"/>
  <c r="AD24" i="16" s="1"/>
  <c r="P24" i="16"/>
  <c r="AE24" i="16" s="1"/>
  <c r="Q24" i="16"/>
  <c r="AF24" i="16" s="1"/>
  <c r="R24" i="16"/>
  <c r="AG24" i="16" s="1"/>
  <c r="S24" i="16"/>
  <c r="AH24" i="16" s="1"/>
  <c r="T24" i="16"/>
  <c r="F25" i="16"/>
  <c r="U25" i="16" s="1"/>
  <c r="G25" i="16"/>
  <c r="V25" i="16" s="1"/>
  <c r="H25" i="16"/>
  <c r="W25" i="16" s="1"/>
  <c r="I25" i="16"/>
  <c r="X25" i="16" s="1"/>
  <c r="J25" i="16"/>
  <c r="Y25" i="16" s="1"/>
  <c r="K25" i="16"/>
  <c r="Z25" i="16" s="1"/>
  <c r="L25" i="16"/>
  <c r="AA25" i="16" s="1"/>
  <c r="M25" i="16"/>
  <c r="AB25" i="16" s="1"/>
  <c r="N25" i="16"/>
  <c r="AC25" i="16" s="1"/>
  <c r="O25" i="16"/>
  <c r="AD25" i="16" s="1"/>
  <c r="P25" i="16"/>
  <c r="AE25" i="16" s="1"/>
  <c r="Q25" i="16"/>
  <c r="AF25" i="16" s="1"/>
  <c r="R25" i="16"/>
  <c r="AG25" i="16" s="1"/>
  <c r="S25" i="16"/>
  <c r="AH25" i="16" s="1"/>
  <c r="T25" i="16"/>
  <c r="F26" i="16"/>
  <c r="U26" i="16" s="1"/>
  <c r="G26" i="16"/>
  <c r="V26" i="16" s="1"/>
  <c r="H26" i="16"/>
  <c r="W26" i="16" s="1"/>
  <c r="I26" i="16"/>
  <c r="X26" i="16" s="1"/>
  <c r="J26" i="16"/>
  <c r="Y26" i="16" s="1"/>
  <c r="K26" i="16"/>
  <c r="Z26" i="16" s="1"/>
  <c r="L26" i="16"/>
  <c r="AA26" i="16" s="1"/>
  <c r="M26" i="16"/>
  <c r="AB26" i="16" s="1"/>
  <c r="N26" i="16"/>
  <c r="AC26" i="16" s="1"/>
  <c r="O26" i="16"/>
  <c r="AD26" i="16" s="1"/>
  <c r="P26" i="16"/>
  <c r="AE26" i="16" s="1"/>
  <c r="Q26" i="16"/>
  <c r="AF26" i="16" s="1"/>
  <c r="R26" i="16"/>
  <c r="AG26" i="16" s="1"/>
  <c r="S26" i="16"/>
  <c r="AH26" i="16" s="1"/>
  <c r="T26" i="16"/>
  <c r="F27" i="16"/>
  <c r="U27" i="16" s="1"/>
  <c r="G27" i="16"/>
  <c r="V27" i="16" s="1"/>
  <c r="H27" i="16"/>
  <c r="W27" i="16" s="1"/>
  <c r="I27" i="16"/>
  <c r="X27" i="16" s="1"/>
  <c r="J27" i="16"/>
  <c r="Y27" i="16" s="1"/>
  <c r="K27" i="16"/>
  <c r="Z27" i="16" s="1"/>
  <c r="L27" i="16"/>
  <c r="AA27" i="16" s="1"/>
  <c r="M27" i="16"/>
  <c r="AB27" i="16" s="1"/>
  <c r="N27" i="16"/>
  <c r="AC27" i="16" s="1"/>
  <c r="O27" i="16"/>
  <c r="AD27" i="16" s="1"/>
  <c r="P27" i="16"/>
  <c r="AE27" i="16" s="1"/>
  <c r="Q27" i="16"/>
  <c r="AF27" i="16" s="1"/>
  <c r="R27" i="16"/>
  <c r="AG27" i="16" s="1"/>
  <c r="S27" i="16"/>
  <c r="AH27" i="16" s="1"/>
  <c r="T27" i="16"/>
  <c r="F28" i="16"/>
  <c r="U28" i="16" s="1"/>
  <c r="G28" i="16"/>
  <c r="V28" i="16" s="1"/>
  <c r="H28" i="16"/>
  <c r="W28" i="16" s="1"/>
  <c r="I28" i="16"/>
  <c r="X28" i="16" s="1"/>
  <c r="J28" i="16"/>
  <c r="Y28" i="16" s="1"/>
  <c r="K28" i="16"/>
  <c r="Z28" i="16" s="1"/>
  <c r="L28" i="16"/>
  <c r="AA28" i="16" s="1"/>
  <c r="M28" i="16"/>
  <c r="AB28" i="16" s="1"/>
  <c r="N28" i="16"/>
  <c r="AC28" i="16" s="1"/>
  <c r="O28" i="16"/>
  <c r="AD28" i="16" s="1"/>
  <c r="P28" i="16"/>
  <c r="AE28" i="16" s="1"/>
  <c r="Q28" i="16"/>
  <c r="AF28" i="16" s="1"/>
  <c r="R28" i="16"/>
  <c r="AG28" i="16" s="1"/>
  <c r="S28" i="16"/>
  <c r="AH28" i="16" s="1"/>
  <c r="T28" i="16"/>
  <c r="F29" i="16"/>
  <c r="U29" i="16" s="1"/>
  <c r="G29" i="16"/>
  <c r="V29" i="16" s="1"/>
  <c r="H29" i="16"/>
  <c r="W29" i="16" s="1"/>
  <c r="I29" i="16"/>
  <c r="X29" i="16" s="1"/>
  <c r="J29" i="16"/>
  <c r="Y29" i="16" s="1"/>
  <c r="K29" i="16"/>
  <c r="Z29" i="16" s="1"/>
  <c r="L29" i="16"/>
  <c r="AA29" i="16" s="1"/>
  <c r="M29" i="16"/>
  <c r="AB29" i="16" s="1"/>
  <c r="N29" i="16"/>
  <c r="AC29" i="16" s="1"/>
  <c r="O29" i="16"/>
  <c r="AD29" i="16" s="1"/>
  <c r="P29" i="16"/>
  <c r="AE29" i="16" s="1"/>
  <c r="Q29" i="16"/>
  <c r="AF29" i="16" s="1"/>
  <c r="R29" i="16"/>
  <c r="AG29" i="16" s="1"/>
  <c r="S29" i="16"/>
  <c r="AH29" i="16" s="1"/>
  <c r="T29" i="16"/>
  <c r="F30" i="16"/>
  <c r="U30" i="16" s="1"/>
  <c r="G30" i="16"/>
  <c r="V30" i="16" s="1"/>
  <c r="H30" i="16"/>
  <c r="W30" i="16" s="1"/>
  <c r="I30" i="16"/>
  <c r="X30" i="16" s="1"/>
  <c r="J30" i="16"/>
  <c r="Y30" i="16" s="1"/>
  <c r="K30" i="16"/>
  <c r="Z30" i="16" s="1"/>
  <c r="L30" i="16"/>
  <c r="AA30" i="16" s="1"/>
  <c r="M30" i="16"/>
  <c r="AB30" i="16" s="1"/>
  <c r="N30" i="16"/>
  <c r="AC30" i="16" s="1"/>
  <c r="O30" i="16"/>
  <c r="AD30" i="16" s="1"/>
  <c r="P30" i="16"/>
  <c r="AE30" i="16" s="1"/>
  <c r="Q30" i="16"/>
  <c r="AF30" i="16" s="1"/>
  <c r="R30" i="16"/>
  <c r="AG30" i="16" s="1"/>
  <c r="S30" i="16"/>
  <c r="AH30" i="16" s="1"/>
  <c r="T30" i="16"/>
  <c r="F31" i="16"/>
  <c r="U31" i="16" s="1"/>
  <c r="G31" i="16"/>
  <c r="V31" i="16" s="1"/>
  <c r="H31" i="16"/>
  <c r="W31" i="16" s="1"/>
  <c r="I31" i="16"/>
  <c r="X31" i="16" s="1"/>
  <c r="J31" i="16"/>
  <c r="Y31" i="16" s="1"/>
  <c r="K31" i="16"/>
  <c r="Z31" i="16" s="1"/>
  <c r="L31" i="16"/>
  <c r="AA31" i="16" s="1"/>
  <c r="M31" i="16"/>
  <c r="AB31" i="16" s="1"/>
  <c r="N31" i="16"/>
  <c r="AC31" i="16" s="1"/>
  <c r="O31" i="16"/>
  <c r="AD31" i="16" s="1"/>
  <c r="P31" i="16"/>
  <c r="AE31" i="16" s="1"/>
  <c r="Q31" i="16"/>
  <c r="AF31" i="16" s="1"/>
  <c r="R31" i="16"/>
  <c r="AG31" i="16" s="1"/>
  <c r="S31" i="16"/>
  <c r="AH31" i="16" s="1"/>
  <c r="T31" i="16"/>
  <c r="F32" i="16"/>
  <c r="U32" i="16" s="1"/>
  <c r="G32" i="16"/>
  <c r="V32" i="16" s="1"/>
  <c r="H32" i="16"/>
  <c r="W32" i="16" s="1"/>
  <c r="I32" i="16"/>
  <c r="X32" i="16" s="1"/>
  <c r="J32" i="16"/>
  <c r="Y32" i="16" s="1"/>
  <c r="K32" i="16"/>
  <c r="Z32" i="16" s="1"/>
  <c r="L32" i="16"/>
  <c r="AA32" i="16" s="1"/>
  <c r="M32" i="16"/>
  <c r="AB32" i="16" s="1"/>
  <c r="N32" i="16"/>
  <c r="AC32" i="16" s="1"/>
  <c r="O32" i="16"/>
  <c r="AD32" i="16" s="1"/>
  <c r="P32" i="16"/>
  <c r="AE32" i="16" s="1"/>
  <c r="Q32" i="16"/>
  <c r="AF32" i="16" s="1"/>
  <c r="R32" i="16"/>
  <c r="AG32" i="16" s="1"/>
  <c r="S32" i="16"/>
  <c r="AH32" i="16" s="1"/>
  <c r="T32" i="16"/>
  <c r="F33" i="16"/>
  <c r="U33" i="16" s="1"/>
  <c r="G33" i="16"/>
  <c r="V33" i="16" s="1"/>
  <c r="H33" i="16"/>
  <c r="W33" i="16" s="1"/>
  <c r="I33" i="16"/>
  <c r="X33" i="16" s="1"/>
  <c r="J33" i="16"/>
  <c r="Y33" i="16" s="1"/>
  <c r="K33" i="16"/>
  <c r="Z33" i="16" s="1"/>
  <c r="L33" i="16"/>
  <c r="AA33" i="16" s="1"/>
  <c r="M33" i="16"/>
  <c r="AB33" i="16" s="1"/>
  <c r="N33" i="16"/>
  <c r="AC33" i="16" s="1"/>
  <c r="O33" i="16"/>
  <c r="AD33" i="16" s="1"/>
  <c r="P33" i="16"/>
  <c r="AE33" i="16" s="1"/>
  <c r="Q33" i="16"/>
  <c r="AF33" i="16" s="1"/>
  <c r="R33" i="16"/>
  <c r="AG33" i="16" s="1"/>
  <c r="S33" i="16"/>
  <c r="AH33" i="16" s="1"/>
  <c r="T33" i="16"/>
  <c r="F34" i="16"/>
  <c r="U34" i="16" s="1"/>
  <c r="G34" i="16"/>
  <c r="V34" i="16" s="1"/>
  <c r="H34" i="16"/>
  <c r="W34" i="16" s="1"/>
  <c r="I34" i="16"/>
  <c r="X34" i="16" s="1"/>
  <c r="J34" i="16"/>
  <c r="Y34" i="16" s="1"/>
  <c r="K34" i="16"/>
  <c r="Z34" i="16" s="1"/>
  <c r="L34" i="16"/>
  <c r="AA34" i="16" s="1"/>
  <c r="M34" i="16"/>
  <c r="AB34" i="16" s="1"/>
  <c r="N34" i="16"/>
  <c r="AC34" i="16" s="1"/>
  <c r="O34" i="16"/>
  <c r="AD34" i="16" s="1"/>
  <c r="P34" i="16"/>
  <c r="AE34" i="16" s="1"/>
  <c r="Q34" i="16"/>
  <c r="AF34" i="16" s="1"/>
  <c r="R34" i="16"/>
  <c r="AG34" i="16" s="1"/>
  <c r="S34" i="16"/>
  <c r="AH34" i="16" s="1"/>
  <c r="T34" i="16"/>
  <c r="F35" i="16"/>
  <c r="U35" i="16" s="1"/>
  <c r="G35" i="16"/>
  <c r="V35" i="16" s="1"/>
  <c r="H35" i="16"/>
  <c r="W35" i="16" s="1"/>
  <c r="I35" i="16"/>
  <c r="X35" i="16" s="1"/>
  <c r="J35" i="16"/>
  <c r="Y35" i="16" s="1"/>
  <c r="K35" i="16"/>
  <c r="Z35" i="16" s="1"/>
  <c r="L35" i="16"/>
  <c r="AA35" i="16" s="1"/>
  <c r="M35" i="16"/>
  <c r="AB35" i="16" s="1"/>
  <c r="N35" i="16"/>
  <c r="AC35" i="16" s="1"/>
  <c r="O35" i="16"/>
  <c r="AD35" i="16" s="1"/>
  <c r="P35" i="16"/>
  <c r="AE35" i="16" s="1"/>
  <c r="Q35" i="16"/>
  <c r="AF35" i="16" s="1"/>
  <c r="R35" i="16"/>
  <c r="AG35" i="16" s="1"/>
  <c r="S35" i="16"/>
  <c r="AH35" i="16" s="1"/>
  <c r="T35" i="16"/>
  <c r="F36" i="16"/>
  <c r="U36" i="16" s="1"/>
  <c r="G36" i="16"/>
  <c r="V36" i="16" s="1"/>
  <c r="H36" i="16"/>
  <c r="W36" i="16" s="1"/>
  <c r="I36" i="16"/>
  <c r="X36" i="16" s="1"/>
  <c r="J36" i="16"/>
  <c r="Y36" i="16" s="1"/>
  <c r="K36" i="16"/>
  <c r="Z36" i="16" s="1"/>
  <c r="L36" i="16"/>
  <c r="AA36" i="16" s="1"/>
  <c r="M36" i="16"/>
  <c r="AB36" i="16" s="1"/>
  <c r="N36" i="16"/>
  <c r="AC36" i="16" s="1"/>
  <c r="O36" i="16"/>
  <c r="AD36" i="16" s="1"/>
  <c r="P36" i="16"/>
  <c r="AE36" i="16" s="1"/>
  <c r="Q36" i="16"/>
  <c r="AF36" i="16" s="1"/>
  <c r="R36" i="16"/>
  <c r="AG36" i="16" s="1"/>
  <c r="S36" i="16"/>
  <c r="AH36" i="16" s="1"/>
  <c r="T36" i="16"/>
  <c r="F37" i="16"/>
  <c r="U37" i="16" s="1"/>
  <c r="G37" i="16"/>
  <c r="V37" i="16" s="1"/>
  <c r="H37" i="16"/>
  <c r="W37" i="16" s="1"/>
  <c r="I37" i="16"/>
  <c r="X37" i="16" s="1"/>
  <c r="J37" i="16"/>
  <c r="Y37" i="16" s="1"/>
  <c r="K37" i="16"/>
  <c r="Z37" i="16" s="1"/>
  <c r="L37" i="16"/>
  <c r="AA37" i="16" s="1"/>
  <c r="M37" i="16"/>
  <c r="AB37" i="16" s="1"/>
  <c r="N37" i="16"/>
  <c r="AC37" i="16" s="1"/>
  <c r="O37" i="16"/>
  <c r="AD37" i="16" s="1"/>
  <c r="P37" i="16"/>
  <c r="AE37" i="16" s="1"/>
  <c r="Q37" i="16"/>
  <c r="AF37" i="16" s="1"/>
  <c r="R37" i="16"/>
  <c r="AG37" i="16" s="1"/>
  <c r="S37" i="16"/>
  <c r="AH37" i="16" s="1"/>
  <c r="T37" i="16"/>
  <c r="F38" i="16"/>
  <c r="U38" i="16" s="1"/>
  <c r="G38" i="16"/>
  <c r="V38" i="16" s="1"/>
  <c r="H38" i="16"/>
  <c r="W38" i="16" s="1"/>
  <c r="I38" i="16"/>
  <c r="X38" i="16" s="1"/>
  <c r="J38" i="16"/>
  <c r="Y38" i="16" s="1"/>
  <c r="K38" i="16"/>
  <c r="Z38" i="16" s="1"/>
  <c r="L38" i="16"/>
  <c r="AA38" i="16" s="1"/>
  <c r="M38" i="16"/>
  <c r="AB38" i="16" s="1"/>
  <c r="N38" i="16"/>
  <c r="AC38" i="16" s="1"/>
  <c r="O38" i="16"/>
  <c r="AD38" i="16" s="1"/>
  <c r="P38" i="16"/>
  <c r="AE38" i="16" s="1"/>
  <c r="Q38" i="16"/>
  <c r="AF38" i="16" s="1"/>
  <c r="R38" i="16"/>
  <c r="AG38" i="16" s="1"/>
  <c r="S38" i="16"/>
  <c r="AH38" i="16" s="1"/>
  <c r="T38" i="16"/>
  <c r="F39" i="16"/>
  <c r="U39" i="16" s="1"/>
  <c r="G39" i="16"/>
  <c r="V39" i="16" s="1"/>
  <c r="H39" i="16"/>
  <c r="W39" i="16" s="1"/>
  <c r="I39" i="16"/>
  <c r="X39" i="16" s="1"/>
  <c r="J39" i="16"/>
  <c r="Y39" i="16" s="1"/>
  <c r="K39" i="16"/>
  <c r="Z39" i="16" s="1"/>
  <c r="L39" i="16"/>
  <c r="AA39" i="16" s="1"/>
  <c r="M39" i="16"/>
  <c r="AB39" i="16" s="1"/>
  <c r="N39" i="16"/>
  <c r="AC39" i="16" s="1"/>
  <c r="O39" i="16"/>
  <c r="AD39" i="16" s="1"/>
  <c r="P39" i="16"/>
  <c r="AE39" i="16" s="1"/>
  <c r="Q39" i="16"/>
  <c r="AF39" i="16" s="1"/>
  <c r="R39" i="16"/>
  <c r="AG39" i="16" s="1"/>
  <c r="S39" i="16"/>
  <c r="AH39" i="16" s="1"/>
  <c r="T39" i="16"/>
  <c r="F40" i="16"/>
  <c r="U40" i="16" s="1"/>
  <c r="G40" i="16"/>
  <c r="V40" i="16" s="1"/>
  <c r="H40" i="16"/>
  <c r="W40" i="16" s="1"/>
  <c r="I40" i="16"/>
  <c r="X40" i="16" s="1"/>
  <c r="J40" i="16"/>
  <c r="Y40" i="16" s="1"/>
  <c r="K40" i="16"/>
  <c r="Z40" i="16" s="1"/>
  <c r="L40" i="16"/>
  <c r="AA40" i="16" s="1"/>
  <c r="M40" i="16"/>
  <c r="AB40" i="16" s="1"/>
  <c r="N40" i="16"/>
  <c r="AC40" i="16" s="1"/>
  <c r="O40" i="16"/>
  <c r="AD40" i="16" s="1"/>
  <c r="P40" i="16"/>
  <c r="AE40" i="16" s="1"/>
  <c r="Q40" i="16"/>
  <c r="AF40" i="16" s="1"/>
  <c r="R40" i="16"/>
  <c r="AG40" i="16" s="1"/>
  <c r="S40" i="16"/>
  <c r="AH40" i="16" s="1"/>
  <c r="T40" i="16"/>
  <c r="F41" i="16"/>
  <c r="U41" i="16" s="1"/>
  <c r="G41" i="16"/>
  <c r="V41" i="16" s="1"/>
  <c r="H41" i="16"/>
  <c r="W41" i="16" s="1"/>
  <c r="I41" i="16"/>
  <c r="X41" i="16" s="1"/>
  <c r="J41" i="16"/>
  <c r="Y41" i="16" s="1"/>
  <c r="K41" i="16"/>
  <c r="Z41" i="16" s="1"/>
  <c r="L41" i="16"/>
  <c r="AA41" i="16" s="1"/>
  <c r="M41" i="16"/>
  <c r="AB41" i="16" s="1"/>
  <c r="N41" i="16"/>
  <c r="AC41" i="16" s="1"/>
  <c r="O41" i="16"/>
  <c r="AD41" i="16" s="1"/>
  <c r="P41" i="16"/>
  <c r="AE41" i="16" s="1"/>
  <c r="Q41" i="16"/>
  <c r="AF41" i="16" s="1"/>
  <c r="R41" i="16"/>
  <c r="AG41" i="16" s="1"/>
  <c r="S41" i="16"/>
  <c r="AH41" i="16" s="1"/>
  <c r="T41" i="16"/>
  <c r="F42" i="16"/>
  <c r="U42" i="16" s="1"/>
  <c r="G42" i="16"/>
  <c r="V42" i="16" s="1"/>
  <c r="H42" i="16"/>
  <c r="W42" i="16" s="1"/>
  <c r="I42" i="16"/>
  <c r="X42" i="16" s="1"/>
  <c r="J42" i="16"/>
  <c r="Y42" i="16" s="1"/>
  <c r="K42" i="16"/>
  <c r="Z42" i="16" s="1"/>
  <c r="L42" i="16"/>
  <c r="AA42" i="16" s="1"/>
  <c r="M42" i="16"/>
  <c r="AB42" i="16" s="1"/>
  <c r="N42" i="16"/>
  <c r="AC42" i="16" s="1"/>
  <c r="O42" i="16"/>
  <c r="AD42" i="16" s="1"/>
  <c r="P42" i="16"/>
  <c r="AE42" i="16" s="1"/>
  <c r="Q42" i="16"/>
  <c r="AF42" i="16" s="1"/>
  <c r="R42" i="16"/>
  <c r="AG42" i="16" s="1"/>
  <c r="S42" i="16"/>
  <c r="AH42" i="16" s="1"/>
  <c r="T42" i="16"/>
  <c r="F43" i="16"/>
  <c r="U43" i="16" s="1"/>
  <c r="G43" i="16"/>
  <c r="V43" i="16" s="1"/>
  <c r="H43" i="16"/>
  <c r="W43" i="16" s="1"/>
  <c r="I43" i="16"/>
  <c r="X43" i="16" s="1"/>
  <c r="J43" i="16"/>
  <c r="Y43" i="16" s="1"/>
  <c r="K43" i="16"/>
  <c r="Z43" i="16" s="1"/>
  <c r="L43" i="16"/>
  <c r="AA43" i="16" s="1"/>
  <c r="M43" i="16"/>
  <c r="AB43" i="16" s="1"/>
  <c r="N43" i="16"/>
  <c r="AC43" i="16" s="1"/>
  <c r="O43" i="16"/>
  <c r="AD43" i="16" s="1"/>
  <c r="P43" i="16"/>
  <c r="AE43" i="16" s="1"/>
  <c r="Q43" i="16"/>
  <c r="AF43" i="16" s="1"/>
  <c r="R43" i="16"/>
  <c r="AG43" i="16" s="1"/>
  <c r="S43" i="16"/>
  <c r="AH43" i="16" s="1"/>
  <c r="T43" i="16"/>
  <c r="F44" i="16"/>
  <c r="U44" i="16" s="1"/>
  <c r="G44" i="16"/>
  <c r="V44" i="16" s="1"/>
  <c r="H44" i="16"/>
  <c r="W44" i="16" s="1"/>
  <c r="I44" i="16"/>
  <c r="X44" i="16" s="1"/>
  <c r="J44" i="16"/>
  <c r="Y44" i="16" s="1"/>
  <c r="K44" i="16"/>
  <c r="Z44" i="16" s="1"/>
  <c r="L44" i="16"/>
  <c r="AA44" i="16" s="1"/>
  <c r="M44" i="16"/>
  <c r="AB44" i="16" s="1"/>
  <c r="N44" i="16"/>
  <c r="AC44" i="16" s="1"/>
  <c r="O44" i="16"/>
  <c r="AD44" i="16" s="1"/>
  <c r="P44" i="16"/>
  <c r="AE44" i="16" s="1"/>
  <c r="Q44" i="16"/>
  <c r="AF44" i="16" s="1"/>
  <c r="R44" i="16"/>
  <c r="AG44" i="16" s="1"/>
  <c r="S44" i="16"/>
  <c r="AH44" i="16" s="1"/>
  <c r="T44" i="16"/>
  <c r="F45" i="16"/>
  <c r="U45" i="16" s="1"/>
  <c r="G45" i="16"/>
  <c r="V45" i="16" s="1"/>
  <c r="H45" i="16"/>
  <c r="W45" i="16" s="1"/>
  <c r="I45" i="16"/>
  <c r="X45" i="16" s="1"/>
  <c r="J45" i="16"/>
  <c r="Y45" i="16" s="1"/>
  <c r="K45" i="16"/>
  <c r="Z45" i="16" s="1"/>
  <c r="L45" i="16"/>
  <c r="AA45" i="16" s="1"/>
  <c r="M45" i="16"/>
  <c r="AB45" i="16" s="1"/>
  <c r="N45" i="16"/>
  <c r="AC45" i="16" s="1"/>
  <c r="O45" i="16"/>
  <c r="P45" i="16"/>
  <c r="AE45" i="16" s="1"/>
  <c r="Q45" i="16"/>
  <c r="AF45" i="16" s="1"/>
  <c r="R45" i="16"/>
  <c r="AG45" i="16" s="1"/>
  <c r="S45" i="16"/>
  <c r="AH45" i="16" s="1"/>
  <c r="T45" i="16"/>
  <c r="F46" i="16"/>
  <c r="U46" i="16" s="1"/>
  <c r="G46" i="16"/>
  <c r="V46" i="16" s="1"/>
  <c r="H46" i="16"/>
  <c r="W46" i="16" s="1"/>
  <c r="I46" i="16"/>
  <c r="X46" i="16" s="1"/>
  <c r="J46" i="16"/>
  <c r="Y46" i="16" s="1"/>
  <c r="K46" i="16"/>
  <c r="Z46" i="16" s="1"/>
  <c r="L46" i="16"/>
  <c r="AA46" i="16" s="1"/>
  <c r="M46" i="16"/>
  <c r="AB46" i="16" s="1"/>
  <c r="N46" i="16"/>
  <c r="AC46" i="16" s="1"/>
  <c r="O46" i="16"/>
  <c r="AD46" i="16" s="1"/>
  <c r="P46" i="16"/>
  <c r="AE46" i="16" s="1"/>
  <c r="Q46" i="16"/>
  <c r="AF46" i="16" s="1"/>
  <c r="R46" i="16"/>
  <c r="AG46" i="16" s="1"/>
  <c r="S46" i="16"/>
  <c r="AH46" i="16" s="1"/>
  <c r="T46" i="16"/>
  <c r="F47" i="16"/>
  <c r="U47" i="16" s="1"/>
  <c r="G47" i="16"/>
  <c r="V47" i="16" s="1"/>
  <c r="H47" i="16"/>
  <c r="W47" i="16" s="1"/>
  <c r="I47" i="16"/>
  <c r="X47" i="16" s="1"/>
  <c r="J47" i="16"/>
  <c r="Y47" i="16" s="1"/>
  <c r="K47" i="16"/>
  <c r="Z47" i="16" s="1"/>
  <c r="L47" i="16"/>
  <c r="AA47" i="16" s="1"/>
  <c r="M47" i="16"/>
  <c r="AB47" i="16" s="1"/>
  <c r="N47" i="16"/>
  <c r="AC47" i="16" s="1"/>
  <c r="O47" i="16"/>
  <c r="AD47" i="16" s="1"/>
  <c r="P47" i="16"/>
  <c r="AE47" i="16" s="1"/>
  <c r="Q47" i="16"/>
  <c r="AF47" i="16" s="1"/>
  <c r="R47" i="16"/>
  <c r="AG47" i="16" s="1"/>
  <c r="S47" i="16"/>
  <c r="AH47" i="16" s="1"/>
  <c r="T47" i="16"/>
  <c r="F48" i="16"/>
  <c r="U48" i="16" s="1"/>
  <c r="G48" i="16"/>
  <c r="V48" i="16" s="1"/>
  <c r="H48" i="16"/>
  <c r="W48" i="16" s="1"/>
  <c r="I48" i="16"/>
  <c r="X48" i="16" s="1"/>
  <c r="J48" i="16"/>
  <c r="Y48" i="16" s="1"/>
  <c r="K48" i="16"/>
  <c r="Z48" i="16" s="1"/>
  <c r="L48" i="16"/>
  <c r="AA48" i="16" s="1"/>
  <c r="M48" i="16"/>
  <c r="AB48" i="16" s="1"/>
  <c r="N48" i="16"/>
  <c r="AC48" i="16" s="1"/>
  <c r="O48" i="16"/>
  <c r="AD48" i="16" s="1"/>
  <c r="P48" i="16"/>
  <c r="AE48" i="16" s="1"/>
  <c r="Q48" i="16"/>
  <c r="AF48" i="16" s="1"/>
  <c r="R48" i="16"/>
  <c r="AG48" i="16" s="1"/>
  <c r="S48" i="16"/>
  <c r="AH48" i="16" s="1"/>
  <c r="T48" i="16"/>
  <c r="F49" i="16"/>
  <c r="U49" i="16" s="1"/>
  <c r="G49" i="16"/>
  <c r="V49" i="16" s="1"/>
  <c r="H49" i="16"/>
  <c r="W49" i="16" s="1"/>
  <c r="I49" i="16"/>
  <c r="X49" i="16" s="1"/>
  <c r="J49" i="16"/>
  <c r="Y49" i="16" s="1"/>
  <c r="K49" i="16"/>
  <c r="Z49" i="16" s="1"/>
  <c r="L49" i="16"/>
  <c r="AA49" i="16" s="1"/>
  <c r="M49" i="16"/>
  <c r="AB49" i="16" s="1"/>
  <c r="N49" i="16"/>
  <c r="AC49" i="16" s="1"/>
  <c r="O49" i="16"/>
  <c r="AD49" i="16" s="1"/>
  <c r="P49" i="16"/>
  <c r="AE49" i="16" s="1"/>
  <c r="Q49" i="16"/>
  <c r="AF49" i="16" s="1"/>
  <c r="R49" i="16"/>
  <c r="AG49" i="16" s="1"/>
  <c r="S49" i="16"/>
  <c r="AH49" i="16" s="1"/>
  <c r="T49" i="16"/>
  <c r="F50" i="16"/>
  <c r="U50" i="16" s="1"/>
  <c r="G50" i="16"/>
  <c r="V50" i="16" s="1"/>
  <c r="H50" i="16"/>
  <c r="W50" i="16" s="1"/>
  <c r="I50" i="16"/>
  <c r="X50" i="16" s="1"/>
  <c r="J50" i="16"/>
  <c r="Y50" i="16" s="1"/>
  <c r="K50" i="16"/>
  <c r="Z50" i="16" s="1"/>
  <c r="L50" i="16"/>
  <c r="AA50" i="16" s="1"/>
  <c r="M50" i="16"/>
  <c r="AB50" i="16" s="1"/>
  <c r="N50" i="16"/>
  <c r="AC50" i="16" s="1"/>
  <c r="O50" i="16"/>
  <c r="AD50" i="16" s="1"/>
  <c r="P50" i="16"/>
  <c r="AE50" i="16" s="1"/>
  <c r="Q50" i="16"/>
  <c r="AF50" i="16" s="1"/>
  <c r="R50" i="16"/>
  <c r="AG50" i="16" s="1"/>
  <c r="S50" i="16"/>
  <c r="AH50" i="16" s="1"/>
  <c r="T50" i="16"/>
  <c r="F51" i="16"/>
  <c r="U51" i="16" s="1"/>
  <c r="G51" i="16"/>
  <c r="V51" i="16" s="1"/>
  <c r="H51" i="16"/>
  <c r="W51" i="16" s="1"/>
  <c r="I51" i="16"/>
  <c r="X51" i="16" s="1"/>
  <c r="J51" i="16"/>
  <c r="Y51" i="16" s="1"/>
  <c r="K51" i="16"/>
  <c r="Z51" i="16" s="1"/>
  <c r="L51" i="16"/>
  <c r="AA51" i="16" s="1"/>
  <c r="M51" i="16"/>
  <c r="AB51" i="16" s="1"/>
  <c r="N51" i="16"/>
  <c r="AC51" i="16" s="1"/>
  <c r="O51" i="16"/>
  <c r="AD51" i="16" s="1"/>
  <c r="P51" i="16"/>
  <c r="AE51" i="16" s="1"/>
  <c r="Q51" i="16"/>
  <c r="AF51" i="16" s="1"/>
  <c r="R51" i="16"/>
  <c r="AG51" i="16" s="1"/>
  <c r="S51" i="16"/>
  <c r="AH51" i="16" s="1"/>
  <c r="T51" i="16"/>
  <c r="F52" i="16"/>
  <c r="U52" i="16" s="1"/>
  <c r="G52" i="16"/>
  <c r="V52" i="16" s="1"/>
  <c r="H52" i="16"/>
  <c r="W52" i="16" s="1"/>
  <c r="I52" i="16"/>
  <c r="X52" i="16" s="1"/>
  <c r="J52" i="16"/>
  <c r="Y52" i="16" s="1"/>
  <c r="K52" i="16"/>
  <c r="Z52" i="16" s="1"/>
  <c r="L52" i="16"/>
  <c r="AA52" i="16" s="1"/>
  <c r="M52" i="16"/>
  <c r="AB52" i="16" s="1"/>
  <c r="N52" i="16"/>
  <c r="AC52" i="16" s="1"/>
  <c r="O52" i="16"/>
  <c r="AD52" i="16" s="1"/>
  <c r="P52" i="16"/>
  <c r="AE52" i="16" s="1"/>
  <c r="Q52" i="16"/>
  <c r="AF52" i="16" s="1"/>
  <c r="R52" i="16"/>
  <c r="AG52" i="16" s="1"/>
  <c r="S52" i="16"/>
  <c r="AH52" i="16" s="1"/>
  <c r="T52" i="16"/>
  <c r="F53" i="16"/>
  <c r="U53" i="16" s="1"/>
  <c r="G53" i="16"/>
  <c r="V53" i="16" s="1"/>
  <c r="H53" i="16"/>
  <c r="W53" i="16" s="1"/>
  <c r="I53" i="16"/>
  <c r="X53" i="16" s="1"/>
  <c r="J53" i="16"/>
  <c r="Y53" i="16" s="1"/>
  <c r="K53" i="16"/>
  <c r="Z53" i="16" s="1"/>
  <c r="L53" i="16"/>
  <c r="AA53" i="16" s="1"/>
  <c r="M53" i="16"/>
  <c r="AB53" i="16" s="1"/>
  <c r="N53" i="16"/>
  <c r="AC53" i="16" s="1"/>
  <c r="O53" i="16"/>
  <c r="AD53" i="16" s="1"/>
  <c r="P53" i="16"/>
  <c r="AE53" i="16" s="1"/>
  <c r="Q53" i="16"/>
  <c r="AF53" i="16" s="1"/>
  <c r="R53" i="16"/>
  <c r="AG53" i="16" s="1"/>
  <c r="S53" i="16"/>
  <c r="AH53" i="16" s="1"/>
  <c r="T53" i="16"/>
  <c r="F54" i="16"/>
  <c r="U54" i="16" s="1"/>
  <c r="G54" i="16"/>
  <c r="V54" i="16" s="1"/>
  <c r="H54" i="16"/>
  <c r="W54" i="16" s="1"/>
  <c r="I54" i="16"/>
  <c r="X54" i="16" s="1"/>
  <c r="J54" i="16"/>
  <c r="Y54" i="16" s="1"/>
  <c r="K54" i="16"/>
  <c r="Z54" i="16" s="1"/>
  <c r="L54" i="16"/>
  <c r="AA54" i="16" s="1"/>
  <c r="M54" i="16"/>
  <c r="AB54" i="16" s="1"/>
  <c r="N54" i="16"/>
  <c r="AC54" i="16" s="1"/>
  <c r="O54" i="16"/>
  <c r="AD54" i="16" s="1"/>
  <c r="P54" i="16"/>
  <c r="AE54" i="16" s="1"/>
  <c r="Q54" i="16"/>
  <c r="AF54" i="16" s="1"/>
  <c r="R54" i="16"/>
  <c r="AG54" i="16" s="1"/>
  <c r="S54" i="16"/>
  <c r="AH54" i="16" s="1"/>
  <c r="T54" i="16"/>
  <c r="F55" i="16"/>
  <c r="U55" i="16" s="1"/>
  <c r="G55" i="16"/>
  <c r="V55" i="16" s="1"/>
  <c r="H55" i="16"/>
  <c r="W55" i="16" s="1"/>
  <c r="I55" i="16"/>
  <c r="X55" i="16" s="1"/>
  <c r="J55" i="16"/>
  <c r="Y55" i="16" s="1"/>
  <c r="K55" i="16"/>
  <c r="Z55" i="16" s="1"/>
  <c r="L55" i="16"/>
  <c r="AA55" i="16" s="1"/>
  <c r="M55" i="16"/>
  <c r="AB55" i="16" s="1"/>
  <c r="N55" i="16"/>
  <c r="AC55" i="16" s="1"/>
  <c r="O55" i="16"/>
  <c r="AD55" i="16" s="1"/>
  <c r="P55" i="16"/>
  <c r="AE55" i="16" s="1"/>
  <c r="Q55" i="16"/>
  <c r="AF55" i="16" s="1"/>
  <c r="R55" i="16"/>
  <c r="AG55" i="16" s="1"/>
  <c r="S55" i="16"/>
  <c r="AH55" i="16" s="1"/>
  <c r="T55" i="16"/>
  <c r="F56" i="16"/>
  <c r="U56" i="16" s="1"/>
  <c r="G56" i="16"/>
  <c r="V56" i="16" s="1"/>
  <c r="H56" i="16"/>
  <c r="W56" i="16" s="1"/>
  <c r="I56" i="16"/>
  <c r="X56" i="16" s="1"/>
  <c r="J56" i="16"/>
  <c r="Y56" i="16" s="1"/>
  <c r="K56" i="16"/>
  <c r="Z56" i="16" s="1"/>
  <c r="L56" i="16"/>
  <c r="AA56" i="16" s="1"/>
  <c r="M56" i="16"/>
  <c r="AB56" i="16" s="1"/>
  <c r="N56" i="16"/>
  <c r="AC56" i="16" s="1"/>
  <c r="O56" i="16"/>
  <c r="AD56" i="16" s="1"/>
  <c r="P56" i="16"/>
  <c r="AE56" i="16" s="1"/>
  <c r="Q56" i="16"/>
  <c r="AF56" i="16" s="1"/>
  <c r="R56" i="16"/>
  <c r="AG56" i="16" s="1"/>
  <c r="S56" i="16"/>
  <c r="AH56" i="16" s="1"/>
  <c r="T56" i="16"/>
  <c r="F57" i="16"/>
  <c r="U57" i="16" s="1"/>
  <c r="G57" i="16"/>
  <c r="V57" i="16" s="1"/>
  <c r="H57" i="16"/>
  <c r="W57" i="16" s="1"/>
  <c r="I57" i="16"/>
  <c r="X57" i="16" s="1"/>
  <c r="J57" i="16"/>
  <c r="Y57" i="16" s="1"/>
  <c r="K57" i="16"/>
  <c r="Z57" i="16" s="1"/>
  <c r="L57" i="16"/>
  <c r="AA57" i="16" s="1"/>
  <c r="M57" i="16"/>
  <c r="AB57" i="16" s="1"/>
  <c r="N57" i="16"/>
  <c r="AC57" i="16" s="1"/>
  <c r="O57" i="16"/>
  <c r="AD57" i="16" s="1"/>
  <c r="P57" i="16"/>
  <c r="AE57" i="16" s="1"/>
  <c r="Q57" i="16"/>
  <c r="AF57" i="16" s="1"/>
  <c r="R57" i="16"/>
  <c r="AG57" i="16" s="1"/>
  <c r="S57" i="16"/>
  <c r="AH57" i="16" s="1"/>
  <c r="T57" i="16"/>
  <c r="F58" i="16"/>
  <c r="U58" i="16" s="1"/>
  <c r="G58" i="16"/>
  <c r="V58" i="16" s="1"/>
  <c r="H58" i="16"/>
  <c r="W58" i="16" s="1"/>
  <c r="I58" i="16"/>
  <c r="X58" i="16" s="1"/>
  <c r="J58" i="16"/>
  <c r="Y58" i="16" s="1"/>
  <c r="K58" i="16"/>
  <c r="Z58" i="16" s="1"/>
  <c r="L58" i="16"/>
  <c r="AA58" i="16" s="1"/>
  <c r="M58" i="16"/>
  <c r="AB58" i="16" s="1"/>
  <c r="N58" i="16"/>
  <c r="AC58" i="16" s="1"/>
  <c r="O58" i="16"/>
  <c r="AD58" i="16" s="1"/>
  <c r="P58" i="16"/>
  <c r="AE58" i="16" s="1"/>
  <c r="Q58" i="16"/>
  <c r="AF58" i="16" s="1"/>
  <c r="R58" i="16"/>
  <c r="AG58" i="16" s="1"/>
  <c r="S58" i="16"/>
  <c r="AH58" i="16" s="1"/>
  <c r="T58" i="16"/>
  <c r="F59" i="16"/>
  <c r="U59" i="16" s="1"/>
  <c r="G59" i="16"/>
  <c r="V59" i="16" s="1"/>
  <c r="H59" i="16"/>
  <c r="W59" i="16" s="1"/>
  <c r="I59" i="16"/>
  <c r="X59" i="16" s="1"/>
  <c r="J59" i="16"/>
  <c r="Y59" i="16" s="1"/>
  <c r="K59" i="16"/>
  <c r="Z59" i="16" s="1"/>
  <c r="L59" i="16"/>
  <c r="AA59" i="16" s="1"/>
  <c r="M59" i="16"/>
  <c r="AB59" i="16" s="1"/>
  <c r="N59" i="16"/>
  <c r="AC59" i="16" s="1"/>
  <c r="O59" i="16"/>
  <c r="AD59" i="16" s="1"/>
  <c r="P59" i="16"/>
  <c r="AE59" i="16" s="1"/>
  <c r="Q59" i="16"/>
  <c r="AF59" i="16" s="1"/>
  <c r="R59" i="16"/>
  <c r="AG59" i="16" s="1"/>
  <c r="S59" i="16"/>
  <c r="AH59" i="16" s="1"/>
  <c r="T59" i="16"/>
  <c r="F60" i="16"/>
  <c r="U60" i="16" s="1"/>
  <c r="G60" i="16"/>
  <c r="V60" i="16" s="1"/>
  <c r="H60" i="16"/>
  <c r="W60" i="16" s="1"/>
  <c r="I60" i="16"/>
  <c r="X60" i="16" s="1"/>
  <c r="J60" i="16"/>
  <c r="Y60" i="16" s="1"/>
  <c r="K60" i="16"/>
  <c r="Z60" i="16" s="1"/>
  <c r="L60" i="16"/>
  <c r="AA60" i="16" s="1"/>
  <c r="M60" i="16"/>
  <c r="AB60" i="16" s="1"/>
  <c r="N60" i="16"/>
  <c r="AC60" i="16" s="1"/>
  <c r="O60" i="16"/>
  <c r="AD60" i="16" s="1"/>
  <c r="P60" i="16"/>
  <c r="AE60" i="16" s="1"/>
  <c r="Q60" i="16"/>
  <c r="AF60" i="16" s="1"/>
  <c r="R60" i="16"/>
  <c r="AG60" i="16" s="1"/>
  <c r="S60" i="16"/>
  <c r="AH60" i="16" s="1"/>
  <c r="T60" i="16"/>
  <c r="F61" i="16"/>
  <c r="U61" i="16" s="1"/>
  <c r="G61" i="16"/>
  <c r="V61" i="16" s="1"/>
  <c r="H61" i="16"/>
  <c r="W61" i="16" s="1"/>
  <c r="I61" i="16"/>
  <c r="X61" i="16" s="1"/>
  <c r="J61" i="16"/>
  <c r="Y61" i="16" s="1"/>
  <c r="K61" i="16"/>
  <c r="Z61" i="16" s="1"/>
  <c r="L61" i="16"/>
  <c r="AA61" i="16" s="1"/>
  <c r="M61" i="16"/>
  <c r="AB61" i="16" s="1"/>
  <c r="N61" i="16"/>
  <c r="AC61" i="16" s="1"/>
  <c r="O61" i="16"/>
  <c r="AD61" i="16" s="1"/>
  <c r="P61" i="16"/>
  <c r="AE61" i="16" s="1"/>
  <c r="Q61" i="16"/>
  <c r="AF61" i="16" s="1"/>
  <c r="R61" i="16"/>
  <c r="AG61" i="16" s="1"/>
  <c r="S61" i="16"/>
  <c r="AH61" i="16" s="1"/>
  <c r="T61" i="16"/>
  <c r="F62" i="16"/>
  <c r="U62" i="16" s="1"/>
  <c r="G62" i="16"/>
  <c r="V62" i="16" s="1"/>
  <c r="H62" i="16"/>
  <c r="W62" i="16" s="1"/>
  <c r="I62" i="16"/>
  <c r="X62" i="16" s="1"/>
  <c r="J62" i="16"/>
  <c r="Y62" i="16" s="1"/>
  <c r="K62" i="16"/>
  <c r="Z62" i="16" s="1"/>
  <c r="L62" i="16"/>
  <c r="AA62" i="16" s="1"/>
  <c r="M62" i="16"/>
  <c r="AB62" i="16" s="1"/>
  <c r="N62" i="16"/>
  <c r="AC62" i="16" s="1"/>
  <c r="O62" i="16"/>
  <c r="AD62" i="16" s="1"/>
  <c r="P62" i="16"/>
  <c r="AE62" i="16" s="1"/>
  <c r="Q62" i="16"/>
  <c r="AF62" i="16" s="1"/>
  <c r="R62" i="16"/>
  <c r="AG62" i="16" s="1"/>
  <c r="S62" i="16"/>
  <c r="AH62" i="16" s="1"/>
  <c r="T62" i="16"/>
  <c r="F63" i="16"/>
  <c r="U63" i="16" s="1"/>
  <c r="G63" i="16"/>
  <c r="V63" i="16" s="1"/>
  <c r="H63" i="16"/>
  <c r="W63" i="16" s="1"/>
  <c r="I63" i="16"/>
  <c r="X63" i="16" s="1"/>
  <c r="J63" i="16"/>
  <c r="Y63" i="16" s="1"/>
  <c r="K63" i="16"/>
  <c r="Z63" i="16" s="1"/>
  <c r="L63" i="16"/>
  <c r="AA63" i="16" s="1"/>
  <c r="M63" i="16"/>
  <c r="AB63" i="16" s="1"/>
  <c r="N63" i="16"/>
  <c r="AC63" i="16" s="1"/>
  <c r="O63" i="16"/>
  <c r="AD63" i="16" s="1"/>
  <c r="P63" i="16"/>
  <c r="AE63" i="16" s="1"/>
  <c r="Q63" i="16"/>
  <c r="AF63" i="16" s="1"/>
  <c r="R63" i="16"/>
  <c r="AG63" i="16" s="1"/>
  <c r="S63" i="16"/>
  <c r="AH63" i="16" s="1"/>
  <c r="T63" i="16"/>
  <c r="F64" i="16"/>
  <c r="U64" i="16" s="1"/>
  <c r="G64" i="16"/>
  <c r="V64" i="16" s="1"/>
  <c r="H64" i="16"/>
  <c r="W64" i="16" s="1"/>
  <c r="I64" i="16"/>
  <c r="X64" i="16" s="1"/>
  <c r="J64" i="16"/>
  <c r="Y64" i="16" s="1"/>
  <c r="K64" i="16"/>
  <c r="Z64" i="16" s="1"/>
  <c r="L64" i="16"/>
  <c r="AA64" i="16" s="1"/>
  <c r="M64" i="16"/>
  <c r="AB64" i="16" s="1"/>
  <c r="N64" i="16"/>
  <c r="AC64" i="16" s="1"/>
  <c r="O64" i="16"/>
  <c r="AD64" i="16" s="1"/>
  <c r="P64" i="16"/>
  <c r="AE64" i="16" s="1"/>
  <c r="Q64" i="16"/>
  <c r="AF64" i="16" s="1"/>
  <c r="R64" i="16"/>
  <c r="AG64" i="16" s="1"/>
  <c r="S64" i="16"/>
  <c r="AH64" i="16" s="1"/>
  <c r="T64" i="16"/>
  <c r="F65" i="16"/>
  <c r="U65" i="16" s="1"/>
  <c r="G65" i="16"/>
  <c r="V65" i="16" s="1"/>
  <c r="H65" i="16"/>
  <c r="W65" i="16" s="1"/>
  <c r="I65" i="16"/>
  <c r="X65" i="16" s="1"/>
  <c r="J65" i="16"/>
  <c r="Y65" i="16" s="1"/>
  <c r="K65" i="16"/>
  <c r="Z65" i="16" s="1"/>
  <c r="L65" i="16"/>
  <c r="AA65" i="16" s="1"/>
  <c r="M65" i="16"/>
  <c r="AB65" i="16" s="1"/>
  <c r="N65" i="16"/>
  <c r="AC65" i="16" s="1"/>
  <c r="O65" i="16"/>
  <c r="AD65" i="16" s="1"/>
  <c r="P65" i="16"/>
  <c r="AE65" i="16" s="1"/>
  <c r="Q65" i="16"/>
  <c r="AF65" i="16" s="1"/>
  <c r="R65" i="16"/>
  <c r="AG65" i="16" s="1"/>
  <c r="S65" i="16"/>
  <c r="AH65" i="16" s="1"/>
  <c r="T65" i="16"/>
  <c r="F66" i="16"/>
  <c r="U66" i="16" s="1"/>
  <c r="G66" i="16"/>
  <c r="V66" i="16" s="1"/>
  <c r="H66" i="16"/>
  <c r="W66" i="16" s="1"/>
  <c r="I66" i="16"/>
  <c r="X66" i="16" s="1"/>
  <c r="J66" i="16"/>
  <c r="Y66" i="16" s="1"/>
  <c r="K66" i="16"/>
  <c r="Z66" i="16" s="1"/>
  <c r="L66" i="16"/>
  <c r="AA66" i="16" s="1"/>
  <c r="M66" i="16"/>
  <c r="AB66" i="16" s="1"/>
  <c r="N66" i="16"/>
  <c r="AC66" i="16" s="1"/>
  <c r="O66" i="16"/>
  <c r="AD66" i="16" s="1"/>
  <c r="P66" i="16"/>
  <c r="AE66" i="16" s="1"/>
  <c r="Q66" i="16"/>
  <c r="AF66" i="16" s="1"/>
  <c r="R66" i="16"/>
  <c r="AG66" i="16" s="1"/>
  <c r="S66" i="16"/>
  <c r="AH66" i="16" s="1"/>
  <c r="T66" i="16"/>
  <c r="F67" i="16"/>
  <c r="U67" i="16" s="1"/>
  <c r="G67" i="16"/>
  <c r="V67" i="16" s="1"/>
  <c r="H67" i="16"/>
  <c r="W67" i="16" s="1"/>
  <c r="I67" i="16"/>
  <c r="X67" i="16" s="1"/>
  <c r="J67" i="16"/>
  <c r="Y67" i="16" s="1"/>
  <c r="K67" i="16"/>
  <c r="Z67" i="16" s="1"/>
  <c r="L67" i="16"/>
  <c r="AA67" i="16" s="1"/>
  <c r="M67" i="16"/>
  <c r="AB67" i="16" s="1"/>
  <c r="N67" i="16"/>
  <c r="AC67" i="16" s="1"/>
  <c r="O67" i="16"/>
  <c r="AD67" i="16" s="1"/>
  <c r="P67" i="16"/>
  <c r="AE67" i="16" s="1"/>
  <c r="Q67" i="16"/>
  <c r="AF67" i="16" s="1"/>
  <c r="R67" i="16"/>
  <c r="AG67" i="16" s="1"/>
  <c r="S67" i="16"/>
  <c r="AH67" i="16" s="1"/>
  <c r="T67" i="16"/>
  <c r="F68" i="16"/>
  <c r="U68" i="16" s="1"/>
  <c r="G68" i="16"/>
  <c r="V68" i="16" s="1"/>
  <c r="H68" i="16"/>
  <c r="W68" i="16" s="1"/>
  <c r="I68" i="16"/>
  <c r="X68" i="16" s="1"/>
  <c r="J68" i="16"/>
  <c r="Y68" i="16" s="1"/>
  <c r="K68" i="16"/>
  <c r="Z68" i="16" s="1"/>
  <c r="L68" i="16"/>
  <c r="AA68" i="16" s="1"/>
  <c r="M68" i="16"/>
  <c r="AB68" i="16" s="1"/>
  <c r="N68" i="16"/>
  <c r="AC68" i="16" s="1"/>
  <c r="O68" i="16"/>
  <c r="AD68" i="16" s="1"/>
  <c r="P68" i="16"/>
  <c r="AE68" i="16" s="1"/>
  <c r="Q68" i="16"/>
  <c r="AF68" i="16" s="1"/>
  <c r="R68" i="16"/>
  <c r="AG68" i="16" s="1"/>
  <c r="S68" i="16"/>
  <c r="AH68" i="16" s="1"/>
  <c r="T68" i="16"/>
  <c r="F69" i="16"/>
  <c r="U69" i="16" s="1"/>
  <c r="G69" i="16"/>
  <c r="V69" i="16" s="1"/>
  <c r="H69" i="16"/>
  <c r="W69" i="16" s="1"/>
  <c r="I69" i="16"/>
  <c r="X69" i="16" s="1"/>
  <c r="J69" i="16"/>
  <c r="Y69" i="16" s="1"/>
  <c r="K69" i="16"/>
  <c r="Z69" i="16" s="1"/>
  <c r="L69" i="16"/>
  <c r="AA69" i="16" s="1"/>
  <c r="M69" i="16"/>
  <c r="AB69" i="16" s="1"/>
  <c r="N69" i="16"/>
  <c r="AC69" i="16" s="1"/>
  <c r="O69" i="16"/>
  <c r="AD69" i="16" s="1"/>
  <c r="P69" i="16"/>
  <c r="AE69" i="16" s="1"/>
  <c r="Q69" i="16"/>
  <c r="AF69" i="16" s="1"/>
  <c r="R69" i="16"/>
  <c r="AG69" i="16" s="1"/>
  <c r="S69" i="16"/>
  <c r="AH69" i="16" s="1"/>
  <c r="T69" i="16"/>
  <c r="F70" i="16"/>
  <c r="U70" i="16" s="1"/>
  <c r="G70" i="16"/>
  <c r="V70" i="16" s="1"/>
  <c r="H70" i="16"/>
  <c r="W70" i="16" s="1"/>
  <c r="I70" i="16"/>
  <c r="X70" i="16" s="1"/>
  <c r="J70" i="16"/>
  <c r="Y70" i="16" s="1"/>
  <c r="K70" i="16"/>
  <c r="Z70" i="16" s="1"/>
  <c r="L70" i="16"/>
  <c r="AA70" i="16" s="1"/>
  <c r="M70" i="16"/>
  <c r="AB70" i="16" s="1"/>
  <c r="N70" i="16"/>
  <c r="AC70" i="16" s="1"/>
  <c r="O70" i="16"/>
  <c r="AD70" i="16" s="1"/>
  <c r="P70" i="16"/>
  <c r="AE70" i="16" s="1"/>
  <c r="Q70" i="16"/>
  <c r="AF70" i="16" s="1"/>
  <c r="R70" i="16"/>
  <c r="AG70" i="16" s="1"/>
  <c r="S70" i="16"/>
  <c r="AH70" i="16" s="1"/>
  <c r="T70" i="16"/>
  <c r="F71" i="16"/>
  <c r="U71" i="16" s="1"/>
  <c r="G71" i="16"/>
  <c r="V71" i="16" s="1"/>
  <c r="H71" i="16"/>
  <c r="W71" i="16" s="1"/>
  <c r="I71" i="16"/>
  <c r="X71" i="16" s="1"/>
  <c r="J71" i="16"/>
  <c r="Y71" i="16" s="1"/>
  <c r="K71" i="16"/>
  <c r="Z71" i="16" s="1"/>
  <c r="L71" i="16"/>
  <c r="AA71" i="16" s="1"/>
  <c r="M71" i="16"/>
  <c r="AB71" i="16" s="1"/>
  <c r="N71" i="16"/>
  <c r="AC71" i="16" s="1"/>
  <c r="O71" i="16"/>
  <c r="AD71" i="16" s="1"/>
  <c r="P71" i="16"/>
  <c r="AE71" i="16" s="1"/>
  <c r="Q71" i="16"/>
  <c r="AF71" i="16" s="1"/>
  <c r="R71" i="16"/>
  <c r="AG71" i="16" s="1"/>
  <c r="S71" i="16"/>
  <c r="AH71" i="16" s="1"/>
  <c r="T71" i="16"/>
  <c r="F72" i="16"/>
  <c r="U72" i="16" s="1"/>
  <c r="G72" i="16"/>
  <c r="V72" i="16" s="1"/>
  <c r="H72" i="16"/>
  <c r="W72" i="16" s="1"/>
  <c r="I72" i="16"/>
  <c r="X72" i="16" s="1"/>
  <c r="J72" i="16"/>
  <c r="Y72" i="16" s="1"/>
  <c r="K72" i="16"/>
  <c r="Z72" i="16" s="1"/>
  <c r="L72" i="16"/>
  <c r="AA72" i="16" s="1"/>
  <c r="M72" i="16"/>
  <c r="AB72" i="16" s="1"/>
  <c r="N72" i="16"/>
  <c r="AC72" i="16" s="1"/>
  <c r="O72" i="16"/>
  <c r="AD72" i="16" s="1"/>
  <c r="P72" i="16"/>
  <c r="AE72" i="16" s="1"/>
  <c r="Q72" i="16"/>
  <c r="AF72" i="16" s="1"/>
  <c r="R72" i="16"/>
  <c r="AG72" i="16" s="1"/>
  <c r="S72" i="16"/>
  <c r="AH72" i="16" s="1"/>
  <c r="T72" i="16"/>
  <c r="F73" i="16"/>
  <c r="U73" i="16" s="1"/>
  <c r="G73" i="16"/>
  <c r="V73" i="16" s="1"/>
  <c r="H73" i="16"/>
  <c r="W73" i="16" s="1"/>
  <c r="I73" i="16"/>
  <c r="X73" i="16" s="1"/>
  <c r="J73" i="16"/>
  <c r="Y73" i="16" s="1"/>
  <c r="K73" i="16"/>
  <c r="Z73" i="16" s="1"/>
  <c r="L73" i="16"/>
  <c r="AA73" i="16" s="1"/>
  <c r="M73" i="16"/>
  <c r="AB73" i="16" s="1"/>
  <c r="N73" i="16"/>
  <c r="AC73" i="16" s="1"/>
  <c r="O73" i="16"/>
  <c r="AD73" i="16" s="1"/>
  <c r="P73" i="16"/>
  <c r="AE73" i="16" s="1"/>
  <c r="Q73" i="16"/>
  <c r="AF73" i="16" s="1"/>
  <c r="R73" i="16"/>
  <c r="AG73" i="16" s="1"/>
  <c r="S73" i="16"/>
  <c r="AH73" i="16" s="1"/>
  <c r="T73" i="16"/>
  <c r="F74" i="16"/>
  <c r="U74" i="16" s="1"/>
  <c r="G74" i="16"/>
  <c r="V74" i="16" s="1"/>
  <c r="H74" i="16"/>
  <c r="W74" i="16" s="1"/>
  <c r="I74" i="16"/>
  <c r="X74" i="16" s="1"/>
  <c r="J74" i="16"/>
  <c r="Y74" i="16" s="1"/>
  <c r="K74" i="16"/>
  <c r="Z74" i="16" s="1"/>
  <c r="L74" i="16"/>
  <c r="AA74" i="16" s="1"/>
  <c r="M74" i="16"/>
  <c r="AB74" i="16" s="1"/>
  <c r="N74" i="16"/>
  <c r="AC74" i="16" s="1"/>
  <c r="O74" i="16"/>
  <c r="AD74" i="16" s="1"/>
  <c r="P74" i="16"/>
  <c r="AE74" i="16" s="1"/>
  <c r="Q74" i="16"/>
  <c r="AF74" i="16" s="1"/>
  <c r="R74" i="16"/>
  <c r="AG74" i="16" s="1"/>
  <c r="S74" i="16"/>
  <c r="AH74" i="16" s="1"/>
  <c r="T74" i="16"/>
  <c r="F75" i="16"/>
  <c r="U75" i="16" s="1"/>
  <c r="G75" i="16"/>
  <c r="V75" i="16" s="1"/>
  <c r="H75" i="16"/>
  <c r="W75" i="16" s="1"/>
  <c r="I75" i="16"/>
  <c r="X75" i="16" s="1"/>
  <c r="J75" i="16"/>
  <c r="Y75" i="16" s="1"/>
  <c r="K75" i="16"/>
  <c r="Z75" i="16" s="1"/>
  <c r="L75" i="16"/>
  <c r="AA75" i="16" s="1"/>
  <c r="M75" i="16"/>
  <c r="AB75" i="16" s="1"/>
  <c r="N75" i="16"/>
  <c r="AC75" i="16" s="1"/>
  <c r="O75" i="16"/>
  <c r="AD75" i="16" s="1"/>
  <c r="P75" i="16"/>
  <c r="AE75" i="16" s="1"/>
  <c r="Q75" i="16"/>
  <c r="AF75" i="16" s="1"/>
  <c r="R75" i="16"/>
  <c r="AG75" i="16" s="1"/>
  <c r="S75" i="16"/>
  <c r="AH75" i="16" s="1"/>
  <c r="T75" i="16"/>
  <c r="F76" i="16"/>
  <c r="U76" i="16" s="1"/>
  <c r="G76" i="16"/>
  <c r="V76" i="16" s="1"/>
  <c r="H76" i="16"/>
  <c r="W76" i="16" s="1"/>
  <c r="I76" i="16"/>
  <c r="X76" i="16" s="1"/>
  <c r="J76" i="16"/>
  <c r="Y76" i="16" s="1"/>
  <c r="K76" i="16"/>
  <c r="Z76" i="16" s="1"/>
  <c r="L76" i="16"/>
  <c r="AA76" i="16" s="1"/>
  <c r="M76" i="16"/>
  <c r="AB76" i="16" s="1"/>
  <c r="N76" i="16"/>
  <c r="AC76" i="16" s="1"/>
  <c r="O76" i="16"/>
  <c r="AD76" i="16" s="1"/>
  <c r="P76" i="16"/>
  <c r="AE76" i="16" s="1"/>
  <c r="Q76" i="16"/>
  <c r="AF76" i="16" s="1"/>
  <c r="R76" i="16"/>
  <c r="AG76" i="16" s="1"/>
  <c r="S76" i="16"/>
  <c r="AH76" i="16" s="1"/>
  <c r="T76" i="16"/>
  <c r="F77" i="16"/>
  <c r="U77" i="16" s="1"/>
  <c r="G77" i="16"/>
  <c r="V77" i="16" s="1"/>
  <c r="H77" i="16"/>
  <c r="W77" i="16" s="1"/>
  <c r="I77" i="16"/>
  <c r="X77" i="16" s="1"/>
  <c r="J77" i="16"/>
  <c r="Y77" i="16" s="1"/>
  <c r="K77" i="16"/>
  <c r="Z77" i="16" s="1"/>
  <c r="L77" i="16"/>
  <c r="AA77" i="16" s="1"/>
  <c r="M77" i="16"/>
  <c r="AB77" i="16" s="1"/>
  <c r="N77" i="16"/>
  <c r="AC77" i="16" s="1"/>
  <c r="O77" i="16"/>
  <c r="AD77" i="16" s="1"/>
  <c r="P77" i="16"/>
  <c r="AE77" i="16" s="1"/>
  <c r="Q77" i="16"/>
  <c r="AF77" i="16" s="1"/>
  <c r="R77" i="16"/>
  <c r="AG77" i="16" s="1"/>
  <c r="S77" i="16"/>
  <c r="AH77" i="16" s="1"/>
  <c r="T77" i="16"/>
  <c r="F78" i="16"/>
  <c r="U78" i="16" s="1"/>
  <c r="G78" i="16"/>
  <c r="V78" i="16" s="1"/>
  <c r="H78" i="16"/>
  <c r="W78" i="16" s="1"/>
  <c r="I78" i="16"/>
  <c r="X78" i="16" s="1"/>
  <c r="J78" i="16"/>
  <c r="Y78" i="16" s="1"/>
  <c r="K78" i="16"/>
  <c r="Z78" i="16" s="1"/>
  <c r="L78" i="16"/>
  <c r="AA78" i="16" s="1"/>
  <c r="M78" i="16"/>
  <c r="AB78" i="16" s="1"/>
  <c r="N78" i="16"/>
  <c r="AC78" i="16" s="1"/>
  <c r="O78" i="16"/>
  <c r="AD78" i="16" s="1"/>
  <c r="P78" i="16"/>
  <c r="AE78" i="16" s="1"/>
  <c r="Q78" i="16"/>
  <c r="AF78" i="16" s="1"/>
  <c r="R78" i="16"/>
  <c r="AG78" i="16" s="1"/>
  <c r="S78" i="16"/>
  <c r="AH78" i="16" s="1"/>
  <c r="T78" i="16"/>
  <c r="F79" i="16"/>
  <c r="U79" i="16" s="1"/>
  <c r="G79" i="16"/>
  <c r="V79" i="16" s="1"/>
  <c r="H79" i="16"/>
  <c r="W79" i="16" s="1"/>
  <c r="I79" i="16"/>
  <c r="X79" i="16" s="1"/>
  <c r="J79" i="16"/>
  <c r="Y79" i="16" s="1"/>
  <c r="K79" i="16"/>
  <c r="Z79" i="16" s="1"/>
  <c r="L79" i="16"/>
  <c r="AA79" i="16" s="1"/>
  <c r="M79" i="16"/>
  <c r="AB79" i="16" s="1"/>
  <c r="N79" i="16"/>
  <c r="AC79" i="16" s="1"/>
  <c r="O79" i="16"/>
  <c r="AD79" i="16" s="1"/>
  <c r="P79" i="16"/>
  <c r="AE79" i="16" s="1"/>
  <c r="Q79" i="16"/>
  <c r="AF79" i="16" s="1"/>
  <c r="R79" i="16"/>
  <c r="AG79" i="16" s="1"/>
  <c r="S79" i="16"/>
  <c r="AH79" i="16" s="1"/>
  <c r="T79" i="16"/>
  <c r="F80" i="16"/>
  <c r="U80" i="16" s="1"/>
  <c r="G80" i="16"/>
  <c r="V80" i="16" s="1"/>
  <c r="H80" i="16"/>
  <c r="W80" i="16" s="1"/>
  <c r="I80" i="16"/>
  <c r="X80" i="16" s="1"/>
  <c r="J80" i="16"/>
  <c r="Y80" i="16" s="1"/>
  <c r="K80" i="16"/>
  <c r="Z80" i="16" s="1"/>
  <c r="L80" i="16"/>
  <c r="AA80" i="16" s="1"/>
  <c r="M80" i="16"/>
  <c r="AB80" i="16" s="1"/>
  <c r="N80" i="16"/>
  <c r="AC80" i="16" s="1"/>
  <c r="O80" i="16"/>
  <c r="AD80" i="16" s="1"/>
  <c r="P80" i="16"/>
  <c r="AE80" i="16" s="1"/>
  <c r="Q80" i="16"/>
  <c r="AF80" i="16" s="1"/>
  <c r="R80" i="16"/>
  <c r="AG80" i="16" s="1"/>
  <c r="S80" i="16"/>
  <c r="AH80" i="16" s="1"/>
  <c r="T80" i="16"/>
  <c r="F81" i="16"/>
  <c r="U81" i="16" s="1"/>
  <c r="G81" i="16"/>
  <c r="V81" i="16" s="1"/>
  <c r="H81" i="16"/>
  <c r="W81" i="16" s="1"/>
  <c r="I81" i="16"/>
  <c r="X81" i="16" s="1"/>
  <c r="J81" i="16"/>
  <c r="Y81" i="16" s="1"/>
  <c r="K81" i="16"/>
  <c r="Z81" i="16" s="1"/>
  <c r="L81" i="16"/>
  <c r="AA81" i="16" s="1"/>
  <c r="M81" i="16"/>
  <c r="AB81" i="16" s="1"/>
  <c r="N81" i="16"/>
  <c r="AC81" i="16" s="1"/>
  <c r="O81" i="16"/>
  <c r="AD81" i="16" s="1"/>
  <c r="P81" i="16"/>
  <c r="AE81" i="16" s="1"/>
  <c r="Q81" i="16"/>
  <c r="AF81" i="16" s="1"/>
  <c r="R81" i="16"/>
  <c r="AG81" i="16" s="1"/>
  <c r="S81" i="16"/>
  <c r="AH81" i="16" s="1"/>
  <c r="T81" i="16"/>
  <c r="F82" i="16"/>
  <c r="U82" i="16" s="1"/>
  <c r="G82" i="16"/>
  <c r="V82" i="16" s="1"/>
  <c r="H82" i="16"/>
  <c r="W82" i="16" s="1"/>
  <c r="I82" i="16"/>
  <c r="X82" i="16" s="1"/>
  <c r="J82" i="16"/>
  <c r="Y82" i="16" s="1"/>
  <c r="K82" i="16"/>
  <c r="Z82" i="16" s="1"/>
  <c r="L82" i="16"/>
  <c r="AA82" i="16" s="1"/>
  <c r="M82" i="16"/>
  <c r="AB82" i="16" s="1"/>
  <c r="N82" i="16"/>
  <c r="AC82" i="16" s="1"/>
  <c r="O82" i="16"/>
  <c r="AD82" i="16" s="1"/>
  <c r="P82" i="16"/>
  <c r="AE82" i="16" s="1"/>
  <c r="Q82" i="16"/>
  <c r="AF82" i="16" s="1"/>
  <c r="R82" i="16"/>
  <c r="AG82" i="16" s="1"/>
  <c r="S82" i="16"/>
  <c r="AH82" i="16" s="1"/>
  <c r="T82" i="16"/>
  <c r="F83" i="16"/>
  <c r="U83" i="16" s="1"/>
  <c r="G83" i="16"/>
  <c r="V83" i="16" s="1"/>
  <c r="H83" i="16"/>
  <c r="W83" i="16" s="1"/>
  <c r="I83" i="16"/>
  <c r="X83" i="16" s="1"/>
  <c r="J83" i="16"/>
  <c r="Y83" i="16" s="1"/>
  <c r="K83" i="16"/>
  <c r="Z83" i="16" s="1"/>
  <c r="L83" i="16"/>
  <c r="AA83" i="16" s="1"/>
  <c r="M83" i="16"/>
  <c r="AB83" i="16" s="1"/>
  <c r="N83" i="16"/>
  <c r="AC83" i="16" s="1"/>
  <c r="O83" i="16"/>
  <c r="AD83" i="16" s="1"/>
  <c r="P83" i="16"/>
  <c r="AE83" i="16" s="1"/>
  <c r="Q83" i="16"/>
  <c r="AF83" i="16" s="1"/>
  <c r="R83" i="16"/>
  <c r="AG83" i="16" s="1"/>
  <c r="S83" i="16"/>
  <c r="AH83" i="16" s="1"/>
  <c r="T83" i="16"/>
  <c r="F84" i="16"/>
  <c r="U84" i="16" s="1"/>
  <c r="G84" i="16"/>
  <c r="V84" i="16" s="1"/>
  <c r="H84" i="16"/>
  <c r="W84" i="16" s="1"/>
  <c r="I84" i="16"/>
  <c r="X84" i="16" s="1"/>
  <c r="J84" i="16"/>
  <c r="Y84" i="16" s="1"/>
  <c r="K84" i="16"/>
  <c r="Z84" i="16" s="1"/>
  <c r="L84" i="16"/>
  <c r="AA84" i="16" s="1"/>
  <c r="M84" i="16"/>
  <c r="AB84" i="16" s="1"/>
  <c r="N84" i="16"/>
  <c r="AC84" i="16" s="1"/>
  <c r="O84" i="16"/>
  <c r="AD84" i="16" s="1"/>
  <c r="P84" i="16"/>
  <c r="AE84" i="16" s="1"/>
  <c r="Q84" i="16"/>
  <c r="AF84" i="16" s="1"/>
  <c r="R84" i="16"/>
  <c r="AG84" i="16" s="1"/>
  <c r="S84" i="16"/>
  <c r="AH84" i="16" s="1"/>
  <c r="T84" i="16"/>
  <c r="F85" i="16"/>
  <c r="U85" i="16" s="1"/>
  <c r="G85" i="16"/>
  <c r="V85" i="16" s="1"/>
  <c r="H85" i="16"/>
  <c r="W85" i="16" s="1"/>
  <c r="I85" i="16"/>
  <c r="X85" i="16" s="1"/>
  <c r="J85" i="16"/>
  <c r="Y85" i="16" s="1"/>
  <c r="K85" i="16"/>
  <c r="Z85" i="16" s="1"/>
  <c r="L85" i="16"/>
  <c r="AA85" i="16" s="1"/>
  <c r="M85" i="16"/>
  <c r="AB85" i="16" s="1"/>
  <c r="N85" i="16"/>
  <c r="AC85" i="16" s="1"/>
  <c r="O85" i="16"/>
  <c r="AD85" i="16" s="1"/>
  <c r="P85" i="16"/>
  <c r="AE85" i="16" s="1"/>
  <c r="Q85" i="16"/>
  <c r="AF85" i="16" s="1"/>
  <c r="R85" i="16"/>
  <c r="AG85" i="16" s="1"/>
  <c r="S85" i="16"/>
  <c r="AH85" i="16" s="1"/>
  <c r="T85" i="16"/>
  <c r="F86" i="16"/>
  <c r="U86" i="16" s="1"/>
  <c r="G86" i="16"/>
  <c r="V86" i="16" s="1"/>
  <c r="H86" i="16"/>
  <c r="W86" i="16" s="1"/>
  <c r="I86" i="16"/>
  <c r="X86" i="16" s="1"/>
  <c r="J86" i="16"/>
  <c r="Y86" i="16" s="1"/>
  <c r="K86" i="16"/>
  <c r="Z86" i="16" s="1"/>
  <c r="L86" i="16"/>
  <c r="AA86" i="16" s="1"/>
  <c r="M86" i="16"/>
  <c r="AB86" i="16" s="1"/>
  <c r="N86" i="16"/>
  <c r="AC86" i="16" s="1"/>
  <c r="O86" i="16"/>
  <c r="AD86" i="16" s="1"/>
  <c r="P86" i="16"/>
  <c r="AE86" i="16" s="1"/>
  <c r="Q86" i="16"/>
  <c r="AF86" i="16" s="1"/>
  <c r="R86" i="16"/>
  <c r="AG86" i="16" s="1"/>
  <c r="S86" i="16"/>
  <c r="AH86" i="16" s="1"/>
  <c r="T86" i="16"/>
  <c r="F87" i="16"/>
  <c r="U87" i="16" s="1"/>
  <c r="G87" i="16"/>
  <c r="V87" i="16" s="1"/>
  <c r="H87" i="16"/>
  <c r="W87" i="16" s="1"/>
  <c r="I87" i="16"/>
  <c r="X87" i="16" s="1"/>
  <c r="J87" i="16"/>
  <c r="Y87" i="16" s="1"/>
  <c r="K87" i="16"/>
  <c r="Z87" i="16" s="1"/>
  <c r="L87" i="16"/>
  <c r="AA87" i="16" s="1"/>
  <c r="M87" i="16"/>
  <c r="AB87" i="16" s="1"/>
  <c r="N87" i="16"/>
  <c r="AC87" i="16" s="1"/>
  <c r="O87" i="16"/>
  <c r="AD87" i="16" s="1"/>
  <c r="P87" i="16"/>
  <c r="AE87" i="16" s="1"/>
  <c r="Q87" i="16"/>
  <c r="AF87" i="16" s="1"/>
  <c r="R87" i="16"/>
  <c r="AG87" i="16" s="1"/>
  <c r="S87" i="16"/>
  <c r="AH87" i="16" s="1"/>
  <c r="T87" i="16"/>
  <c r="F88" i="16"/>
  <c r="U88" i="16" s="1"/>
  <c r="G88" i="16"/>
  <c r="V88" i="16" s="1"/>
  <c r="H88" i="16"/>
  <c r="W88" i="16" s="1"/>
  <c r="I88" i="16"/>
  <c r="X88" i="16" s="1"/>
  <c r="J88" i="16"/>
  <c r="Y88" i="16" s="1"/>
  <c r="K88" i="16"/>
  <c r="Z88" i="16" s="1"/>
  <c r="L88" i="16"/>
  <c r="AA88" i="16" s="1"/>
  <c r="M88" i="16"/>
  <c r="AB88" i="16" s="1"/>
  <c r="N88" i="16"/>
  <c r="AC88" i="16" s="1"/>
  <c r="O88" i="16"/>
  <c r="AD88" i="16" s="1"/>
  <c r="P88" i="16"/>
  <c r="AE88" i="16" s="1"/>
  <c r="Q88" i="16"/>
  <c r="AF88" i="16" s="1"/>
  <c r="R88" i="16"/>
  <c r="AG88" i="16" s="1"/>
  <c r="S88" i="16"/>
  <c r="AH88" i="16" s="1"/>
  <c r="T88" i="16"/>
  <c r="F89" i="16"/>
  <c r="U89" i="16" s="1"/>
  <c r="G89" i="16"/>
  <c r="V89" i="16" s="1"/>
  <c r="H89" i="16"/>
  <c r="W89" i="16" s="1"/>
  <c r="I89" i="16"/>
  <c r="X89" i="16" s="1"/>
  <c r="J89" i="16"/>
  <c r="Y89" i="16" s="1"/>
  <c r="K89" i="16"/>
  <c r="Z89" i="16" s="1"/>
  <c r="L89" i="16"/>
  <c r="AA89" i="16" s="1"/>
  <c r="M89" i="16"/>
  <c r="AB89" i="16" s="1"/>
  <c r="N89" i="16"/>
  <c r="AC89" i="16" s="1"/>
  <c r="O89" i="16"/>
  <c r="AD89" i="16" s="1"/>
  <c r="P89" i="16"/>
  <c r="AE89" i="16" s="1"/>
  <c r="Q89" i="16"/>
  <c r="AF89" i="16" s="1"/>
  <c r="R89" i="16"/>
  <c r="AG89" i="16" s="1"/>
  <c r="S89" i="16"/>
  <c r="AH89" i="16" s="1"/>
  <c r="T89" i="16"/>
  <c r="F90" i="16"/>
  <c r="U90" i="16" s="1"/>
  <c r="G90" i="16"/>
  <c r="V90" i="16" s="1"/>
  <c r="H90" i="16"/>
  <c r="W90" i="16" s="1"/>
  <c r="I90" i="16"/>
  <c r="X90" i="16" s="1"/>
  <c r="J90" i="16"/>
  <c r="Y90" i="16" s="1"/>
  <c r="K90" i="16"/>
  <c r="Z90" i="16" s="1"/>
  <c r="L90" i="16"/>
  <c r="AA90" i="16" s="1"/>
  <c r="M90" i="16"/>
  <c r="AB90" i="16" s="1"/>
  <c r="N90" i="16"/>
  <c r="AC90" i="16" s="1"/>
  <c r="O90" i="16"/>
  <c r="AD90" i="16" s="1"/>
  <c r="P90" i="16"/>
  <c r="AE90" i="16" s="1"/>
  <c r="Q90" i="16"/>
  <c r="AF90" i="16" s="1"/>
  <c r="R90" i="16"/>
  <c r="AG90" i="16" s="1"/>
  <c r="S90" i="16"/>
  <c r="AH90" i="16" s="1"/>
  <c r="T90" i="16"/>
  <c r="F91" i="16"/>
  <c r="U91" i="16" s="1"/>
  <c r="G91" i="16"/>
  <c r="V91" i="16" s="1"/>
  <c r="H91" i="16"/>
  <c r="W91" i="16" s="1"/>
  <c r="I91" i="16"/>
  <c r="X91" i="16" s="1"/>
  <c r="J91" i="16"/>
  <c r="Y91" i="16" s="1"/>
  <c r="K91" i="16"/>
  <c r="Z91" i="16" s="1"/>
  <c r="L91" i="16"/>
  <c r="AA91" i="16" s="1"/>
  <c r="M91" i="16"/>
  <c r="AB91" i="16" s="1"/>
  <c r="N91" i="16"/>
  <c r="AC91" i="16" s="1"/>
  <c r="O91" i="16"/>
  <c r="AD91" i="16" s="1"/>
  <c r="P91" i="16"/>
  <c r="AE91" i="16" s="1"/>
  <c r="Q91" i="16"/>
  <c r="AF91" i="16" s="1"/>
  <c r="R91" i="16"/>
  <c r="AG91" i="16" s="1"/>
  <c r="S91" i="16"/>
  <c r="AH91" i="16" s="1"/>
  <c r="T91" i="16"/>
  <c r="F92" i="16"/>
  <c r="U92" i="16" s="1"/>
  <c r="G92" i="16"/>
  <c r="V92" i="16" s="1"/>
  <c r="H92" i="16"/>
  <c r="W92" i="16" s="1"/>
  <c r="I92" i="16"/>
  <c r="X92" i="16" s="1"/>
  <c r="J92" i="16"/>
  <c r="Y92" i="16" s="1"/>
  <c r="K92" i="16"/>
  <c r="Z92" i="16" s="1"/>
  <c r="L92" i="16"/>
  <c r="AA92" i="16" s="1"/>
  <c r="M92" i="16"/>
  <c r="AB92" i="16" s="1"/>
  <c r="N92" i="16"/>
  <c r="AC92" i="16" s="1"/>
  <c r="O92" i="16"/>
  <c r="AD92" i="16" s="1"/>
  <c r="P92" i="16"/>
  <c r="AE92" i="16" s="1"/>
  <c r="Q92" i="16"/>
  <c r="AF92" i="16" s="1"/>
  <c r="R92" i="16"/>
  <c r="AG92" i="16" s="1"/>
  <c r="S92" i="16"/>
  <c r="AH92" i="16" s="1"/>
  <c r="T92" i="16"/>
  <c r="F93" i="16"/>
  <c r="U93" i="16" s="1"/>
  <c r="G93" i="16"/>
  <c r="V93" i="16" s="1"/>
  <c r="H93" i="16"/>
  <c r="W93" i="16" s="1"/>
  <c r="I93" i="16"/>
  <c r="X93" i="16" s="1"/>
  <c r="J93" i="16"/>
  <c r="Y93" i="16" s="1"/>
  <c r="K93" i="16"/>
  <c r="Z93" i="16" s="1"/>
  <c r="L93" i="16"/>
  <c r="AA93" i="16" s="1"/>
  <c r="M93" i="16"/>
  <c r="AB93" i="16" s="1"/>
  <c r="N93" i="16"/>
  <c r="AC93" i="16" s="1"/>
  <c r="O93" i="16"/>
  <c r="AD93" i="16" s="1"/>
  <c r="P93" i="16"/>
  <c r="AE93" i="16" s="1"/>
  <c r="Q93" i="16"/>
  <c r="AF93" i="16" s="1"/>
  <c r="R93" i="16"/>
  <c r="AG93" i="16" s="1"/>
  <c r="S93" i="16"/>
  <c r="AH93" i="16" s="1"/>
  <c r="T93" i="16"/>
  <c r="F94" i="16"/>
  <c r="U94" i="16" s="1"/>
  <c r="G94" i="16"/>
  <c r="V94" i="16" s="1"/>
  <c r="H94" i="16"/>
  <c r="W94" i="16" s="1"/>
  <c r="I94" i="16"/>
  <c r="X94" i="16" s="1"/>
  <c r="J94" i="16"/>
  <c r="Y94" i="16" s="1"/>
  <c r="K94" i="16"/>
  <c r="Z94" i="16" s="1"/>
  <c r="L94" i="16"/>
  <c r="AA94" i="16" s="1"/>
  <c r="M94" i="16"/>
  <c r="AB94" i="16" s="1"/>
  <c r="N94" i="16"/>
  <c r="AC94" i="16" s="1"/>
  <c r="O94" i="16"/>
  <c r="AD94" i="16" s="1"/>
  <c r="P94" i="16"/>
  <c r="AE94" i="16" s="1"/>
  <c r="Q94" i="16"/>
  <c r="AF94" i="16" s="1"/>
  <c r="R94" i="16"/>
  <c r="AG94" i="16" s="1"/>
  <c r="S94" i="16"/>
  <c r="AH94" i="16" s="1"/>
  <c r="T94" i="16"/>
  <c r="F95" i="16"/>
  <c r="U95" i="16" s="1"/>
  <c r="G95" i="16"/>
  <c r="V95" i="16" s="1"/>
  <c r="H95" i="16"/>
  <c r="W95" i="16" s="1"/>
  <c r="I95" i="16"/>
  <c r="X95" i="16" s="1"/>
  <c r="J95" i="16"/>
  <c r="Y95" i="16" s="1"/>
  <c r="K95" i="16"/>
  <c r="Z95" i="16" s="1"/>
  <c r="L95" i="16"/>
  <c r="AA95" i="16" s="1"/>
  <c r="M95" i="16"/>
  <c r="AB95" i="16" s="1"/>
  <c r="N95" i="16"/>
  <c r="AC95" i="16" s="1"/>
  <c r="O95" i="16"/>
  <c r="AD95" i="16" s="1"/>
  <c r="P95" i="16"/>
  <c r="AE95" i="16" s="1"/>
  <c r="Q95" i="16"/>
  <c r="AF95" i="16" s="1"/>
  <c r="R95" i="16"/>
  <c r="AG95" i="16" s="1"/>
  <c r="S95" i="16"/>
  <c r="AH95" i="16" s="1"/>
  <c r="T95" i="16"/>
  <c r="F96" i="16"/>
  <c r="U96" i="16" s="1"/>
  <c r="G96" i="16"/>
  <c r="V96" i="16" s="1"/>
  <c r="H96" i="16"/>
  <c r="W96" i="16" s="1"/>
  <c r="I96" i="16"/>
  <c r="X96" i="16" s="1"/>
  <c r="J96" i="16"/>
  <c r="Y96" i="16" s="1"/>
  <c r="K96" i="16"/>
  <c r="Z96" i="16" s="1"/>
  <c r="L96" i="16"/>
  <c r="AA96" i="16" s="1"/>
  <c r="M96" i="16"/>
  <c r="AB96" i="16" s="1"/>
  <c r="N96" i="16"/>
  <c r="AC96" i="16" s="1"/>
  <c r="O96" i="16"/>
  <c r="AD96" i="16" s="1"/>
  <c r="P96" i="16"/>
  <c r="AE96" i="16" s="1"/>
  <c r="Q96" i="16"/>
  <c r="AF96" i="16" s="1"/>
  <c r="R96" i="16"/>
  <c r="AG96" i="16" s="1"/>
  <c r="S96" i="16"/>
  <c r="AH96" i="16" s="1"/>
  <c r="T96" i="16"/>
  <c r="F97" i="16"/>
  <c r="U97" i="16" s="1"/>
  <c r="G97" i="16"/>
  <c r="V97" i="16" s="1"/>
  <c r="H97" i="16"/>
  <c r="W97" i="16" s="1"/>
  <c r="I97" i="16"/>
  <c r="X97" i="16" s="1"/>
  <c r="J97" i="16"/>
  <c r="Y97" i="16" s="1"/>
  <c r="K97" i="16"/>
  <c r="Z97" i="16" s="1"/>
  <c r="L97" i="16"/>
  <c r="AA97" i="16" s="1"/>
  <c r="M97" i="16"/>
  <c r="AB97" i="16" s="1"/>
  <c r="N97" i="16"/>
  <c r="AC97" i="16" s="1"/>
  <c r="O97" i="16"/>
  <c r="AD97" i="16" s="1"/>
  <c r="P97" i="16"/>
  <c r="AE97" i="16" s="1"/>
  <c r="Q97" i="16"/>
  <c r="AF97" i="16" s="1"/>
  <c r="R97" i="16"/>
  <c r="AG97" i="16" s="1"/>
  <c r="S97" i="16"/>
  <c r="AH97" i="16" s="1"/>
  <c r="T97" i="16"/>
  <c r="F98" i="16"/>
  <c r="U98" i="16" s="1"/>
  <c r="G98" i="16"/>
  <c r="V98" i="16" s="1"/>
  <c r="H98" i="16"/>
  <c r="I98" i="16"/>
  <c r="X98" i="16" s="1"/>
  <c r="J98" i="16"/>
  <c r="Y98" i="16" s="1"/>
  <c r="K98" i="16"/>
  <c r="Z98" i="16" s="1"/>
  <c r="L98" i="16"/>
  <c r="AA98" i="16" s="1"/>
  <c r="M98" i="16"/>
  <c r="AB98" i="16" s="1"/>
  <c r="N98" i="16"/>
  <c r="AC98" i="16" s="1"/>
  <c r="O98" i="16"/>
  <c r="AD98" i="16" s="1"/>
  <c r="P98" i="16"/>
  <c r="AE98" i="16" s="1"/>
  <c r="Q98" i="16"/>
  <c r="AF98" i="16" s="1"/>
  <c r="R98" i="16"/>
  <c r="AG98" i="16" s="1"/>
  <c r="S98" i="16"/>
  <c r="AH98" i="16" s="1"/>
  <c r="T98" i="16"/>
  <c r="F99" i="16"/>
  <c r="U99" i="16" s="1"/>
  <c r="G99" i="16"/>
  <c r="V99" i="16" s="1"/>
  <c r="H99" i="16"/>
  <c r="W99" i="16" s="1"/>
  <c r="I99" i="16"/>
  <c r="X99" i="16" s="1"/>
  <c r="J99" i="16"/>
  <c r="Y99" i="16" s="1"/>
  <c r="K99" i="16"/>
  <c r="Z99" i="16" s="1"/>
  <c r="L99" i="16"/>
  <c r="AA99" i="16" s="1"/>
  <c r="M99" i="16"/>
  <c r="AB99" i="16" s="1"/>
  <c r="N99" i="16"/>
  <c r="AC99" i="16" s="1"/>
  <c r="O99" i="16"/>
  <c r="AD99" i="16" s="1"/>
  <c r="P99" i="16"/>
  <c r="AE99" i="16" s="1"/>
  <c r="Q99" i="16"/>
  <c r="AF99" i="16" s="1"/>
  <c r="R99" i="16"/>
  <c r="AG99" i="16" s="1"/>
  <c r="S99" i="16"/>
  <c r="AH99" i="16" s="1"/>
  <c r="T99" i="16"/>
  <c r="F100" i="16"/>
  <c r="U100" i="16" s="1"/>
  <c r="G100" i="16"/>
  <c r="V100" i="16" s="1"/>
  <c r="H100" i="16"/>
  <c r="W100" i="16" s="1"/>
  <c r="I100" i="16"/>
  <c r="X100" i="16" s="1"/>
  <c r="J100" i="16"/>
  <c r="Y100" i="16" s="1"/>
  <c r="K100" i="16"/>
  <c r="Z100" i="16" s="1"/>
  <c r="L100" i="16"/>
  <c r="AA100" i="16" s="1"/>
  <c r="M100" i="16"/>
  <c r="AB100" i="16" s="1"/>
  <c r="N100" i="16"/>
  <c r="AC100" i="16" s="1"/>
  <c r="O100" i="16"/>
  <c r="AD100" i="16" s="1"/>
  <c r="P100" i="16"/>
  <c r="AE100" i="16" s="1"/>
  <c r="Q100" i="16"/>
  <c r="AF100" i="16" s="1"/>
  <c r="R100" i="16"/>
  <c r="AG100" i="16" s="1"/>
  <c r="S100" i="16"/>
  <c r="AH100" i="16" s="1"/>
  <c r="T100" i="16"/>
  <c r="F101" i="16"/>
  <c r="U101" i="16" s="1"/>
  <c r="G101" i="16"/>
  <c r="V101" i="16" s="1"/>
  <c r="H101" i="16"/>
  <c r="W101" i="16" s="1"/>
  <c r="I101" i="16"/>
  <c r="X101" i="16" s="1"/>
  <c r="J101" i="16"/>
  <c r="Y101" i="16" s="1"/>
  <c r="K101" i="16"/>
  <c r="Z101" i="16" s="1"/>
  <c r="L101" i="16"/>
  <c r="AA101" i="16" s="1"/>
  <c r="M101" i="16"/>
  <c r="AB101" i="16" s="1"/>
  <c r="N101" i="16"/>
  <c r="AC101" i="16" s="1"/>
  <c r="O101" i="16"/>
  <c r="AD101" i="16" s="1"/>
  <c r="P101" i="16"/>
  <c r="AE101" i="16" s="1"/>
  <c r="Q101" i="16"/>
  <c r="AF101" i="16" s="1"/>
  <c r="R101" i="16"/>
  <c r="AG101" i="16" s="1"/>
  <c r="S101" i="16"/>
  <c r="AH101" i="16" s="1"/>
  <c r="T101" i="16"/>
  <c r="F102" i="16"/>
  <c r="U102" i="16" s="1"/>
  <c r="G102" i="16"/>
  <c r="V102" i="16" s="1"/>
  <c r="H102" i="16"/>
  <c r="W102" i="16" s="1"/>
  <c r="I102" i="16"/>
  <c r="X102" i="16" s="1"/>
  <c r="J102" i="16"/>
  <c r="Y102" i="16" s="1"/>
  <c r="K102" i="16"/>
  <c r="Z102" i="16" s="1"/>
  <c r="L102" i="16"/>
  <c r="AA102" i="16" s="1"/>
  <c r="M102" i="16"/>
  <c r="AB102" i="16" s="1"/>
  <c r="N102" i="16"/>
  <c r="AC102" i="16" s="1"/>
  <c r="O102" i="16"/>
  <c r="AD102" i="16" s="1"/>
  <c r="P102" i="16"/>
  <c r="AE102" i="16" s="1"/>
  <c r="Q102" i="16"/>
  <c r="AF102" i="16" s="1"/>
  <c r="R102" i="16"/>
  <c r="AG102" i="16" s="1"/>
  <c r="S102" i="16"/>
  <c r="AH102" i="16" s="1"/>
  <c r="T102" i="16"/>
  <c r="F103" i="16"/>
  <c r="U103" i="16" s="1"/>
  <c r="G103" i="16"/>
  <c r="V103" i="16" s="1"/>
  <c r="H103" i="16"/>
  <c r="W103" i="16" s="1"/>
  <c r="I103" i="16"/>
  <c r="X103" i="16" s="1"/>
  <c r="J103" i="16"/>
  <c r="Y103" i="16" s="1"/>
  <c r="K103" i="16"/>
  <c r="Z103" i="16" s="1"/>
  <c r="L103" i="16"/>
  <c r="AA103" i="16" s="1"/>
  <c r="M103" i="16"/>
  <c r="AB103" i="16" s="1"/>
  <c r="N103" i="16"/>
  <c r="AC103" i="16" s="1"/>
  <c r="O103" i="16"/>
  <c r="AD103" i="16" s="1"/>
  <c r="P103" i="16"/>
  <c r="AE103" i="16" s="1"/>
  <c r="Q103" i="16"/>
  <c r="AF103" i="16" s="1"/>
  <c r="R103" i="16"/>
  <c r="AG103" i="16" s="1"/>
  <c r="S103" i="16"/>
  <c r="AH103" i="16" s="1"/>
  <c r="T103" i="16"/>
  <c r="F104" i="16"/>
  <c r="U104" i="16" s="1"/>
  <c r="G104" i="16"/>
  <c r="V104" i="16" s="1"/>
  <c r="H104" i="16"/>
  <c r="W104" i="16" s="1"/>
  <c r="I104" i="16"/>
  <c r="X104" i="16" s="1"/>
  <c r="J104" i="16"/>
  <c r="Y104" i="16" s="1"/>
  <c r="K104" i="16"/>
  <c r="Z104" i="16" s="1"/>
  <c r="L104" i="16"/>
  <c r="AA104" i="16" s="1"/>
  <c r="M104" i="16"/>
  <c r="AB104" i="16" s="1"/>
  <c r="N104" i="16"/>
  <c r="AC104" i="16" s="1"/>
  <c r="O104" i="16"/>
  <c r="AD104" i="16" s="1"/>
  <c r="P104" i="16"/>
  <c r="AE104" i="16" s="1"/>
  <c r="Q104" i="16"/>
  <c r="AF104" i="16" s="1"/>
  <c r="R104" i="16"/>
  <c r="AG104" i="16" s="1"/>
  <c r="S104" i="16"/>
  <c r="AH104" i="16" s="1"/>
  <c r="T104" i="16"/>
  <c r="F105" i="16"/>
  <c r="U105" i="16" s="1"/>
  <c r="G105" i="16"/>
  <c r="V105" i="16" s="1"/>
  <c r="H105" i="16"/>
  <c r="W105" i="16" s="1"/>
  <c r="I105" i="16"/>
  <c r="X105" i="16" s="1"/>
  <c r="J105" i="16"/>
  <c r="Y105" i="16" s="1"/>
  <c r="K105" i="16"/>
  <c r="Z105" i="16" s="1"/>
  <c r="L105" i="16"/>
  <c r="AA105" i="16" s="1"/>
  <c r="M105" i="16"/>
  <c r="AB105" i="16" s="1"/>
  <c r="N105" i="16"/>
  <c r="AC105" i="16" s="1"/>
  <c r="O105" i="16"/>
  <c r="AD105" i="16" s="1"/>
  <c r="P105" i="16"/>
  <c r="AE105" i="16" s="1"/>
  <c r="Q105" i="16"/>
  <c r="AF105" i="16" s="1"/>
  <c r="R105" i="16"/>
  <c r="AG105" i="16" s="1"/>
  <c r="S105" i="16"/>
  <c r="AH105" i="16" s="1"/>
  <c r="T105" i="16"/>
  <c r="F106" i="16"/>
  <c r="U106" i="16" s="1"/>
  <c r="G106" i="16"/>
  <c r="V106" i="16" s="1"/>
  <c r="H106" i="16"/>
  <c r="W106" i="16" s="1"/>
  <c r="I106" i="16"/>
  <c r="X106" i="16" s="1"/>
  <c r="J106" i="16"/>
  <c r="Y106" i="16" s="1"/>
  <c r="K106" i="16"/>
  <c r="Z106" i="16" s="1"/>
  <c r="L106" i="16"/>
  <c r="AA106" i="16" s="1"/>
  <c r="M106" i="16"/>
  <c r="AB106" i="16" s="1"/>
  <c r="N106" i="16"/>
  <c r="AC106" i="16" s="1"/>
  <c r="O106" i="16"/>
  <c r="AD106" i="16" s="1"/>
  <c r="P106" i="16"/>
  <c r="AE106" i="16" s="1"/>
  <c r="Q106" i="16"/>
  <c r="AF106" i="16" s="1"/>
  <c r="R106" i="16"/>
  <c r="AG106" i="16" s="1"/>
  <c r="S106" i="16"/>
  <c r="AH106" i="16" s="1"/>
  <c r="T106" i="16"/>
  <c r="F107" i="16"/>
  <c r="U107" i="16" s="1"/>
  <c r="G107" i="16"/>
  <c r="V107" i="16" s="1"/>
  <c r="H107" i="16"/>
  <c r="W107" i="16" s="1"/>
  <c r="I107" i="16"/>
  <c r="X107" i="16" s="1"/>
  <c r="J107" i="16"/>
  <c r="Y107" i="16" s="1"/>
  <c r="K107" i="16"/>
  <c r="Z107" i="16" s="1"/>
  <c r="L107" i="16"/>
  <c r="AA107" i="16" s="1"/>
  <c r="M107" i="16"/>
  <c r="AB107" i="16" s="1"/>
  <c r="N107" i="16"/>
  <c r="AC107" i="16" s="1"/>
  <c r="O107" i="16"/>
  <c r="AD107" i="16" s="1"/>
  <c r="P107" i="16"/>
  <c r="AE107" i="16" s="1"/>
  <c r="Q107" i="16"/>
  <c r="AF107" i="16" s="1"/>
  <c r="R107" i="16"/>
  <c r="AG107" i="16" s="1"/>
  <c r="S107" i="16"/>
  <c r="AH107" i="16" s="1"/>
  <c r="T107" i="16"/>
  <c r="F108" i="16"/>
  <c r="U108" i="16" s="1"/>
  <c r="G108" i="16"/>
  <c r="V108" i="16" s="1"/>
  <c r="H108" i="16"/>
  <c r="W108" i="16" s="1"/>
  <c r="I108" i="16"/>
  <c r="X108" i="16" s="1"/>
  <c r="J108" i="16"/>
  <c r="Y108" i="16" s="1"/>
  <c r="K108" i="16"/>
  <c r="Z108" i="16" s="1"/>
  <c r="L108" i="16"/>
  <c r="AA108" i="16" s="1"/>
  <c r="M108" i="16"/>
  <c r="AB108" i="16" s="1"/>
  <c r="N108" i="16"/>
  <c r="AC108" i="16" s="1"/>
  <c r="O108" i="16"/>
  <c r="AD108" i="16" s="1"/>
  <c r="P108" i="16"/>
  <c r="AE108" i="16" s="1"/>
  <c r="Q108" i="16"/>
  <c r="AF108" i="16" s="1"/>
  <c r="R108" i="16"/>
  <c r="AG108" i="16" s="1"/>
  <c r="S108" i="16"/>
  <c r="AH108" i="16" s="1"/>
  <c r="T108" i="16"/>
  <c r="F109" i="16"/>
  <c r="U109" i="16" s="1"/>
  <c r="G109" i="16"/>
  <c r="V109" i="16" s="1"/>
  <c r="H109" i="16"/>
  <c r="W109" i="16" s="1"/>
  <c r="I109" i="16"/>
  <c r="X109" i="16" s="1"/>
  <c r="J109" i="16"/>
  <c r="Y109" i="16" s="1"/>
  <c r="K109" i="16"/>
  <c r="Z109" i="16" s="1"/>
  <c r="L109" i="16"/>
  <c r="AA109" i="16" s="1"/>
  <c r="M109" i="16"/>
  <c r="AB109" i="16" s="1"/>
  <c r="N109" i="16"/>
  <c r="AC109" i="16" s="1"/>
  <c r="O109" i="16"/>
  <c r="AD109" i="16" s="1"/>
  <c r="P109" i="16"/>
  <c r="AE109" i="16" s="1"/>
  <c r="Q109" i="16"/>
  <c r="AF109" i="16" s="1"/>
  <c r="R109" i="16"/>
  <c r="AG109" i="16" s="1"/>
  <c r="S109" i="16"/>
  <c r="AH109" i="16" s="1"/>
  <c r="T109" i="16"/>
  <c r="F110" i="16"/>
  <c r="U110" i="16" s="1"/>
  <c r="G110" i="16"/>
  <c r="V110" i="16" s="1"/>
  <c r="H110" i="16"/>
  <c r="W110" i="16" s="1"/>
  <c r="I110" i="16"/>
  <c r="X110" i="16" s="1"/>
  <c r="J110" i="16"/>
  <c r="Y110" i="16" s="1"/>
  <c r="K110" i="16"/>
  <c r="Z110" i="16" s="1"/>
  <c r="L110" i="16"/>
  <c r="AA110" i="16" s="1"/>
  <c r="M110" i="16"/>
  <c r="AB110" i="16" s="1"/>
  <c r="N110" i="16"/>
  <c r="AC110" i="16" s="1"/>
  <c r="O110" i="16"/>
  <c r="AD110" i="16" s="1"/>
  <c r="P110" i="16"/>
  <c r="AE110" i="16" s="1"/>
  <c r="Q110" i="16"/>
  <c r="AF110" i="16" s="1"/>
  <c r="R110" i="16"/>
  <c r="AG110" i="16" s="1"/>
  <c r="S110" i="16"/>
  <c r="AH110" i="16" s="1"/>
  <c r="T110" i="16"/>
  <c r="F111" i="16"/>
  <c r="U111" i="16" s="1"/>
  <c r="G111" i="16"/>
  <c r="V111" i="16" s="1"/>
  <c r="H111" i="16"/>
  <c r="W111" i="16" s="1"/>
  <c r="I111" i="16"/>
  <c r="X111" i="16" s="1"/>
  <c r="J111" i="16"/>
  <c r="Y111" i="16" s="1"/>
  <c r="K111" i="16"/>
  <c r="Z111" i="16" s="1"/>
  <c r="L111" i="16"/>
  <c r="AA111" i="16" s="1"/>
  <c r="M111" i="16"/>
  <c r="AB111" i="16" s="1"/>
  <c r="N111" i="16"/>
  <c r="AC111" i="16" s="1"/>
  <c r="O111" i="16"/>
  <c r="AD111" i="16" s="1"/>
  <c r="P111" i="16"/>
  <c r="AE111" i="16" s="1"/>
  <c r="Q111" i="16"/>
  <c r="AF111" i="16" s="1"/>
  <c r="R111" i="16"/>
  <c r="AG111" i="16" s="1"/>
  <c r="S111" i="16"/>
  <c r="AH111" i="16" s="1"/>
  <c r="T111" i="16"/>
  <c r="F112" i="16"/>
  <c r="U112" i="16" s="1"/>
  <c r="G112" i="16"/>
  <c r="V112" i="16" s="1"/>
  <c r="H112" i="16"/>
  <c r="W112" i="16" s="1"/>
  <c r="I112" i="16"/>
  <c r="X112" i="16" s="1"/>
  <c r="J112" i="16"/>
  <c r="Y112" i="16" s="1"/>
  <c r="K112" i="16"/>
  <c r="Z112" i="16" s="1"/>
  <c r="L112" i="16"/>
  <c r="AA112" i="16" s="1"/>
  <c r="M112" i="16"/>
  <c r="AB112" i="16" s="1"/>
  <c r="N112" i="16"/>
  <c r="AC112" i="16" s="1"/>
  <c r="O112" i="16"/>
  <c r="AD112" i="16" s="1"/>
  <c r="P112" i="16"/>
  <c r="AE112" i="16" s="1"/>
  <c r="Q112" i="16"/>
  <c r="AF112" i="16" s="1"/>
  <c r="R112" i="16"/>
  <c r="AG112" i="16" s="1"/>
  <c r="S112" i="16"/>
  <c r="AH112" i="16" s="1"/>
  <c r="T112" i="16"/>
  <c r="F113" i="16"/>
  <c r="U113" i="16" s="1"/>
  <c r="G113" i="16"/>
  <c r="V113" i="16" s="1"/>
  <c r="H113" i="16"/>
  <c r="W113" i="16" s="1"/>
  <c r="I113" i="16"/>
  <c r="X113" i="16" s="1"/>
  <c r="J113" i="16"/>
  <c r="Y113" i="16" s="1"/>
  <c r="K113" i="16"/>
  <c r="Z113" i="16" s="1"/>
  <c r="L113" i="16"/>
  <c r="AA113" i="16" s="1"/>
  <c r="M113" i="16"/>
  <c r="AB113" i="16" s="1"/>
  <c r="N113" i="16"/>
  <c r="AC113" i="16" s="1"/>
  <c r="O113" i="16"/>
  <c r="AD113" i="16" s="1"/>
  <c r="P113" i="16"/>
  <c r="AE113" i="16" s="1"/>
  <c r="Q113" i="16"/>
  <c r="AF113" i="16" s="1"/>
  <c r="R113" i="16"/>
  <c r="AG113" i="16" s="1"/>
  <c r="S113" i="16"/>
  <c r="AH113" i="16" s="1"/>
  <c r="T113" i="16"/>
  <c r="F114" i="16"/>
  <c r="U114" i="16" s="1"/>
  <c r="G114" i="16"/>
  <c r="V114" i="16" s="1"/>
  <c r="H114" i="16"/>
  <c r="W114" i="16" s="1"/>
  <c r="I114" i="16"/>
  <c r="X114" i="16" s="1"/>
  <c r="J114" i="16"/>
  <c r="Y114" i="16" s="1"/>
  <c r="K114" i="16"/>
  <c r="Z114" i="16" s="1"/>
  <c r="L114" i="16"/>
  <c r="AA114" i="16" s="1"/>
  <c r="M114" i="16"/>
  <c r="AB114" i="16" s="1"/>
  <c r="N114" i="16"/>
  <c r="AC114" i="16" s="1"/>
  <c r="O114" i="16"/>
  <c r="AD114" i="16" s="1"/>
  <c r="P114" i="16"/>
  <c r="AE114" i="16" s="1"/>
  <c r="Q114" i="16"/>
  <c r="AF114" i="16" s="1"/>
  <c r="R114" i="16"/>
  <c r="AG114" i="16" s="1"/>
  <c r="S114" i="16"/>
  <c r="AH114" i="16" s="1"/>
  <c r="T114" i="16"/>
  <c r="F115" i="16"/>
  <c r="U115" i="16" s="1"/>
  <c r="G115" i="16"/>
  <c r="V115" i="16" s="1"/>
  <c r="H115" i="16"/>
  <c r="W115" i="16" s="1"/>
  <c r="I115" i="16"/>
  <c r="X115" i="16" s="1"/>
  <c r="J115" i="16"/>
  <c r="Y115" i="16" s="1"/>
  <c r="K115" i="16"/>
  <c r="Z115" i="16" s="1"/>
  <c r="L115" i="16"/>
  <c r="AA115" i="16" s="1"/>
  <c r="M115" i="16"/>
  <c r="AB115" i="16" s="1"/>
  <c r="N115" i="16"/>
  <c r="AC115" i="16" s="1"/>
  <c r="O115" i="16"/>
  <c r="AD115" i="16" s="1"/>
  <c r="P115" i="16"/>
  <c r="AE115" i="16" s="1"/>
  <c r="Q115" i="16"/>
  <c r="AF115" i="16" s="1"/>
  <c r="R115" i="16"/>
  <c r="AG115" i="16" s="1"/>
  <c r="S115" i="16"/>
  <c r="AH115" i="16" s="1"/>
  <c r="T115" i="16"/>
  <c r="F116" i="16"/>
  <c r="U116" i="16" s="1"/>
  <c r="G116" i="16"/>
  <c r="V116" i="16" s="1"/>
  <c r="H116" i="16"/>
  <c r="W116" i="16" s="1"/>
  <c r="I116" i="16"/>
  <c r="X116" i="16" s="1"/>
  <c r="J116" i="16"/>
  <c r="Y116" i="16" s="1"/>
  <c r="K116" i="16"/>
  <c r="Z116" i="16" s="1"/>
  <c r="L116" i="16"/>
  <c r="AA116" i="16" s="1"/>
  <c r="M116" i="16"/>
  <c r="AB116" i="16" s="1"/>
  <c r="N116" i="16"/>
  <c r="AC116" i="16" s="1"/>
  <c r="O116" i="16"/>
  <c r="AD116" i="16" s="1"/>
  <c r="P116" i="16"/>
  <c r="AE116" i="16" s="1"/>
  <c r="Q116" i="16"/>
  <c r="AF116" i="16" s="1"/>
  <c r="R116" i="16"/>
  <c r="AG116" i="16" s="1"/>
  <c r="S116" i="16"/>
  <c r="AH116" i="16" s="1"/>
  <c r="T116" i="16"/>
  <c r="F117" i="16"/>
  <c r="U117" i="16" s="1"/>
  <c r="G117" i="16"/>
  <c r="V117" i="16" s="1"/>
  <c r="H117" i="16"/>
  <c r="W117" i="16" s="1"/>
  <c r="I117" i="16"/>
  <c r="X117" i="16" s="1"/>
  <c r="J117" i="16"/>
  <c r="Y117" i="16" s="1"/>
  <c r="K117" i="16"/>
  <c r="Z117" i="16" s="1"/>
  <c r="L117" i="16"/>
  <c r="AA117" i="16" s="1"/>
  <c r="M117" i="16"/>
  <c r="AB117" i="16" s="1"/>
  <c r="N117" i="16"/>
  <c r="AC117" i="16" s="1"/>
  <c r="O117" i="16"/>
  <c r="AD117" i="16" s="1"/>
  <c r="P117" i="16"/>
  <c r="AE117" i="16" s="1"/>
  <c r="Q117" i="16"/>
  <c r="AF117" i="16" s="1"/>
  <c r="R117" i="16"/>
  <c r="AG117" i="16" s="1"/>
  <c r="S117" i="16"/>
  <c r="AH117" i="16" s="1"/>
  <c r="T117" i="16"/>
  <c r="F118" i="16"/>
  <c r="U118" i="16" s="1"/>
  <c r="G118" i="16"/>
  <c r="V118" i="16" s="1"/>
  <c r="H118" i="16"/>
  <c r="W118" i="16" s="1"/>
  <c r="I118" i="16"/>
  <c r="X118" i="16" s="1"/>
  <c r="J118" i="16"/>
  <c r="Y118" i="16" s="1"/>
  <c r="K118" i="16"/>
  <c r="Z118" i="16" s="1"/>
  <c r="L118" i="16"/>
  <c r="AA118" i="16" s="1"/>
  <c r="M118" i="16"/>
  <c r="AB118" i="16" s="1"/>
  <c r="N118" i="16"/>
  <c r="AC118" i="16" s="1"/>
  <c r="O118" i="16"/>
  <c r="AD118" i="16" s="1"/>
  <c r="P118" i="16"/>
  <c r="AE118" i="16" s="1"/>
  <c r="Q118" i="16"/>
  <c r="AF118" i="16" s="1"/>
  <c r="R118" i="16"/>
  <c r="AG118" i="16" s="1"/>
  <c r="S118" i="16"/>
  <c r="AH118" i="16" s="1"/>
  <c r="T118" i="16"/>
  <c r="F119" i="16"/>
  <c r="U119" i="16" s="1"/>
  <c r="G119" i="16"/>
  <c r="V119" i="16" s="1"/>
  <c r="H119" i="16"/>
  <c r="W119" i="16" s="1"/>
  <c r="I119" i="16"/>
  <c r="X119" i="16" s="1"/>
  <c r="J119" i="16"/>
  <c r="Y119" i="16" s="1"/>
  <c r="K119" i="16"/>
  <c r="Z119" i="16" s="1"/>
  <c r="L119" i="16"/>
  <c r="AA119" i="16" s="1"/>
  <c r="M119" i="16"/>
  <c r="AB119" i="16" s="1"/>
  <c r="N119" i="16"/>
  <c r="AC119" i="16" s="1"/>
  <c r="O119" i="16"/>
  <c r="AD119" i="16" s="1"/>
  <c r="P119" i="16"/>
  <c r="AE119" i="16" s="1"/>
  <c r="Q119" i="16"/>
  <c r="AF119" i="16" s="1"/>
  <c r="R119" i="16"/>
  <c r="AG119" i="16" s="1"/>
  <c r="S119" i="16"/>
  <c r="AH119" i="16" s="1"/>
  <c r="T119" i="16"/>
  <c r="F120" i="16"/>
  <c r="U120" i="16" s="1"/>
  <c r="G120" i="16"/>
  <c r="V120" i="16" s="1"/>
  <c r="H120" i="16"/>
  <c r="W120" i="16" s="1"/>
  <c r="I120" i="16"/>
  <c r="X120" i="16" s="1"/>
  <c r="J120" i="16"/>
  <c r="Y120" i="16" s="1"/>
  <c r="K120" i="16"/>
  <c r="Z120" i="16" s="1"/>
  <c r="L120" i="16"/>
  <c r="AA120" i="16" s="1"/>
  <c r="M120" i="16"/>
  <c r="AB120" i="16" s="1"/>
  <c r="N120" i="16"/>
  <c r="AC120" i="16" s="1"/>
  <c r="O120" i="16"/>
  <c r="AD120" i="16" s="1"/>
  <c r="P120" i="16"/>
  <c r="AE120" i="16" s="1"/>
  <c r="Q120" i="16"/>
  <c r="AF120" i="16" s="1"/>
  <c r="R120" i="16"/>
  <c r="AG120" i="16" s="1"/>
  <c r="S120" i="16"/>
  <c r="AH120" i="16" s="1"/>
  <c r="T120" i="16"/>
  <c r="F121" i="16"/>
  <c r="U121" i="16" s="1"/>
  <c r="G121" i="16"/>
  <c r="V121" i="16" s="1"/>
  <c r="H121" i="16"/>
  <c r="W121" i="16" s="1"/>
  <c r="I121" i="16"/>
  <c r="X121" i="16" s="1"/>
  <c r="J121" i="16"/>
  <c r="Y121" i="16" s="1"/>
  <c r="K121" i="16"/>
  <c r="Z121" i="16" s="1"/>
  <c r="L121" i="16"/>
  <c r="AA121" i="16" s="1"/>
  <c r="M121" i="16"/>
  <c r="AB121" i="16" s="1"/>
  <c r="N121" i="16"/>
  <c r="AC121" i="16" s="1"/>
  <c r="O121" i="16"/>
  <c r="AD121" i="16" s="1"/>
  <c r="P121" i="16"/>
  <c r="AE121" i="16" s="1"/>
  <c r="Q121" i="16"/>
  <c r="AF121" i="16" s="1"/>
  <c r="R121" i="16"/>
  <c r="AG121" i="16" s="1"/>
  <c r="S121" i="16"/>
  <c r="AH121" i="16" s="1"/>
  <c r="T121" i="16"/>
  <c r="F122" i="16"/>
  <c r="U122" i="16" s="1"/>
  <c r="G122" i="16"/>
  <c r="V122" i="16" s="1"/>
  <c r="H122" i="16"/>
  <c r="W122" i="16" s="1"/>
  <c r="I122" i="16"/>
  <c r="X122" i="16" s="1"/>
  <c r="J122" i="16"/>
  <c r="Y122" i="16" s="1"/>
  <c r="K122" i="16"/>
  <c r="Z122" i="16" s="1"/>
  <c r="L122" i="16"/>
  <c r="AA122" i="16" s="1"/>
  <c r="M122" i="16"/>
  <c r="AB122" i="16" s="1"/>
  <c r="N122" i="16"/>
  <c r="AC122" i="16" s="1"/>
  <c r="O122" i="16"/>
  <c r="AD122" i="16" s="1"/>
  <c r="P122" i="16"/>
  <c r="AE122" i="16" s="1"/>
  <c r="Q122" i="16"/>
  <c r="AF122" i="16" s="1"/>
  <c r="R122" i="16"/>
  <c r="AG122" i="16" s="1"/>
  <c r="S122" i="16"/>
  <c r="AH122" i="16" s="1"/>
  <c r="T122" i="16"/>
  <c r="F123" i="16"/>
  <c r="U123" i="16" s="1"/>
  <c r="G123" i="16"/>
  <c r="V123" i="16" s="1"/>
  <c r="H123" i="16"/>
  <c r="W123" i="16" s="1"/>
  <c r="I123" i="16"/>
  <c r="X123" i="16" s="1"/>
  <c r="J123" i="16"/>
  <c r="Y123" i="16" s="1"/>
  <c r="K123" i="16"/>
  <c r="Z123" i="16" s="1"/>
  <c r="L123" i="16"/>
  <c r="AA123" i="16" s="1"/>
  <c r="M123" i="16"/>
  <c r="AB123" i="16" s="1"/>
  <c r="N123" i="16"/>
  <c r="AC123" i="16" s="1"/>
  <c r="O123" i="16"/>
  <c r="AD123" i="16" s="1"/>
  <c r="P123" i="16"/>
  <c r="AE123" i="16" s="1"/>
  <c r="Q123" i="16"/>
  <c r="AF123" i="16" s="1"/>
  <c r="R123" i="16"/>
  <c r="AG123" i="16" s="1"/>
  <c r="S123" i="16"/>
  <c r="AH123" i="16" s="1"/>
  <c r="T123" i="16"/>
  <c r="F124" i="16"/>
  <c r="U124" i="16" s="1"/>
  <c r="G124" i="16"/>
  <c r="V124" i="16" s="1"/>
  <c r="H124" i="16"/>
  <c r="W124" i="16" s="1"/>
  <c r="I124" i="16"/>
  <c r="X124" i="16" s="1"/>
  <c r="J124" i="16"/>
  <c r="Y124" i="16" s="1"/>
  <c r="K124" i="16"/>
  <c r="Z124" i="16" s="1"/>
  <c r="L124" i="16"/>
  <c r="AA124" i="16" s="1"/>
  <c r="M124" i="16"/>
  <c r="AB124" i="16" s="1"/>
  <c r="N124" i="16"/>
  <c r="AC124" i="16" s="1"/>
  <c r="O124" i="16"/>
  <c r="AD124" i="16" s="1"/>
  <c r="P124" i="16"/>
  <c r="AE124" i="16" s="1"/>
  <c r="Q124" i="16"/>
  <c r="AF124" i="16" s="1"/>
  <c r="R124" i="16"/>
  <c r="AG124" i="16" s="1"/>
  <c r="S124" i="16"/>
  <c r="AH124" i="16" s="1"/>
  <c r="T124" i="16"/>
  <c r="F125" i="16"/>
  <c r="U125" i="16" s="1"/>
  <c r="G125" i="16"/>
  <c r="V125" i="16" s="1"/>
  <c r="H125" i="16"/>
  <c r="W125" i="16" s="1"/>
  <c r="I125" i="16"/>
  <c r="X125" i="16" s="1"/>
  <c r="J125" i="16"/>
  <c r="Y125" i="16" s="1"/>
  <c r="K125" i="16"/>
  <c r="Z125" i="16" s="1"/>
  <c r="L125" i="16"/>
  <c r="AA125" i="16" s="1"/>
  <c r="M125" i="16"/>
  <c r="AB125" i="16" s="1"/>
  <c r="N125" i="16"/>
  <c r="AC125" i="16" s="1"/>
  <c r="O125" i="16"/>
  <c r="AD125" i="16" s="1"/>
  <c r="P125" i="16"/>
  <c r="AE125" i="16" s="1"/>
  <c r="Q125" i="16"/>
  <c r="AF125" i="16" s="1"/>
  <c r="R125" i="16"/>
  <c r="AG125" i="16" s="1"/>
  <c r="S125" i="16"/>
  <c r="AH125" i="16" s="1"/>
  <c r="T125" i="16"/>
  <c r="F126" i="16"/>
  <c r="U126" i="16" s="1"/>
  <c r="G126" i="16"/>
  <c r="V126" i="16" s="1"/>
  <c r="H126" i="16"/>
  <c r="W126" i="16" s="1"/>
  <c r="I126" i="16"/>
  <c r="X126" i="16" s="1"/>
  <c r="J126" i="16"/>
  <c r="Y126" i="16" s="1"/>
  <c r="K126" i="16"/>
  <c r="Z126" i="16" s="1"/>
  <c r="L126" i="16"/>
  <c r="M126" i="16"/>
  <c r="AB126" i="16" s="1"/>
  <c r="N126" i="16"/>
  <c r="AC126" i="16" s="1"/>
  <c r="O126" i="16"/>
  <c r="AD126" i="16" s="1"/>
  <c r="P126" i="16"/>
  <c r="AE126" i="16" s="1"/>
  <c r="Q126" i="16"/>
  <c r="AF126" i="16" s="1"/>
  <c r="R126" i="16"/>
  <c r="AG126" i="16" s="1"/>
  <c r="S126" i="16"/>
  <c r="AH126" i="16" s="1"/>
  <c r="T126" i="16"/>
  <c r="F127" i="16"/>
  <c r="U127" i="16" s="1"/>
  <c r="G127" i="16"/>
  <c r="V127" i="16" s="1"/>
  <c r="H127" i="16"/>
  <c r="W127" i="16" s="1"/>
  <c r="I127" i="16"/>
  <c r="X127" i="16" s="1"/>
  <c r="J127" i="16"/>
  <c r="Y127" i="16" s="1"/>
  <c r="K127" i="16"/>
  <c r="Z127" i="16" s="1"/>
  <c r="L127" i="16"/>
  <c r="AA127" i="16" s="1"/>
  <c r="M127" i="16"/>
  <c r="AB127" i="16" s="1"/>
  <c r="N127" i="16"/>
  <c r="AC127" i="16" s="1"/>
  <c r="O127" i="16"/>
  <c r="AD127" i="16" s="1"/>
  <c r="P127" i="16"/>
  <c r="AE127" i="16" s="1"/>
  <c r="Q127" i="16"/>
  <c r="AF127" i="16" s="1"/>
  <c r="R127" i="16"/>
  <c r="AG127" i="16" s="1"/>
  <c r="S127" i="16"/>
  <c r="AH127" i="16" s="1"/>
  <c r="T127" i="16"/>
  <c r="F128" i="16"/>
  <c r="U128" i="16" s="1"/>
  <c r="G128" i="16"/>
  <c r="V128" i="16" s="1"/>
  <c r="H128" i="16"/>
  <c r="W128" i="16" s="1"/>
  <c r="I128" i="16"/>
  <c r="X128" i="16" s="1"/>
  <c r="J128" i="16"/>
  <c r="Y128" i="16" s="1"/>
  <c r="K128" i="16"/>
  <c r="Z128" i="16" s="1"/>
  <c r="L128" i="16"/>
  <c r="AA128" i="16" s="1"/>
  <c r="M128" i="16"/>
  <c r="AB128" i="16" s="1"/>
  <c r="N128" i="16"/>
  <c r="AC128" i="16" s="1"/>
  <c r="O128" i="16"/>
  <c r="AD128" i="16" s="1"/>
  <c r="P128" i="16"/>
  <c r="AE128" i="16" s="1"/>
  <c r="Q128" i="16"/>
  <c r="AF128" i="16" s="1"/>
  <c r="R128" i="16"/>
  <c r="AG128" i="16" s="1"/>
  <c r="S128" i="16"/>
  <c r="AH128" i="16" s="1"/>
  <c r="T128" i="16"/>
  <c r="F129" i="16"/>
  <c r="U129" i="16" s="1"/>
  <c r="G129" i="16"/>
  <c r="V129" i="16" s="1"/>
  <c r="H129" i="16"/>
  <c r="W129" i="16" s="1"/>
  <c r="I129" i="16"/>
  <c r="X129" i="16" s="1"/>
  <c r="J129" i="16"/>
  <c r="Y129" i="16" s="1"/>
  <c r="K129" i="16"/>
  <c r="Z129" i="16" s="1"/>
  <c r="L129" i="16"/>
  <c r="AA129" i="16" s="1"/>
  <c r="M129" i="16"/>
  <c r="AB129" i="16" s="1"/>
  <c r="N129" i="16"/>
  <c r="AC129" i="16" s="1"/>
  <c r="O129" i="16"/>
  <c r="AD129" i="16" s="1"/>
  <c r="P129" i="16"/>
  <c r="AE129" i="16" s="1"/>
  <c r="Q129" i="16"/>
  <c r="AF129" i="16" s="1"/>
  <c r="R129" i="16"/>
  <c r="AG129" i="16" s="1"/>
  <c r="S129" i="16"/>
  <c r="AH129" i="16" s="1"/>
  <c r="T129" i="16"/>
  <c r="F130" i="16"/>
  <c r="U130" i="16" s="1"/>
  <c r="G130" i="16"/>
  <c r="V130" i="16" s="1"/>
  <c r="H130" i="16"/>
  <c r="W130" i="16" s="1"/>
  <c r="I130" i="16"/>
  <c r="X130" i="16" s="1"/>
  <c r="J130" i="16"/>
  <c r="Y130" i="16" s="1"/>
  <c r="K130" i="16"/>
  <c r="Z130" i="16" s="1"/>
  <c r="L130" i="16"/>
  <c r="AA130" i="16" s="1"/>
  <c r="M130" i="16"/>
  <c r="AB130" i="16" s="1"/>
  <c r="N130" i="16"/>
  <c r="AC130" i="16" s="1"/>
  <c r="O130" i="16"/>
  <c r="AD130" i="16" s="1"/>
  <c r="P130" i="16"/>
  <c r="AE130" i="16" s="1"/>
  <c r="Q130" i="16"/>
  <c r="AF130" i="16" s="1"/>
  <c r="R130" i="16"/>
  <c r="AG130" i="16" s="1"/>
  <c r="S130" i="16"/>
  <c r="AH130" i="16" s="1"/>
  <c r="T130" i="16"/>
  <c r="F131" i="16"/>
  <c r="U131" i="16" s="1"/>
  <c r="G131" i="16"/>
  <c r="V131" i="16" s="1"/>
  <c r="H131" i="16"/>
  <c r="W131" i="16" s="1"/>
  <c r="I131" i="16"/>
  <c r="X131" i="16" s="1"/>
  <c r="J131" i="16"/>
  <c r="Y131" i="16" s="1"/>
  <c r="K131" i="16"/>
  <c r="Z131" i="16" s="1"/>
  <c r="L131" i="16"/>
  <c r="AA131" i="16" s="1"/>
  <c r="M131" i="16"/>
  <c r="AB131" i="16" s="1"/>
  <c r="N131" i="16"/>
  <c r="AC131" i="16" s="1"/>
  <c r="O131" i="16"/>
  <c r="AD131" i="16" s="1"/>
  <c r="P131" i="16"/>
  <c r="AE131" i="16" s="1"/>
  <c r="Q131" i="16"/>
  <c r="AF131" i="16" s="1"/>
  <c r="R131" i="16"/>
  <c r="AG131" i="16" s="1"/>
  <c r="S131" i="16"/>
  <c r="AH131" i="16" s="1"/>
  <c r="T131" i="16"/>
  <c r="F132" i="16"/>
  <c r="U132" i="16" s="1"/>
  <c r="G132" i="16"/>
  <c r="V132" i="16" s="1"/>
  <c r="H132" i="16"/>
  <c r="W132" i="16" s="1"/>
  <c r="I132" i="16"/>
  <c r="X132" i="16" s="1"/>
  <c r="J132" i="16"/>
  <c r="Y132" i="16" s="1"/>
  <c r="K132" i="16"/>
  <c r="Z132" i="16" s="1"/>
  <c r="L132" i="16"/>
  <c r="AA132" i="16" s="1"/>
  <c r="M132" i="16"/>
  <c r="AB132" i="16" s="1"/>
  <c r="N132" i="16"/>
  <c r="AC132" i="16" s="1"/>
  <c r="O132" i="16"/>
  <c r="AD132" i="16" s="1"/>
  <c r="P132" i="16"/>
  <c r="AE132" i="16" s="1"/>
  <c r="Q132" i="16"/>
  <c r="AF132" i="16" s="1"/>
  <c r="R132" i="16"/>
  <c r="AG132" i="16" s="1"/>
  <c r="S132" i="16"/>
  <c r="AH132" i="16" s="1"/>
  <c r="T132" i="16"/>
  <c r="F133" i="16"/>
  <c r="U133" i="16" s="1"/>
  <c r="G133" i="16"/>
  <c r="V133" i="16" s="1"/>
  <c r="H133" i="16"/>
  <c r="W133" i="16" s="1"/>
  <c r="I133" i="16"/>
  <c r="X133" i="16" s="1"/>
  <c r="J133" i="16"/>
  <c r="Y133" i="16" s="1"/>
  <c r="K133" i="16"/>
  <c r="Z133" i="16" s="1"/>
  <c r="L133" i="16"/>
  <c r="AA133" i="16" s="1"/>
  <c r="M133" i="16"/>
  <c r="AB133" i="16" s="1"/>
  <c r="N133" i="16"/>
  <c r="AC133" i="16" s="1"/>
  <c r="O133" i="16"/>
  <c r="AD133" i="16" s="1"/>
  <c r="P133" i="16"/>
  <c r="AE133" i="16" s="1"/>
  <c r="Q133" i="16"/>
  <c r="AF133" i="16" s="1"/>
  <c r="R133" i="16"/>
  <c r="AG133" i="16" s="1"/>
  <c r="S133" i="16"/>
  <c r="AH133" i="16" s="1"/>
  <c r="T133" i="16"/>
  <c r="F134" i="16"/>
  <c r="U134" i="16" s="1"/>
  <c r="G134" i="16"/>
  <c r="V134" i="16" s="1"/>
  <c r="H134" i="16"/>
  <c r="W134" i="16" s="1"/>
  <c r="I134" i="16"/>
  <c r="X134" i="16" s="1"/>
  <c r="J134" i="16"/>
  <c r="Y134" i="16" s="1"/>
  <c r="K134" i="16"/>
  <c r="Z134" i="16" s="1"/>
  <c r="L134" i="16"/>
  <c r="AA134" i="16" s="1"/>
  <c r="M134" i="16"/>
  <c r="AB134" i="16" s="1"/>
  <c r="N134" i="16"/>
  <c r="AC134" i="16" s="1"/>
  <c r="O134" i="16"/>
  <c r="AD134" i="16" s="1"/>
  <c r="P134" i="16"/>
  <c r="AE134" i="16" s="1"/>
  <c r="Q134" i="16"/>
  <c r="AF134" i="16" s="1"/>
  <c r="R134" i="16"/>
  <c r="AG134" i="16" s="1"/>
  <c r="S134" i="16"/>
  <c r="AH134" i="16" s="1"/>
  <c r="T134" i="16"/>
  <c r="F135" i="16"/>
  <c r="U135" i="16" s="1"/>
  <c r="G135" i="16"/>
  <c r="V135" i="16" s="1"/>
  <c r="H135" i="16"/>
  <c r="W135" i="16" s="1"/>
  <c r="I135" i="16"/>
  <c r="X135" i="16" s="1"/>
  <c r="J135" i="16"/>
  <c r="Y135" i="16" s="1"/>
  <c r="K135" i="16"/>
  <c r="Z135" i="16" s="1"/>
  <c r="L135" i="16"/>
  <c r="AA135" i="16" s="1"/>
  <c r="M135" i="16"/>
  <c r="AB135" i="16" s="1"/>
  <c r="N135" i="16"/>
  <c r="AC135" i="16" s="1"/>
  <c r="O135" i="16"/>
  <c r="AD135" i="16" s="1"/>
  <c r="P135" i="16"/>
  <c r="AE135" i="16" s="1"/>
  <c r="Q135" i="16"/>
  <c r="AF135" i="16" s="1"/>
  <c r="R135" i="16"/>
  <c r="AG135" i="16" s="1"/>
  <c r="S135" i="16"/>
  <c r="AH135" i="16" s="1"/>
  <c r="T135" i="16"/>
  <c r="F136" i="16"/>
  <c r="U136" i="16" s="1"/>
  <c r="G136" i="16"/>
  <c r="V136" i="16" s="1"/>
  <c r="H136" i="16"/>
  <c r="W136" i="16" s="1"/>
  <c r="I136" i="16"/>
  <c r="X136" i="16" s="1"/>
  <c r="J136" i="16"/>
  <c r="Y136" i="16" s="1"/>
  <c r="K136" i="16"/>
  <c r="Z136" i="16" s="1"/>
  <c r="L136" i="16"/>
  <c r="AA136" i="16" s="1"/>
  <c r="M136" i="16"/>
  <c r="AB136" i="16" s="1"/>
  <c r="N136" i="16"/>
  <c r="AC136" i="16" s="1"/>
  <c r="O136" i="16"/>
  <c r="AD136" i="16" s="1"/>
  <c r="P136" i="16"/>
  <c r="AE136" i="16" s="1"/>
  <c r="Q136" i="16"/>
  <c r="AF136" i="16" s="1"/>
  <c r="R136" i="16"/>
  <c r="AG136" i="16" s="1"/>
  <c r="S136" i="16"/>
  <c r="AH136" i="16" s="1"/>
  <c r="T136" i="16"/>
  <c r="F137" i="16"/>
  <c r="U137" i="16" s="1"/>
  <c r="G137" i="16"/>
  <c r="V137" i="16" s="1"/>
  <c r="H137" i="16"/>
  <c r="W137" i="16" s="1"/>
  <c r="I137" i="16"/>
  <c r="X137" i="16" s="1"/>
  <c r="J137" i="16"/>
  <c r="Y137" i="16" s="1"/>
  <c r="K137" i="16"/>
  <c r="Z137" i="16" s="1"/>
  <c r="L137" i="16"/>
  <c r="AA137" i="16" s="1"/>
  <c r="M137" i="16"/>
  <c r="AB137" i="16" s="1"/>
  <c r="N137" i="16"/>
  <c r="AC137" i="16" s="1"/>
  <c r="O137" i="16"/>
  <c r="AD137" i="16" s="1"/>
  <c r="P137" i="16"/>
  <c r="AE137" i="16" s="1"/>
  <c r="Q137" i="16"/>
  <c r="AF137" i="16" s="1"/>
  <c r="R137" i="16"/>
  <c r="AG137" i="16" s="1"/>
  <c r="S137" i="16"/>
  <c r="AH137" i="16" s="1"/>
  <c r="T137" i="16"/>
  <c r="F138" i="16"/>
  <c r="U138" i="16" s="1"/>
  <c r="G138" i="16"/>
  <c r="V138" i="16" s="1"/>
  <c r="H138" i="16"/>
  <c r="W138" i="16" s="1"/>
  <c r="I138" i="16"/>
  <c r="X138" i="16" s="1"/>
  <c r="J138" i="16"/>
  <c r="Y138" i="16" s="1"/>
  <c r="K138" i="16"/>
  <c r="Z138" i="16" s="1"/>
  <c r="L138" i="16"/>
  <c r="AA138" i="16" s="1"/>
  <c r="M138" i="16"/>
  <c r="AB138" i="16" s="1"/>
  <c r="N138" i="16"/>
  <c r="AC138" i="16" s="1"/>
  <c r="O138" i="16"/>
  <c r="AD138" i="16" s="1"/>
  <c r="P138" i="16"/>
  <c r="AE138" i="16" s="1"/>
  <c r="Q138" i="16"/>
  <c r="AF138" i="16" s="1"/>
  <c r="R138" i="16"/>
  <c r="AG138" i="16" s="1"/>
  <c r="S138" i="16"/>
  <c r="AH138" i="16" s="1"/>
  <c r="T138" i="16"/>
  <c r="F139" i="16"/>
  <c r="U139" i="16" s="1"/>
  <c r="G139" i="16"/>
  <c r="V139" i="16" s="1"/>
  <c r="H139" i="16"/>
  <c r="W139" i="16" s="1"/>
  <c r="I139" i="16"/>
  <c r="X139" i="16" s="1"/>
  <c r="J139" i="16"/>
  <c r="Y139" i="16" s="1"/>
  <c r="K139" i="16"/>
  <c r="Z139" i="16" s="1"/>
  <c r="L139" i="16"/>
  <c r="AA139" i="16" s="1"/>
  <c r="M139" i="16"/>
  <c r="AB139" i="16" s="1"/>
  <c r="N139" i="16"/>
  <c r="AC139" i="16" s="1"/>
  <c r="O139" i="16"/>
  <c r="AD139" i="16" s="1"/>
  <c r="P139" i="16"/>
  <c r="AE139" i="16" s="1"/>
  <c r="Q139" i="16"/>
  <c r="AF139" i="16" s="1"/>
  <c r="R139" i="16"/>
  <c r="AG139" i="16" s="1"/>
  <c r="S139" i="16"/>
  <c r="AH139" i="16" s="1"/>
  <c r="T139" i="16"/>
  <c r="F140" i="16"/>
  <c r="U140" i="16" s="1"/>
  <c r="G140" i="16"/>
  <c r="V140" i="16" s="1"/>
  <c r="H140" i="16"/>
  <c r="W140" i="16" s="1"/>
  <c r="I140" i="16"/>
  <c r="X140" i="16" s="1"/>
  <c r="J140" i="16"/>
  <c r="Y140" i="16" s="1"/>
  <c r="K140" i="16"/>
  <c r="Z140" i="16" s="1"/>
  <c r="L140" i="16"/>
  <c r="AA140" i="16" s="1"/>
  <c r="M140" i="16"/>
  <c r="AB140" i="16" s="1"/>
  <c r="N140" i="16"/>
  <c r="AC140" i="16" s="1"/>
  <c r="O140" i="16"/>
  <c r="AD140" i="16" s="1"/>
  <c r="P140" i="16"/>
  <c r="AE140" i="16" s="1"/>
  <c r="Q140" i="16"/>
  <c r="AF140" i="16" s="1"/>
  <c r="R140" i="16"/>
  <c r="AG140" i="16" s="1"/>
  <c r="S140" i="16"/>
  <c r="AH140" i="16" s="1"/>
  <c r="T140" i="16"/>
  <c r="F141" i="16"/>
  <c r="U141" i="16" s="1"/>
  <c r="G141" i="16"/>
  <c r="V141" i="16" s="1"/>
  <c r="H141" i="16"/>
  <c r="W141" i="16" s="1"/>
  <c r="I141" i="16"/>
  <c r="X141" i="16" s="1"/>
  <c r="J141" i="16"/>
  <c r="Y141" i="16" s="1"/>
  <c r="K141" i="16"/>
  <c r="Z141" i="16" s="1"/>
  <c r="L141" i="16"/>
  <c r="AA141" i="16" s="1"/>
  <c r="M141" i="16"/>
  <c r="AB141" i="16" s="1"/>
  <c r="N141" i="16"/>
  <c r="AC141" i="16" s="1"/>
  <c r="O141" i="16"/>
  <c r="AD141" i="16" s="1"/>
  <c r="P141" i="16"/>
  <c r="AE141" i="16" s="1"/>
  <c r="Q141" i="16"/>
  <c r="AF141" i="16" s="1"/>
  <c r="R141" i="16"/>
  <c r="AG141" i="16" s="1"/>
  <c r="S141" i="16"/>
  <c r="AH141" i="16" s="1"/>
  <c r="T141" i="16"/>
  <c r="F142" i="16"/>
  <c r="U142" i="16" s="1"/>
  <c r="G142" i="16"/>
  <c r="V142" i="16" s="1"/>
  <c r="H142" i="16"/>
  <c r="W142" i="16" s="1"/>
  <c r="I142" i="16"/>
  <c r="X142" i="16" s="1"/>
  <c r="J142" i="16"/>
  <c r="Y142" i="16" s="1"/>
  <c r="K142" i="16"/>
  <c r="Z142" i="16" s="1"/>
  <c r="L142" i="16"/>
  <c r="AA142" i="16" s="1"/>
  <c r="M142" i="16"/>
  <c r="AB142" i="16" s="1"/>
  <c r="N142" i="16"/>
  <c r="AC142" i="16" s="1"/>
  <c r="O142" i="16"/>
  <c r="AD142" i="16" s="1"/>
  <c r="P142" i="16"/>
  <c r="AE142" i="16" s="1"/>
  <c r="Q142" i="16"/>
  <c r="AF142" i="16" s="1"/>
  <c r="R142" i="16"/>
  <c r="AG142" i="16" s="1"/>
  <c r="S142" i="16"/>
  <c r="AH142" i="16" s="1"/>
  <c r="T142" i="16"/>
  <c r="F143" i="16"/>
  <c r="U143" i="16" s="1"/>
  <c r="G143" i="16"/>
  <c r="V143" i="16" s="1"/>
  <c r="H143" i="16"/>
  <c r="W143" i="16" s="1"/>
  <c r="I143" i="16"/>
  <c r="X143" i="16" s="1"/>
  <c r="J143" i="16"/>
  <c r="Y143" i="16" s="1"/>
  <c r="K143" i="16"/>
  <c r="Z143" i="16" s="1"/>
  <c r="L143" i="16"/>
  <c r="AA143" i="16" s="1"/>
  <c r="M143" i="16"/>
  <c r="AB143" i="16" s="1"/>
  <c r="N143" i="16"/>
  <c r="AC143" i="16" s="1"/>
  <c r="O143" i="16"/>
  <c r="AD143" i="16" s="1"/>
  <c r="P143" i="16"/>
  <c r="AE143" i="16" s="1"/>
  <c r="Q143" i="16"/>
  <c r="AF143" i="16" s="1"/>
  <c r="R143" i="16"/>
  <c r="AG143" i="16" s="1"/>
  <c r="S143" i="16"/>
  <c r="AH143" i="16" s="1"/>
  <c r="T143" i="16"/>
  <c r="F144" i="16"/>
  <c r="U144" i="16" s="1"/>
  <c r="G144" i="16"/>
  <c r="V144" i="16" s="1"/>
  <c r="H144" i="16"/>
  <c r="W144" i="16" s="1"/>
  <c r="I144" i="16"/>
  <c r="X144" i="16" s="1"/>
  <c r="J144" i="16"/>
  <c r="Y144" i="16" s="1"/>
  <c r="K144" i="16"/>
  <c r="Z144" i="16" s="1"/>
  <c r="L144" i="16"/>
  <c r="AA144" i="16" s="1"/>
  <c r="M144" i="16"/>
  <c r="AB144" i="16" s="1"/>
  <c r="N144" i="16"/>
  <c r="AC144" i="16" s="1"/>
  <c r="O144" i="16"/>
  <c r="AD144" i="16" s="1"/>
  <c r="P144" i="16"/>
  <c r="AE144" i="16" s="1"/>
  <c r="Q144" i="16"/>
  <c r="AF144" i="16" s="1"/>
  <c r="R144" i="16"/>
  <c r="AG144" i="16" s="1"/>
  <c r="S144" i="16"/>
  <c r="AH144" i="16" s="1"/>
  <c r="T144" i="16"/>
  <c r="F145" i="16"/>
  <c r="U145" i="16" s="1"/>
  <c r="G145" i="16"/>
  <c r="V145" i="16" s="1"/>
  <c r="H145" i="16"/>
  <c r="W145" i="16" s="1"/>
  <c r="I145" i="16"/>
  <c r="X145" i="16" s="1"/>
  <c r="J145" i="16"/>
  <c r="Y145" i="16" s="1"/>
  <c r="K145" i="16"/>
  <c r="Z145" i="16" s="1"/>
  <c r="L145" i="16"/>
  <c r="AA145" i="16" s="1"/>
  <c r="M145" i="16"/>
  <c r="AB145" i="16" s="1"/>
  <c r="N145" i="16"/>
  <c r="AC145" i="16" s="1"/>
  <c r="O145" i="16"/>
  <c r="AD145" i="16" s="1"/>
  <c r="P145" i="16"/>
  <c r="AE145" i="16" s="1"/>
  <c r="Q145" i="16"/>
  <c r="AF145" i="16" s="1"/>
  <c r="R145" i="16"/>
  <c r="AG145" i="16" s="1"/>
  <c r="S145" i="16"/>
  <c r="AH145" i="16" s="1"/>
  <c r="T145" i="16"/>
  <c r="F146" i="16"/>
  <c r="U146" i="16" s="1"/>
  <c r="G146" i="16"/>
  <c r="V146" i="16" s="1"/>
  <c r="H146" i="16"/>
  <c r="W146" i="16" s="1"/>
  <c r="I146" i="16"/>
  <c r="X146" i="16" s="1"/>
  <c r="J146" i="16"/>
  <c r="Y146" i="16" s="1"/>
  <c r="K146" i="16"/>
  <c r="Z146" i="16" s="1"/>
  <c r="L146" i="16"/>
  <c r="AA146" i="16" s="1"/>
  <c r="M146" i="16"/>
  <c r="AB146" i="16" s="1"/>
  <c r="N146" i="16"/>
  <c r="O146" i="16"/>
  <c r="AD146" i="16" s="1"/>
  <c r="P146" i="16"/>
  <c r="AE146" i="16" s="1"/>
  <c r="Q146" i="16"/>
  <c r="AF146" i="16" s="1"/>
  <c r="R146" i="16"/>
  <c r="AG146" i="16" s="1"/>
  <c r="S146" i="16"/>
  <c r="AH146" i="16" s="1"/>
  <c r="T146" i="16"/>
  <c r="F147" i="16"/>
  <c r="U147" i="16" s="1"/>
  <c r="G147" i="16"/>
  <c r="V147" i="16" s="1"/>
  <c r="H147" i="16"/>
  <c r="W147" i="16" s="1"/>
  <c r="I147" i="16"/>
  <c r="X147" i="16" s="1"/>
  <c r="J147" i="16"/>
  <c r="Y147" i="16" s="1"/>
  <c r="K147" i="16"/>
  <c r="Z147" i="16" s="1"/>
  <c r="L147" i="16"/>
  <c r="AA147" i="16" s="1"/>
  <c r="M147" i="16"/>
  <c r="AB147" i="16" s="1"/>
  <c r="N147" i="16"/>
  <c r="AC147" i="16" s="1"/>
  <c r="O147" i="16"/>
  <c r="AD147" i="16" s="1"/>
  <c r="P147" i="16"/>
  <c r="AE147" i="16" s="1"/>
  <c r="Q147" i="16"/>
  <c r="AF147" i="16" s="1"/>
  <c r="R147" i="16"/>
  <c r="AG147" i="16" s="1"/>
  <c r="S147" i="16"/>
  <c r="AH147" i="16" s="1"/>
  <c r="T147" i="16"/>
  <c r="F148" i="16"/>
  <c r="U148" i="16" s="1"/>
  <c r="G148" i="16"/>
  <c r="V148" i="16" s="1"/>
  <c r="H148" i="16"/>
  <c r="W148" i="16" s="1"/>
  <c r="I148" i="16"/>
  <c r="X148" i="16" s="1"/>
  <c r="J148" i="16"/>
  <c r="Y148" i="16" s="1"/>
  <c r="K148" i="16"/>
  <c r="Z148" i="16" s="1"/>
  <c r="L148" i="16"/>
  <c r="AA148" i="16" s="1"/>
  <c r="M148" i="16"/>
  <c r="AB148" i="16" s="1"/>
  <c r="N148" i="16"/>
  <c r="AC148" i="16" s="1"/>
  <c r="O148" i="16"/>
  <c r="AD148" i="16" s="1"/>
  <c r="P148" i="16"/>
  <c r="AE148" i="16" s="1"/>
  <c r="Q148" i="16"/>
  <c r="AF148" i="16" s="1"/>
  <c r="R148" i="16"/>
  <c r="AG148" i="16" s="1"/>
  <c r="S148" i="16"/>
  <c r="AH148" i="16" s="1"/>
  <c r="T148" i="16"/>
  <c r="F149" i="16"/>
  <c r="U149" i="16" s="1"/>
  <c r="G149" i="16"/>
  <c r="V149" i="16" s="1"/>
  <c r="H149" i="16"/>
  <c r="W149" i="16" s="1"/>
  <c r="I149" i="16"/>
  <c r="X149" i="16" s="1"/>
  <c r="J149" i="16"/>
  <c r="Y149" i="16" s="1"/>
  <c r="K149" i="16"/>
  <c r="Z149" i="16" s="1"/>
  <c r="L149" i="16"/>
  <c r="AA149" i="16" s="1"/>
  <c r="M149" i="16"/>
  <c r="AB149" i="16" s="1"/>
  <c r="N149" i="16"/>
  <c r="AC149" i="16" s="1"/>
  <c r="O149" i="16"/>
  <c r="AD149" i="16" s="1"/>
  <c r="P149" i="16"/>
  <c r="AE149" i="16" s="1"/>
  <c r="Q149" i="16"/>
  <c r="AF149" i="16" s="1"/>
  <c r="R149" i="16"/>
  <c r="AG149" i="16" s="1"/>
  <c r="S149" i="16"/>
  <c r="AH149" i="16" s="1"/>
  <c r="T149" i="16"/>
  <c r="F150" i="16"/>
  <c r="U150" i="16" s="1"/>
  <c r="G150" i="16"/>
  <c r="V150" i="16" s="1"/>
  <c r="H150" i="16"/>
  <c r="W150" i="16" s="1"/>
  <c r="I150" i="16"/>
  <c r="X150" i="16" s="1"/>
  <c r="J150" i="16"/>
  <c r="Y150" i="16" s="1"/>
  <c r="K150" i="16"/>
  <c r="Z150" i="16" s="1"/>
  <c r="L150" i="16"/>
  <c r="AA150" i="16" s="1"/>
  <c r="M150" i="16"/>
  <c r="AB150" i="16" s="1"/>
  <c r="N150" i="16"/>
  <c r="AC150" i="16" s="1"/>
  <c r="O150" i="16"/>
  <c r="AD150" i="16" s="1"/>
  <c r="P150" i="16"/>
  <c r="AE150" i="16" s="1"/>
  <c r="Q150" i="16"/>
  <c r="AF150" i="16" s="1"/>
  <c r="R150" i="16"/>
  <c r="AG150" i="16" s="1"/>
  <c r="S150" i="16"/>
  <c r="AH150" i="16" s="1"/>
  <c r="T150" i="16"/>
  <c r="F151" i="16"/>
  <c r="U151" i="16" s="1"/>
  <c r="G151" i="16"/>
  <c r="V151" i="16" s="1"/>
  <c r="H151" i="16"/>
  <c r="W151" i="16" s="1"/>
  <c r="I151" i="16"/>
  <c r="X151" i="16" s="1"/>
  <c r="J151" i="16"/>
  <c r="Y151" i="16" s="1"/>
  <c r="K151" i="16"/>
  <c r="Z151" i="16" s="1"/>
  <c r="L151" i="16"/>
  <c r="AA151" i="16" s="1"/>
  <c r="M151" i="16"/>
  <c r="AB151" i="16" s="1"/>
  <c r="N151" i="16"/>
  <c r="AC151" i="16" s="1"/>
  <c r="O151" i="16"/>
  <c r="AD151" i="16" s="1"/>
  <c r="P151" i="16"/>
  <c r="AE151" i="16" s="1"/>
  <c r="Q151" i="16"/>
  <c r="AF151" i="16" s="1"/>
  <c r="R151" i="16"/>
  <c r="AG151" i="16" s="1"/>
  <c r="S151" i="16"/>
  <c r="AH151" i="16" s="1"/>
  <c r="T151" i="16"/>
  <c r="F152" i="16"/>
  <c r="U152" i="16" s="1"/>
  <c r="G152" i="16"/>
  <c r="V152" i="16" s="1"/>
  <c r="H152" i="16"/>
  <c r="W152" i="16" s="1"/>
  <c r="I152" i="16"/>
  <c r="X152" i="16" s="1"/>
  <c r="J152" i="16"/>
  <c r="Y152" i="16" s="1"/>
  <c r="K152" i="16"/>
  <c r="Z152" i="16" s="1"/>
  <c r="L152" i="16"/>
  <c r="M152" i="16"/>
  <c r="AB152" i="16" s="1"/>
  <c r="N152" i="16"/>
  <c r="AC152" i="16" s="1"/>
  <c r="O152" i="16"/>
  <c r="AD152" i="16" s="1"/>
  <c r="P152" i="16"/>
  <c r="AE152" i="16" s="1"/>
  <c r="Q152" i="16"/>
  <c r="AF152" i="16" s="1"/>
  <c r="R152" i="16"/>
  <c r="AG152" i="16" s="1"/>
  <c r="S152" i="16"/>
  <c r="AH152" i="16" s="1"/>
  <c r="T152" i="16"/>
  <c r="F153" i="16"/>
  <c r="U153" i="16" s="1"/>
  <c r="G153" i="16"/>
  <c r="V153" i="16" s="1"/>
  <c r="H153" i="16"/>
  <c r="W153" i="16" s="1"/>
  <c r="I153" i="16"/>
  <c r="X153" i="16" s="1"/>
  <c r="J153" i="16"/>
  <c r="Y153" i="16" s="1"/>
  <c r="K153" i="16"/>
  <c r="Z153" i="16" s="1"/>
  <c r="L153" i="16"/>
  <c r="AA153" i="16" s="1"/>
  <c r="M153" i="16"/>
  <c r="AB153" i="16" s="1"/>
  <c r="N153" i="16"/>
  <c r="AC153" i="16" s="1"/>
  <c r="O153" i="16"/>
  <c r="AD153" i="16" s="1"/>
  <c r="P153" i="16"/>
  <c r="AE153" i="16" s="1"/>
  <c r="Q153" i="16"/>
  <c r="AF153" i="16" s="1"/>
  <c r="R153" i="16"/>
  <c r="AG153" i="16" s="1"/>
  <c r="S153" i="16"/>
  <c r="AH153" i="16" s="1"/>
  <c r="T153" i="16"/>
  <c r="F154" i="16"/>
  <c r="U154" i="16" s="1"/>
  <c r="G154" i="16"/>
  <c r="V154" i="16" s="1"/>
  <c r="H154" i="16"/>
  <c r="W154" i="16" s="1"/>
  <c r="I154" i="16"/>
  <c r="X154" i="16" s="1"/>
  <c r="J154" i="16"/>
  <c r="Y154" i="16" s="1"/>
  <c r="K154" i="16"/>
  <c r="Z154" i="16" s="1"/>
  <c r="L154" i="16"/>
  <c r="AA154" i="16" s="1"/>
  <c r="M154" i="16"/>
  <c r="AB154" i="16" s="1"/>
  <c r="N154" i="16"/>
  <c r="AC154" i="16" s="1"/>
  <c r="O154" i="16"/>
  <c r="AD154" i="16" s="1"/>
  <c r="P154" i="16"/>
  <c r="AE154" i="16" s="1"/>
  <c r="Q154" i="16"/>
  <c r="AF154" i="16" s="1"/>
  <c r="R154" i="16"/>
  <c r="AG154" i="16" s="1"/>
  <c r="S154" i="16"/>
  <c r="AH154" i="16" s="1"/>
  <c r="T154" i="16"/>
  <c r="F155" i="16"/>
  <c r="U155" i="16" s="1"/>
  <c r="G155" i="16"/>
  <c r="V155" i="16" s="1"/>
  <c r="H155" i="16"/>
  <c r="W155" i="16" s="1"/>
  <c r="I155" i="16"/>
  <c r="X155" i="16" s="1"/>
  <c r="J155" i="16"/>
  <c r="Y155" i="16" s="1"/>
  <c r="K155" i="16"/>
  <c r="Z155" i="16" s="1"/>
  <c r="L155" i="16"/>
  <c r="AA155" i="16" s="1"/>
  <c r="M155" i="16"/>
  <c r="AB155" i="16" s="1"/>
  <c r="N155" i="16"/>
  <c r="AC155" i="16" s="1"/>
  <c r="O155" i="16"/>
  <c r="AD155" i="16" s="1"/>
  <c r="P155" i="16"/>
  <c r="AE155" i="16" s="1"/>
  <c r="Q155" i="16"/>
  <c r="AF155" i="16" s="1"/>
  <c r="R155" i="16"/>
  <c r="AG155" i="16" s="1"/>
  <c r="S155" i="16"/>
  <c r="AH155" i="16" s="1"/>
  <c r="T155" i="16"/>
  <c r="F156" i="16"/>
  <c r="U156" i="16" s="1"/>
  <c r="G156" i="16"/>
  <c r="V156" i="16" s="1"/>
  <c r="H156" i="16"/>
  <c r="W156" i="16" s="1"/>
  <c r="I156" i="16"/>
  <c r="X156" i="16" s="1"/>
  <c r="J156" i="16"/>
  <c r="Y156" i="16" s="1"/>
  <c r="K156" i="16"/>
  <c r="Z156" i="16" s="1"/>
  <c r="L156" i="16"/>
  <c r="AA156" i="16" s="1"/>
  <c r="M156" i="16"/>
  <c r="AB156" i="16" s="1"/>
  <c r="N156" i="16"/>
  <c r="AC156" i="16" s="1"/>
  <c r="O156" i="16"/>
  <c r="AD156" i="16" s="1"/>
  <c r="P156" i="16"/>
  <c r="AE156" i="16" s="1"/>
  <c r="Q156" i="16"/>
  <c r="AF156" i="16" s="1"/>
  <c r="R156" i="16"/>
  <c r="AG156" i="16" s="1"/>
  <c r="S156" i="16"/>
  <c r="AH156" i="16" s="1"/>
  <c r="T156" i="16"/>
  <c r="F157" i="16"/>
  <c r="U157" i="16" s="1"/>
  <c r="G157" i="16"/>
  <c r="V157" i="16" s="1"/>
  <c r="H157" i="16"/>
  <c r="W157" i="16" s="1"/>
  <c r="I157" i="16"/>
  <c r="X157" i="16" s="1"/>
  <c r="J157" i="16"/>
  <c r="Y157" i="16" s="1"/>
  <c r="K157" i="16"/>
  <c r="Z157" i="16" s="1"/>
  <c r="L157" i="16"/>
  <c r="AA157" i="16" s="1"/>
  <c r="M157" i="16"/>
  <c r="AB157" i="16" s="1"/>
  <c r="N157" i="16"/>
  <c r="AC157" i="16" s="1"/>
  <c r="O157" i="16"/>
  <c r="AD157" i="16" s="1"/>
  <c r="P157" i="16"/>
  <c r="AE157" i="16" s="1"/>
  <c r="Q157" i="16"/>
  <c r="AF157" i="16" s="1"/>
  <c r="R157" i="16"/>
  <c r="AG157" i="16" s="1"/>
  <c r="S157" i="16"/>
  <c r="T157" i="16"/>
  <c r="F158" i="16"/>
  <c r="U158" i="16" s="1"/>
  <c r="G158" i="16"/>
  <c r="V158" i="16" s="1"/>
  <c r="H158" i="16"/>
  <c r="W158" i="16" s="1"/>
  <c r="I158" i="16"/>
  <c r="X158" i="16" s="1"/>
  <c r="J158" i="16"/>
  <c r="Y158" i="16" s="1"/>
  <c r="K158" i="16"/>
  <c r="Z158" i="16" s="1"/>
  <c r="L158" i="16"/>
  <c r="AA158" i="16" s="1"/>
  <c r="M158" i="16"/>
  <c r="AB158" i="16" s="1"/>
  <c r="N158" i="16"/>
  <c r="AC158" i="16" s="1"/>
  <c r="O158" i="16"/>
  <c r="AD158" i="16" s="1"/>
  <c r="P158" i="16"/>
  <c r="AE158" i="16" s="1"/>
  <c r="Q158" i="16"/>
  <c r="AF158" i="16" s="1"/>
  <c r="R158" i="16"/>
  <c r="AG158" i="16" s="1"/>
  <c r="S158" i="16"/>
  <c r="AH158" i="16" s="1"/>
  <c r="T158" i="16"/>
  <c r="F159" i="16"/>
  <c r="U159" i="16" s="1"/>
  <c r="G159" i="16"/>
  <c r="V159" i="16" s="1"/>
  <c r="H159" i="16"/>
  <c r="W159" i="16" s="1"/>
  <c r="I159" i="16"/>
  <c r="X159" i="16" s="1"/>
  <c r="J159" i="16"/>
  <c r="Y159" i="16" s="1"/>
  <c r="K159" i="16"/>
  <c r="Z159" i="16" s="1"/>
  <c r="L159" i="16"/>
  <c r="AA159" i="16" s="1"/>
  <c r="M159" i="16"/>
  <c r="AB159" i="16" s="1"/>
  <c r="N159" i="16"/>
  <c r="AC159" i="16" s="1"/>
  <c r="O159" i="16"/>
  <c r="AD159" i="16" s="1"/>
  <c r="P159" i="16"/>
  <c r="AE159" i="16" s="1"/>
  <c r="Q159" i="16"/>
  <c r="AF159" i="16" s="1"/>
  <c r="R159" i="16"/>
  <c r="AG159" i="16" s="1"/>
  <c r="S159" i="16"/>
  <c r="AH159" i="16" s="1"/>
  <c r="T159" i="16"/>
  <c r="F160" i="16"/>
  <c r="U160" i="16" s="1"/>
  <c r="G160" i="16"/>
  <c r="V160" i="16" s="1"/>
  <c r="H160" i="16"/>
  <c r="W160" i="16" s="1"/>
  <c r="I160" i="16"/>
  <c r="X160" i="16" s="1"/>
  <c r="J160" i="16"/>
  <c r="Y160" i="16" s="1"/>
  <c r="K160" i="16"/>
  <c r="Z160" i="16" s="1"/>
  <c r="L160" i="16"/>
  <c r="AA160" i="16" s="1"/>
  <c r="M160" i="16"/>
  <c r="AB160" i="16" s="1"/>
  <c r="N160" i="16"/>
  <c r="AC160" i="16" s="1"/>
  <c r="O160" i="16"/>
  <c r="AD160" i="16" s="1"/>
  <c r="P160" i="16"/>
  <c r="AE160" i="16" s="1"/>
  <c r="Q160" i="16"/>
  <c r="AF160" i="16" s="1"/>
  <c r="R160" i="16"/>
  <c r="AG160" i="16" s="1"/>
  <c r="S160" i="16"/>
  <c r="AH160" i="16" s="1"/>
  <c r="T160" i="16"/>
  <c r="F161" i="16"/>
  <c r="U161" i="16" s="1"/>
  <c r="G161" i="16"/>
  <c r="V161" i="16" s="1"/>
  <c r="H161" i="16"/>
  <c r="W161" i="16" s="1"/>
  <c r="I161" i="16"/>
  <c r="X161" i="16" s="1"/>
  <c r="J161" i="16"/>
  <c r="Y161" i="16" s="1"/>
  <c r="K161" i="16"/>
  <c r="Z161" i="16" s="1"/>
  <c r="L161" i="16"/>
  <c r="AA161" i="16" s="1"/>
  <c r="M161" i="16"/>
  <c r="AB161" i="16" s="1"/>
  <c r="N161" i="16"/>
  <c r="AC161" i="16" s="1"/>
  <c r="O161" i="16"/>
  <c r="AD161" i="16" s="1"/>
  <c r="P161" i="16"/>
  <c r="AE161" i="16" s="1"/>
  <c r="Q161" i="16"/>
  <c r="AF161" i="16" s="1"/>
  <c r="R161" i="16"/>
  <c r="AG161" i="16" s="1"/>
  <c r="S161" i="16"/>
  <c r="AH161" i="16" s="1"/>
  <c r="T161" i="16"/>
  <c r="F162" i="16"/>
  <c r="U162" i="16" s="1"/>
  <c r="G162" i="16"/>
  <c r="V162" i="16" s="1"/>
  <c r="H162" i="16"/>
  <c r="W162" i="16" s="1"/>
  <c r="I162" i="16"/>
  <c r="X162" i="16" s="1"/>
  <c r="J162" i="16"/>
  <c r="Y162" i="16" s="1"/>
  <c r="K162" i="16"/>
  <c r="Z162" i="16" s="1"/>
  <c r="L162" i="16"/>
  <c r="AA162" i="16" s="1"/>
  <c r="M162" i="16"/>
  <c r="AB162" i="16" s="1"/>
  <c r="N162" i="16"/>
  <c r="AC162" i="16" s="1"/>
  <c r="O162" i="16"/>
  <c r="AD162" i="16" s="1"/>
  <c r="P162" i="16"/>
  <c r="AE162" i="16" s="1"/>
  <c r="Q162" i="16"/>
  <c r="AF162" i="16" s="1"/>
  <c r="R162" i="16"/>
  <c r="AG162" i="16" s="1"/>
  <c r="S162" i="16"/>
  <c r="AH162" i="16" s="1"/>
  <c r="T162" i="16"/>
  <c r="F163" i="16"/>
  <c r="U163" i="16" s="1"/>
  <c r="G163" i="16"/>
  <c r="V163" i="16" s="1"/>
  <c r="H163" i="16"/>
  <c r="W163" i="16" s="1"/>
  <c r="I163" i="16"/>
  <c r="X163" i="16" s="1"/>
  <c r="J163" i="16"/>
  <c r="Y163" i="16" s="1"/>
  <c r="K163" i="16"/>
  <c r="Z163" i="16" s="1"/>
  <c r="L163" i="16"/>
  <c r="AA163" i="16" s="1"/>
  <c r="M163" i="16"/>
  <c r="AB163" i="16" s="1"/>
  <c r="N163" i="16"/>
  <c r="AC163" i="16" s="1"/>
  <c r="O163" i="16"/>
  <c r="AD163" i="16" s="1"/>
  <c r="P163" i="16"/>
  <c r="AE163" i="16" s="1"/>
  <c r="Q163" i="16"/>
  <c r="AF163" i="16" s="1"/>
  <c r="R163" i="16"/>
  <c r="AG163" i="16" s="1"/>
  <c r="S163" i="16"/>
  <c r="AH163" i="16" s="1"/>
  <c r="T163" i="16"/>
  <c r="F164" i="16"/>
  <c r="U164" i="16" s="1"/>
  <c r="G164" i="16"/>
  <c r="V164" i="16" s="1"/>
  <c r="H164" i="16"/>
  <c r="W164" i="16" s="1"/>
  <c r="I164" i="16"/>
  <c r="X164" i="16" s="1"/>
  <c r="J164" i="16"/>
  <c r="Y164" i="16" s="1"/>
  <c r="K164" i="16"/>
  <c r="Z164" i="16" s="1"/>
  <c r="L164" i="16"/>
  <c r="AA164" i="16" s="1"/>
  <c r="M164" i="16"/>
  <c r="AB164" i="16" s="1"/>
  <c r="N164" i="16"/>
  <c r="AC164" i="16" s="1"/>
  <c r="O164" i="16"/>
  <c r="AD164" i="16" s="1"/>
  <c r="P164" i="16"/>
  <c r="AE164" i="16" s="1"/>
  <c r="Q164" i="16"/>
  <c r="AF164" i="16" s="1"/>
  <c r="R164" i="16"/>
  <c r="AG164" i="16" s="1"/>
  <c r="S164" i="16"/>
  <c r="AH164" i="16" s="1"/>
  <c r="T164" i="16"/>
  <c r="F165" i="16"/>
  <c r="U165" i="16" s="1"/>
  <c r="G165" i="16"/>
  <c r="V165" i="16" s="1"/>
  <c r="H165" i="16"/>
  <c r="W165" i="16" s="1"/>
  <c r="I165" i="16"/>
  <c r="X165" i="16" s="1"/>
  <c r="J165" i="16"/>
  <c r="Y165" i="16" s="1"/>
  <c r="K165" i="16"/>
  <c r="Z165" i="16" s="1"/>
  <c r="L165" i="16"/>
  <c r="AA165" i="16" s="1"/>
  <c r="M165" i="16"/>
  <c r="AB165" i="16" s="1"/>
  <c r="N165" i="16"/>
  <c r="AC165" i="16" s="1"/>
  <c r="O165" i="16"/>
  <c r="AD165" i="16" s="1"/>
  <c r="P165" i="16"/>
  <c r="AE165" i="16" s="1"/>
  <c r="Q165" i="16"/>
  <c r="AF165" i="16" s="1"/>
  <c r="R165" i="16"/>
  <c r="AG165" i="16" s="1"/>
  <c r="S165" i="16"/>
  <c r="AH165" i="16" s="1"/>
  <c r="T165" i="16"/>
  <c r="F166" i="16"/>
  <c r="U166" i="16" s="1"/>
  <c r="G166" i="16"/>
  <c r="V166" i="16" s="1"/>
  <c r="H166" i="16"/>
  <c r="W166" i="16" s="1"/>
  <c r="I166" i="16"/>
  <c r="X166" i="16" s="1"/>
  <c r="J166" i="16"/>
  <c r="Y166" i="16" s="1"/>
  <c r="K166" i="16"/>
  <c r="Z166" i="16" s="1"/>
  <c r="L166" i="16"/>
  <c r="AA166" i="16" s="1"/>
  <c r="M166" i="16"/>
  <c r="AB166" i="16" s="1"/>
  <c r="N166" i="16"/>
  <c r="AC166" i="16" s="1"/>
  <c r="O166" i="16"/>
  <c r="AD166" i="16" s="1"/>
  <c r="P166" i="16"/>
  <c r="AE166" i="16" s="1"/>
  <c r="Q166" i="16"/>
  <c r="AF166" i="16" s="1"/>
  <c r="R166" i="16"/>
  <c r="AG166" i="16" s="1"/>
  <c r="S166" i="16"/>
  <c r="AH166" i="16" s="1"/>
  <c r="T166" i="16"/>
  <c r="F167" i="16"/>
  <c r="U167" i="16" s="1"/>
  <c r="G167" i="16"/>
  <c r="V167" i="16" s="1"/>
  <c r="H167" i="16"/>
  <c r="W167" i="16" s="1"/>
  <c r="I167" i="16"/>
  <c r="X167" i="16" s="1"/>
  <c r="J167" i="16"/>
  <c r="Y167" i="16" s="1"/>
  <c r="K167" i="16"/>
  <c r="Z167" i="16" s="1"/>
  <c r="L167" i="16"/>
  <c r="AA167" i="16" s="1"/>
  <c r="M167" i="16"/>
  <c r="N167" i="16"/>
  <c r="AC167" i="16" s="1"/>
  <c r="O167" i="16"/>
  <c r="AD167" i="16" s="1"/>
  <c r="P167" i="16"/>
  <c r="AE167" i="16" s="1"/>
  <c r="Q167" i="16"/>
  <c r="AF167" i="16" s="1"/>
  <c r="R167" i="16"/>
  <c r="AG167" i="16" s="1"/>
  <c r="S167" i="16"/>
  <c r="AH167" i="16" s="1"/>
  <c r="T167" i="16"/>
  <c r="F168" i="16"/>
  <c r="U168" i="16" s="1"/>
  <c r="G168" i="16"/>
  <c r="V168" i="16" s="1"/>
  <c r="H168" i="16"/>
  <c r="W168" i="16" s="1"/>
  <c r="I168" i="16"/>
  <c r="X168" i="16" s="1"/>
  <c r="J168" i="16"/>
  <c r="Y168" i="16" s="1"/>
  <c r="K168" i="16"/>
  <c r="Z168" i="16" s="1"/>
  <c r="L168" i="16"/>
  <c r="AA168" i="16" s="1"/>
  <c r="M168" i="16"/>
  <c r="AB168" i="16" s="1"/>
  <c r="N168" i="16"/>
  <c r="AC168" i="16" s="1"/>
  <c r="O168" i="16"/>
  <c r="AD168" i="16" s="1"/>
  <c r="P168" i="16"/>
  <c r="AE168" i="16" s="1"/>
  <c r="Q168" i="16"/>
  <c r="AF168" i="16" s="1"/>
  <c r="R168" i="16"/>
  <c r="AG168" i="16" s="1"/>
  <c r="S168" i="16"/>
  <c r="AH168" i="16" s="1"/>
  <c r="T168" i="16"/>
  <c r="F169" i="16"/>
  <c r="U169" i="16" s="1"/>
  <c r="G169" i="16"/>
  <c r="V169" i="16" s="1"/>
  <c r="H169" i="16"/>
  <c r="W169" i="16" s="1"/>
  <c r="I169" i="16"/>
  <c r="X169" i="16" s="1"/>
  <c r="J169" i="16"/>
  <c r="Y169" i="16" s="1"/>
  <c r="K169" i="16"/>
  <c r="Z169" i="16" s="1"/>
  <c r="L169" i="16"/>
  <c r="AA169" i="16" s="1"/>
  <c r="M169" i="16"/>
  <c r="AB169" i="16" s="1"/>
  <c r="N169" i="16"/>
  <c r="AC169" i="16" s="1"/>
  <c r="O169" i="16"/>
  <c r="AD169" i="16" s="1"/>
  <c r="P169" i="16"/>
  <c r="AE169" i="16" s="1"/>
  <c r="Q169" i="16"/>
  <c r="AF169" i="16" s="1"/>
  <c r="R169" i="16"/>
  <c r="AG169" i="16" s="1"/>
  <c r="S169" i="16"/>
  <c r="AH169" i="16" s="1"/>
  <c r="T169" i="16"/>
  <c r="F170" i="16"/>
  <c r="U170" i="16" s="1"/>
  <c r="G170" i="16"/>
  <c r="V170" i="16" s="1"/>
  <c r="H170" i="16"/>
  <c r="W170" i="16" s="1"/>
  <c r="I170" i="16"/>
  <c r="X170" i="16" s="1"/>
  <c r="J170" i="16"/>
  <c r="Y170" i="16" s="1"/>
  <c r="K170" i="16"/>
  <c r="Z170" i="16" s="1"/>
  <c r="L170" i="16"/>
  <c r="AA170" i="16" s="1"/>
  <c r="M170" i="16"/>
  <c r="AB170" i="16" s="1"/>
  <c r="N170" i="16"/>
  <c r="AC170" i="16" s="1"/>
  <c r="O170" i="16"/>
  <c r="AD170" i="16" s="1"/>
  <c r="P170" i="16"/>
  <c r="AE170" i="16" s="1"/>
  <c r="Q170" i="16"/>
  <c r="AF170" i="16" s="1"/>
  <c r="R170" i="16"/>
  <c r="AG170" i="16" s="1"/>
  <c r="S170" i="16"/>
  <c r="AH170" i="16" s="1"/>
  <c r="T170" i="16"/>
  <c r="F171" i="16"/>
  <c r="U171" i="16" s="1"/>
  <c r="G171" i="16"/>
  <c r="V171" i="16" s="1"/>
  <c r="H171" i="16"/>
  <c r="W171" i="16" s="1"/>
  <c r="I171" i="16"/>
  <c r="X171" i="16" s="1"/>
  <c r="J171" i="16"/>
  <c r="Y171" i="16" s="1"/>
  <c r="K171" i="16"/>
  <c r="Z171" i="16" s="1"/>
  <c r="L171" i="16"/>
  <c r="AA171" i="16" s="1"/>
  <c r="M171" i="16"/>
  <c r="AB171" i="16" s="1"/>
  <c r="N171" i="16"/>
  <c r="AC171" i="16" s="1"/>
  <c r="O171" i="16"/>
  <c r="AD171" i="16" s="1"/>
  <c r="P171" i="16"/>
  <c r="AE171" i="16" s="1"/>
  <c r="Q171" i="16"/>
  <c r="AF171" i="16" s="1"/>
  <c r="R171" i="16"/>
  <c r="AG171" i="16" s="1"/>
  <c r="S171" i="16"/>
  <c r="AH171" i="16" s="1"/>
  <c r="T171" i="16"/>
  <c r="F172" i="16"/>
  <c r="U172" i="16" s="1"/>
  <c r="G172" i="16"/>
  <c r="V172" i="16" s="1"/>
  <c r="H172" i="16"/>
  <c r="I172" i="16"/>
  <c r="X172" i="16" s="1"/>
  <c r="J172" i="16"/>
  <c r="Y172" i="16" s="1"/>
  <c r="K172" i="16"/>
  <c r="Z172" i="16" s="1"/>
  <c r="L172" i="16"/>
  <c r="AA172" i="16" s="1"/>
  <c r="M172" i="16"/>
  <c r="AB172" i="16" s="1"/>
  <c r="N172" i="16"/>
  <c r="AC172" i="16" s="1"/>
  <c r="O172" i="16"/>
  <c r="AD172" i="16" s="1"/>
  <c r="P172" i="16"/>
  <c r="AE172" i="16" s="1"/>
  <c r="Q172" i="16"/>
  <c r="AF172" i="16" s="1"/>
  <c r="R172" i="16"/>
  <c r="AG172" i="16" s="1"/>
  <c r="S172" i="16"/>
  <c r="AH172" i="16" s="1"/>
  <c r="T172" i="16"/>
  <c r="F173" i="16"/>
  <c r="U173" i="16" s="1"/>
  <c r="G173" i="16"/>
  <c r="V173" i="16" s="1"/>
  <c r="H173" i="16"/>
  <c r="W173" i="16" s="1"/>
  <c r="I173" i="16"/>
  <c r="X173" i="16" s="1"/>
  <c r="J173" i="16"/>
  <c r="Y173" i="16" s="1"/>
  <c r="K173" i="16"/>
  <c r="Z173" i="16" s="1"/>
  <c r="L173" i="16"/>
  <c r="AA173" i="16" s="1"/>
  <c r="M173" i="16"/>
  <c r="AB173" i="16" s="1"/>
  <c r="N173" i="16"/>
  <c r="AC173" i="16" s="1"/>
  <c r="O173" i="16"/>
  <c r="AD173" i="16" s="1"/>
  <c r="P173" i="16"/>
  <c r="AE173" i="16" s="1"/>
  <c r="Q173" i="16"/>
  <c r="AF173" i="16" s="1"/>
  <c r="R173" i="16"/>
  <c r="AG173" i="16" s="1"/>
  <c r="S173" i="16"/>
  <c r="AH173" i="16" s="1"/>
  <c r="T173" i="16"/>
  <c r="F174" i="16"/>
  <c r="U174" i="16" s="1"/>
  <c r="G174" i="16"/>
  <c r="V174" i="16" s="1"/>
  <c r="H174" i="16"/>
  <c r="W174" i="16" s="1"/>
  <c r="I174" i="16"/>
  <c r="X174" i="16" s="1"/>
  <c r="J174" i="16"/>
  <c r="Y174" i="16" s="1"/>
  <c r="K174" i="16"/>
  <c r="Z174" i="16" s="1"/>
  <c r="L174" i="16"/>
  <c r="AA174" i="16" s="1"/>
  <c r="M174" i="16"/>
  <c r="AB174" i="16" s="1"/>
  <c r="N174" i="16"/>
  <c r="AC174" i="16" s="1"/>
  <c r="O174" i="16"/>
  <c r="AD174" i="16" s="1"/>
  <c r="P174" i="16"/>
  <c r="AE174" i="16" s="1"/>
  <c r="Q174" i="16"/>
  <c r="AF174" i="16" s="1"/>
  <c r="R174" i="16"/>
  <c r="AG174" i="16" s="1"/>
  <c r="S174" i="16"/>
  <c r="AH174" i="16" s="1"/>
  <c r="T174" i="16"/>
  <c r="F175" i="16"/>
  <c r="U175" i="16" s="1"/>
  <c r="G175" i="16"/>
  <c r="V175" i="16" s="1"/>
  <c r="H175" i="16"/>
  <c r="W175" i="16" s="1"/>
  <c r="I175" i="16"/>
  <c r="J175" i="16"/>
  <c r="Y175" i="16" s="1"/>
  <c r="K175" i="16"/>
  <c r="Z175" i="16" s="1"/>
  <c r="L175" i="16"/>
  <c r="AA175" i="16" s="1"/>
  <c r="M175" i="16"/>
  <c r="AB175" i="16" s="1"/>
  <c r="N175" i="16"/>
  <c r="AC175" i="16" s="1"/>
  <c r="O175" i="16"/>
  <c r="AD175" i="16" s="1"/>
  <c r="P175" i="16"/>
  <c r="AE175" i="16" s="1"/>
  <c r="Q175" i="16"/>
  <c r="AF175" i="16" s="1"/>
  <c r="R175" i="16"/>
  <c r="AG175" i="16" s="1"/>
  <c r="S175" i="16"/>
  <c r="AH175" i="16" s="1"/>
  <c r="T175" i="16"/>
  <c r="F176" i="16"/>
  <c r="U176" i="16" s="1"/>
  <c r="G176" i="16"/>
  <c r="V176" i="16" s="1"/>
  <c r="H176" i="16"/>
  <c r="W176" i="16" s="1"/>
  <c r="I176" i="16"/>
  <c r="X176" i="16" s="1"/>
  <c r="J176" i="16"/>
  <c r="Y176" i="16" s="1"/>
  <c r="K176" i="16"/>
  <c r="Z176" i="16" s="1"/>
  <c r="L176" i="16"/>
  <c r="AA176" i="16" s="1"/>
  <c r="M176" i="16"/>
  <c r="AB176" i="16" s="1"/>
  <c r="N176" i="16"/>
  <c r="AC176" i="16" s="1"/>
  <c r="O176" i="16"/>
  <c r="AD176" i="16" s="1"/>
  <c r="P176" i="16"/>
  <c r="AE176" i="16" s="1"/>
  <c r="Q176" i="16"/>
  <c r="AF176" i="16" s="1"/>
  <c r="R176" i="16"/>
  <c r="AG176" i="16" s="1"/>
  <c r="S176" i="16"/>
  <c r="AH176" i="16" s="1"/>
  <c r="T176" i="16"/>
  <c r="F177" i="16"/>
  <c r="U177" i="16" s="1"/>
  <c r="G177" i="16"/>
  <c r="V177" i="16" s="1"/>
  <c r="H177" i="16"/>
  <c r="W177" i="16" s="1"/>
  <c r="I177" i="16"/>
  <c r="X177" i="16" s="1"/>
  <c r="J177" i="16"/>
  <c r="Y177" i="16" s="1"/>
  <c r="K177" i="16"/>
  <c r="Z177" i="16" s="1"/>
  <c r="L177" i="16"/>
  <c r="AA177" i="16" s="1"/>
  <c r="M177" i="16"/>
  <c r="AB177" i="16" s="1"/>
  <c r="N177" i="16"/>
  <c r="AC177" i="16" s="1"/>
  <c r="O177" i="16"/>
  <c r="AD177" i="16" s="1"/>
  <c r="P177" i="16"/>
  <c r="AE177" i="16" s="1"/>
  <c r="Q177" i="16"/>
  <c r="AF177" i="16" s="1"/>
  <c r="R177" i="16"/>
  <c r="AG177" i="16" s="1"/>
  <c r="S177" i="16"/>
  <c r="AH177" i="16" s="1"/>
  <c r="T177" i="16"/>
  <c r="F178" i="16"/>
  <c r="U178" i="16" s="1"/>
  <c r="G178" i="16"/>
  <c r="V178" i="16" s="1"/>
  <c r="H178" i="16"/>
  <c r="W178" i="16" s="1"/>
  <c r="I178" i="16"/>
  <c r="X178" i="16" s="1"/>
  <c r="J178" i="16"/>
  <c r="Y178" i="16" s="1"/>
  <c r="K178" i="16"/>
  <c r="Z178" i="16" s="1"/>
  <c r="L178" i="16"/>
  <c r="AA178" i="16" s="1"/>
  <c r="M178" i="16"/>
  <c r="AB178" i="16" s="1"/>
  <c r="N178" i="16"/>
  <c r="AC178" i="16" s="1"/>
  <c r="O178" i="16"/>
  <c r="AD178" i="16" s="1"/>
  <c r="P178" i="16"/>
  <c r="AE178" i="16" s="1"/>
  <c r="Q178" i="16"/>
  <c r="AF178" i="16" s="1"/>
  <c r="R178" i="16"/>
  <c r="AG178" i="16" s="1"/>
  <c r="S178" i="16"/>
  <c r="AH178" i="16" s="1"/>
  <c r="T178" i="16"/>
  <c r="F179" i="16"/>
  <c r="U179" i="16" s="1"/>
  <c r="G179" i="16"/>
  <c r="V179" i="16" s="1"/>
  <c r="H179" i="16"/>
  <c r="W179" i="16" s="1"/>
  <c r="I179" i="16"/>
  <c r="X179" i="16" s="1"/>
  <c r="J179" i="16"/>
  <c r="Y179" i="16" s="1"/>
  <c r="K179" i="16"/>
  <c r="Z179" i="16" s="1"/>
  <c r="L179" i="16"/>
  <c r="AA179" i="16" s="1"/>
  <c r="M179" i="16"/>
  <c r="AB179" i="16" s="1"/>
  <c r="N179" i="16"/>
  <c r="AC179" i="16" s="1"/>
  <c r="O179" i="16"/>
  <c r="AD179" i="16" s="1"/>
  <c r="P179" i="16"/>
  <c r="AE179" i="16" s="1"/>
  <c r="Q179" i="16"/>
  <c r="R179" i="16"/>
  <c r="AG179" i="16" s="1"/>
  <c r="S179" i="16"/>
  <c r="AH179" i="16" s="1"/>
  <c r="T179" i="16"/>
  <c r="F180" i="16"/>
  <c r="U180" i="16" s="1"/>
  <c r="G180" i="16"/>
  <c r="V180" i="16" s="1"/>
  <c r="H180" i="16"/>
  <c r="W180" i="16" s="1"/>
  <c r="I180" i="16"/>
  <c r="X180" i="16" s="1"/>
  <c r="J180" i="16"/>
  <c r="Y180" i="16" s="1"/>
  <c r="K180" i="16"/>
  <c r="Z180" i="16" s="1"/>
  <c r="L180" i="16"/>
  <c r="AA180" i="16" s="1"/>
  <c r="M180" i="16"/>
  <c r="AB180" i="16" s="1"/>
  <c r="N180" i="16"/>
  <c r="AC180" i="16" s="1"/>
  <c r="O180" i="16"/>
  <c r="AD180" i="16" s="1"/>
  <c r="P180" i="16"/>
  <c r="AE180" i="16" s="1"/>
  <c r="Q180" i="16"/>
  <c r="AF180" i="16" s="1"/>
  <c r="R180" i="16"/>
  <c r="AG180" i="16" s="1"/>
  <c r="S180" i="16"/>
  <c r="AH180" i="16" s="1"/>
  <c r="T180" i="16"/>
  <c r="F181" i="16"/>
  <c r="U181" i="16" s="1"/>
  <c r="G181" i="16"/>
  <c r="V181" i="16" s="1"/>
  <c r="H181" i="16"/>
  <c r="W181" i="16" s="1"/>
  <c r="I181" i="16"/>
  <c r="X181" i="16" s="1"/>
  <c r="J181" i="16"/>
  <c r="Y181" i="16" s="1"/>
  <c r="K181" i="16"/>
  <c r="Z181" i="16" s="1"/>
  <c r="L181" i="16"/>
  <c r="AA181" i="16" s="1"/>
  <c r="M181" i="16"/>
  <c r="AB181" i="16" s="1"/>
  <c r="N181" i="16"/>
  <c r="AC181" i="16" s="1"/>
  <c r="O181" i="16"/>
  <c r="AD181" i="16" s="1"/>
  <c r="P181" i="16"/>
  <c r="AE181" i="16" s="1"/>
  <c r="Q181" i="16"/>
  <c r="AF181" i="16" s="1"/>
  <c r="R181" i="16"/>
  <c r="AG181" i="16" s="1"/>
  <c r="S181" i="16"/>
  <c r="AH181" i="16" s="1"/>
  <c r="T181" i="16"/>
  <c r="F182" i="16"/>
  <c r="U182" i="16" s="1"/>
  <c r="G182" i="16"/>
  <c r="V182" i="16" s="1"/>
  <c r="H182" i="16"/>
  <c r="W182" i="16" s="1"/>
  <c r="I182" i="16"/>
  <c r="X182" i="16" s="1"/>
  <c r="J182" i="16"/>
  <c r="Y182" i="16" s="1"/>
  <c r="K182" i="16"/>
  <c r="Z182" i="16" s="1"/>
  <c r="L182" i="16"/>
  <c r="AA182" i="16" s="1"/>
  <c r="M182" i="16"/>
  <c r="AB182" i="16" s="1"/>
  <c r="N182" i="16"/>
  <c r="AC182" i="16" s="1"/>
  <c r="O182" i="16"/>
  <c r="AD182" i="16" s="1"/>
  <c r="P182" i="16"/>
  <c r="AE182" i="16" s="1"/>
  <c r="Q182" i="16"/>
  <c r="AF182" i="16" s="1"/>
  <c r="R182" i="16"/>
  <c r="AG182" i="16" s="1"/>
  <c r="S182" i="16"/>
  <c r="AH182" i="16" s="1"/>
  <c r="T182" i="16"/>
  <c r="F183" i="16"/>
  <c r="U183" i="16" s="1"/>
  <c r="G183" i="16"/>
  <c r="V183" i="16" s="1"/>
  <c r="H183" i="16"/>
  <c r="W183" i="16" s="1"/>
  <c r="I183" i="16"/>
  <c r="X183" i="16" s="1"/>
  <c r="J183" i="16"/>
  <c r="Y183" i="16" s="1"/>
  <c r="K183" i="16"/>
  <c r="Z183" i="16" s="1"/>
  <c r="L183" i="16"/>
  <c r="AA183" i="16" s="1"/>
  <c r="M183" i="16"/>
  <c r="AB183" i="16" s="1"/>
  <c r="N183" i="16"/>
  <c r="AC183" i="16" s="1"/>
  <c r="O183" i="16"/>
  <c r="AD183" i="16" s="1"/>
  <c r="P183" i="16"/>
  <c r="AE183" i="16" s="1"/>
  <c r="Q183" i="16"/>
  <c r="AF183" i="16" s="1"/>
  <c r="R183" i="16"/>
  <c r="AG183" i="16" s="1"/>
  <c r="S183" i="16"/>
  <c r="AH183" i="16" s="1"/>
  <c r="T183" i="16"/>
  <c r="F184" i="16"/>
  <c r="U184" i="16" s="1"/>
  <c r="G184" i="16"/>
  <c r="V184" i="16" s="1"/>
  <c r="H184" i="16"/>
  <c r="W184" i="16" s="1"/>
  <c r="I184" i="16"/>
  <c r="X184" i="16" s="1"/>
  <c r="J184" i="16"/>
  <c r="Y184" i="16" s="1"/>
  <c r="K184" i="16"/>
  <c r="Z184" i="16" s="1"/>
  <c r="L184" i="16"/>
  <c r="AA184" i="16" s="1"/>
  <c r="M184" i="16"/>
  <c r="AB184" i="16" s="1"/>
  <c r="N184" i="16"/>
  <c r="AC184" i="16" s="1"/>
  <c r="O184" i="16"/>
  <c r="AD184" i="16" s="1"/>
  <c r="P184" i="16"/>
  <c r="AE184" i="16" s="1"/>
  <c r="Q184" i="16"/>
  <c r="AF184" i="16" s="1"/>
  <c r="R184" i="16"/>
  <c r="AG184" i="16" s="1"/>
  <c r="S184" i="16"/>
  <c r="AH184" i="16" s="1"/>
  <c r="T184" i="16"/>
  <c r="F185" i="16"/>
  <c r="U185" i="16" s="1"/>
  <c r="G185" i="16"/>
  <c r="V185" i="16" s="1"/>
  <c r="H185" i="16"/>
  <c r="W185" i="16" s="1"/>
  <c r="I185" i="16"/>
  <c r="X185" i="16" s="1"/>
  <c r="J185" i="16"/>
  <c r="Y185" i="16" s="1"/>
  <c r="K185" i="16"/>
  <c r="Z185" i="16" s="1"/>
  <c r="L185" i="16"/>
  <c r="AA185" i="16" s="1"/>
  <c r="M185" i="16"/>
  <c r="AB185" i="16" s="1"/>
  <c r="N185" i="16"/>
  <c r="AC185" i="16" s="1"/>
  <c r="O185" i="16"/>
  <c r="AD185" i="16" s="1"/>
  <c r="P185" i="16"/>
  <c r="AE185" i="16" s="1"/>
  <c r="Q185" i="16"/>
  <c r="AF185" i="16" s="1"/>
  <c r="R185" i="16"/>
  <c r="AG185" i="16" s="1"/>
  <c r="S185" i="16"/>
  <c r="AH185" i="16" s="1"/>
  <c r="T185" i="16"/>
  <c r="F186" i="16"/>
  <c r="U186" i="16" s="1"/>
  <c r="G186" i="16"/>
  <c r="V186" i="16" s="1"/>
  <c r="H186" i="16"/>
  <c r="W186" i="16" s="1"/>
  <c r="I186" i="16"/>
  <c r="X186" i="16" s="1"/>
  <c r="J186" i="16"/>
  <c r="Y186" i="16" s="1"/>
  <c r="K186" i="16"/>
  <c r="Z186" i="16" s="1"/>
  <c r="L186" i="16"/>
  <c r="AA186" i="16" s="1"/>
  <c r="M186" i="16"/>
  <c r="AB186" i="16" s="1"/>
  <c r="N186" i="16"/>
  <c r="AC186" i="16" s="1"/>
  <c r="O186" i="16"/>
  <c r="AD186" i="16" s="1"/>
  <c r="P186" i="16"/>
  <c r="AE186" i="16" s="1"/>
  <c r="Q186" i="16"/>
  <c r="AF186" i="16" s="1"/>
  <c r="R186" i="16"/>
  <c r="AG186" i="16" s="1"/>
  <c r="S186" i="16"/>
  <c r="AH186" i="16" s="1"/>
  <c r="T186" i="16"/>
  <c r="F187" i="16"/>
  <c r="U187" i="16" s="1"/>
  <c r="G187" i="16"/>
  <c r="V187" i="16" s="1"/>
  <c r="H187" i="16"/>
  <c r="W187" i="16" s="1"/>
  <c r="I187" i="16"/>
  <c r="X187" i="16" s="1"/>
  <c r="J187" i="16"/>
  <c r="Y187" i="16" s="1"/>
  <c r="K187" i="16"/>
  <c r="Z187" i="16" s="1"/>
  <c r="L187" i="16"/>
  <c r="AA187" i="16" s="1"/>
  <c r="M187" i="16"/>
  <c r="AB187" i="16" s="1"/>
  <c r="N187" i="16"/>
  <c r="AC187" i="16" s="1"/>
  <c r="O187" i="16"/>
  <c r="AD187" i="16" s="1"/>
  <c r="P187" i="16"/>
  <c r="AE187" i="16" s="1"/>
  <c r="Q187" i="16"/>
  <c r="AF187" i="16" s="1"/>
  <c r="R187" i="16"/>
  <c r="AG187" i="16" s="1"/>
  <c r="S187" i="16"/>
  <c r="AH187" i="16" s="1"/>
  <c r="T187" i="16"/>
  <c r="F188" i="16"/>
  <c r="U188" i="16" s="1"/>
  <c r="G188" i="16"/>
  <c r="V188" i="16" s="1"/>
  <c r="H188" i="16"/>
  <c r="W188" i="16" s="1"/>
  <c r="I188" i="16"/>
  <c r="X188" i="16" s="1"/>
  <c r="J188" i="16"/>
  <c r="Y188" i="16" s="1"/>
  <c r="K188" i="16"/>
  <c r="Z188" i="16" s="1"/>
  <c r="L188" i="16"/>
  <c r="AA188" i="16" s="1"/>
  <c r="M188" i="16"/>
  <c r="AB188" i="16" s="1"/>
  <c r="N188" i="16"/>
  <c r="AC188" i="16" s="1"/>
  <c r="O188" i="16"/>
  <c r="AD188" i="16" s="1"/>
  <c r="P188" i="16"/>
  <c r="AE188" i="16" s="1"/>
  <c r="Q188" i="16"/>
  <c r="AF188" i="16" s="1"/>
  <c r="R188" i="16"/>
  <c r="AG188" i="16" s="1"/>
  <c r="S188" i="16"/>
  <c r="T188" i="16"/>
  <c r="F189" i="16"/>
  <c r="U189" i="16" s="1"/>
  <c r="G189" i="16"/>
  <c r="V189" i="16" s="1"/>
  <c r="H189" i="16"/>
  <c r="W189" i="16" s="1"/>
  <c r="I189" i="16"/>
  <c r="X189" i="16" s="1"/>
  <c r="J189" i="16"/>
  <c r="Y189" i="16" s="1"/>
  <c r="K189" i="16"/>
  <c r="Z189" i="16" s="1"/>
  <c r="L189" i="16"/>
  <c r="AA189" i="16" s="1"/>
  <c r="M189" i="16"/>
  <c r="AB189" i="16" s="1"/>
  <c r="N189" i="16"/>
  <c r="AC189" i="16" s="1"/>
  <c r="O189" i="16"/>
  <c r="AD189" i="16" s="1"/>
  <c r="P189" i="16"/>
  <c r="AE189" i="16" s="1"/>
  <c r="Q189" i="16"/>
  <c r="AF189" i="16" s="1"/>
  <c r="R189" i="16"/>
  <c r="AG189" i="16" s="1"/>
  <c r="S189" i="16"/>
  <c r="AH189" i="16" s="1"/>
  <c r="T189" i="16"/>
  <c r="F190" i="16"/>
  <c r="U190" i="16" s="1"/>
  <c r="G190" i="16"/>
  <c r="V190" i="16" s="1"/>
  <c r="H190" i="16"/>
  <c r="W190" i="16" s="1"/>
  <c r="I190" i="16"/>
  <c r="X190" i="16" s="1"/>
  <c r="J190" i="16"/>
  <c r="Y190" i="16" s="1"/>
  <c r="K190" i="16"/>
  <c r="Z190" i="16" s="1"/>
  <c r="L190" i="16"/>
  <c r="AA190" i="16" s="1"/>
  <c r="M190" i="16"/>
  <c r="AB190" i="16" s="1"/>
  <c r="N190" i="16"/>
  <c r="AC190" i="16" s="1"/>
  <c r="O190" i="16"/>
  <c r="AD190" i="16" s="1"/>
  <c r="P190" i="16"/>
  <c r="AE190" i="16" s="1"/>
  <c r="Q190" i="16"/>
  <c r="AF190" i="16" s="1"/>
  <c r="R190" i="16"/>
  <c r="AG190" i="16" s="1"/>
  <c r="S190" i="16"/>
  <c r="AH190" i="16" s="1"/>
  <c r="T190" i="16"/>
  <c r="F191" i="16"/>
  <c r="U191" i="16" s="1"/>
  <c r="G191" i="16"/>
  <c r="V191" i="16" s="1"/>
  <c r="H191" i="16"/>
  <c r="W191" i="16" s="1"/>
  <c r="I191" i="16"/>
  <c r="X191" i="16" s="1"/>
  <c r="J191" i="16"/>
  <c r="Y191" i="16" s="1"/>
  <c r="K191" i="16"/>
  <c r="Z191" i="16" s="1"/>
  <c r="L191" i="16"/>
  <c r="AA191" i="16" s="1"/>
  <c r="M191" i="16"/>
  <c r="AB191" i="16" s="1"/>
  <c r="N191" i="16"/>
  <c r="AC191" i="16" s="1"/>
  <c r="O191" i="16"/>
  <c r="AD191" i="16" s="1"/>
  <c r="P191" i="16"/>
  <c r="AE191" i="16" s="1"/>
  <c r="Q191" i="16"/>
  <c r="AF191" i="16" s="1"/>
  <c r="R191" i="16"/>
  <c r="AG191" i="16" s="1"/>
  <c r="S191" i="16"/>
  <c r="AH191" i="16" s="1"/>
  <c r="T191" i="16"/>
  <c r="F192" i="16"/>
  <c r="U192" i="16" s="1"/>
  <c r="G192" i="16"/>
  <c r="V192" i="16" s="1"/>
  <c r="H192" i="16"/>
  <c r="W192" i="16" s="1"/>
  <c r="I192" i="16"/>
  <c r="X192" i="16" s="1"/>
  <c r="J192" i="16"/>
  <c r="Y192" i="16" s="1"/>
  <c r="K192" i="16"/>
  <c r="Z192" i="16" s="1"/>
  <c r="L192" i="16"/>
  <c r="AA192" i="16" s="1"/>
  <c r="M192" i="16"/>
  <c r="AB192" i="16" s="1"/>
  <c r="N192" i="16"/>
  <c r="AC192" i="16" s="1"/>
  <c r="O192" i="16"/>
  <c r="AD192" i="16" s="1"/>
  <c r="P192" i="16"/>
  <c r="Q192" i="16"/>
  <c r="AF192" i="16" s="1"/>
  <c r="R192" i="16"/>
  <c r="AG192" i="16" s="1"/>
  <c r="S192" i="16"/>
  <c r="AH192" i="16" s="1"/>
  <c r="T192" i="16"/>
  <c r="F193" i="16"/>
  <c r="U193" i="16" s="1"/>
  <c r="G193" i="16"/>
  <c r="V193" i="16" s="1"/>
  <c r="H193" i="16"/>
  <c r="W193" i="16" s="1"/>
  <c r="I193" i="16"/>
  <c r="X193" i="16" s="1"/>
  <c r="J193" i="16"/>
  <c r="Y193" i="16" s="1"/>
  <c r="K193" i="16"/>
  <c r="Z193" i="16" s="1"/>
  <c r="L193" i="16"/>
  <c r="AA193" i="16" s="1"/>
  <c r="M193" i="16"/>
  <c r="AB193" i="16" s="1"/>
  <c r="N193" i="16"/>
  <c r="AC193" i="16" s="1"/>
  <c r="O193" i="16"/>
  <c r="AD193" i="16" s="1"/>
  <c r="P193" i="16"/>
  <c r="AE193" i="16" s="1"/>
  <c r="Q193" i="16"/>
  <c r="AF193" i="16" s="1"/>
  <c r="R193" i="16"/>
  <c r="AG193" i="16" s="1"/>
  <c r="S193" i="16"/>
  <c r="AH193" i="16" s="1"/>
  <c r="T193" i="16"/>
  <c r="F194" i="16"/>
  <c r="U194" i="16" s="1"/>
  <c r="G194" i="16"/>
  <c r="V194" i="16" s="1"/>
  <c r="H194" i="16"/>
  <c r="W194" i="16" s="1"/>
  <c r="I194" i="16"/>
  <c r="X194" i="16" s="1"/>
  <c r="J194" i="16"/>
  <c r="Y194" i="16" s="1"/>
  <c r="K194" i="16"/>
  <c r="Z194" i="16" s="1"/>
  <c r="L194" i="16"/>
  <c r="AA194" i="16" s="1"/>
  <c r="M194" i="16"/>
  <c r="AB194" i="16" s="1"/>
  <c r="N194" i="16"/>
  <c r="AC194" i="16" s="1"/>
  <c r="O194" i="16"/>
  <c r="AD194" i="16" s="1"/>
  <c r="P194" i="16"/>
  <c r="AE194" i="16" s="1"/>
  <c r="Q194" i="16"/>
  <c r="AF194" i="16" s="1"/>
  <c r="R194" i="16"/>
  <c r="AG194" i="16" s="1"/>
  <c r="S194" i="16"/>
  <c r="AH194" i="16" s="1"/>
  <c r="T194" i="16"/>
  <c r="F195" i="16"/>
  <c r="U195" i="16" s="1"/>
  <c r="G195" i="16"/>
  <c r="V195" i="16" s="1"/>
  <c r="H195" i="16"/>
  <c r="W195" i="16" s="1"/>
  <c r="I195" i="16"/>
  <c r="X195" i="16" s="1"/>
  <c r="J195" i="16"/>
  <c r="Y195" i="16" s="1"/>
  <c r="K195" i="16"/>
  <c r="Z195" i="16" s="1"/>
  <c r="L195" i="16"/>
  <c r="AA195" i="16" s="1"/>
  <c r="M195" i="16"/>
  <c r="AB195" i="16" s="1"/>
  <c r="N195" i="16"/>
  <c r="AC195" i="16" s="1"/>
  <c r="O195" i="16"/>
  <c r="AD195" i="16" s="1"/>
  <c r="P195" i="16"/>
  <c r="AE195" i="16" s="1"/>
  <c r="Q195" i="16"/>
  <c r="AF195" i="16" s="1"/>
  <c r="R195" i="16"/>
  <c r="AG195" i="16" s="1"/>
  <c r="S195" i="16"/>
  <c r="AH195" i="16" s="1"/>
  <c r="T195" i="16"/>
  <c r="F196" i="16"/>
  <c r="U196" i="16" s="1"/>
  <c r="G196" i="16"/>
  <c r="V196" i="16" s="1"/>
  <c r="H196" i="16"/>
  <c r="W196" i="16" s="1"/>
  <c r="I196" i="16"/>
  <c r="X196" i="16" s="1"/>
  <c r="J196" i="16"/>
  <c r="Y196" i="16" s="1"/>
  <c r="K196" i="16"/>
  <c r="Z196" i="16" s="1"/>
  <c r="L196" i="16"/>
  <c r="AA196" i="16" s="1"/>
  <c r="M196" i="16"/>
  <c r="AB196" i="16" s="1"/>
  <c r="N196" i="16"/>
  <c r="AC196" i="16" s="1"/>
  <c r="O196" i="16"/>
  <c r="AD196" i="16" s="1"/>
  <c r="P196" i="16"/>
  <c r="AE196" i="16" s="1"/>
  <c r="Q196" i="16"/>
  <c r="AF196" i="16" s="1"/>
  <c r="R196" i="16"/>
  <c r="AG196" i="16" s="1"/>
  <c r="S196" i="16"/>
  <c r="AH196" i="16" s="1"/>
  <c r="T196" i="16"/>
  <c r="F197" i="16"/>
  <c r="U197" i="16" s="1"/>
  <c r="G197" i="16"/>
  <c r="V197" i="16" s="1"/>
  <c r="H197" i="16"/>
  <c r="W197" i="16" s="1"/>
  <c r="I197" i="16"/>
  <c r="J197" i="16"/>
  <c r="Y197" i="16" s="1"/>
  <c r="K197" i="16"/>
  <c r="Z197" i="16" s="1"/>
  <c r="L197" i="16"/>
  <c r="AA197" i="16" s="1"/>
  <c r="M197" i="16"/>
  <c r="AB197" i="16" s="1"/>
  <c r="N197" i="16"/>
  <c r="AC197" i="16" s="1"/>
  <c r="O197" i="16"/>
  <c r="AD197" i="16" s="1"/>
  <c r="P197" i="16"/>
  <c r="AE197" i="16" s="1"/>
  <c r="Q197" i="16"/>
  <c r="AF197" i="16" s="1"/>
  <c r="R197" i="16"/>
  <c r="AG197" i="16" s="1"/>
  <c r="S197" i="16"/>
  <c r="AH197" i="16" s="1"/>
  <c r="T197" i="16"/>
  <c r="F198" i="16"/>
  <c r="U198" i="16" s="1"/>
  <c r="G198" i="16"/>
  <c r="V198" i="16" s="1"/>
  <c r="H198" i="16"/>
  <c r="W198" i="16" s="1"/>
  <c r="I198" i="16"/>
  <c r="X198" i="16" s="1"/>
  <c r="J198" i="16"/>
  <c r="Y198" i="16" s="1"/>
  <c r="K198" i="16"/>
  <c r="Z198" i="16" s="1"/>
  <c r="L198" i="16"/>
  <c r="AA198" i="16" s="1"/>
  <c r="M198" i="16"/>
  <c r="AB198" i="16" s="1"/>
  <c r="N198" i="16"/>
  <c r="AC198" i="16" s="1"/>
  <c r="O198" i="16"/>
  <c r="AD198" i="16" s="1"/>
  <c r="P198" i="16"/>
  <c r="AE198" i="16" s="1"/>
  <c r="Q198" i="16"/>
  <c r="AF198" i="16" s="1"/>
  <c r="R198" i="16"/>
  <c r="AG198" i="16" s="1"/>
  <c r="S198" i="16"/>
  <c r="AH198" i="16" s="1"/>
  <c r="T198" i="16"/>
  <c r="F199" i="16"/>
  <c r="U199" i="16" s="1"/>
  <c r="G199" i="16"/>
  <c r="V199" i="16" s="1"/>
  <c r="H199" i="16"/>
  <c r="W199" i="16" s="1"/>
  <c r="I199" i="16"/>
  <c r="X199" i="16" s="1"/>
  <c r="J199" i="16"/>
  <c r="Y199" i="16" s="1"/>
  <c r="K199" i="16"/>
  <c r="Z199" i="16" s="1"/>
  <c r="L199" i="16"/>
  <c r="AA199" i="16" s="1"/>
  <c r="M199" i="16"/>
  <c r="AB199" i="16" s="1"/>
  <c r="N199" i="16"/>
  <c r="AC199" i="16" s="1"/>
  <c r="O199" i="16"/>
  <c r="AD199" i="16" s="1"/>
  <c r="P199" i="16"/>
  <c r="AE199" i="16" s="1"/>
  <c r="Q199" i="16"/>
  <c r="AF199" i="16" s="1"/>
  <c r="R199" i="16"/>
  <c r="AG199" i="16" s="1"/>
  <c r="S199" i="16"/>
  <c r="AH199" i="16" s="1"/>
  <c r="T199" i="16"/>
  <c r="F200" i="16"/>
  <c r="U200" i="16" s="1"/>
  <c r="G200" i="16"/>
  <c r="V200" i="16" s="1"/>
  <c r="H200" i="16"/>
  <c r="W200" i="16" s="1"/>
  <c r="I200" i="16"/>
  <c r="X200" i="16" s="1"/>
  <c r="J200" i="16"/>
  <c r="Y200" i="16" s="1"/>
  <c r="K200" i="16"/>
  <c r="Z200" i="16" s="1"/>
  <c r="L200" i="16"/>
  <c r="AA200" i="16" s="1"/>
  <c r="M200" i="16"/>
  <c r="AB200" i="16" s="1"/>
  <c r="N200" i="16"/>
  <c r="AC200" i="16" s="1"/>
  <c r="O200" i="16"/>
  <c r="AD200" i="16" s="1"/>
  <c r="P200" i="16"/>
  <c r="AE200" i="16" s="1"/>
  <c r="Q200" i="16"/>
  <c r="AF200" i="16" s="1"/>
  <c r="R200" i="16"/>
  <c r="AG200" i="16" s="1"/>
  <c r="S200" i="16"/>
  <c r="AH200" i="16" s="1"/>
  <c r="T200" i="16"/>
  <c r="F201" i="16"/>
  <c r="U201" i="16" s="1"/>
  <c r="G201" i="16"/>
  <c r="V201" i="16" s="1"/>
  <c r="H201" i="16"/>
  <c r="W201" i="16" s="1"/>
  <c r="I201" i="16"/>
  <c r="X201" i="16" s="1"/>
  <c r="J201" i="16"/>
  <c r="Y201" i="16" s="1"/>
  <c r="K201" i="16"/>
  <c r="Z201" i="16" s="1"/>
  <c r="L201" i="16"/>
  <c r="AA201" i="16" s="1"/>
  <c r="M201" i="16"/>
  <c r="AB201" i="16" s="1"/>
  <c r="N201" i="16"/>
  <c r="AC201" i="16" s="1"/>
  <c r="O201" i="16"/>
  <c r="AD201" i="16" s="1"/>
  <c r="P201" i="16"/>
  <c r="AE201" i="16" s="1"/>
  <c r="Q201" i="16"/>
  <c r="AF201" i="16" s="1"/>
  <c r="R201" i="16"/>
  <c r="S201" i="16"/>
  <c r="AH201" i="16" s="1"/>
  <c r="T201" i="16"/>
  <c r="F202" i="16"/>
  <c r="U202" i="16" s="1"/>
  <c r="G202" i="16"/>
  <c r="V202" i="16" s="1"/>
  <c r="H202" i="16"/>
  <c r="W202" i="16" s="1"/>
  <c r="I202" i="16"/>
  <c r="X202" i="16" s="1"/>
  <c r="J202" i="16"/>
  <c r="Y202" i="16" s="1"/>
  <c r="K202" i="16"/>
  <c r="Z202" i="16" s="1"/>
  <c r="L202" i="16"/>
  <c r="AA202" i="16" s="1"/>
  <c r="M202" i="16"/>
  <c r="AB202" i="16" s="1"/>
  <c r="N202" i="16"/>
  <c r="AC202" i="16" s="1"/>
  <c r="O202" i="16"/>
  <c r="AD202" i="16" s="1"/>
  <c r="P202" i="16"/>
  <c r="AE202" i="16" s="1"/>
  <c r="Q202" i="16"/>
  <c r="AF202" i="16" s="1"/>
  <c r="R202" i="16"/>
  <c r="AG202" i="16" s="1"/>
  <c r="S202" i="16"/>
  <c r="AH202" i="16" s="1"/>
  <c r="T202" i="16"/>
  <c r="F203" i="16"/>
  <c r="U203" i="16" s="1"/>
  <c r="G203" i="16"/>
  <c r="V203" i="16" s="1"/>
  <c r="H203" i="16"/>
  <c r="W203" i="16" s="1"/>
  <c r="I203" i="16"/>
  <c r="X203" i="16" s="1"/>
  <c r="J203" i="16"/>
  <c r="Y203" i="16" s="1"/>
  <c r="K203" i="16"/>
  <c r="Z203" i="16" s="1"/>
  <c r="L203" i="16"/>
  <c r="AA203" i="16" s="1"/>
  <c r="M203" i="16"/>
  <c r="AB203" i="16" s="1"/>
  <c r="N203" i="16"/>
  <c r="AC203" i="16" s="1"/>
  <c r="O203" i="16"/>
  <c r="AD203" i="16" s="1"/>
  <c r="P203" i="16"/>
  <c r="AE203" i="16" s="1"/>
  <c r="Q203" i="16"/>
  <c r="AF203" i="16" s="1"/>
  <c r="R203" i="16"/>
  <c r="AG203" i="16" s="1"/>
  <c r="S203" i="16"/>
  <c r="AH203" i="16" s="1"/>
  <c r="T203" i="16"/>
  <c r="F204" i="16"/>
  <c r="U204" i="16" s="1"/>
  <c r="G204" i="16"/>
  <c r="V204" i="16" s="1"/>
  <c r="H204" i="16"/>
  <c r="W204" i="16" s="1"/>
  <c r="I204" i="16"/>
  <c r="X204" i="16" s="1"/>
  <c r="J204" i="16"/>
  <c r="Y204" i="16" s="1"/>
  <c r="K204" i="16"/>
  <c r="Z204" i="16" s="1"/>
  <c r="L204" i="16"/>
  <c r="AA204" i="16" s="1"/>
  <c r="M204" i="16"/>
  <c r="AB204" i="16" s="1"/>
  <c r="N204" i="16"/>
  <c r="AC204" i="16" s="1"/>
  <c r="O204" i="16"/>
  <c r="AD204" i="16" s="1"/>
  <c r="P204" i="16"/>
  <c r="AE204" i="16" s="1"/>
  <c r="Q204" i="16"/>
  <c r="AF204" i="16" s="1"/>
  <c r="R204" i="16"/>
  <c r="AG204" i="16" s="1"/>
  <c r="S204" i="16"/>
  <c r="AH204" i="16" s="1"/>
  <c r="T204" i="16"/>
  <c r="F205" i="16"/>
  <c r="U205" i="16" s="1"/>
  <c r="G205" i="16"/>
  <c r="V205" i="16" s="1"/>
  <c r="H205" i="16"/>
  <c r="W205" i="16" s="1"/>
  <c r="I205" i="16"/>
  <c r="X205" i="16" s="1"/>
  <c r="J205" i="16"/>
  <c r="Y205" i="16" s="1"/>
  <c r="K205" i="16"/>
  <c r="Z205" i="16" s="1"/>
  <c r="L205" i="16"/>
  <c r="AA205" i="16" s="1"/>
  <c r="M205" i="16"/>
  <c r="AB205" i="16" s="1"/>
  <c r="N205" i="16"/>
  <c r="AC205" i="16" s="1"/>
  <c r="O205" i="16"/>
  <c r="AD205" i="16" s="1"/>
  <c r="P205" i="16"/>
  <c r="AE205" i="16" s="1"/>
  <c r="Q205" i="16"/>
  <c r="AF205" i="16" s="1"/>
  <c r="R205" i="16"/>
  <c r="AG205" i="16" s="1"/>
  <c r="S205" i="16"/>
  <c r="AH205" i="16" s="1"/>
  <c r="T205" i="16"/>
  <c r="F206" i="16"/>
  <c r="U206" i="16" s="1"/>
  <c r="G206" i="16"/>
  <c r="V206" i="16" s="1"/>
  <c r="H206" i="16"/>
  <c r="W206" i="16" s="1"/>
  <c r="I206" i="16"/>
  <c r="X206" i="16" s="1"/>
  <c r="J206" i="16"/>
  <c r="Y206" i="16" s="1"/>
  <c r="K206" i="16"/>
  <c r="Z206" i="16" s="1"/>
  <c r="L206" i="16"/>
  <c r="M206" i="16"/>
  <c r="AB206" i="16" s="1"/>
  <c r="N206" i="16"/>
  <c r="AC206" i="16" s="1"/>
  <c r="O206" i="16"/>
  <c r="AD206" i="16" s="1"/>
  <c r="P206" i="16"/>
  <c r="AE206" i="16" s="1"/>
  <c r="Q206" i="16"/>
  <c r="AF206" i="16" s="1"/>
  <c r="R206" i="16"/>
  <c r="AG206" i="16" s="1"/>
  <c r="S206" i="16"/>
  <c r="AH206" i="16" s="1"/>
  <c r="T206" i="16"/>
  <c r="F207" i="16"/>
  <c r="U207" i="16" s="1"/>
  <c r="G207" i="16"/>
  <c r="V207" i="16" s="1"/>
  <c r="H207" i="16"/>
  <c r="W207" i="16" s="1"/>
  <c r="I207" i="16"/>
  <c r="X207" i="16" s="1"/>
  <c r="J207" i="16"/>
  <c r="Y207" i="16" s="1"/>
  <c r="K207" i="16"/>
  <c r="Z207" i="16" s="1"/>
  <c r="L207" i="16"/>
  <c r="AA207" i="16" s="1"/>
  <c r="M207" i="16"/>
  <c r="AB207" i="16" s="1"/>
  <c r="N207" i="16"/>
  <c r="AC207" i="16" s="1"/>
  <c r="O207" i="16"/>
  <c r="AD207" i="16" s="1"/>
  <c r="P207" i="16"/>
  <c r="AE207" i="16" s="1"/>
  <c r="Q207" i="16"/>
  <c r="AF207" i="16" s="1"/>
  <c r="R207" i="16"/>
  <c r="AG207" i="16" s="1"/>
  <c r="S207" i="16"/>
  <c r="AH207" i="16" s="1"/>
  <c r="T207" i="16"/>
  <c r="F208" i="16"/>
  <c r="U208" i="16" s="1"/>
  <c r="G208" i="16"/>
  <c r="V208" i="16" s="1"/>
  <c r="H208" i="16"/>
  <c r="W208" i="16" s="1"/>
  <c r="I208" i="16"/>
  <c r="X208" i="16" s="1"/>
  <c r="J208" i="16"/>
  <c r="Y208" i="16" s="1"/>
  <c r="K208" i="16"/>
  <c r="Z208" i="16" s="1"/>
  <c r="L208" i="16"/>
  <c r="AA208" i="16" s="1"/>
  <c r="M208" i="16"/>
  <c r="AB208" i="16" s="1"/>
  <c r="N208" i="16"/>
  <c r="AC208" i="16" s="1"/>
  <c r="O208" i="16"/>
  <c r="AD208" i="16" s="1"/>
  <c r="P208" i="16"/>
  <c r="AE208" i="16" s="1"/>
  <c r="Q208" i="16"/>
  <c r="AF208" i="16" s="1"/>
  <c r="R208" i="16"/>
  <c r="AG208" i="16" s="1"/>
  <c r="S208" i="16"/>
  <c r="AH208" i="16" s="1"/>
  <c r="T208" i="16"/>
  <c r="F209" i="16"/>
  <c r="U209" i="16" s="1"/>
  <c r="G209" i="16"/>
  <c r="V209" i="16" s="1"/>
  <c r="H209" i="16"/>
  <c r="W209" i="16" s="1"/>
  <c r="I209" i="16"/>
  <c r="X209" i="16" s="1"/>
  <c r="J209" i="16"/>
  <c r="Y209" i="16" s="1"/>
  <c r="K209" i="16"/>
  <c r="Z209" i="16" s="1"/>
  <c r="L209" i="16"/>
  <c r="AA209" i="16" s="1"/>
  <c r="M209" i="16"/>
  <c r="AB209" i="16" s="1"/>
  <c r="N209" i="16"/>
  <c r="AC209" i="16" s="1"/>
  <c r="O209" i="16"/>
  <c r="AD209" i="16" s="1"/>
  <c r="P209" i="16"/>
  <c r="AE209" i="16" s="1"/>
  <c r="Q209" i="16"/>
  <c r="AF209" i="16" s="1"/>
  <c r="R209" i="16"/>
  <c r="AG209" i="16" s="1"/>
  <c r="S209" i="16"/>
  <c r="AH209" i="16" s="1"/>
  <c r="T209" i="16"/>
  <c r="G2" i="16"/>
  <c r="V2" i="16" s="1"/>
  <c r="H2" i="16"/>
  <c r="W2" i="16" s="1"/>
  <c r="I2" i="16"/>
  <c r="X2" i="16" s="1"/>
  <c r="J2" i="16"/>
  <c r="Y2" i="16" s="1"/>
  <c r="K2" i="16"/>
  <c r="Z2" i="16" s="1"/>
  <c r="L2" i="16"/>
  <c r="AA2" i="16" s="1"/>
  <c r="M2" i="16"/>
  <c r="AB2" i="16" s="1"/>
  <c r="N2" i="16"/>
  <c r="AC2" i="16" s="1"/>
  <c r="O2" i="16"/>
  <c r="AD2" i="16" s="1"/>
  <c r="P2" i="16"/>
  <c r="AE2" i="16" s="1"/>
  <c r="Q2" i="16"/>
  <c r="AF2" i="16" s="1"/>
  <c r="R2" i="16"/>
  <c r="AG2" i="16" s="1"/>
  <c r="S2" i="16"/>
  <c r="AH2" i="16" s="1"/>
  <c r="T2" i="16"/>
  <c r="F2" i="16"/>
  <c r="U2" i="16" s="1"/>
  <c r="E307" i="13"/>
  <c r="E306" i="13"/>
  <c r="E305" i="13"/>
  <c r="E304" i="13"/>
  <c r="AL214" i="16" l="1"/>
  <c r="AI210" i="16"/>
  <c r="AL213" i="16"/>
  <c r="AL215" i="16"/>
  <c r="AL212" i="16"/>
  <c r="AL217" i="16"/>
  <c r="AL216" i="16"/>
  <c r="AJ3" i="16"/>
  <c r="AL3" i="16" s="1"/>
  <c r="AJ4" i="16"/>
  <c r="AL4" i="16" s="1"/>
  <c r="AJ5" i="16"/>
  <c r="AL5" i="16" s="1"/>
  <c r="AJ6" i="16"/>
  <c r="AL6" i="16" s="1"/>
  <c r="AJ7" i="16"/>
  <c r="AL7" i="16" s="1"/>
  <c r="AJ8" i="16"/>
  <c r="AL8" i="16" s="1"/>
  <c r="AJ9" i="16"/>
  <c r="AL9" i="16" s="1"/>
  <c r="AJ10" i="16"/>
  <c r="AL10" i="16" s="1"/>
  <c r="AJ11" i="16"/>
  <c r="AL11" i="16" s="1"/>
  <c r="AJ12" i="16"/>
  <c r="AL12" i="16" s="1"/>
  <c r="AJ13" i="16"/>
  <c r="AL13" i="16" s="1"/>
  <c r="AJ14" i="16"/>
  <c r="AL14" i="16" s="1"/>
  <c r="AJ15" i="16"/>
  <c r="AL15" i="16" s="1"/>
  <c r="AJ16" i="16"/>
  <c r="AL16" i="16" s="1"/>
  <c r="AJ17" i="16"/>
  <c r="AL17" i="16" s="1"/>
  <c r="AJ18" i="16"/>
  <c r="AL18" i="16" s="1"/>
  <c r="AJ19" i="16"/>
  <c r="AL19" i="16" s="1"/>
  <c r="AJ20" i="16"/>
  <c r="AL20" i="16" s="1"/>
  <c r="AJ21" i="16"/>
  <c r="AL21" i="16" s="1"/>
  <c r="AJ22" i="16"/>
  <c r="AL22" i="16" s="1"/>
  <c r="AJ23" i="16"/>
  <c r="AL23" i="16" s="1"/>
  <c r="AJ24" i="16"/>
  <c r="AL24" i="16" s="1"/>
  <c r="AJ25" i="16"/>
  <c r="AL25" i="16" s="1"/>
  <c r="AJ26" i="16"/>
  <c r="AL26" i="16" s="1"/>
  <c r="AJ27" i="16"/>
  <c r="AL27" i="16" s="1"/>
  <c r="AJ28" i="16"/>
  <c r="AL28" i="16" s="1"/>
  <c r="AJ29" i="16"/>
  <c r="AL29" i="16" s="1"/>
  <c r="AJ30" i="16"/>
  <c r="AL30" i="16" s="1"/>
  <c r="AJ31" i="16"/>
  <c r="AL31" i="16" s="1"/>
  <c r="AJ32" i="16"/>
  <c r="AL32" i="16" s="1"/>
  <c r="AJ33" i="16"/>
  <c r="AL33" i="16" s="1"/>
  <c r="AJ34" i="16"/>
  <c r="AL34" i="16" s="1"/>
  <c r="AJ35" i="16"/>
  <c r="AL35" i="16" s="1"/>
  <c r="AJ36" i="16"/>
  <c r="AL36" i="16" s="1"/>
  <c r="AJ37" i="16"/>
  <c r="AL37" i="16" s="1"/>
  <c r="AJ38" i="16"/>
  <c r="AL38" i="16" s="1"/>
  <c r="AJ39" i="16"/>
  <c r="AL39" i="16" s="1"/>
  <c r="AJ40" i="16"/>
  <c r="AL40" i="16" s="1"/>
  <c r="AJ41" i="16"/>
  <c r="AL41" i="16" s="1"/>
  <c r="AJ42" i="16"/>
  <c r="AL42" i="16" s="1"/>
  <c r="AJ43" i="16"/>
  <c r="AL43" i="16" s="1"/>
  <c r="AJ44" i="16"/>
  <c r="AL44" i="16" s="1"/>
  <c r="AJ45" i="16"/>
  <c r="AL45" i="16" s="1"/>
  <c r="AJ46" i="16"/>
  <c r="AL46" i="16" s="1"/>
  <c r="AJ47" i="16"/>
  <c r="AL47" i="16" s="1"/>
  <c r="AJ48" i="16"/>
  <c r="AL48" i="16" s="1"/>
  <c r="AJ49" i="16"/>
  <c r="AL49" i="16" s="1"/>
  <c r="AJ50" i="16"/>
  <c r="AL50" i="16" s="1"/>
  <c r="AJ51" i="16"/>
  <c r="AL51" i="16" s="1"/>
  <c r="AJ52" i="16"/>
  <c r="AL52" i="16" s="1"/>
  <c r="AJ53" i="16"/>
  <c r="AL53" i="16" s="1"/>
  <c r="AJ54" i="16"/>
  <c r="AL54" i="16" s="1"/>
  <c r="AJ55" i="16"/>
  <c r="AL55" i="16" s="1"/>
  <c r="AJ56" i="16"/>
  <c r="AL56" i="16" s="1"/>
  <c r="AJ57" i="16"/>
  <c r="AL57" i="16" s="1"/>
  <c r="AJ58" i="16"/>
  <c r="AL58" i="16" s="1"/>
  <c r="AJ59" i="16"/>
  <c r="AL59" i="16" s="1"/>
  <c r="AJ60" i="16"/>
  <c r="AL60" i="16" s="1"/>
  <c r="AJ61" i="16"/>
  <c r="AL61" i="16" s="1"/>
  <c r="AJ62" i="16"/>
  <c r="AL62" i="16" s="1"/>
  <c r="AJ63" i="16"/>
  <c r="AL63" i="16" s="1"/>
  <c r="AJ64" i="16"/>
  <c r="AL64" i="16" s="1"/>
  <c r="AJ65" i="16"/>
  <c r="AL65" i="16" s="1"/>
  <c r="AJ66" i="16"/>
  <c r="AL66" i="16" s="1"/>
  <c r="AJ67" i="16"/>
  <c r="AL67" i="16" s="1"/>
  <c r="AJ68" i="16"/>
  <c r="AL68" i="16" s="1"/>
  <c r="AJ69" i="16"/>
  <c r="AL69" i="16" s="1"/>
  <c r="AJ70" i="16"/>
  <c r="AL70" i="16" s="1"/>
  <c r="AJ71" i="16"/>
  <c r="AL71" i="16" s="1"/>
  <c r="AJ72" i="16"/>
  <c r="AL72" i="16" s="1"/>
  <c r="AJ73" i="16"/>
  <c r="AL73" i="16" s="1"/>
  <c r="AJ74" i="16"/>
  <c r="AL74" i="16" s="1"/>
  <c r="AJ75" i="16"/>
  <c r="AL75" i="16" s="1"/>
  <c r="AJ76" i="16"/>
  <c r="AL76" i="16" s="1"/>
  <c r="AJ77" i="16"/>
  <c r="AL77" i="16" s="1"/>
  <c r="AJ78" i="16"/>
  <c r="AL78" i="16" s="1"/>
  <c r="AJ79" i="16"/>
  <c r="AL79" i="16" s="1"/>
  <c r="AJ80" i="16"/>
  <c r="AL80" i="16" s="1"/>
  <c r="AJ81" i="16"/>
  <c r="AL81" i="16" s="1"/>
  <c r="AJ82" i="16"/>
  <c r="AL82" i="16" s="1"/>
  <c r="AJ83" i="16"/>
  <c r="AL83" i="16" s="1"/>
  <c r="AJ84" i="16"/>
  <c r="AL84" i="16" s="1"/>
  <c r="AJ85" i="16"/>
  <c r="AL85" i="16" s="1"/>
  <c r="AJ86" i="16"/>
  <c r="AL86" i="16" s="1"/>
  <c r="AJ87" i="16"/>
  <c r="AL87" i="16" s="1"/>
  <c r="AJ88" i="16"/>
  <c r="AL88" i="16" s="1"/>
  <c r="AJ89" i="16"/>
  <c r="AL89" i="16" s="1"/>
  <c r="AJ90" i="16"/>
  <c r="AL90" i="16" s="1"/>
  <c r="AJ91" i="16"/>
  <c r="AL91" i="16" s="1"/>
  <c r="AJ92" i="16"/>
  <c r="AL92" i="16" s="1"/>
  <c r="AJ93" i="16"/>
  <c r="AL93" i="16" s="1"/>
  <c r="AJ94" i="16"/>
  <c r="AL94" i="16" s="1"/>
  <c r="AJ95" i="16"/>
  <c r="AL95" i="16" s="1"/>
  <c r="AJ96" i="16"/>
  <c r="AL96" i="16" s="1"/>
  <c r="AJ97" i="16"/>
  <c r="AL97" i="16" s="1"/>
  <c r="AJ98" i="16"/>
  <c r="AL98" i="16" s="1"/>
  <c r="AJ99" i="16"/>
  <c r="AL99" i="16" s="1"/>
  <c r="AJ100" i="16"/>
  <c r="AL100" i="16" s="1"/>
  <c r="AJ101" i="16"/>
  <c r="AL101" i="16" s="1"/>
  <c r="AJ102" i="16"/>
  <c r="AL102" i="16" s="1"/>
  <c r="AJ103" i="16"/>
  <c r="AL103" i="16" s="1"/>
  <c r="AJ104" i="16"/>
  <c r="AL104" i="16" s="1"/>
  <c r="AJ105" i="16"/>
  <c r="AL105" i="16" s="1"/>
  <c r="AJ106" i="16"/>
  <c r="AL106" i="16" s="1"/>
  <c r="AJ107" i="16"/>
  <c r="AL107" i="16" s="1"/>
  <c r="AJ108" i="16"/>
  <c r="AL108" i="16" s="1"/>
  <c r="AJ109" i="16"/>
  <c r="AL109" i="16" s="1"/>
  <c r="AJ110" i="16"/>
  <c r="AL110" i="16" s="1"/>
  <c r="AJ111" i="16"/>
  <c r="AL111" i="16" s="1"/>
  <c r="AJ112" i="16"/>
  <c r="AL112" i="16" s="1"/>
  <c r="AJ113" i="16"/>
  <c r="AL113" i="16" s="1"/>
  <c r="AJ114" i="16"/>
  <c r="AL114" i="16" s="1"/>
  <c r="AJ115" i="16"/>
  <c r="AL115" i="16" s="1"/>
  <c r="AJ116" i="16"/>
  <c r="AL116" i="16" s="1"/>
  <c r="AJ117" i="16"/>
  <c r="AL117" i="16" s="1"/>
  <c r="AJ118" i="16"/>
  <c r="AL118" i="16" s="1"/>
  <c r="AJ119" i="16"/>
  <c r="AL119" i="16" s="1"/>
  <c r="AJ120" i="16"/>
  <c r="AL120" i="16" s="1"/>
  <c r="AJ121" i="16"/>
  <c r="AL121" i="16" s="1"/>
  <c r="AJ122" i="16"/>
  <c r="AL122" i="16" s="1"/>
  <c r="AJ123" i="16"/>
  <c r="AL123" i="16" s="1"/>
  <c r="AJ124" i="16"/>
  <c r="AL124" i="16" s="1"/>
  <c r="AJ125" i="16"/>
  <c r="AL125" i="16" s="1"/>
  <c r="AJ126" i="16"/>
  <c r="AL126" i="16" s="1"/>
  <c r="AJ127" i="16"/>
  <c r="AL127" i="16" s="1"/>
  <c r="AJ128" i="16"/>
  <c r="AL128" i="16" s="1"/>
  <c r="AJ129" i="16"/>
  <c r="AL129" i="16" s="1"/>
  <c r="AJ130" i="16"/>
  <c r="AL130" i="16" s="1"/>
  <c r="AJ131" i="16"/>
  <c r="AL131" i="16" s="1"/>
  <c r="AJ132" i="16"/>
  <c r="AL132" i="16" s="1"/>
  <c r="AJ133" i="16"/>
  <c r="AL133" i="16" s="1"/>
  <c r="AJ134" i="16"/>
  <c r="AL134" i="16" s="1"/>
  <c r="AJ135" i="16"/>
  <c r="AL135" i="16" s="1"/>
  <c r="AJ136" i="16"/>
  <c r="AL136" i="16" s="1"/>
  <c r="AJ137" i="16"/>
  <c r="AL137" i="16" s="1"/>
  <c r="AJ138" i="16"/>
  <c r="AL138" i="16" s="1"/>
  <c r="AJ139" i="16"/>
  <c r="AL139" i="16" s="1"/>
  <c r="AJ140" i="16"/>
  <c r="AL140" i="16" s="1"/>
  <c r="AJ141" i="16"/>
  <c r="AL141" i="16" s="1"/>
  <c r="AJ142" i="16"/>
  <c r="AL142" i="16" s="1"/>
  <c r="AJ143" i="16"/>
  <c r="AL143" i="16" s="1"/>
  <c r="AJ144" i="16"/>
  <c r="AL144" i="16" s="1"/>
  <c r="AJ145" i="16"/>
  <c r="AL145" i="16" s="1"/>
  <c r="AJ146" i="16"/>
  <c r="AL146" i="16" s="1"/>
  <c r="AJ147" i="16"/>
  <c r="AL147" i="16" s="1"/>
  <c r="AJ148" i="16"/>
  <c r="AL148" i="16" s="1"/>
  <c r="AJ149" i="16"/>
  <c r="AL149" i="16" s="1"/>
  <c r="AJ150" i="16"/>
  <c r="AL150" i="16" s="1"/>
  <c r="AJ151" i="16"/>
  <c r="AL151" i="16" s="1"/>
  <c r="AJ152" i="16"/>
  <c r="AL152" i="16" s="1"/>
  <c r="AJ153" i="16"/>
  <c r="AL153" i="16" s="1"/>
  <c r="AJ154" i="16"/>
  <c r="AL154" i="16" s="1"/>
  <c r="AJ155" i="16"/>
  <c r="AL155" i="16" s="1"/>
  <c r="AJ156" i="16"/>
  <c r="AL156" i="16" s="1"/>
  <c r="AJ157" i="16"/>
  <c r="AL157" i="16" s="1"/>
  <c r="AJ158" i="16"/>
  <c r="AL158" i="16" s="1"/>
  <c r="AJ159" i="16"/>
  <c r="AL159" i="16" s="1"/>
  <c r="AJ160" i="16"/>
  <c r="AL160" i="16" s="1"/>
  <c r="AJ161" i="16"/>
  <c r="AL161" i="16" s="1"/>
  <c r="AJ162" i="16"/>
  <c r="AL162" i="16" s="1"/>
  <c r="AJ163" i="16"/>
  <c r="AL163" i="16" s="1"/>
  <c r="AJ164" i="16"/>
  <c r="AL164" i="16" s="1"/>
  <c r="AJ165" i="16"/>
  <c r="AL165" i="16" s="1"/>
  <c r="AJ166" i="16"/>
  <c r="AL166" i="16" s="1"/>
  <c r="AJ167" i="16"/>
  <c r="AL167" i="16" s="1"/>
  <c r="AJ168" i="16"/>
  <c r="AL168" i="16" s="1"/>
  <c r="AJ169" i="16"/>
  <c r="AL169" i="16" s="1"/>
  <c r="AJ170" i="16"/>
  <c r="AL170" i="16" s="1"/>
  <c r="AJ171" i="16"/>
  <c r="AL171" i="16" s="1"/>
  <c r="AJ172" i="16"/>
  <c r="AL172" i="16" s="1"/>
  <c r="AJ173" i="16"/>
  <c r="AL173" i="16" s="1"/>
  <c r="AJ174" i="16"/>
  <c r="AL174" i="16" s="1"/>
  <c r="AJ175" i="16"/>
  <c r="AL175" i="16" s="1"/>
  <c r="AJ176" i="16"/>
  <c r="AL176" i="16" s="1"/>
  <c r="AJ177" i="16"/>
  <c r="AL177" i="16" s="1"/>
  <c r="AJ178" i="16"/>
  <c r="AL178" i="16" s="1"/>
  <c r="AJ179" i="16"/>
  <c r="AL179" i="16" s="1"/>
  <c r="AJ180" i="16"/>
  <c r="AL180" i="16" s="1"/>
  <c r="AJ181" i="16"/>
  <c r="AL181" i="16" s="1"/>
  <c r="AJ182" i="16"/>
  <c r="AL182" i="16" s="1"/>
  <c r="AJ183" i="16"/>
  <c r="AL183" i="16" s="1"/>
  <c r="AJ184" i="16"/>
  <c r="AL184" i="16" s="1"/>
  <c r="AJ185" i="16"/>
  <c r="AL185" i="16" s="1"/>
  <c r="AJ186" i="16"/>
  <c r="AL186" i="16" s="1"/>
  <c r="AJ187" i="16"/>
  <c r="AL187" i="16" s="1"/>
  <c r="AJ188" i="16"/>
  <c r="AL188" i="16" s="1"/>
  <c r="AJ189" i="16"/>
  <c r="AL189" i="16" s="1"/>
  <c r="AJ190" i="16"/>
  <c r="AL190" i="16" s="1"/>
  <c r="AJ191" i="16"/>
  <c r="AL191" i="16" s="1"/>
  <c r="AJ192" i="16"/>
  <c r="AL192" i="16" s="1"/>
  <c r="AJ193" i="16"/>
  <c r="AL193" i="16" s="1"/>
  <c r="AJ194" i="16"/>
  <c r="AL194" i="16" s="1"/>
  <c r="AJ195" i="16"/>
  <c r="AL195" i="16" s="1"/>
  <c r="AJ196" i="16"/>
  <c r="AL196" i="16" s="1"/>
  <c r="AJ197" i="16"/>
  <c r="AL197" i="16" s="1"/>
  <c r="AJ198" i="16"/>
  <c r="AL198" i="16" s="1"/>
  <c r="AJ199" i="16"/>
  <c r="AL199" i="16" s="1"/>
  <c r="AJ200" i="16"/>
  <c r="AL200" i="16" s="1"/>
  <c r="AJ201" i="16"/>
  <c r="AL201" i="16" s="1"/>
  <c r="AJ202" i="16"/>
  <c r="AL202" i="16" s="1"/>
  <c r="AJ203" i="16"/>
  <c r="AL203" i="16" s="1"/>
  <c r="AJ204" i="16"/>
  <c r="AL204" i="16" s="1"/>
  <c r="AJ205" i="16"/>
  <c r="AL205" i="16" s="1"/>
  <c r="AJ206" i="16"/>
  <c r="AL206" i="16" s="1"/>
  <c r="AJ207" i="16"/>
  <c r="AL207" i="16" s="1"/>
  <c r="AJ208" i="16"/>
  <c r="AL208" i="16" s="1"/>
  <c r="AJ209" i="16"/>
  <c r="AL209" i="16" s="1"/>
  <c r="AJ2" i="16"/>
  <c r="AL2" i="16" s="1"/>
  <c r="E3" i="13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2" i="13"/>
  <c r="AN1" i="16" l="1"/>
  <c r="A2" i="15" a="1"/>
  <c r="AI25" i="16"/>
  <c r="AI9" i="16"/>
  <c r="AI208" i="16"/>
  <c r="AI200" i="16"/>
  <c r="AI192" i="16"/>
  <c r="AI184" i="16"/>
  <c r="AI176" i="16"/>
  <c r="AI168" i="16"/>
  <c r="AI160" i="16"/>
  <c r="AI152" i="16"/>
  <c r="AI144" i="16"/>
  <c r="AI136" i="16"/>
  <c r="AI128" i="16"/>
  <c r="AI120" i="16"/>
  <c r="AI112" i="16"/>
  <c r="AI104" i="16"/>
  <c r="AI96" i="16"/>
  <c r="AI88" i="16"/>
  <c r="AI80" i="16"/>
  <c r="AI72" i="16"/>
  <c r="AI64" i="16"/>
  <c r="AI56" i="16"/>
  <c r="AI48" i="16"/>
  <c r="AI40" i="16"/>
  <c r="AI32" i="16"/>
  <c r="AI24" i="16"/>
  <c r="AI16" i="16"/>
  <c r="AI8" i="16"/>
  <c r="AI17" i="16"/>
  <c r="AI207" i="16"/>
  <c r="AI199" i="16"/>
  <c r="AI191" i="16"/>
  <c r="AI183" i="16"/>
  <c r="AI175" i="16"/>
  <c r="AI167" i="16"/>
  <c r="AI159" i="16"/>
  <c r="AI151" i="16"/>
  <c r="AI143" i="16"/>
  <c r="AI135" i="16"/>
  <c r="AI127" i="16"/>
  <c r="AI119" i="16"/>
  <c r="AI111" i="16"/>
  <c r="AI103" i="16"/>
  <c r="AI95" i="16"/>
  <c r="AI87" i="16"/>
  <c r="AI79" i="16"/>
  <c r="AI71" i="16"/>
  <c r="AI63" i="16"/>
  <c r="AI55" i="16"/>
  <c r="AI47" i="16"/>
  <c r="AI39" i="16"/>
  <c r="AI31" i="16"/>
  <c r="AI23" i="16"/>
  <c r="AI15" i="16"/>
  <c r="AI7" i="16"/>
  <c r="AI206" i="16"/>
  <c r="AI198" i="16"/>
  <c r="AI190" i="16"/>
  <c r="AI182" i="16"/>
  <c r="AI174" i="16"/>
  <c r="AI166" i="16"/>
  <c r="AI158" i="16"/>
  <c r="AI150" i="16"/>
  <c r="AI142" i="16"/>
  <c r="AI134" i="16"/>
  <c r="AI126" i="16"/>
  <c r="AI118" i="16"/>
  <c r="AI110" i="16"/>
  <c r="AI102" i="16"/>
  <c r="AI94" i="16"/>
  <c r="AI86" i="16"/>
  <c r="AI78" i="16"/>
  <c r="AI70" i="16"/>
  <c r="AI62" i="16"/>
  <c r="AI54" i="16"/>
  <c r="AI46" i="16"/>
  <c r="AI38" i="16"/>
  <c r="AI30" i="16"/>
  <c r="AI22" i="16"/>
  <c r="AI14" i="16"/>
  <c r="AI6" i="16"/>
  <c r="AI33" i="16"/>
  <c r="AI205" i="16"/>
  <c r="AI197" i="16"/>
  <c r="AI189" i="16"/>
  <c r="AI181" i="16"/>
  <c r="AI173" i="16"/>
  <c r="AI165" i="16"/>
  <c r="AI157" i="16"/>
  <c r="AI149" i="16"/>
  <c r="AI141" i="16"/>
  <c r="AI133" i="16"/>
  <c r="AI125" i="16"/>
  <c r="AI117" i="16"/>
  <c r="AI109" i="16"/>
  <c r="AI101" i="16"/>
  <c r="AI93" i="16"/>
  <c r="AI85" i="16"/>
  <c r="AI77" i="16"/>
  <c r="AI69" i="16"/>
  <c r="AI61" i="16"/>
  <c r="AI53" i="16"/>
  <c r="AI45" i="16"/>
  <c r="AI37" i="16"/>
  <c r="AI29" i="16"/>
  <c r="AI21" i="16"/>
  <c r="AI13" i="16"/>
  <c r="AI5" i="16"/>
  <c r="AI193" i="16"/>
  <c r="AI177" i="16"/>
  <c r="AI169" i="16"/>
  <c r="AI153" i="16"/>
  <c r="AI129" i="16"/>
  <c r="AI113" i="16"/>
  <c r="AI105" i="16"/>
  <c r="AI89" i="16"/>
  <c r="AI73" i="16"/>
  <c r="AI49" i="16"/>
  <c r="AI204" i="16"/>
  <c r="AI196" i="16"/>
  <c r="AI188" i="16"/>
  <c r="AI180" i="16"/>
  <c r="AI172" i="16"/>
  <c r="AI164" i="16"/>
  <c r="AI156" i="16"/>
  <c r="AI148" i="16"/>
  <c r="AI140" i="16"/>
  <c r="AI132" i="16"/>
  <c r="AI124" i="16"/>
  <c r="AI116" i="16"/>
  <c r="AI108" i="16"/>
  <c r="AI100" i="16"/>
  <c r="AI92" i="16"/>
  <c r="AI84" i="16"/>
  <c r="AI76" i="16"/>
  <c r="AI68" i="16"/>
  <c r="AI60" i="16"/>
  <c r="AI52" i="16"/>
  <c r="AI44" i="16"/>
  <c r="AI36" i="16"/>
  <c r="AI28" i="16"/>
  <c r="AI20" i="16"/>
  <c r="AI12" i="16"/>
  <c r="AI4" i="16"/>
  <c r="AI41" i="16"/>
  <c r="AI203" i="16"/>
  <c r="AI195" i="16"/>
  <c r="AI187" i="16"/>
  <c r="AI179" i="16"/>
  <c r="AI171" i="16"/>
  <c r="AI163" i="16"/>
  <c r="AI155" i="16"/>
  <c r="AI147" i="16"/>
  <c r="AI139" i="16"/>
  <c r="AI131" i="16"/>
  <c r="AI123" i="16"/>
  <c r="AI115" i="16"/>
  <c r="AI107" i="16"/>
  <c r="AI99" i="16"/>
  <c r="AI91" i="16"/>
  <c r="AI83" i="16"/>
  <c r="AI75" i="16"/>
  <c r="AI67" i="16"/>
  <c r="AI59" i="16"/>
  <c r="AI51" i="16"/>
  <c r="AI43" i="16"/>
  <c r="AI35" i="16"/>
  <c r="AI27" i="16"/>
  <c r="AI19" i="16"/>
  <c r="AI11" i="16"/>
  <c r="AI3" i="16"/>
  <c r="AI209" i="16"/>
  <c r="AI201" i="16"/>
  <c r="AI185" i="16"/>
  <c r="AI161" i="16"/>
  <c r="AI145" i="16"/>
  <c r="AI137" i="16"/>
  <c r="AI121" i="16"/>
  <c r="AI97" i="16"/>
  <c r="AI81" i="16"/>
  <c r="AI65" i="16"/>
  <c r="AI57" i="16"/>
  <c r="AI2" i="16"/>
  <c r="AI202" i="16"/>
  <c r="AI194" i="16"/>
  <c r="AI186" i="16"/>
  <c r="AI178" i="16"/>
  <c r="AI170" i="16"/>
  <c r="AI162" i="16"/>
  <c r="AI154" i="16"/>
  <c r="AI146" i="16"/>
  <c r="AI138" i="16"/>
  <c r="AI130" i="16"/>
  <c r="AI122" i="16"/>
  <c r="AI114" i="16"/>
  <c r="AI106" i="16"/>
  <c r="AI98" i="16"/>
  <c r="AI90" i="16"/>
  <c r="AI82" i="16"/>
  <c r="AI74" i="16"/>
  <c r="AI66" i="16"/>
  <c r="AI58" i="16"/>
  <c r="AI50" i="16"/>
  <c r="AI42" i="16"/>
  <c r="AI34" i="16"/>
  <c r="AI26" i="16"/>
  <c r="AI18" i="16"/>
  <c r="AI10" i="16"/>
  <c r="F308" i="15" l="1"/>
  <c r="N308" i="15"/>
  <c r="I309" i="15"/>
  <c r="Q309" i="15"/>
  <c r="L310" i="15"/>
  <c r="H311" i="15"/>
  <c r="P311" i="15"/>
  <c r="L312" i="15"/>
  <c r="G308" i="15"/>
  <c r="O308" i="15"/>
  <c r="J309" i="15"/>
  <c r="M310" i="15"/>
  <c r="I311" i="15"/>
  <c r="Q311" i="15"/>
  <c r="M312" i="15"/>
  <c r="H308" i="15"/>
  <c r="P308" i="15"/>
  <c r="K309" i="15"/>
  <c r="F310" i="15"/>
  <c r="N310" i="15"/>
  <c r="J311" i="15"/>
  <c r="F312" i="15"/>
  <c r="N312" i="15"/>
  <c r="I308" i="15"/>
  <c r="Q308" i="15"/>
  <c r="L309" i="15"/>
  <c r="G310" i="15"/>
  <c r="O310" i="15"/>
  <c r="K311" i="15"/>
  <c r="G312" i="15"/>
  <c r="O312" i="15"/>
  <c r="J308" i="15"/>
  <c r="M309" i="15"/>
  <c r="H310" i="15"/>
  <c r="P310" i="15"/>
  <c r="L311" i="15"/>
  <c r="H312" i="15"/>
  <c r="P312" i="15"/>
  <c r="K308" i="15"/>
  <c r="F309" i="15"/>
  <c r="N309" i="15"/>
  <c r="I310" i="15"/>
  <c r="Q310" i="15"/>
  <c r="M311" i="15"/>
  <c r="I312" i="15"/>
  <c r="Q312" i="15"/>
  <c r="L308" i="15"/>
  <c r="G309" i="15"/>
  <c r="O309" i="15"/>
  <c r="J310" i="15"/>
  <c r="F311" i="15"/>
  <c r="N311" i="15"/>
  <c r="J312" i="15"/>
  <c r="M308" i="15"/>
  <c r="H309" i="15"/>
  <c r="P309" i="15"/>
  <c r="K310" i="15"/>
  <c r="G311" i="15"/>
  <c r="O311" i="15"/>
  <c r="K312" i="15"/>
  <c r="O10" i="15"/>
  <c r="M304" i="15"/>
  <c r="I305" i="15"/>
  <c r="Q305" i="15"/>
  <c r="M306" i="15"/>
  <c r="I307" i="15"/>
  <c r="Q307" i="15"/>
  <c r="F304" i="15"/>
  <c r="N304" i="15"/>
  <c r="J305" i="15"/>
  <c r="F306" i="15"/>
  <c r="N306" i="15"/>
  <c r="J307" i="15"/>
  <c r="G304" i="15"/>
  <c r="O304" i="15"/>
  <c r="K305" i="15"/>
  <c r="G306" i="15"/>
  <c r="O306" i="15"/>
  <c r="K307" i="15"/>
  <c r="H304" i="15"/>
  <c r="P304" i="15"/>
  <c r="L305" i="15"/>
  <c r="H306" i="15"/>
  <c r="P306" i="15"/>
  <c r="L307" i="15"/>
  <c r="I304" i="15"/>
  <c r="Q304" i="15"/>
  <c r="M305" i="15"/>
  <c r="I306" i="15"/>
  <c r="Q306" i="15"/>
  <c r="M307" i="15"/>
  <c r="J304" i="15"/>
  <c r="F305" i="15"/>
  <c r="N305" i="15"/>
  <c r="J306" i="15"/>
  <c r="F307" i="15"/>
  <c r="N307" i="15"/>
  <c r="K304" i="15"/>
  <c r="G305" i="15"/>
  <c r="O305" i="15"/>
  <c r="K306" i="15"/>
  <c r="G307" i="15"/>
  <c r="O307" i="15"/>
  <c r="L304" i="15"/>
  <c r="H305" i="15"/>
  <c r="P305" i="15"/>
  <c r="L306" i="15"/>
  <c r="H307" i="15"/>
  <c r="P307" i="15"/>
  <c r="F145" i="15"/>
  <c r="F135" i="15"/>
  <c r="F198" i="15"/>
  <c r="F109" i="15"/>
  <c r="F99" i="15"/>
  <c r="H288" i="15"/>
  <c r="H151" i="15"/>
  <c r="H22" i="15"/>
  <c r="H195" i="15"/>
  <c r="L7" i="15"/>
  <c r="F249" i="15"/>
  <c r="F137" i="15"/>
  <c r="G265" i="15"/>
  <c r="F232" i="15"/>
  <c r="F104" i="15"/>
  <c r="F243" i="15"/>
  <c r="F247" i="15"/>
  <c r="F119" i="15"/>
  <c r="F251" i="15"/>
  <c r="F190" i="15"/>
  <c r="H97" i="15"/>
  <c r="F101" i="15"/>
  <c r="F188" i="15"/>
  <c r="F69" i="15"/>
  <c r="F67" i="15"/>
  <c r="H280" i="15"/>
  <c r="H24" i="15"/>
  <c r="H143" i="15"/>
  <c r="G96" i="15"/>
  <c r="H14" i="15"/>
  <c r="H21" i="15"/>
  <c r="H155" i="15"/>
  <c r="L297" i="15"/>
  <c r="K169" i="15"/>
  <c r="F21" i="15"/>
  <c r="H105" i="15"/>
  <c r="H161" i="15"/>
  <c r="F196" i="15"/>
  <c r="F82" i="15"/>
  <c r="H32" i="15"/>
  <c r="G160" i="15"/>
  <c r="H53" i="15"/>
  <c r="K191" i="15"/>
  <c r="F241" i="15"/>
  <c r="F129" i="15"/>
  <c r="H185" i="15"/>
  <c r="F224" i="15"/>
  <c r="F96" i="15"/>
  <c r="F227" i="15"/>
  <c r="F239" i="15"/>
  <c r="F111" i="15"/>
  <c r="F187" i="15"/>
  <c r="F158" i="15"/>
  <c r="F301" i="15"/>
  <c r="G107" i="15"/>
  <c r="F132" i="15"/>
  <c r="F274" i="15"/>
  <c r="H129" i="15"/>
  <c r="H224" i="15"/>
  <c r="G105" i="15"/>
  <c r="H87" i="15"/>
  <c r="H294" i="15"/>
  <c r="F9" i="15"/>
  <c r="F8" i="15"/>
  <c r="F22" i="15"/>
  <c r="L203" i="15"/>
  <c r="L129" i="15"/>
  <c r="F120" i="15"/>
  <c r="F209" i="15"/>
  <c r="H121" i="15"/>
  <c r="F207" i="15"/>
  <c r="F134" i="15"/>
  <c r="F266" i="15"/>
  <c r="H79" i="15"/>
  <c r="G276" i="15"/>
  <c r="F201" i="15"/>
  <c r="F113" i="15"/>
  <c r="H57" i="15"/>
  <c r="F184" i="15"/>
  <c r="F19" i="15"/>
  <c r="F83" i="15"/>
  <c r="F199" i="15"/>
  <c r="F59" i="15"/>
  <c r="F278" i="15"/>
  <c r="F126" i="15"/>
  <c r="F237" i="15"/>
  <c r="F155" i="15"/>
  <c r="F51" i="15"/>
  <c r="F210" i="15"/>
  <c r="F28" i="15"/>
  <c r="H160" i="15"/>
  <c r="H279" i="15"/>
  <c r="H23" i="15"/>
  <c r="H222" i="15"/>
  <c r="G15" i="15"/>
  <c r="H276" i="15"/>
  <c r="H138" i="15"/>
  <c r="L258" i="15"/>
  <c r="L229" i="15"/>
  <c r="F283" i="15"/>
  <c r="F39" i="15"/>
  <c r="F286" i="15"/>
  <c r="H281" i="15"/>
  <c r="H216" i="15"/>
  <c r="H286" i="15"/>
  <c r="L100" i="15"/>
  <c r="F193" i="15"/>
  <c r="F81" i="15"/>
  <c r="F296" i="15"/>
  <c r="F168" i="15"/>
  <c r="G3" i="15"/>
  <c r="H73" i="15"/>
  <c r="F183" i="15"/>
  <c r="F15" i="15"/>
  <c r="F262" i="15"/>
  <c r="F94" i="15"/>
  <c r="F229" i="15"/>
  <c r="F91" i="15"/>
  <c r="F29" i="15"/>
  <c r="F202" i="15"/>
  <c r="F20" i="15"/>
  <c r="H152" i="15"/>
  <c r="H271" i="15"/>
  <c r="H15" i="15"/>
  <c r="H214" i="15"/>
  <c r="H277" i="15"/>
  <c r="H252" i="15"/>
  <c r="H98" i="15"/>
  <c r="L122" i="15"/>
  <c r="N202" i="15"/>
  <c r="F257" i="15"/>
  <c r="F263" i="15"/>
  <c r="F121" i="15"/>
  <c r="F192" i="15"/>
  <c r="F79" i="15"/>
  <c r="F293" i="15"/>
  <c r="H65" i="15"/>
  <c r="G97" i="15"/>
  <c r="G303" i="15"/>
  <c r="L294" i="15"/>
  <c r="F273" i="15"/>
  <c r="F185" i="15"/>
  <c r="F63" i="15"/>
  <c r="F288" i="15"/>
  <c r="F160" i="15"/>
  <c r="H241" i="15"/>
  <c r="F303" i="15"/>
  <c r="F175" i="15"/>
  <c r="G187" i="15"/>
  <c r="F254" i="15"/>
  <c r="F55" i="15"/>
  <c r="F173" i="15"/>
  <c r="F260" i="15"/>
  <c r="F291" i="15"/>
  <c r="F146" i="15"/>
  <c r="G106" i="15"/>
  <c r="H96" i="15"/>
  <c r="H215" i="15"/>
  <c r="F34" i="15"/>
  <c r="H150" i="15"/>
  <c r="H181" i="15"/>
  <c r="H20" i="15"/>
  <c r="J176" i="15"/>
  <c r="L178" i="15"/>
  <c r="N199" i="15"/>
  <c r="F248" i="15"/>
  <c r="F115" i="15"/>
  <c r="F124" i="15"/>
  <c r="G302" i="15"/>
  <c r="F265" i="15"/>
  <c r="F177" i="15"/>
  <c r="F43" i="15"/>
  <c r="F256" i="15"/>
  <c r="F128" i="15"/>
  <c r="F299" i="15"/>
  <c r="F271" i="15"/>
  <c r="F143" i="15"/>
  <c r="H169" i="15"/>
  <c r="F222" i="15"/>
  <c r="F35" i="15"/>
  <c r="F165" i="15"/>
  <c r="F252" i="15"/>
  <c r="F275" i="15"/>
  <c r="F138" i="15"/>
  <c r="G98" i="15"/>
  <c r="H88" i="15"/>
  <c r="H207" i="15"/>
  <c r="F26" i="15"/>
  <c r="H118" i="15"/>
  <c r="H149" i="15"/>
  <c r="H4" i="15"/>
  <c r="K270" i="15"/>
  <c r="L10" i="15"/>
  <c r="L35" i="15"/>
  <c r="J29" i="15"/>
  <c r="L222" i="15"/>
  <c r="P118" i="15"/>
  <c r="F297" i="15"/>
  <c r="F233" i="15"/>
  <c r="F169" i="15"/>
  <c r="F105" i="15"/>
  <c r="G139" i="15"/>
  <c r="F280" i="15"/>
  <c r="F216" i="15"/>
  <c r="F152" i="15"/>
  <c r="F88" i="15"/>
  <c r="H177" i="15"/>
  <c r="F195" i="15"/>
  <c r="F295" i="15"/>
  <c r="F231" i="15"/>
  <c r="F167" i="15"/>
  <c r="F103" i="15"/>
  <c r="G123" i="15"/>
  <c r="H201" i="15"/>
  <c r="F246" i="15"/>
  <c r="F182" i="15"/>
  <c r="F118" i="15"/>
  <c r="F13" i="15"/>
  <c r="H33" i="15"/>
  <c r="F285" i="15"/>
  <c r="F221" i="15"/>
  <c r="F157" i="15"/>
  <c r="F93" i="15"/>
  <c r="H217" i="15"/>
  <c r="H265" i="15"/>
  <c r="F244" i="15"/>
  <c r="F180" i="15"/>
  <c r="F116" i="15"/>
  <c r="F5" i="15"/>
  <c r="F259" i="15"/>
  <c r="F27" i="15"/>
  <c r="F258" i="15"/>
  <c r="F194" i="15"/>
  <c r="F130" i="15"/>
  <c r="F45" i="15"/>
  <c r="F76" i="15"/>
  <c r="F12" i="15"/>
  <c r="G90" i="15"/>
  <c r="H272" i="15"/>
  <c r="H208" i="15"/>
  <c r="H144" i="15"/>
  <c r="H80" i="15"/>
  <c r="H16" i="15"/>
  <c r="G73" i="15"/>
  <c r="H263" i="15"/>
  <c r="H199" i="15"/>
  <c r="H135" i="15"/>
  <c r="H71" i="15"/>
  <c r="H7" i="15"/>
  <c r="F18" i="15"/>
  <c r="G80" i="15"/>
  <c r="H278" i="15"/>
  <c r="H198" i="15"/>
  <c r="H102" i="15"/>
  <c r="H6" i="15"/>
  <c r="G247" i="15"/>
  <c r="H261" i="15"/>
  <c r="H133" i="15"/>
  <c r="H13" i="15"/>
  <c r="G238" i="15"/>
  <c r="H212" i="15"/>
  <c r="F7" i="15"/>
  <c r="H131" i="15"/>
  <c r="G156" i="15"/>
  <c r="H74" i="15"/>
  <c r="J242" i="15"/>
  <c r="L247" i="15"/>
  <c r="L42" i="15"/>
  <c r="L59" i="15"/>
  <c r="N91" i="15"/>
  <c r="L250" i="15"/>
  <c r="K243" i="15"/>
  <c r="L155" i="15"/>
  <c r="L223" i="15"/>
  <c r="L166" i="15"/>
  <c r="L101" i="15"/>
  <c r="N134" i="15"/>
  <c r="N9" i="15"/>
  <c r="L157" i="15"/>
  <c r="F289" i="15"/>
  <c r="F225" i="15"/>
  <c r="F161" i="15"/>
  <c r="F97" i="15"/>
  <c r="G11" i="15"/>
  <c r="F272" i="15"/>
  <c r="F208" i="15"/>
  <c r="F144" i="15"/>
  <c r="F80" i="15"/>
  <c r="H113" i="15"/>
  <c r="F163" i="15"/>
  <c r="F287" i="15"/>
  <c r="F223" i="15"/>
  <c r="F159" i="15"/>
  <c r="F95" i="15"/>
  <c r="H297" i="15"/>
  <c r="F302" i="15"/>
  <c r="F238" i="15"/>
  <c r="F174" i="15"/>
  <c r="F110" i="15"/>
  <c r="G243" i="15"/>
  <c r="F179" i="15"/>
  <c r="F277" i="15"/>
  <c r="F213" i="15"/>
  <c r="F149" i="15"/>
  <c r="F85" i="15"/>
  <c r="H153" i="15"/>
  <c r="F300" i="15"/>
  <c r="F236" i="15"/>
  <c r="F172" i="15"/>
  <c r="F108" i="15"/>
  <c r="H273" i="15"/>
  <c r="F235" i="15"/>
  <c r="G155" i="15"/>
  <c r="F250" i="15"/>
  <c r="F186" i="15"/>
  <c r="F122" i="15"/>
  <c r="F23" i="15"/>
  <c r="F68" i="15"/>
  <c r="F4" i="15"/>
  <c r="G66" i="15"/>
  <c r="H264" i="15"/>
  <c r="H200" i="15"/>
  <c r="H136" i="15"/>
  <c r="H72" i="15"/>
  <c r="H8" i="15"/>
  <c r="G49" i="15"/>
  <c r="H255" i="15"/>
  <c r="H191" i="15"/>
  <c r="H127" i="15"/>
  <c r="H63" i="15"/>
  <c r="F74" i="15"/>
  <c r="F10" i="15"/>
  <c r="G64" i="15"/>
  <c r="H262" i="15"/>
  <c r="H190" i="15"/>
  <c r="H94" i="15"/>
  <c r="F65" i="15"/>
  <c r="G215" i="15"/>
  <c r="H253" i="15"/>
  <c r="H125" i="15"/>
  <c r="H5" i="15"/>
  <c r="G158" i="15"/>
  <c r="H188" i="15"/>
  <c r="G181" i="15"/>
  <c r="H91" i="15"/>
  <c r="H290" i="15"/>
  <c r="H34" i="15"/>
  <c r="K49" i="15"/>
  <c r="L147" i="15"/>
  <c r="N171" i="15"/>
  <c r="M49" i="15"/>
  <c r="J38" i="15"/>
  <c r="L92" i="15"/>
  <c r="L244" i="15"/>
  <c r="L41" i="15"/>
  <c r="L151" i="15"/>
  <c r="L94" i="15"/>
  <c r="L29" i="15"/>
  <c r="M156" i="15"/>
  <c r="P276" i="15"/>
  <c r="N75" i="15"/>
  <c r="L242" i="15"/>
  <c r="L11" i="15"/>
  <c r="N258" i="15"/>
  <c r="F281" i="15"/>
  <c r="F217" i="15"/>
  <c r="F153" i="15"/>
  <c r="F89" i="15"/>
  <c r="H249" i="15"/>
  <c r="F264" i="15"/>
  <c r="F200" i="15"/>
  <c r="F136" i="15"/>
  <c r="F61" i="15"/>
  <c r="H49" i="15"/>
  <c r="F131" i="15"/>
  <c r="F279" i="15"/>
  <c r="F215" i="15"/>
  <c r="F151" i="15"/>
  <c r="F87" i="15"/>
  <c r="H233" i="15"/>
  <c r="F294" i="15"/>
  <c r="F230" i="15"/>
  <c r="F166" i="15"/>
  <c r="F102" i="15"/>
  <c r="G115" i="15"/>
  <c r="F139" i="15"/>
  <c r="F269" i="15"/>
  <c r="F205" i="15"/>
  <c r="F141" i="15"/>
  <c r="F75" i="15"/>
  <c r="H89" i="15"/>
  <c r="F292" i="15"/>
  <c r="F228" i="15"/>
  <c r="F164" i="15"/>
  <c r="F100" i="15"/>
  <c r="H209" i="15"/>
  <c r="F211" i="15"/>
  <c r="H9" i="15"/>
  <c r="F242" i="15"/>
  <c r="F178" i="15"/>
  <c r="F114" i="15"/>
  <c r="G299" i="15"/>
  <c r="F60" i="15"/>
  <c r="G298" i="15"/>
  <c r="G58" i="15"/>
  <c r="H256" i="15"/>
  <c r="H192" i="15"/>
  <c r="H128" i="15"/>
  <c r="H64" i="15"/>
  <c r="G209" i="15"/>
  <c r="G41" i="15"/>
  <c r="H247" i="15"/>
  <c r="H183" i="15"/>
  <c r="H119" i="15"/>
  <c r="H55" i="15"/>
  <c r="F66" i="15"/>
  <c r="G264" i="15"/>
  <c r="G56" i="15"/>
  <c r="H254" i="15"/>
  <c r="H182" i="15"/>
  <c r="H86" i="15"/>
  <c r="F49" i="15"/>
  <c r="G199" i="15"/>
  <c r="H245" i="15"/>
  <c r="H117" i="15"/>
  <c r="F72" i="15"/>
  <c r="G134" i="15"/>
  <c r="H148" i="15"/>
  <c r="G101" i="15"/>
  <c r="H67" i="15"/>
  <c r="H266" i="15"/>
  <c r="H10" i="15"/>
  <c r="J96" i="15"/>
  <c r="L84" i="15"/>
  <c r="J215" i="15"/>
  <c r="J286" i="15"/>
  <c r="K276" i="15"/>
  <c r="L8" i="15"/>
  <c r="L210" i="15"/>
  <c r="J146" i="15"/>
  <c r="L95" i="15"/>
  <c r="L38" i="15"/>
  <c r="M10" i="15"/>
  <c r="N221" i="15"/>
  <c r="Q118" i="15"/>
  <c r="G51" i="15"/>
  <c r="F107" i="15"/>
  <c r="F261" i="15"/>
  <c r="F197" i="15"/>
  <c r="F133" i="15"/>
  <c r="F53" i="15"/>
  <c r="H25" i="15"/>
  <c r="F284" i="15"/>
  <c r="F220" i="15"/>
  <c r="F156" i="15"/>
  <c r="F92" i="15"/>
  <c r="H145" i="15"/>
  <c r="F171" i="15"/>
  <c r="F298" i="15"/>
  <c r="F234" i="15"/>
  <c r="F170" i="15"/>
  <c r="F106" i="15"/>
  <c r="G83" i="15"/>
  <c r="F52" i="15"/>
  <c r="G250" i="15"/>
  <c r="G34" i="15"/>
  <c r="H248" i="15"/>
  <c r="H184" i="15"/>
  <c r="H120" i="15"/>
  <c r="H56" i="15"/>
  <c r="G193" i="15"/>
  <c r="H303" i="15"/>
  <c r="H239" i="15"/>
  <c r="H175" i="15"/>
  <c r="H111" i="15"/>
  <c r="H47" i="15"/>
  <c r="F58" i="15"/>
  <c r="G200" i="15"/>
  <c r="G40" i="15"/>
  <c r="H246" i="15"/>
  <c r="H174" i="15"/>
  <c r="H54" i="15"/>
  <c r="F41" i="15"/>
  <c r="G119" i="15"/>
  <c r="H213" i="15"/>
  <c r="H85" i="15"/>
  <c r="F64" i="15"/>
  <c r="G86" i="15"/>
  <c r="H124" i="15"/>
  <c r="H283" i="15"/>
  <c r="H27" i="15"/>
  <c r="H226" i="15"/>
  <c r="K286" i="15"/>
  <c r="J265" i="15"/>
  <c r="N303" i="15"/>
  <c r="J123" i="15"/>
  <c r="K302" i="15"/>
  <c r="L289" i="15"/>
  <c r="K115" i="15"/>
  <c r="L43" i="15"/>
  <c r="K200" i="15"/>
  <c r="L23" i="15"/>
  <c r="M97" i="15"/>
  <c r="N262" i="15"/>
  <c r="M187" i="15"/>
  <c r="F214" i="15"/>
  <c r="F150" i="15"/>
  <c r="F86" i="15"/>
  <c r="H289" i="15"/>
  <c r="F3" i="15"/>
  <c r="F253" i="15"/>
  <c r="F189" i="15"/>
  <c r="F125" i="15"/>
  <c r="F31" i="15"/>
  <c r="F219" i="15"/>
  <c r="F276" i="15"/>
  <c r="F212" i="15"/>
  <c r="F148" i="15"/>
  <c r="F84" i="15"/>
  <c r="H81" i="15"/>
  <c r="F147" i="15"/>
  <c r="F290" i="15"/>
  <c r="F226" i="15"/>
  <c r="F162" i="15"/>
  <c r="F98" i="15"/>
  <c r="H257" i="15"/>
  <c r="F44" i="15"/>
  <c r="G242" i="15"/>
  <c r="G10" i="15"/>
  <c r="H240" i="15"/>
  <c r="H176" i="15"/>
  <c r="H112" i="15"/>
  <c r="H48" i="15"/>
  <c r="G177" i="15"/>
  <c r="H295" i="15"/>
  <c r="H231" i="15"/>
  <c r="H167" i="15"/>
  <c r="H103" i="15"/>
  <c r="H39" i="15"/>
  <c r="F50" i="15"/>
  <c r="G184" i="15"/>
  <c r="G24" i="15"/>
  <c r="H238" i="15"/>
  <c r="H166" i="15"/>
  <c r="H38" i="15"/>
  <c r="F33" i="15"/>
  <c r="G55" i="15"/>
  <c r="H197" i="15"/>
  <c r="H69" i="15"/>
  <c r="F32" i="15"/>
  <c r="G22" i="15"/>
  <c r="H84" i="15"/>
  <c r="H259" i="15"/>
  <c r="H3" i="15"/>
  <c r="H202" i="15"/>
  <c r="J300" i="15"/>
  <c r="J177" i="15"/>
  <c r="K215" i="15"/>
  <c r="J15" i="15"/>
  <c r="K134" i="15"/>
  <c r="L236" i="15"/>
  <c r="L282" i="15"/>
  <c r="M189" i="15"/>
  <c r="K67" i="15"/>
  <c r="M98" i="15"/>
  <c r="N161" i="15"/>
  <c r="N217" i="15"/>
  <c r="N256" i="15"/>
  <c r="G76" i="15"/>
  <c r="F240" i="15"/>
  <c r="F176" i="15"/>
  <c r="F112" i="15"/>
  <c r="G67" i="15"/>
  <c r="F267" i="15"/>
  <c r="F47" i="15"/>
  <c r="F255" i="15"/>
  <c r="F191" i="15"/>
  <c r="F127" i="15"/>
  <c r="F37" i="15"/>
  <c r="H41" i="15"/>
  <c r="F270" i="15"/>
  <c r="F206" i="15"/>
  <c r="F142" i="15"/>
  <c r="F77" i="15"/>
  <c r="H225" i="15"/>
  <c r="H137" i="15"/>
  <c r="F245" i="15"/>
  <c r="F181" i="15"/>
  <c r="F117" i="15"/>
  <c r="F11" i="15"/>
  <c r="F203" i="15"/>
  <c r="F268" i="15"/>
  <c r="F204" i="15"/>
  <c r="F140" i="15"/>
  <c r="F71" i="15"/>
  <c r="H17" i="15"/>
  <c r="F123" i="15"/>
  <c r="F282" i="15"/>
  <c r="F218" i="15"/>
  <c r="F154" i="15"/>
  <c r="F90" i="15"/>
  <c r="H193" i="15"/>
  <c r="F36" i="15"/>
  <c r="G146" i="15"/>
  <c r="H296" i="15"/>
  <c r="H232" i="15"/>
  <c r="H168" i="15"/>
  <c r="H104" i="15"/>
  <c r="H40" i="15"/>
  <c r="G169" i="15"/>
  <c r="H287" i="15"/>
  <c r="H223" i="15"/>
  <c r="H159" i="15"/>
  <c r="H95" i="15"/>
  <c r="H31" i="15"/>
  <c r="F42" i="15"/>
  <c r="G176" i="15"/>
  <c r="H302" i="15"/>
  <c r="H230" i="15"/>
  <c r="H158" i="15"/>
  <c r="H30" i="15"/>
  <c r="F17" i="15"/>
  <c r="G31" i="15"/>
  <c r="H189" i="15"/>
  <c r="H61" i="15"/>
  <c r="F16" i="15"/>
  <c r="G6" i="15"/>
  <c r="H60" i="15"/>
  <c r="H219" i="15"/>
  <c r="F46" i="15"/>
  <c r="H162" i="15"/>
  <c r="J41" i="15"/>
  <c r="J31" i="15"/>
  <c r="L259" i="15"/>
  <c r="K107" i="15"/>
  <c r="L239" i="15"/>
  <c r="L97" i="15"/>
  <c r="L131" i="15"/>
  <c r="J3" i="15"/>
  <c r="L218" i="15"/>
  <c r="K96" i="15"/>
  <c r="L285" i="15"/>
  <c r="M6" i="15"/>
  <c r="M64" i="15"/>
  <c r="I4" i="15"/>
  <c r="H110" i="15"/>
  <c r="H46" i="15"/>
  <c r="F57" i="15"/>
  <c r="G287" i="15"/>
  <c r="G95" i="15"/>
  <c r="H269" i="15"/>
  <c r="H205" i="15"/>
  <c r="H141" i="15"/>
  <c r="H77" i="15"/>
  <c r="F24" i="15"/>
  <c r="G230" i="15"/>
  <c r="G62" i="15"/>
  <c r="H268" i="15"/>
  <c r="H204" i="15"/>
  <c r="H140" i="15"/>
  <c r="H76" i="15"/>
  <c r="H12" i="15"/>
  <c r="G149" i="15"/>
  <c r="H275" i="15"/>
  <c r="H211" i="15"/>
  <c r="H147" i="15"/>
  <c r="H83" i="15"/>
  <c r="H19" i="15"/>
  <c r="F38" i="15"/>
  <c r="G204" i="15"/>
  <c r="H282" i="15"/>
  <c r="H218" i="15"/>
  <c r="H154" i="15"/>
  <c r="H90" i="15"/>
  <c r="H26" i="15"/>
  <c r="J62" i="15"/>
  <c r="J135" i="15"/>
  <c r="J95" i="15"/>
  <c r="K298" i="15"/>
  <c r="J209" i="15"/>
  <c r="J6" i="15"/>
  <c r="L280" i="15"/>
  <c r="L124" i="15"/>
  <c r="N193" i="15"/>
  <c r="L243" i="15"/>
  <c r="L83" i="15"/>
  <c r="J303" i="15"/>
  <c r="J40" i="15"/>
  <c r="K22" i="15"/>
  <c r="L99" i="15"/>
  <c r="N287" i="15"/>
  <c r="K238" i="15"/>
  <c r="L220" i="15"/>
  <c r="L16" i="15"/>
  <c r="J24" i="15"/>
  <c r="L271" i="15"/>
  <c r="L74" i="15"/>
  <c r="L287" i="15"/>
  <c r="L73" i="15"/>
  <c r="K51" i="15"/>
  <c r="L112" i="15"/>
  <c r="J21" i="15"/>
  <c r="L234" i="15"/>
  <c r="L32" i="15"/>
  <c r="K193" i="15"/>
  <c r="L180" i="15"/>
  <c r="N260" i="15"/>
  <c r="K126" i="15"/>
  <c r="L154" i="15"/>
  <c r="N251" i="15"/>
  <c r="L111" i="15"/>
  <c r="M242" i="15"/>
  <c r="K24" i="15"/>
  <c r="L182" i="15"/>
  <c r="L54" i="15"/>
  <c r="N242" i="15"/>
  <c r="L245" i="15"/>
  <c r="L117" i="15"/>
  <c r="M95" i="15"/>
  <c r="N279" i="15"/>
  <c r="N291" i="15"/>
  <c r="N249" i="15"/>
  <c r="N257" i="15"/>
  <c r="M139" i="15"/>
  <c r="M24" i="15"/>
  <c r="N44" i="15"/>
  <c r="Q264" i="15"/>
  <c r="G46" i="15"/>
  <c r="G206" i="15"/>
  <c r="G38" i="15"/>
  <c r="H260" i="15"/>
  <c r="H196" i="15"/>
  <c r="H132" i="15"/>
  <c r="H68" i="15"/>
  <c r="G117" i="15"/>
  <c r="H267" i="15"/>
  <c r="H203" i="15"/>
  <c r="H139" i="15"/>
  <c r="H75" i="15"/>
  <c r="H11" i="15"/>
  <c r="F30" i="15"/>
  <c r="G196" i="15"/>
  <c r="H274" i="15"/>
  <c r="H210" i="15"/>
  <c r="H146" i="15"/>
  <c r="H82" i="15"/>
  <c r="H18" i="15"/>
  <c r="J204" i="15"/>
  <c r="J156" i="15"/>
  <c r="J116" i="15"/>
  <c r="J22" i="15"/>
  <c r="J193" i="15"/>
  <c r="K230" i="15"/>
  <c r="L260" i="15"/>
  <c r="L106" i="15"/>
  <c r="K242" i="15"/>
  <c r="L226" i="15"/>
  <c r="L60" i="15"/>
  <c r="J247" i="15"/>
  <c r="J28" i="15"/>
  <c r="L275" i="15"/>
  <c r="L81" i="15"/>
  <c r="J302" i="15"/>
  <c r="K149" i="15"/>
  <c r="L201" i="15"/>
  <c r="N284" i="15"/>
  <c r="K287" i="15"/>
  <c r="L255" i="15"/>
  <c r="L34" i="15"/>
  <c r="L268" i="15"/>
  <c r="L33" i="15"/>
  <c r="L300" i="15"/>
  <c r="L72" i="15"/>
  <c r="K299" i="15"/>
  <c r="L224" i="15"/>
  <c r="L18" i="15"/>
  <c r="K177" i="15"/>
  <c r="L169" i="15"/>
  <c r="N150" i="15"/>
  <c r="K117" i="15"/>
  <c r="L140" i="15"/>
  <c r="N137" i="15"/>
  <c r="L103" i="15"/>
  <c r="M146" i="15"/>
  <c r="L302" i="15"/>
  <c r="L174" i="15"/>
  <c r="L46" i="15"/>
  <c r="N203" i="15"/>
  <c r="L237" i="15"/>
  <c r="L109" i="15"/>
  <c r="M55" i="15"/>
  <c r="N254" i="15"/>
  <c r="N213" i="15"/>
  <c r="N240" i="15"/>
  <c r="N230" i="15"/>
  <c r="M115" i="15"/>
  <c r="Q11" i="15"/>
  <c r="N20" i="15"/>
  <c r="Q176" i="15"/>
  <c r="G210" i="15"/>
  <c r="H244" i="15"/>
  <c r="H180" i="15"/>
  <c r="H116" i="15"/>
  <c r="H52" i="15"/>
  <c r="G301" i="15"/>
  <c r="G29" i="15"/>
  <c r="H251" i="15"/>
  <c r="H187" i="15"/>
  <c r="H123" i="15"/>
  <c r="H59" i="15"/>
  <c r="F78" i="15"/>
  <c r="F14" i="15"/>
  <c r="G148" i="15"/>
  <c r="H258" i="15"/>
  <c r="H194" i="15"/>
  <c r="H130" i="15"/>
  <c r="H66" i="15"/>
  <c r="L148" i="15"/>
  <c r="N214" i="15"/>
  <c r="L281" i="15"/>
  <c r="K158" i="15"/>
  <c r="J118" i="15"/>
  <c r="J158" i="15"/>
  <c r="K97" i="15"/>
  <c r="L227" i="15"/>
  <c r="L64" i="15"/>
  <c r="K204" i="15"/>
  <c r="L186" i="15"/>
  <c r="L20" i="15"/>
  <c r="J199" i="15"/>
  <c r="K303" i="15"/>
  <c r="L240" i="15"/>
  <c r="L19" i="15"/>
  <c r="J270" i="15"/>
  <c r="K106" i="15"/>
  <c r="L138" i="15"/>
  <c r="J261" i="15"/>
  <c r="K250" i="15"/>
  <c r="L200" i="15"/>
  <c r="M250" i="15"/>
  <c r="L235" i="15"/>
  <c r="N233" i="15"/>
  <c r="L267" i="15"/>
  <c r="M247" i="15"/>
  <c r="K38" i="15"/>
  <c r="L146" i="15"/>
  <c r="N27" i="15"/>
  <c r="K118" i="15"/>
  <c r="L144" i="15"/>
  <c r="J106" i="15"/>
  <c r="K3" i="15"/>
  <c r="L115" i="15"/>
  <c r="L215" i="15"/>
  <c r="L87" i="15"/>
  <c r="M58" i="15"/>
  <c r="L286" i="15"/>
  <c r="L158" i="15"/>
  <c r="L30" i="15"/>
  <c r="N107" i="15"/>
  <c r="L221" i="15"/>
  <c r="L93" i="15"/>
  <c r="N292" i="15"/>
  <c r="M238" i="15"/>
  <c r="N192" i="15"/>
  <c r="N120" i="15"/>
  <c r="N118" i="15"/>
  <c r="N219" i="15"/>
  <c r="N7" i="15"/>
  <c r="P106" i="15"/>
  <c r="Q62" i="15"/>
  <c r="M165" i="15"/>
  <c r="H270" i="15"/>
  <c r="H206" i="15"/>
  <c r="H142" i="15"/>
  <c r="H78" i="15"/>
  <c r="F25" i="15"/>
  <c r="G191" i="15"/>
  <c r="H301" i="15"/>
  <c r="H237" i="15"/>
  <c r="H173" i="15"/>
  <c r="H109" i="15"/>
  <c r="H45" i="15"/>
  <c r="F56" i="15"/>
  <c r="G286" i="15"/>
  <c r="G126" i="15"/>
  <c r="H300" i="15"/>
  <c r="H236" i="15"/>
  <c r="H172" i="15"/>
  <c r="H108" i="15"/>
  <c r="H44" i="15"/>
  <c r="G261" i="15"/>
  <c r="G21" i="15"/>
  <c r="H243" i="15"/>
  <c r="H179" i="15"/>
  <c r="H115" i="15"/>
  <c r="H51" i="15"/>
  <c r="F70" i="15"/>
  <c r="F6" i="15"/>
  <c r="G116" i="15"/>
  <c r="H250" i="15"/>
  <c r="H186" i="15"/>
  <c r="H122" i="15"/>
  <c r="H58" i="15"/>
  <c r="L299" i="15"/>
  <c r="L6" i="15"/>
  <c r="L25" i="15"/>
  <c r="M66" i="15"/>
  <c r="J139" i="15"/>
  <c r="J126" i="15"/>
  <c r="K62" i="15"/>
  <c r="L209" i="15"/>
  <c r="L44" i="15"/>
  <c r="K10" i="15"/>
  <c r="L163" i="15"/>
  <c r="M301" i="15"/>
  <c r="J191" i="15"/>
  <c r="K292" i="15"/>
  <c r="L225" i="15"/>
  <c r="M265" i="15"/>
  <c r="J238" i="15"/>
  <c r="K41" i="15"/>
  <c r="L120" i="15"/>
  <c r="J221" i="15"/>
  <c r="K148" i="15"/>
  <c r="L177" i="15"/>
  <c r="M215" i="15"/>
  <c r="L195" i="15"/>
  <c r="N59" i="15"/>
  <c r="L233" i="15"/>
  <c r="N224" i="15"/>
  <c r="K28" i="15"/>
  <c r="L132" i="15"/>
  <c r="J83" i="15"/>
  <c r="L274" i="15"/>
  <c r="L80" i="15"/>
  <c r="J34" i="15"/>
  <c r="L251" i="15"/>
  <c r="L51" i="15"/>
  <c r="L175" i="15"/>
  <c r="L47" i="15"/>
  <c r="N163" i="15"/>
  <c r="L246" i="15"/>
  <c r="L118" i="15"/>
  <c r="M209" i="15"/>
  <c r="K15" i="15"/>
  <c r="L181" i="15"/>
  <c r="L53" i="15"/>
  <c r="N96" i="15"/>
  <c r="M230" i="15"/>
  <c r="N58" i="15"/>
  <c r="N72" i="15"/>
  <c r="N86" i="15"/>
  <c r="N3" i="15"/>
  <c r="P102" i="15"/>
  <c r="P199" i="15"/>
  <c r="G109" i="15"/>
  <c r="H134" i="15"/>
  <c r="H70" i="15"/>
  <c r="G167" i="15"/>
  <c r="H293" i="15"/>
  <c r="H229" i="15"/>
  <c r="H165" i="15"/>
  <c r="H101" i="15"/>
  <c r="H37" i="15"/>
  <c r="F48" i="15"/>
  <c r="G278" i="15"/>
  <c r="G118" i="15"/>
  <c r="H292" i="15"/>
  <c r="H228" i="15"/>
  <c r="H164" i="15"/>
  <c r="H100" i="15"/>
  <c r="H36" i="15"/>
  <c r="G221" i="15"/>
  <c r="H299" i="15"/>
  <c r="H235" i="15"/>
  <c r="H171" i="15"/>
  <c r="H107" i="15"/>
  <c r="H43" i="15"/>
  <c r="F62" i="15"/>
  <c r="G300" i="15"/>
  <c r="G28" i="15"/>
  <c r="H242" i="15"/>
  <c r="H178" i="15"/>
  <c r="H114" i="15"/>
  <c r="H50" i="15"/>
  <c r="K167" i="15"/>
  <c r="L170" i="15"/>
  <c r="L188" i="15"/>
  <c r="L48" i="15"/>
  <c r="J160" i="15"/>
  <c r="J115" i="15"/>
  <c r="K29" i="15"/>
  <c r="L187" i="15"/>
  <c r="L24" i="15"/>
  <c r="L292" i="15"/>
  <c r="L145" i="15"/>
  <c r="M149" i="15"/>
  <c r="J155" i="15"/>
  <c r="K278" i="15"/>
  <c r="L184" i="15"/>
  <c r="M181" i="15"/>
  <c r="J230" i="15"/>
  <c r="L290" i="15"/>
  <c r="L75" i="15"/>
  <c r="J189" i="15"/>
  <c r="K105" i="15"/>
  <c r="L137" i="15"/>
  <c r="M90" i="15"/>
  <c r="L136" i="15"/>
  <c r="P270" i="15"/>
  <c r="L172" i="15"/>
  <c r="N11" i="15"/>
  <c r="K6" i="15"/>
  <c r="L121" i="15"/>
  <c r="J67" i="15"/>
  <c r="L264" i="15"/>
  <c r="L66" i="15"/>
  <c r="J10" i="15"/>
  <c r="L241" i="15"/>
  <c r="L40" i="15"/>
  <c r="L167" i="15"/>
  <c r="L39" i="15"/>
  <c r="N112" i="15"/>
  <c r="L238" i="15"/>
  <c r="L110" i="15"/>
  <c r="M193" i="15"/>
  <c r="L301" i="15"/>
  <c r="L173" i="15"/>
  <c r="L45" i="15"/>
  <c r="N32" i="15"/>
  <c r="M158" i="15"/>
  <c r="N42" i="15"/>
  <c r="Q187" i="15"/>
  <c r="N70" i="15"/>
  <c r="P177" i="15"/>
  <c r="Q243" i="15"/>
  <c r="P135" i="15"/>
  <c r="I119" i="15"/>
  <c r="Q194" i="15"/>
  <c r="H126" i="15"/>
  <c r="H62" i="15"/>
  <c r="F73" i="15"/>
  <c r="G135" i="15"/>
  <c r="H285" i="15"/>
  <c r="H221" i="15"/>
  <c r="H157" i="15"/>
  <c r="H93" i="15"/>
  <c r="H29" i="15"/>
  <c r="F40" i="15"/>
  <c r="G270" i="15"/>
  <c r="G102" i="15"/>
  <c r="H284" i="15"/>
  <c r="H220" i="15"/>
  <c r="H156" i="15"/>
  <c r="H92" i="15"/>
  <c r="H28" i="15"/>
  <c r="G189" i="15"/>
  <c r="H291" i="15"/>
  <c r="H227" i="15"/>
  <c r="H163" i="15"/>
  <c r="H99" i="15"/>
  <c r="H35" i="15"/>
  <c r="F54" i="15"/>
  <c r="G292" i="15"/>
  <c r="H298" i="15"/>
  <c r="H234" i="15"/>
  <c r="H170" i="15"/>
  <c r="H106" i="15"/>
  <c r="H42" i="15"/>
  <c r="K261" i="15"/>
  <c r="K116" i="15"/>
  <c r="K181" i="15"/>
  <c r="L211" i="15"/>
  <c r="J243" i="15"/>
  <c r="J56" i="15"/>
  <c r="K11" i="15"/>
  <c r="L164" i="15"/>
  <c r="M276" i="15"/>
  <c r="L279" i="15"/>
  <c r="L123" i="15"/>
  <c r="N300" i="15"/>
  <c r="J134" i="15"/>
  <c r="K189" i="15"/>
  <c r="L162" i="15"/>
  <c r="M101" i="15"/>
  <c r="J206" i="15"/>
  <c r="L272" i="15"/>
  <c r="L58" i="15"/>
  <c r="J181" i="15"/>
  <c r="K86" i="15"/>
  <c r="L114" i="15"/>
  <c r="M31" i="15"/>
  <c r="L113" i="15"/>
  <c r="K221" i="15"/>
  <c r="L152" i="15"/>
  <c r="J149" i="15"/>
  <c r="L298" i="15"/>
  <c r="L107" i="15"/>
  <c r="J51" i="15"/>
  <c r="L252" i="15"/>
  <c r="L52" i="15"/>
  <c r="K264" i="15"/>
  <c r="L231" i="15"/>
  <c r="L26" i="15"/>
  <c r="L159" i="15"/>
  <c r="L31" i="15"/>
  <c r="N48" i="15"/>
  <c r="L230" i="15"/>
  <c r="L102" i="15"/>
  <c r="M177" i="15"/>
  <c r="L293" i="15"/>
  <c r="L165" i="15"/>
  <c r="L37" i="15"/>
  <c r="P62" i="15"/>
  <c r="M22" i="15"/>
  <c r="N10" i="15"/>
  <c r="M204" i="15"/>
  <c r="L9" i="15"/>
  <c r="N263" i="15"/>
  <c r="P278" i="15"/>
  <c r="Q10" i="15"/>
  <c r="I155" i="15"/>
  <c r="P143" i="15"/>
  <c r="J287" i="15"/>
  <c r="J102" i="15"/>
  <c r="K123" i="15"/>
  <c r="L202" i="15"/>
  <c r="L36" i="15"/>
  <c r="N123" i="15"/>
  <c r="J64" i="15"/>
  <c r="K21" i="15"/>
  <c r="L161" i="15"/>
  <c r="M41" i="15"/>
  <c r="J49" i="15"/>
  <c r="K119" i="15"/>
  <c r="L217" i="15"/>
  <c r="L56" i="15"/>
  <c r="N268" i="15"/>
  <c r="L216" i="15"/>
  <c r="L50" i="15"/>
  <c r="K196" i="15"/>
  <c r="L249" i="15"/>
  <c r="L89" i="15"/>
  <c r="P209" i="15"/>
  <c r="K187" i="15"/>
  <c r="L288" i="15"/>
  <c r="L196" i="15"/>
  <c r="L96" i="15"/>
  <c r="M167" i="15"/>
  <c r="J11" i="15"/>
  <c r="K90" i="15"/>
  <c r="L232" i="15"/>
  <c r="L130" i="15"/>
  <c r="L27" i="15"/>
  <c r="J98" i="15"/>
  <c r="K184" i="15"/>
  <c r="L295" i="15"/>
  <c r="L204" i="15"/>
  <c r="L104" i="15"/>
  <c r="M303" i="15"/>
  <c r="L207" i="15"/>
  <c r="L143" i="15"/>
  <c r="L79" i="15"/>
  <c r="L14" i="15"/>
  <c r="N295" i="15"/>
  <c r="K80" i="15"/>
  <c r="L278" i="15"/>
  <c r="L214" i="15"/>
  <c r="L150" i="15"/>
  <c r="L86" i="15"/>
  <c r="L22" i="15"/>
  <c r="M34" i="15"/>
  <c r="N43" i="15"/>
  <c r="L277" i="15"/>
  <c r="L213" i="15"/>
  <c r="L149" i="15"/>
  <c r="L85" i="15"/>
  <c r="L21" i="15"/>
  <c r="N270" i="15"/>
  <c r="N226" i="15"/>
  <c r="N174" i="15"/>
  <c r="M134" i="15"/>
  <c r="N283" i="15"/>
  <c r="N170" i="15"/>
  <c r="P261" i="15"/>
  <c r="N222" i="15"/>
  <c r="N56" i="15"/>
  <c r="M148" i="15"/>
  <c r="N210" i="15"/>
  <c r="N22" i="15"/>
  <c r="M107" i="15"/>
  <c r="N209" i="15"/>
  <c r="N218" i="15"/>
  <c r="N269" i="15"/>
  <c r="N159" i="15"/>
  <c r="P189" i="15"/>
  <c r="N236" i="15"/>
  <c r="P169" i="15"/>
  <c r="Q3" i="15"/>
  <c r="P15" i="15"/>
  <c r="P116" i="15"/>
  <c r="Q56" i="15"/>
  <c r="L67" i="15"/>
  <c r="O148" i="15"/>
  <c r="G23" i="15"/>
  <c r="I290" i="15"/>
  <c r="M46" i="15"/>
  <c r="Q268" i="15"/>
  <c r="K155" i="15"/>
  <c r="L276" i="15"/>
  <c r="L185" i="15"/>
  <c r="L82" i="15"/>
  <c r="M117" i="15"/>
  <c r="K58" i="15"/>
  <c r="L219" i="15"/>
  <c r="L116" i="15"/>
  <c r="L15" i="15"/>
  <c r="J90" i="15"/>
  <c r="K176" i="15"/>
  <c r="L283" i="15"/>
  <c r="L193" i="15"/>
  <c r="L90" i="15"/>
  <c r="M261" i="15"/>
  <c r="L199" i="15"/>
  <c r="L135" i="15"/>
  <c r="L71" i="15"/>
  <c r="L5" i="15"/>
  <c r="N276" i="15"/>
  <c r="K64" i="15"/>
  <c r="L270" i="15"/>
  <c r="L206" i="15"/>
  <c r="L142" i="15"/>
  <c r="L78" i="15"/>
  <c r="L13" i="15"/>
  <c r="M15" i="15"/>
  <c r="K95" i="15"/>
  <c r="L269" i="15"/>
  <c r="L205" i="15"/>
  <c r="L141" i="15"/>
  <c r="L77" i="15"/>
  <c r="L12" i="15"/>
  <c r="N235" i="15"/>
  <c r="N185" i="15"/>
  <c r="N64" i="15"/>
  <c r="M118" i="15"/>
  <c r="N275" i="15"/>
  <c r="N160" i="15"/>
  <c r="M29" i="15"/>
  <c r="N211" i="15"/>
  <c r="N40" i="15"/>
  <c r="N297" i="15"/>
  <c r="N189" i="15"/>
  <c r="N6" i="15"/>
  <c r="M51" i="15"/>
  <c r="N177" i="15"/>
  <c r="N186" i="15"/>
  <c r="N243" i="15"/>
  <c r="N135" i="15"/>
  <c r="Q107" i="15"/>
  <c r="N212" i="15"/>
  <c r="P286" i="15"/>
  <c r="P184" i="15"/>
  <c r="Q276" i="15"/>
  <c r="Q209" i="15"/>
  <c r="Q287" i="15"/>
  <c r="J73" i="15"/>
  <c r="I105" i="15"/>
  <c r="I129" i="15"/>
  <c r="M128" i="15"/>
  <c r="M244" i="15"/>
  <c r="K113" i="15"/>
  <c r="K34" i="15"/>
  <c r="L176" i="15"/>
  <c r="K101" i="15"/>
  <c r="L212" i="15"/>
  <c r="L49" i="15"/>
  <c r="J117" i="15"/>
  <c r="K139" i="15"/>
  <c r="L266" i="15"/>
  <c r="L171" i="15"/>
  <c r="L68" i="15"/>
  <c r="N278" i="15"/>
  <c r="K265" i="15"/>
  <c r="L296" i="15"/>
  <c r="L208" i="15"/>
  <c r="L105" i="15"/>
  <c r="M135" i="15"/>
  <c r="J66" i="15"/>
  <c r="K160" i="15"/>
  <c r="L273" i="15"/>
  <c r="L179" i="15"/>
  <c r="L76" i="15"/>
  <c r="M105" i="15"/>
  <c r="L191" i="15"/>
  <c r="L127" i="15"/>
  <c r="L63" i="15"/>
  <c r="M300" i="15"/>
  <c r="N245" i="15"/>
  <c r="K56" i="15"/>
  <c r="L262" i="15"/>
  <c r="L198" i="15"/>
  <c r="L134" i="15"/>
  <c r="L70" i="15"/>
  <c r="L4" i="15"/>
  <c r="N294" i="15"/>
  <c r="K55" i="15"/>
  <c r="L261" i="15"/>
  <c r="L197" i="15"/>
  <c r="L133" i="15"/>
  <c r="L69" i="15"/>
  <c r="L3" i="15"/>
  <c r="N195" i="15"/>
  <c r="N139" i="15"/>
  <c r="M302" i="15"/>
  <c r="M102" i="15"/>
  <c r="N267" i="15"/>
  <c r="N122" i="15"/>
  <c r="M21" i="15"/>
  <c r="N179" i="15"/>
  <c r="N8" i="15"/>
  <c r="N289" i="15"/>
  <c r="N178" i="15"/>
  <c r="P181" i="15"/>
  <c r="M11" i="15"/>
  <c r="N130" i="15"/>
  <c r="N129" i="15"/>
  <c r="N194" i="15"/>
  <c r="N95" i="15"/>
  <c r="N117" i="15"/>
  <c r="N172" i="15"/>
  <c r="P6" i="15"/>
  <c r="P64" i="15"/>
  <c r="Q116" i="15"/>
  <c r="Q97" i="15"/>
  <c r="Q167" i="15"/>
  <c r="K146" i="15"/>
  <c r="M114" i="15"/>
  <c r="G279" i="15"/>
  <c r="G240" i="15"/>
  <c r="I234" i="15"/>
  <c r="P268" i="15"/>
  <c r="L291" i="15"/>
  <c r="L139" i="15"/>
  <c r="M221" i="15"/>
  <c r="J278" i="15"/>
  <c r="K199" i="15"/>
  <c r="L257" i="15"/>
  <c r="L98" i="15"/>
  <c r="J301" i="15"/>
  <c r="K301" i="15"/>
  <c r="K73" i="15"/>
  <c r="L156" i="15"/>
  <c r="M292" i="15"/>
  <c r="L303" i="15"/>
  <c r="L153" i="15"/>
  <c r="M169" i="15"/>
  <c r="K66" i="15"/>
  <c r="L192" i="15"/>
  <c r="L28" i="15"/>
  <c r="J101" i="15"/>
  <c r="K102" i="15"/>
  <c r="L256" i="15"/>
  <c r="L160" i="15"/>
  <c r="L57" i="15"/>
  <c r="N182" i="15"/>
  <c r="K209" i="15"/>
  <c r="L284" i="15"/>
  <c r="L194" i="15"/>
  <c r="L91" i="15"/>
  <c r="M106" i="15"/>
  <c r="J58" i="15"/>
  <c r="K135" i="15"/>
  <c r="L263" i="15"/>
  <c r="L168" i="15"/>
  <c r="L65" i="15"/>
  <c r="M73" i="15"/>
  <c r="L183" i="15"/>
  <c r="L119" i="15"/>
  <c r="L55" i="15"/>
  <c r="M287" i="15"/>
  <c r="N206" i="15"/>
  <c r="K40" i="15"/>
  <c r="L254" i="15"/>
  <c r="L190" i="15"/>
  <c r="L126" i="15"/>
  <c r="L62" i="15"/>
  <c r="M298" i="15"/>
  <c r="N271" i="15"/>
  <c r="K31" i="15"/>
  <c r="L253" i="15"/>
  <c r="L189" i="15"/>
  <c r="L125" i="15"/>
  <c r="L61" i="15"/>
  <c r="M191" i="15"/>
  <c r="N153" i="15"/>
  <c r="N16" i="15"/>
  <c r="M278" i="15"/>
  <c r="M86" i="15"/>
  <c r="N250" i="15"/>
  <c r="N106" i="15"/>
  <c r="N290" i="15"/>
  <c r="N169" i="15"/>
  <c r="P303" i="15"/>
  <c r="N281" i="15"/>
  <c r="N145" i="15"/>
  <c r="L17" i="15"/>
  <c r="M3" i="15"/>
  <c r="N115" i="15"/>
  <c r="N82" i="15"/>
  <c r="N162" i="15"/>
  <c r="N71" i="15"/>
  <c r="N93" i="15"/>
  <c r="N148" i="15"/>
  <c r="N113" i="15"/>
  <c r="P24" i="15"/>
  <c r="P101" i="15"/>
  <c r="Q41" i="15"/>
  <c r="Q95" i="15"/>
  <c r="K206" i="15"/>
  <c r="G63" i="15"/>
  <c r="I99" i="15"/>
  <c r="I69" i="15"/>
  <c r="M133" i="15"/>
  <c r="P274" i="15"/>
  <c r="Q299" i="15"/>
  <c r="M270" i="15"/>
  <c r="M62" i="15"/>
  <c r="N241" i="15"/>
  <c r="N90" i="15"/>
  <c r="N282" i="15"/>
  <c r="N158" i="15"/>
  <c r="P41" i="15"/>
  <c r="N265" i="15"/>
  <c r="N131" i="15"/>
  <c r="N288" i="15"/>
  <c r="N67" i="15"/>
  <c r="Q303" i="15"/>
  <c r="N94" i="15"/>
  <c r="N31" i="15"/>
  <c r="N53" i="15"/>
  <c r="N108" i="15"/>
  <c r="N73" i="15"/>
  <c r="Q181" i="15"/>
  <c r="Q242" i="15"/>
  <c r="P123" i="15"/>
  <c r="Q278" i="15"/>
  <c r="G114" i="15"/>
  <c r="M75" i="15"/>
  <c r="M282" i="15"/>
  <c r="I125" i="15"/>
  <c r="J161" i="15"/>
  <c r="N280" i="15"/>
  <c r="M184" i="15"/>
  <c r="N46" i="15"/>
  <c r="N29" i="15"/>
  <c r="N84" i="15"/>
  <c r="N49" i="15"/>
  <c r="Q101" i="15"/>
  <c r="Q98" i="15"/>
  <c r="P83" i="15"/>
  <c r="Q230" i="15"/>
  <c r="O51" i="15"/>
  <c r="G42" i="15"/>
  <c r="M182" i="15"/>
  <c r="G223" i="15"/>
  <c r="M13" i="15"/>
  <c r="O150" i="15"/>
  <c r="N286" i="15"/>
  <c r="N302" i="15"/>
  <c r="M286" i="15"/>
  <c r="M126" i="15"/>
  <c r="N299" i="15"/>
  <c r="N232" i="15"/>
  <c r="N147" i="15"/>
  <c r="N26" i="15"/>
  <c r="N274" i="15"/>
  <c r="N201" i="15"/>
  <c r="N104" i="15"/>
  <c r="P193" i="15"/>
  <c r="M116" i="15"/>
  <c r="N248" i="15"/>
  <c r="N168" i="15"/>
  <c r="N54" i="15"/>
  <c r="M299" i="15"/>
  <c r="M83" i="15"/>
  <c r="N272" i="15"/>
  <c r="N198" i="15"/>
  <c r="N99" i="15"/>
  <c r="P105" i="15"/>
  <c r="N208" i="15"/>
  <c r="N114" i="15"/>
  <c r="M264" i="15"/>
  <c r="M56" i="15"/>
  <c r="N261" i="15"/>
  <c r="N184" i="15"/>
  <c r="N78" i="15"/>
  <c r="N215" i="15"/>
  <c r="N151" i="15"/>
  <c r="N87" i="15"/>
  <c r="N23" i="15"/>
  <c r="P58" i="15"/>
  <c r="P98" i="15"/>
  <c r="N109" i="15"/>
  <c r="N45" i="15"/>
  <c r="P265" i="15"/>
  <c r="N228" i="15"/>
  <c r="N164" i="15"/>
  <c r="N100" i="15"/>
  <c r="N36" i="15"/>
  <c r="P73" i="15"/>
  <c r="Q83" i="15"/>
  <c r="N65" i="15"/>
  <c r="P242" i="15"/>
  <c r="P264" i="15"/>
  <c r="P56" i="15"/>
  <c r="Q149" i="15"/>
  <c r="P191" i="15"/>
  <c r="Q300" i="15"/>
  <c r="Q28" i="15"/>
  <c r="Q146" i="15"/>
  <c r="P300" i="15"/>
  <c r="P28" i="15"/>
  <c r="Q73" i="15"/>
  <c r="P115" i="15"/>
  <c r="Q200" i="15"/>
  <c r="Q40" i="15"/>
  <c r="Q135" i="15"/>
  <c r="Q270" i="15"/>
  <c r="Q102" i="15"/>
  <c r="L228" i="15"/>
  <c r="K247" i="15"/>
  <c r="O3" i="15"/>
  <c r="I149" i="15"/>
  <c r="O176" i="15"/>
  <c r="M211" i="15"/>
  <c r="G211" i="15"/>
  <c r="I163" i="15"/>
  <c r="G36" i="15"/>
  <c r="G289" i="15"/>
  <c r="M85" i="15"/>
  <c r="G219" i="15"/>
  <c r="M4" i="15"/>
  <c r="G252" i="15"/>
  <c r="M293" i="15"/>
  <c r="M175" i="15"/>
  <c r="M59" i="15"/>
  <c r="I245" i="15"/>
  <c r="I136" i="15"/>
  <c r="Q207" i="15"/>
  <c r="P14" i="15"/>
  <c r="K7" i="15"/>
  <c r="J227" i="15"/>
  <c r="N223" i="15"/>
  <c r="N136" i="15"/>
  <c r="N266" i="15"/>
  <c r="N190" i="15"/>
  <c r="N88" i="15"/>
  <c r="P126" i="15"/>
  <c r="M28" i="15"/>
  <c r="N239" i="15"/>
  <c r="N157" i="15"/>
  <c r="N38" i="15"/>
  <c r="M243" i="15"/>
  <c r="M67" i="15"/>
  <c r="N264" i="15"/>
  <c r="N187" i="15"/>
  <c r="N83" i="15"/>
  <c r="Q123" i="15"/>
  <c r="N197" i="15"/>
  <c r="N98" i="15"/>
  <c r="M200" i="15"/>
  <c r="M40" i="15"/>
  <c r="N253" i="15"/>
  <c r="N173" i="15"/>
  <c r="N62" i="15"/>
  <c r="N207" i="15"/>
  <c r="N143" i="15"/>
  <c r="N79" i="15"/>
  <c r="N15" i="15"/>
  <c r="P38" i="15"/>
  <c r="P34" i="15"/>
  <c r="N101" i="15"/>
  <c r="N37" i="15"/>
  <c r="P250" i="15"/>
  <c r="N220" i="15"/>
  <c r="N156" i="15"/>
  <c r="N92" i="15"/>
  <c r="N28" i="15"/>
  <c r="Q155" i="15"/>
  <c r="N121" i="15"/>
  <c r="N57" i="15"/>
  <c r="P146" i="15"/>
  <c r="P200" i="15"/>
  <c r="P40" i="15"/>
  <c r="Q117" i="15"/>
  <c r="P167" i="15"/>
  <c r="Q292" i="15"/>
  <c r="P117" i="15"/>
  <c r="Q106" i="15"/>
  <c r="P292" i="15"/>
  <c r="Q265" i="15"/>
  <c r="Q49" i="15"/>
  <c r="P107" i="15"/>
  <c r="Q184" i="15"/>
  <c r="Q24" i="15"/>
  <c r="Q119" i="15"/>
  <c r="Q238" i="15"/>
  <c r="Q86" i="15"/>
  <c r="K300" i="15"/>
  <c r="J264" i="15"/>
  <c r="O28" i="15"/>
  <c r="I58" i="15"/>
  <c r="I86" i="15"/>
  <c r="G50" i="15"/>
  <c r="M251" i="15"/>
  <c r="G35" i="15"/>
  <c r="I30" i="15"/>
  <c r="I85" i="15"/>
  <c r="M171" i="15"/>
  <c r="G290" i="15"/>
  <c r="M113" i="15"/>
  <c r="I54" i="15"/>
  <c r="G213" i="15"/>
  <c r="G92" i="15"/>
  <c r="M233" i="15"/>
  <c r="M124" i="15"/>
  <c r="I297" i="15"/>
  <c r="P129" i="15"/>
  <c r="K100" i="15"/>
  <c r="P190" i="15"/>
  <c r="O76" i="15"/>
  <c r="M155" i="15"/>
  <c r="N247" i="15"/>
  <c r="N166" i="15"/>
  <c r="N51" i="15"/>
  <c r="N255" i="15"/>
  <c r="N176" i="15"/>
  <c r="N66" i="15"/>
  <c r="M176" i="15"/>
  <c r="N301" i="15"/>
  <c r="N234" i="15"/>
  <c r="N152" i="15"/>
  <c r="N30" i="15"/>
  <c r="N191" i="15"/>
  <c r="N127" i="15"/>
  <c r="N63" i="15"/>
  <c r="P302" i="15"/>
  <c r="Q115" i="15"/>
  <c r="N149" i="15"/>
  <c r="N85" i="15"/>
  <c r="N21" i="15"/>
  <c r="P97" i="15"/>
  <c r="N204" i="15"/>
  <c r="N140" i="15"/>
  <c r="N76" i="15"/>
  <c r="N12" i="15"/>
  <c r="P230" i="15"/>
  <c r="N105" i="15"/>
  <c r="N41" i="15"/>
  <c r="P86" i="15"/>
  <c r="P176" i="15"/>
  <c r="Q301" i="15"/>
  <c r="Q29" i="15"/>
  <c r="P119" i="15"/>
  <c r="Q204" i="15"/>
  <c r="P29" i="15"/>
  <c r="Q90" i="15"/>
  <c r="P204" i="15"/>
  <c r="Q193" i="15"/>
  <c r="P243" i="15"/>
  <c r="P67" i="15"/>
  <c r="Q160" i="15"/>
  <c r="Q247" i="15"/>
  <c r="Q55" i="15"/>
  <c r="Q206" i="15"/>
  <c r="Q38" i="15"/>
  <c r="J119" i="15"/>
  <c r="L128" i="15"/>
  <c r="O193" i="15"/>
  <c r="I200" i="15"/>
  <c r="M140" i="15"/>
  <c r="I239" i="15"/>
  <c r="G33" i="15"/>
  <c r="I114" i="15"/>
  <c r="G99" i="15"/>
  <c r="I182" i="15"/>
  <c r="M257" i="15"/>
  <c r="I87" i="15"/>
  <c r="M228" i="15"/>
  <c r="I222" i="15"/>
  <c r="I91" i="15"/>
  <c r="G274" i="15"/>
  <c r="G168" i="15"/>
  <c r="M296" i="15"/>
  <c r="M194" i="15"/>
  <c r="K99" i="15"/>
  <c r="Q138" i="15"/>
  <c r="P137" i="15"/>
  <c r="J89" i="15"/>
  <c r="N238" i="15"/>
  <c r="N155" i="15"/>
  <c r="N35" i="15"/>
  <c r="N246" i="15"/>
  <c r="N165" i="15"/>
  <c r="N50" i="15"/>
  <c r="M160" i="15"/>
  <c r="N293" i="15"/>
  <c r="N225" i="15"/>
  <c r="N138" i="15"/>
  <c r="N14" i="15"/>
  <c r="N183" i="15"/>
  <c r="N119" i="15"/>
  <c r="N55" i="15"/>
  <c r="P238" i="15"/>
  <c r="Q51" i="15"/>
  <c r="N141" i="15"/>
  <c r="N77" i="15"/>
  <c r="N13" i="15"/>
  <c r="P10" i="15"/>
  <c r="N196" i="15"/>
  <c r="N132" i="15"/>
  <c r="N68" i="15"/>
  <c r="N4" i="15"/>
  <c r="P134" i="15"/>
  <c r="N97" i="15"/>
  <c r="N33" i="15"/>
  <c r="P22" i="15"/>
  <c r="P160" i="15"/>
  <c r="Q261" i="15"/>
  <c r="Q21" i="15"/>
  <c r="P95" i="15"/>
  <c r="Q196" i="15"/>
  <c r="P21" i="15"/>
  <c r="Q66" i="15"/>
  <c r="P196" i="15"/>
  <c r="Q177" i="15"/>
  <c r="P187" i="15"/>
  <c r="P51" i="15"/>
  <c r="Q96" i="15"/>
  <c r="Q215" i="15"/>
  <c r="Q31" i="15"/>
  <c r="Q158" i="15"/>
  <c r="Q22" i="15"/>
  <c r="J196" i="15"/>
  <c r="K98" i="15"/>
  <c r="O221" i="15"/>
  <c r="I176" i="15"/>
  <c r="G43" i="15"/>
  <c r="M30" i="15"/>
  <c r="G45" i="15"/>
  <c r="I211" i="15"/>
  <c r="G112" i="15"/>
  <c r="I195" i="15"/>
  <c r="M268" i="15"/>
  <c r="I100" i="15"/>
  <c r="M237" i="15"/>
  <c r="I231" i="15"/>
  <c r="I108" i="15"/>
  <c r="G284" i="15"/>
  <c r="G179" i="15"/>
  <c r="K74" i="15"/>
  <c r="M207" i="15"/>
  <c r="K112" i="15"/>
  <c r="Q183" i="15"/>
  <c r="P192" i="15"/>
  <c r="J164" i="15"/>
  <c r="N80" i="15"/>
  <c r="N128" i="15"/>
  <c r="M206" i="15"/>
  <c r="M38" i="15"/>
  <c r="N259" i="15"/>
  <c r="N181" i="15"/>
  <c r="N74" i="15"/>
  <c r="N298" i="15"/>
  <c r="N231" i="15"/>
  <c r="N146" i="15"/>
  <c r="N24" i="15"/>
  <c r="M196" i="15"/>
  <c r="N273" i="15"/>
  <c r="N200" i="15"/>
  <c r="N102" i="15"/>
  <c r="Q139" i="15"/>
  <c r="M123" i="15"/>
  <c r="N296" i="15"/>
  <c r="N229" i="15"/>
  <c r="N144" i="15"/>
  <c r="N19" i="15"/>
  <c r="N237" i="15"/>
  <c r="N154" i="15"/>
  <c r="N34" i="15"/>
  <c r="M96" i="15"/>
  <c r="N285" i="15"/>
  <c r="N216" i="15"/>
  <c r="N126" i="15"/>
  <c r="P149" i="15"/>
  <c r="N175" i="15"/>
  <c r="N111" i="15"/>
  <c r="N47" i="15"/>
  <c r="P206" i="15"/>
  <c r="P301" i="15"/>
  <c r="N133" i="15"/>
  <c r="N69" i="15"/>
  <c r="N5" i="15"/>
  <c r="N252" i="15"/>
  <c r="N188" i="15"/>
  <c r="N124" i="15"/>
  <c r="N60" i="15"/>
  <c r="P298" i="15"/>
  <c r="P90" i="15"/>
  <c r="N89" i="15"/>
  <c r="N25" i="15"/>
  <c r="Q302" i="15"/>
  <c r="P96" i="15"/>
  <c r="Q221" i="15"/>
  <c r="P247" i="15"/>
  <c r="P55" i="15"/>
  <c r="Q156" i="15"/>
  <c r="Q298" i="15"/>
  <c r="Q58" i="15"/>
  <c r="P156" i="15"/>
  <c r="Q169" i="15"/>
  <c r="P155" i="15"/>
  <c r="P11" i="15"/>
  <c r="Q80" i="15"/>
  <c r="Q199" i="15"/>
  <c r="Q15" i="15"/>
  <c r="Q134" i="15"/>
  <c r="Q6" i="15"/>
  <c r="J276" i="15"/>
  <c r="K156" i="15"/>
  <c r="O264" i="15"/>
  <c r="I299" i="15"/>
  <c r="G74" i="15"/>
  <c r="I68" i="15"/>
  <c r="I103" i="15"/>
  <c r="G89" i="15"/>
  <c r="G195" i="15"/>
  <c r="I268" i="15"/>
  <c r="G113" i="15"/>
  <c r="I183" i="15"/>
  <c r="G130" i="15"/>
  <c r="M104" i="15"/>
  <c r="I273" i="15"/>
  <c r="I166" i="15"/>
  <c r="I47" i="15"/>
  <c r="G235" i="15"/>
  <c r="K297" i="15"/>
  <c r="K279" i="15"/>
  <c r="K43" i="15"/>
  <c r="P88" i="15"/>
  <c r="O244" i="15"/>
  <c r="N227" i="15"/>
  <c r="N142" i="15"/>
  <c r="N18" i="15"/>
  <c r="M80" i="15"/>
  <c r="N277" i="15"/>
  <c r="N205" i="15"/>
  <c r="N110" i="15"/>
  <c r="P66" i="15"/>
  <c r="N167" i="15"/>
  <c r="N103" i="15"/>
  <c r="N39" i="15"/>
  <c r="P158" i="15"/>
  <c r="P221" i="15"/>
  <c r="N125" i="15"/>
  <c r="N61" i="15"/>
  <c r="P299" i="15"/>
  <c r="N244" i="15"/>
  <c r="N180" i="15"/>
  <c r="N116" i="15"/>
  <c r="N52" i="15"/>
  <c r="P287" i="15"/>
  <c r="P49" i="15"/>
  <c r="N81" i="15"/>
  <c r="N17" i="15"/>
  <c r="Q67" i="15"/>
  <c r="P80" i="15"/>
  <c r="Q189" i="15"/>
  <c r="P215" i="15"/>
  <c r="P31" i="15"/>
  <c r="Q148" i="15"/>
  <c r="Q250" i="15"/>
  <c r="Q34" i="15"/>
  <c r="P148" i="15"/>
  <c r="Q105" i="15"/>
  <c r="P139" i="15"/>
  <c r="P3" i="15"/>
  <c r="Q64" i="15"/>
  <c r="Q191" i="15"/>
  <c r="Q286" i="15"/>
  <c r="Q126" i="15"/>
  <c r="A2" i="15"/>
  <c r="K2" i="15" s="1"/>
  <c r="K83" i="15"/>
  <c r="J105" i="15"/>
  <c r="I102" i="15"/>
  <c r="O6" i="15"/>
  <c r="G85" i="15"/>
  <c r="G30" i="15"/>
  <c r="I198" i="15"/>
  <c r="M43" i="15"/>
  <c r="G208" i="15"/>
  <c r="I279" i="15"/>
  <c r="G128" i="15"/>
  <c r="I197" i="15"/>
  <c r="G141" i="15"/>
  <c r="M120" i="15"/>
  <c r="I283" i="15"/>
  <c r="I178" i="15"/>
  <c r="I60" i="15"/>
  <c r="G246" i="15"/>
  <c r="Q13" i="15"/>
  <c r="K289" i="15"/>
  <c r="K88" i="15"/>
  <c r="P140" i="15"/>
  <c r="J36" i="15"/>
  <c r="O196" i="15"/>
  <c r="I123" i="15"/>
  <c r="M53" i="15"/>
  <c r="G163" i="15"/>
  <c r="M291" i="15"/>
  <c r="G75" i="15"/>
  <c r="M129" i="15"/>
  <c r="G77" i="15"/>
  <c r="G291" i="15"/>
  <c r="G271" i="15"/>
  <c r="G57" i="15"/>
  <c r="I281" i="15"/>
  <c r="G53" i="15"/>
  <c r="G59" i="15"/>
  <c r="I291" i="15"/>
  <c r="G5" i="15"/>
  <c r="G47" i="15"/>
  <c r="I220" i="15"/>
  <c r="G127" i="15"/>
  <c r="G218" i="15"/>
  <c r="I14" i="15"/>
  <c r="I112" i="15"/>
  <c r="I208" i="15"/>
  <c r="I289" i="15"/>
  <c r="M99" i="15"/>
  <c r="M195" i="15"/>
  <c r="M279" i="15"/>
  <c r="G138" i="15"/>
  <c r="G228" i="15"/>
  <c r="I16" i="15"/>
  <c r="I113" i="15"/>
  <c r="I210" i="15"/>
  <c r="M16" i="15"/>
  <c r="M138" i="15"/>
  <c r="M269" i="15"/>
  <c r="G152" i="15"/>
  <c r="G260" i="15"/>
  <c r="I104" i="15"/>
  <c r="I240" i="15"/>
  <c r="M130" i="15"/>
  <c r="K37" i="15"/>
  <c r="G232" i="15"/>
  <c r="I121" i="15"/>
  <c r="I294" i="15"/>
  <c r="M188" i="15"/>
  <c r="G122" i="15"/>
  <c r="G295" i="15"/>
  <c r="I190" i="15"/>
  <c r="M71" i="15"/>
  <c r="M254" i="15"/>
  <c r="G192" i="15"/>
  <c r="I72" i="15"/>
  <c r="I255" i="15"/>
  <c r="M144" i="15"/>
  <c r="K170" i="15"/>
  <c r="G256" i="15"/>
  <c r="I145" i="15"/>
  <c r="M25" i="15"/>
  <c r="M217" i="15"/>
  <c r="Q25" i="15"/>
  <c r="Q217" i="15"/>
  <c r="P159" i="15"/>
  <c r="K127" i="15"/>
  <c r="Q14" i="15"/>
  <c r="P32" i="15"/>
  <c r="K128" i="15"/>
  <c r="Q197" i="15"/>
  <c r="K129" i="15"/>
  <c r="K69" i="15"/>
  <c r="K33" i="15"/>
  <c r="J137" i="15"/>
  <c r="P254" i="15"/>
  <c r="O26" i="15"/>
  <c r="O237" i="15"/>
  <c r="J282" i="15"/>
  <c r="J296" i="15"/>
  <c r="J292" i="15"/>
  <c r="J55" i="15"/>
  <c r="J107" i="15"/>
  <c r="J148" i="15"/>
  <c r="O73" i="15"/>
  <c r="O298" i="15"/>
  <c r="I177" i="15"/>
  <c r="I276" i="15"/>
  <c r="O29" i="15"/>
  <c r="O230" i="15"/>
  <c r="I181" i="15"/>
  <c r="G13" i="15"/>
  <c r="G251" i="15"/>
  <c r="G65" i="15"/>
  <c r="G88" i="15"/>
  <c r="M220" i="15"/>
  <c r="G198" i="15"/>
  <c r="I88" i="15"/>
  <c r="M229" i="15"/>
  <c r="G70" i="15"/>
  <c r="M77" i="15"/>
  <c r="I259" i="15"/>
  <c r="G71" i="15"/>
  <c r="M88" i="15"/>
  <c r="G68" i="15"/>
  <c r="G60" i="15"/>
  <c r="M5" i="15"/>
  <c r="G137" i="15"/>
  <c r="G227" i="15"/>
  <c r="I26" i="15"/>
  <c r="I127" i="15"/>
  <c r="I218" i="15"/>
  <c r="M14" i="15"/>
  <c r="M112" i="15"/>
  <c r="M208" i="15"/>
  <c r="M289" i="15"/>
  <c r="G150" i="15"/>
  <c r="G237" i="15"/>
  <c r="I27" i="15"/>
  <c r="I128" i="15"/>
  <c r="I219" i="15"/>
  <c r="M27" i="15"/>
  <c r="M150" i="15"/>
  <c r="M280" i="15"/>
  <c r="G164" i="15"/>
  <c r="G272" i="15"/>
  <c r="I130" i="15"/>
  <c r="I252" i="15"/>
  <c r="M141" i="15"/>
  <c r="K136" i="15"/>
  <c r="G241" i="15"/>
  <c r="I131" i="15"/>
  <c r="M8" i="15"/>
  <c r="M202" i="15"/>
  <c r="G132" i="15"/>
  <c r="I9" i="15"/>
  <c r="I203" i="15"/>
  <c r="M81" i="15"/>
  <c r="M263" i="15"/>
  <c r="G205" i="15"/>
  <c r="I82" i="15"/>
  <c r="I266" i="15"/>
  <c r="M157" i="15"/>
  <c r="K256" i="15"/>
  <c r="G267" i="15"/>
  <c r="I159" i="15"/>
  <c r="M37" i="15"/>
  <c r="M226" i="15"/>
  <c r="Q37" i="15"/>
  <c r="Q226" i="15"/>
  <c r="P178" i="15"/>
  <c r="K137" i="15"/>
  <c r="Q26" i="15"/>
  <c r="P47" i="15"/>
  <c r="K150" i="15"/>
  <c r="Q219" i="15"/>
  <c r="K140" i="15"/>
  <c r="K104" i="15"/>
  <c r="K70" i="15"/>
  <c r="K35" i="15"/>
  <c r="J147" i="15"/>
  <c r="O99" i="15"/>
  <c r="O269" i="15"/>
  <c r="O78" i="15"/>
  <c r="O110" i="15"/>
  <c r="J86" i="15"/>
  <c r="J80" i="15"/>
  <c r="J299" i="15"/>
  <c r="J169" i="15"/>
  <c r="O98" i="15"/>
  <c r="I10" i="15"/>
  <c r="I199" i="15"/>
  <c r="O49" i="15"/>
  <c r="O55" i="15"/>
  <c r="O265" i="15"/>
  <c r="I242" i="15"/>
  <c r="G25" i="15"/>
  <c r="I43" i="15"/>
  <c r="I251" i="15"/>
  <c r="G173" i="15"/>
  <c r="G281" i="15"/>
  <c r="G44" i="15"/>
  <c r="I185" i="15"/>
  <c r="G17" i="15"/>
  <c r="G81" i="15"/>
  <c r="M173" i="15"/>
  <c r="G7" i="15"/>
  <c r="G82" i="15"/>
  <c r="M185" i="15"/>
  <c r="I77" i="15"/>
  <c r="G72" i="15"/>
  <c r="M103" i="15"/>
  <c r="G147" i="15"/>
  <c r="G236" i="15"/>
  <c r="I39" i="15"/>
  <c r="I137" i="15"/>
  <c r="I227" i="15"/>
  <c r="M26" i="15"/>
  <c r="M127" i="15"/>
  <c r="M218" i="15"/>
  <c r="K94" i="15"/>
  <c r="G162" i="15"/>
  <c r="G249" i="15"/>
  <c r="I42" i="15"/>
  <c r="I138" i="15"/>
  <c r="I228" i="15"/>
  <c r="M42" i="15"/>
  <c r="M183" i="15"/>
  <c r="M290" i="15"/>
  <c r="G174" i="15"/>
  <c r="I7" i="15"/>
  <c r="I141" i="15"/>
  <c r="M7" i="15"/>
  <c r="M201" i="15"/>
  <c r="G121" i="15"/>
  <c r="G294" i="15"/>
  <c r="I188" i="15"/>
  <c r="M70" i="15"/>
  <c r="M253" i="15"/>
  <c r="G190" i="15"/>
  <c r="I71" i="15"/>
  <c r="I254" i="15"/>
  <c r="M143" i="15"/>
  <c r="K159" i="15"/>
  <c r="G255" i="15"/>
  <c r="I144" i="15"/>
  <c r="M23" i="15"/>
  <c r="M216" i="15"/>
  <c r="G145" i="15"/>
  <c r="I25" i="15"/>
  <c r="I217" i="15"/>
  <c r="M94" i="15"/>
  <c r="M277" i="15"/>
  <c r="Q94" i="15"/>
  <c r="Q295" i="15"/>
  <c r="J75" i="15"/>
  <c r="K195" i="15"/>
  <c r="Q127" i="15"/>
  <c r="P179" i="15"/>
  <c r="K249" i="15"/>
  <c r="P48" i="15"/>
  <c r="Q68" i="15"/>
  <c r="Q44" i="15"/>
  <c r="Q8" i="15"/>
  <c r="K274" i="15"/>
  <c r="K245" i="15"/>
  <c r="P100" i="15"/>
  <c r="J259" i="15"/>
  <c r="J45" i="15"/>
  <c r="O149" i="15"/>
  <c r="J187" i="15"/>
  <c r="J167" i="15"/>
  <c r="M199" i="15"/>
  <c r="J250" i="15"/>
  <c r="O117" i="15"/>
  <c r="I31" i="15"/>
  <c r="I238" i="15"/>
  <c r="O167" i="15"/>
  <c r="O80" i="15"/>
  <c r="O299" i="15"/>
  <c r="I301" i="15"/>
  <c r="G37" i="15"/>
  <c r="I140" i="15"/>
  <c r="G14" i="15"/>
  <c r="G259" i="15"/>
  <c r="M151" i="15"/>
  <c r="G54" i="15"/>
  <c r="I271" i="15"/>
  <c r="G103" i="15"/>
  <c r="G129" i="15"/>
  <c r="M259" i="15"/>
  <c r="G19" i="15"/>
  <c r="G140" i="15"/>
  <c r="M271" i="15"/>
  <c r="G32" i="15"/>
  <c r="G84" i="15"/>
  <c r="M198" i="15"/>
  <c r="G161" i="15"/>
  <c r="G248" i="15"/>
  <c r="I50" i="15"/>
  <c r="I147" i="15"/>
  <c r="I236" i="15"/>
  <c r="M39" i="15"/>
  <c r="M137" i="15"/>
  <c r="M227" i="15"/>
  <c r="K194" i="15"/>
  <c r="G172" i="15"/>
  <c r="G258" i="15"/>
  <c r="I52" i="15"/>
  <c r="I150" i="15"/>
  <c r="I237" i="15"/>
  <c r="M52" i="15"/>
  <c r="M197" i="15"/>
  <c r="K13" i="15"/>
  <c r="G186" i="15"/>
  <c r="I18" i="15"/>
  <c r="I152" i="15"/>
  <c r="M18" i="15"/>
  <c r="M212" i="15"/>
  <c r="G131" i="15"/>
  <c r="I8" i="15"/>
  <c r="I202" i="15"/>
  <c r="M79" i="15"/>
  <c r="M262" i="15"/>
  <c r="G203" i="15"/>
  <c r="I81" i="15"/>
  <c r="I263" i="15"/>
  <c r="M154" i="15"/>
  <c r="K246" i="15"/>
  <c r="G266" i="15"/>
  <c r="I157" i="15"/>
  <c r="M36" i="15"/>
  <c r="M225" i="15"/>
  <c r="G159" i="15"/>
  <c r="I37" i="15"/>
  <c r="I226" i="15"/>
  <c r="M111" i="15"/>
  <c r="M288" i="15"/>
  <c r="Q111" i="15"/>
  <c r="P13" i="15"/>
  <c r="K14" i="15"/>
  <c r="K208" i="15"/>
  <c r="Q137" i="15"/>
  <c r="P234" i="15"/>
  <c r="K290" i="15"/>
  <c r="P114" i="15"/>
  <c r="Q103" i="15"/>
  <c r="Q78" i="15"/>
  <c r="Q45" i="15"/>
  <c r="Q9" i="15"/>
  <c r="K275" i="15"/>
  <c r="P138" i="15"/>
  <c r="J291" i="15"/>
  <c r="J142" i="15"/>
  <c r="I90" i="15"/>
  <c r="L88" i="15"/>
  <c r="J184" i="15"/>
  <c r="L108" i="15"/>
  <c r="J298" i="15"/>
  <c r="O146" i="15"/>
  <c r="I56" i="15"/>
  <c r="I270" i="15"/>
  <c r="O292" i="15"/>
  <c r="O101" i="15"/>
  <c r="I11" i="15"/>
  <c r="G27" i="15"/>
  <c r="G48" i="15"/>
  <c r="I229" i="15"/>
  <c r="G26" i="15"/>
  <c r="I53" i="15"/>
  <c r="M239" i="15"/>
  <c r="G69" i="15"/>
  <c r="M68" i="15"/>
  <c r="I173" i="15"/>
  <c r="G220" i="15"/>
  <c r="K25" i="15"/>
  <c r="G9" i="15"/>
  <c r="G229" i="15"/>
  <c r="K125" i="15"/>
  <c r="G8" i="15"/>
  <c r="G151" i="15"/>
  <c r="M281" i="15"/>
  <c r="G171" i="15"/>
  <c r="G257" i="15"/>
  <c r="I63" i="15"/>
  <c r="I161" i="15"/>
  <c r="I248" i="15"/>
  <c r="M50" i="15"/>
  <c r="M147" i="15"/>
  <c r="M236" i="15"/>
  <c r="G87" i="15"/>
  <c r="G183" i="15"/>
  <c r="G269" i="15"/>
  <c r="I65" i="15"/>
  <c r="I162" i="15"/>
  <c r="I249" i="15"/>
  <c r="M87" i="15"/>
  <c r="M210" i="15"/>
  <c r="K111" i="15"/>
  <c r="G222" i="15"/>
  <c r="I32" i="15"/>
  <c r="I164" i="15"/>
  <c r="M32" i="15"/>
  <c r="M222" i="15"/>
  <c r="G142" i="15"/>
  <c r="I19" i="15"/>
  <c r="I213" i="15"/>
  <c r="M91" i="15"/>
  <c r="M273" i="15"/>
  <c r="G214" i="15"/>
  <c r="I92" i="15"/>
  <c r="I274" i="15"/>
  <c r="M166" i="15"/>
  <c r="G93" i="15"/>
  <c r="G275" i="15"/>
  <c r="I168" i="15"/>
  <c r="M47" i="15"/>
  <c r="M234" i="15"/>
  <c r="G170" i="15"/>
  <c r="I48" i="15"/>
  <c r="I235" i="15"/>
  <c r="M125" i="15"/>
  <c r="M297" i="15"/>
  <c r="Q125" i="15"/>
  <c r="P30" i="15"/>
  <c r="K26" i="15"/>
  <c r="K218" i="15"/>
  <c r="Q161" i="15"/>
  <c r="P263" i="15"/>
  <c r="Q4" i="15"/>
  <c r="P132" i="15"/>
  <c r="Q163" i="15"/>
  <c r="Q141" i="15"/>
  <c r="Q108" i="15"/>
  <c r="Q71" i="15"/>
  <c r="Q60" i="15"/>
  <c r="P228" i="15"/>
  <c r="O88" i="15"/>
  <c r="J294" i="15"/>
  <c r="O276" i="15"/>
  <c r="J97" i="15"/>
  <c r="L248" i="15"/>
  <c r="J200" i="15"/>
  <c r="L265" i="15"/>
  <c r="O169" i="15"/>
  <c r="I83" i="15"/>
  <c r="I300" i="15"/>
  <c r="I80" i="15"/>
  <c r="O118" i="15"/>
  <c r="I34" i="15"/>
  <c r="G185" i="15"/>
  <c r="G61" i="15"/>
  <c r="M17" i="15"/>
  <c r="G39" i="15"/>
  <c r="I151" i="15"/>
  <c r="G52" i="15"/>
  <c r="G78" i="15"/>
  <c r="M163" i="15"/>
  <c r="G18" i="15"/>
  <c r="I5" i="15"/>
  <c r="G4" i="15"/>
  <c r="G20" i="15"/>
  <c r="I17" i="15"/>
  <c r="G16" i="15"/>
  <c r="G12" i="15"/>
  <c r="G239" i="15"/>
  <c r="K217" i="15"/>
  <c r="G182" i="15"/>
  <c r="G268" i="15"/>
  <c r="I75" i="15"/>
  <c r="I171" i="15"/>
  <c r="I257" i="15"/>
  <c r="M63" i="15"/>
  <c r="M161" i="15"/>
  <c r="M248" i="15"/>
  <c r="G100" i="15"/>
  <c r="G197" i="15"/>
  <c r="G280" i="15"/>
  <c r="I76" i="15"/>
  <c r="I172" i="15"/>
  <c r="I258" i="15"/>
  <c r="M100" i="15"/>
  <c r="M219" i="15"/>
  <c r="K207" i="15"/>
  <c r="G231" i="15"/>
  <c r="I44" i="15"/>
  <c r="I201" i="15"/>
  <c r="M44" i="15"/>
  <c r="M231" i="15"/>
  <c r="G153" i="15"/>
  <c r="I33" i="15"/>
  <c r="I223" i="15"/>
  <c r="M108" i="15"/>
  <c r="M283" i="15"/>
  <c r="G224" i="15"/>
  <c r="I109" i="15"/>
  <c r="I284" i="15"/>
  <c r="M178" i="15"/>
  <c r="G110" i="15"/>
  <c r="G285" i="15"/>
  <c r="I179" i="15"/>
  <c r="M60" i="15"/>
  <c r="M245" i="15"/>
  <c r="G180" i="15"/>
  <c r="I61" i="15"/>
  <c r="I246" i="15"/>
  <c r="M136" i="15"/>
  <c r="K84" i="15"/>
  <c r="Q136" i="15"/>
  <c r="P46" i="15"/>
  <c r="K39" i="15"/>
  <c r="K227" i="15"/>
  <c r="Q171" i="15"/>
  <c r="K4" i="15"/>
  <c r="Q27" i="15"/>
  <c r="P163" i="15"/>
  <c r="Q198" i="15"/>
  <c r="Q174" i="15"/>
  <c r="Q142" i="15"/>
  <c r="Q109" i="15"/>
  <c r="Q93" i="15"/>
  <c r="P290" i="15"/>
  <c r="O163" i="15"/>
  <c r="O91" i="15"/>
  <c r="I247" i="15"/>
  <c r="I269" i="15"/>
  <c r="M65" i="15"/>
  <c r="M162" i="15"/>
  <c r="M249" i="15"/>
  <c r="G104" i="15"/>
  <c r="G201" i="15"/>
  <c r="G282" i="15"/>
  <c r="I78" i="15"/>
  <c r="I174" i="15"/>
  <c r="I260" i="15"/>
  <c r="M54" i="15"/>
  <c r="M152" i="15"/>
  <c r="M240" i="15"/>
  <c r="K226" i="15"/>
  <c r="G165" i="15"/>
  <c r="G253" i="15"/>
  <c r="I45" i="15"/>
  <c r="I142" i="15"/>
  <c r="I232" i="15"/>
  <c r="M19" i="15"/>
  <c r="M121" i="15"/>
  <c r="M213" i="15"/>
  <c r="M294" i="15"/>
  <c r="G143" i="15"/>
  <c r="G233" i="15"/>
  <c r="I20" i="15"/>
  <c r="I122" i="15"/>
  <c r="I214" i="15"/>
  <c r="I295" i="15"/>
  <c r="M92" i="15"/>
  <c r="M190" i="15"/>
  <c r="M274" i="15"/>
  <c r="G124" i="15"/>
  <c r="G216" i="15"/>
  <c r="G296" i="15"/>
  <c r="I93" i="15"/>
  <c r="I192" i="15"/>
  <c r="I275" i="15"/>
  <c r="M72" i="15"/>
  <c r="M168" i="15"/>
  <c r="M255" i="15"/>
  <c r="G94" i="15"/>
  <c r="G194" i="15"/>
  <c r="G277" i="15"/>
  <c r="I74" i="15"/>
  <c r="I170" i="15"/>
  <c r="I256" i="15"/>
  <c r="M48" i="15"/>
  <c r="M145" i="15"/>
  <c r="M235" i="15"/>
  <c r="K180" i="15"/>
  <c r="Q48" i="15"/>
  <c r="Q145" i="15"/>
  <c r="Q239" i="15"/>
  <c r="P61" i="15"/>
  <c r="P205" i="15"/>
  <c r="K50" i="15"/>
  <c r="K147" i="15"/>
  <c r="K236" i="15"/>
  <c r="Q39" i="15"/>
  <c r="Q208" i="15"/>
  <c r="P78" i="15"/>
  <c r="K16" i="15"/>
  <c r="K162" i="15"/>
  <c r="Q42" i="15"/>
  <c r="Q229" i="15"/>
  <c r="P180" i="15"/>
  <c r="K185" i="15"/>
  <c r="Q257" i="15"/>
  <c r="K164" i="15"/>
  <c r="Q233" i="15"/>
  <c r="K131" i="15"/>
  <c r="Q202" i="15"/>
  <c r="K92" i="15"/>
  <c r="Q166" i="15"/>
  <c r="K60" i="15"/>
  <c r="Q192" i="15"/>
  <c r="O195" i="15"/>
  <c r="J87" i="15"/>
  <c r="P239" i="15"/>
  <c r="O251" i="15"/>
  <c r="O240" i="15"/>
  <c r="O223" i="15"/>
  <c r="P246" i="15"/>
  <c r="I115" i="15"/>
  <c r="I280" i="15"/>
  <c r="M76" i="15"/>
  <c r="M172" i="15"/>
  <c r="M258" i="15"/>
  <c r="G120" i="15"/>
  <c r="G212" i="15"/>
  <c r="G293" i="15"/>
  <c r="I89" i="15"/>
  <c r="I186" i="15"/>
  <c r="I272" i="15"/>
  <c r="M69" i="15"/>
  <c r="M164" i="15"/>
  <c r="M252" i="15"/>
  <c r="G79" i="15"/>
  <c r="G175" i="15"/>
  <c r="G262" i="15"/>
  <c r="I57" i="15"/>
  <c r="I153" i="15"/>
  <c r="I241" i="15"/>
  <c r="M33" i="15"/>
  <c r="M131" i="15"/>
  <c r="M223" i="15"/>
  <c r="K48" i="15"/>
  <c r="G154" i="15"/>
  <c r="G244" i="15"/>
  <c r="I35" i="15"/>
  <c r="I132" i="15"/>
  <c r="I224" i="15"/>
  <c r="M9" i="15"/>
  <c r="M109" i="15"/>
  <c r="M203" i="15"/>
  <c r="M284" i="15"/>
  <c r="G133" i="15"/>
  <c r="G225" i="15"/>
  <c r="I12" i="15"/>
  <c r="I110" i="15"/>
  <c r="I205" i="15"/>
  <c r="I285" i="15"/>
  <c r="M82" i="15"/>
  <c r="M179" i="15"/>
  <c r="M266" i="15"/>
  <c r="G111" i="15"/>
  <c r="G207" i="15"/>
  <c r="G288" i="15"/>
  <c r="I84" i="15"/>
  <c r="I180" i="15"/>
  <c r="I267" i="15"/>
  <c r="M61" i="15"/>
  <c r="M159" i="15"/>
  <c r="M246" i="15"/>
  <c r="K267" i="15"/>
  <c r="Q61" i="15"/>
  <c r="Q159" i="15"/>
  <c r="Q254" i="15"/>
  <c r="P77" i="15"/>
  <c r="P233" i="15"/>
  <c r="K63" i="15"/>
  <c r="K161" i="15"/>
  <c r="K248" i="15"/>
  <c r="Q63" i="15"/>
  <c r="Q218" i="15"/>
  <c r="P93" i="15"/>
  <c r="K27" i="15"/>
  <c r="K210" i="15"/>
  <c r="Q87" i="15"/>
  <c r="Q284" i="15"/>
  <c r="J99" i="15"/>
  <c r="K220" i="15"/>
  <c r="P18" i="15"/>
  <c r="K201" i="15"/>
  <c r="Q274" i="15"/>
  <c r="K165" i="15"/>
  <c r="Q234" i="15"/>
  <c r="K132" i="15"/>
  <c r="Q203" i="15"/>
  <c r="K93" i="15"/>
  <c r="Q266" i="15"/>
  <c r="O227" i="15"/>
  <c r="J162" i="15"/>
  <c r="J5" i="15"/>
  <c r="O281" i="15"/>
  <c r="Q253" i="15"/>
  <c r="P295" i="15"/>
  <c r="J48" i="15"/>
  <c r="O191" i="15"/>
  <c r="I282" i="15"/>
  <c r="M78" i="15"/>
  <c r="M174" i="15"/>
  <c r="M260" i="15"/>
  <c r="G91" i="15"/>
  <c r="G188" i="15"/>
  <c r="G273" i="15"/>
  <c r="I70" i="15"/>
  <c r="I165" i="15"/>
  <c r="I253" i="15"/>
  <c r="M45" i="15"/>
  <c r="M142" i="15"/>
  <c r="M232" i="15"/>
  <c r="K145" i="15"/>
  <c r="G166" i="15"/>
  <c r="G254" i="15"/>
  <c r="I46" i="15"/>
  <c r="I143" i="15"/>
  <c r="I233" i="15"/>
  <c r="M20" i="15"/>
  <c r="M122" i="15"/>
  <c r="M214" i="15"/>
  <c r="M295" i="15"/>
  <c r="G144" i="15"/>
  <c r="G234" i="15"/>
  <c r="I23" i="15"/>
  <c r="I124" i="15"/>
  <c r="I216" i="15"/>
  <c r="I296" i="15"/>
  <c r="M93" i="15"/>
  <c r="M192" i="15"/>
  <c r="M275" i="15"/>
  <c r="G125" i="15"/>
  <c r="G217" i="15"/>
  <c r="G297" i="15"/>
  <c r="I94" i="15"/>
  <c r="I194" i="15"/>
  <c r="I277" i="15"/>
  <c r="M74" i="15"/>
  <c r="M170" i="15"/>
  <c r="M256" i="15"/>
  <c r="K277" i="15"/>
  <c r="Q74" i="15"/>
  <c r="Q170" i="15"/>
  <c r="Q267" i="15"/>
  <c r="P92" i="15"/>
  <c r="P257" i="15"/>
  <c r="K75" i="15"/>
  <c r="K171" i="15"/>
  <c r="K257" i="15"/>
  <c r="Q75" i="15"/>
  <c r="Q227" i="15"/>
  <c r="P144" i="15"/>
  <c r="K52" i="15"/>
  <c r="K219" i="15"/>
  <c r="Q100" i="15"/>
  <c r="Q297" i="15"/>
  <c r="K5" i="15"/>
  <c r="K271" i="15"/>
  <c r="P99" i="15"/>
  <c r="K252" i="15"/>
  <c r="P53" i="15"/>
  <c r="K223" i="15"/>
  <c r="P7" i="15"/>
  <c r="K190" i="15"/>
  <c r="Q263" i="15"/>
  <c r="K157" i="15"/>
  <c r="P89" i="15"/>
  <c r="Q237" i="15"/>
  <c r="J249" i="15"/>
  <c r="J103" i="15"/>
  <c r="P231" i="15"/>
  <c r="P79" i="15"/>
  <c r="J178" i="15"/>
  <c r="O13" i="15"/>
  <c r="I191" i="15"/>
  <c r="I120" i="15"/>
  <c r="I212" i="15"/>
  <c r="I293" i="15"/>
  <c r="M89" i="15"/>
  <c r="M186" i="15"/>
  <c r="M272" i="15"/>
  <c r="G108" i="15"/>
  <c r="G202" i="15"/>
  <c r="G283" i="15"/>
  <c r="I79" i="15"/>
  <c r="I175" i="15"/>
  <c r="I262" i="15"/>
  <c r="M57" i="15"/>
  <c r="M153" i="15"/>
  <c r="M241" i="15"/>
  <c r="K235" i="15"/>
  <c r="G178" i="15"/>
  <c r="G263" i="15"/>
  <c r="I59" i="15"/>
  <c r="I154" i="15"/>
  <c r="I244" i="15"/>
  <c r="M35" i="15"/>
  <c r="M132" i="15"/>
  <c r="M224" i="15"/>
  <c r="K61" i="15"/>
  <c r="G157" i="15"/>
  <c r="G245" i="15"/>
  <c r="I36" i="15"/>
  <c r="I133" i="15"/>
  <c r="I225" i="15"/>
  <c r="M12" i="15"/>
  <c r="M110" i="15"/>
  <c r="M205" i="15"/>
  <c r="M285" i="15"/>
  <c r="G136" i="15"/>
  <c r="G226" i="15"/>
  <c r="I13" i="15"/>
  <c r="I111" i="15"/>
  <c r="I207" i="15"/>
  <c r="I288" i="15"/>
  <c r="M84" i="15"/>
  <c r="M180" i="15"/>
  <c r="M267" i="15"/>
  <c r="K288" i="15"/>
  <c r="Q84" i="15"/>
  <c r="Q180" i="15"/>
  <c r="Q281" i="15"/>
  <c r="P111" i="15"/>
  <c r="P285" i="15"/>
  <c r="K85" i="15"/>
  <c r="K182" i="15"/>
  <c r="K268" i="15"/>
  <c r="Q112" i="15"/>
  <c r="Q255" i="15"/>
  <c r="P161" i="15"/>
  <c r="K65" i="15"/>
  <c r="K237" i="15"/>
  <c r="Q128" i="15"/>
  <c r="P35" i="15"/>
  <c r="K30" i="15"/>
  <c r="Q5" i="15"/>
  <c r="P147" i="15"/>
  <c r="K282" i="15"/>
  <c r="P103" i="15"/>
  <c r="K253" i="15"/>
  <c r="P54" i="15"/>
  <c r="K224" i="15"/>
  <c r="P9" i="15"/>
  <c r="K192" i="15"/>
  <c r="P141" i="15"/>
  <c r="P4" i="15"/>
  <c r="J280" i="15"/>
  <c r="J173" i="15"/>
  <c r="P293" i="15"/>
  <c r="P175" i="15"/>
  <c r="J274" i="15"/>
  <c r="O125" i="15"/>
  <c r="O135" i="15"/>
  <c r="K103" i="15"/>
  <c r="K198" i="15"/>
  <c r="K281" i="15"/>
  <c r="Q77" i="15"/>
  <c r="Q173" i="15"/>
  <c r="Q272" i="15"/>
  <c r="P120" i="15"/>
  <c r="J14" i="15"/>
  <c r="K78" i="15"/>
  <c r="K174" i="15"/>
  <c r="K260" i="15"/>
  <c r="Q54" i="15"/>
  <c r="Q152" i="15"/>
  <c r="Q246" i="15"/>
  <c r="P71" i="15"/>
  <c r="P218" i="15"/>
  <c r="K45" i="15"/>
  <c r="K142" i="15"/>
  <c r="K232" i="15"/>
  <c r="Q19" i="15"/>
  <c r="Q121" i="15"/>
  <c r="Q213" i="15"/>
  <c r="P23" i="15"/>
  <c r="P152" i="15"/>
  <c r="K9" i="15"/>
  <c r="K109" i="15"/>
  <c r="K203" i="15"/>
  <c r="K284" i="15"/>
  <c r="Q81" i="15"/>
  <c r="Q178" i="15"/>
  <c r="Q277" i="15"/>
  <c r="P109" i="15"/>
  <c r="P279" i="15"/>
  <c r="K72" i="15"/>
  <c r="K168" i="15"/>
  <c r="K255" i="15"/>
  <c r="Q72" i="15"/>
  <c r="Q205" i="15"/>
  <c r="P110" i="15"/>
  <c r="J208" i="15"/>
  <c r="O39" i="15"/>
  <c r="O208" i="15"/>
  <c r="Q249" i="15"/>
  <c r="P113" i="15"/>
  <c r="P269" i="15"/>
  <c r="J100" i="15"/>
  <c r="J258" i="15"/>
  <c r="O87" i="15"/>
  <c r="O249" i="15"/>
  <c r="P281" i="15"/>
  <c r="J114" i="15"/>
  <c r="J271" i="15"/>
  <c r="O103" i="15"/>
  <c r="O259" i="15"/>
  <c r="P272" i="15"/>
  <c r="J104" i="15"/>
  <c r="J293" i="15"/>
  <c r="O260" i="15"/>
  <c r="P142" i="15"/>
  <c r="J57" i="15"/>
  <c r="O19" i="15"/>
  <c r="O273" i="15"/>
  <c r="J190" i="15"/>
  <c r="O254" i="15"/>
  <c r="O12" i="15"/>
  <c r="P256" i="15"/>
  <c r="O25" i="15"/>
  <c r="O177" i="15"/>
  <c r="O301" i="15"/>
  <c r="I135" i="15"/>
  <c r="I215" i="15"/>
  <c r="Q50" i="15"/>
  <c r="Q147" i="15"/>
  <c r="Q240" i="15"/>
  <c r="P63" i="15"/>
  <c r="P208" i="15"/>
  <c r="K42" i="15"/>
  <c r="K138" i="15"/>
  <c r="K228" i="15"/>
  <c r="Q16" i="15"/>
  <c r="Q113" i="15"/>
  <c r="Q210" i="15"/>
  <c r="P17" i="15"/>
  <c r="P145" i="15"/>
  <c r="K17" i="15"/>
  <c r="K114" i="15"/>
  <c r="K211" i="15"/>
  <c r="K291" i="15"/>
  <c r="Q88" i="15"/>
  <c r="Q185" i="15"/>
  <c r="Q285" i="15"/>
  <c r="P133" i="15"/>
  <c r="J112" i="15"/>
  <c r="K89" i="15"/>
  <c r="K186" i="15"/>
  <c r="K272" i="15"/>
  <c r="Q69" i="15"/>
  <c r="Q164" i="15"/>
  <c r="Q259" i="15"/>
  <c r="P84" i="15"/>
  <c r="P245" i="15"/>
  <c r="K57" i="15"/>
  <c r="K153" i="15"/>
  <c r="K241" i="15"/>
  <c r="Q33" i="15"/>
  <c r="Q131" i="15"/>
  <c r="Q223" i="15"/>
  <c r="P39" i="15"/>
  <c r="P170" i="15"/>
  <c r="K20" i="15"/>
  <c r="K122" i="15"/>
  <c r="K214" i="15"/>
  <c r="K295" i="15"/>
  <c r="Q92" i="15"/>
  <c r="Q190" i="15"/>
  <c r="Q291" i="15"/>
  <c r="P125" i="15"/>
  <c r="J50" i="15"/>
  <c r="K82" i="15"/>
  <c r="K179" i="15"/>
  <c r="K266" i="15"/>
  <c r="Q82" i="15"/>
  <c r="Q252" i="15"/>
  <c r="P127" i="15"/>
  <c r="J218" i="15"/>
  <c r="O50" i="15"/>
  <c r="O218" i="15"/>
  <c r="Q290" i="15"/>
  <c r="P128" i="15"/>
  <c r="P280" i="15"/>
  <c r="J113" i="15"/>
  <c r="J269" i="15"/>
  <c r="O138" i="15"/>
  <c r="O258" i="15"/>
  <c r="P291" i="15"/>
  <c r="J129" i="15"/>
  <c r="J281" i="15"/>
  <c r="O151" i="15"/>
  <c r="O271" i="15"/>
  <c r="P282" i="15"/>
  <c r="J120" i="15"/>
  <c r="O54" i="15"/>
  <c r="O272" i="15"/>
  <c r="P165" i="15"/>
  <c r="J121" i="15"/>
  <c r="O33" i="15"/>
  <c r="O294" i="15"/>
  <c r="J263" i="15"/>
  <c r="J23" i="15"/>
  <c r="O93" i="15"/>
  <c r="J37" i="15"/>
  <c r="O111" i="15"/>
  <c r="I62" i="15"/>
  <c r="I187" i="15"/>
  <c r="O67" i="15"/>
  <c r="O115" i="15"/>
  <c r="K229" i="15"/>
  <c r="Q17" i="15"/>
  <c r="Q114" i="15"/>
  <c r="Q211" i="15"/>
  <c r="P36" i="15"/>
  <c r="P166" i="15"/>
  <c r="K18" i="15"/>
  <c r="K120" i="15"/>
  <c r="K212" i="15"/>
  <c r="K293" i="15"/>
  <c r="Q89" i="15"/>
  <c r="Q186" i="15"/>
  <c r="Q288" i="15"/>
  <c r="P122" i="15"/>
  <c r="J26" i="15"/>
  <c r="K79" i="15"/>
  <c r="K175" i="15"/>
  <c r="K262" i="15"/>
  <c r="Q57" i="15"/>
  <c r="Q153" i="15"/>
  <c r="Q248" i="15"/>
  <c r="P72" i="15"/>
  <c r="P224" i="15"/>
  <c r="K46" i="15"/>
  <c r="K143" i="15"/>
  <c r="K233" i="15"/>
  <c r="Q20" i="15"/>
  <c r="Q122" i="15"/>
  <c r="Q214" i="15"/>
  <c r="P25" i="15"/>
  <c r="P154" i="15"/>
  <c r="K12" i="15"/>
  <c r="K110" i="15"/>
  <c r="K205" i="15"/>
  <c r="K285" i="15"/>
  <c r="Q110" i="15"/>
  <c r="Q279" i="15"/>
  <c r="P227" i="15"/>
  <c r="J236" i="15"/>
  <c r="O112" i="15"/>
  <c r="O236" i="15"/>
  <c r="P16" i="15"/>
  <c r="P183" i="15"/>
  <c r="J4" i="15"/>
  <c r="J172" i="15"/>
  <c r="J290" i="15"/>
  <c r="O162" i="15"/>
  <c r="P198" i="15"/>
  <c r="J17" i="15"/>
  <c r="J185" i="15"/>
  <c r="O5" i="15"/>
  <c r="O173" i="15"/>
  <c r="P186" i="15"/>
  <c r="J7" i="15"/>
  <c r="J174" i="15"/>
  <c r="O89" i="15"/>
  <c r="Q273" i="15"/>
  <c r="P232" i="15"/>
  <c r="J153" i="15"/>
  <c r="O121" i="15"/>
  <c r="J59" i="15"/>
  <c r="O59" i="15"/>
  <c r="J124" i="15"/>
  <c r="O192" i="15"/>
  <c r="J136" i="15"/>
  <c r="O207" i="15"/>
  <c r="I278" i="15"/>
  <c r="O15" i="15"/>
  <c r="O95" i="15"/>
  <c r="I28" i="15"/>
  <c r="Q85" i="15"/>
  <c r="Q182" i="15"/>
  <c r="Q282" i="15"/>
  <c r="P112" i="15"/>
  <c r="P289" i="15"/>
  <c r="K76" i="15"/>
  <c r="K172" i="15"/>
  <c r="K258" i="15"/>
  <c r="Q52" i="15"/>
  <c r="Q150" i="15"/>
  <c r="Q244" i="15"/>
  <c r="P68" i="15"/>
  <c r="P214" i="15"/>
  <c r="K53" i="15"/>
  <c r="K151" i="15"/>
  <c r="K239" i="15"/>
  <c r="Q30" i="15"/>
  <c r="Q129" i="15"/>
  <c r="Q220" i="15"/>
  <c r="P50" i="15"/>
  <c r="P182" i="15"/>
  <c r="K32" i="15"/>
  <c r="K130" i="15"/>
  <c r="K222" i="15"/>
  <c r="Q7" i="15"/>
  <c r="Q104" i="15"/>
  <c r="Q201" i="15"/>
  <c r="P5" i="15"/>
  <c r="P136" i="15"/>
  <c r="J127" i="15"/>
  <c r="K91" i="15"/>
  <c r="K188" i="15"/>
  <c r="K273" i="15"/>
  <c r="Q70" i="15"/>
  <c r="Q165" i="15"/>
  <c r="Q260" i="15"/>
  <c r="P85" i="15"/>
  <c r="P248" i="15"/>
  <c r="K59" i="15"/>
  <c r="K154" i="15"/>
  <c r="K244" i="15"/>
  <c r="Q35" i="15"/>
  <c r="Q132" i="15"/>
  <c r="Q224" i="15"/>
  <c r="P43" i="15"/>
  <c r="P171" i="15"/>
  <c r="K23" i="15"/>
  <c r="K124" i="15"/>
  <c r="K216" i="15"/>
  <c r="K296" i="15"/>
  <c r="Q157" i="15"/>
  <c r="Q293" i="15"/>
  <c r="P255" i="15"/>
  <c r="J248" i="15"/>
  <c r="O127" i="15"/>
  <c r="O279" i="15"/>
  <c r="P27" i="15"/>
  <c r="P197" i="15"/>
  <c r="J16" i="15"/>
  <c r="J183" i="15"/>
  <c r="O42" i="15"/>
  <c r="O172" i="15"/>
  <c r="P211" i="15"/>
  <c r="J30" i="15"/>
  <c r="J198" i="15"/>
  <c r="O53" i="15"/>
  <c r="O185" i="15"/>
  <c r="P201" i="15"/>
  <c r="J18" i="15"/>
  <c r="J201" i="15"/>
  <c r="O152" i="15"/>
  <c r="Q283" i="15"/>
  <c r="P253" i="15"/>
  <c r="J213" i="15"/>
  <c r="O131" i="15"/>
  <c r="J81" i="15"/>
  <c r="O71" i="15"/>
  <c r="J133" i="15"/>
  <c r="O205" i="15"/>
  <c r="J145" i="15"/>
  <c r="O217" i="15"/>
  <c r="I302" i="15"/>
  <c r="O38" i="15"/>
  <c r="O107" i="15"/>
  <c r="I51" i="15"/>
  <c r="Q99" i="15"/>
  <c r="Q195" i="15"/>
  <c r="Q296" i="15"/>
  <c r="P130" i="15"/>
  <c r="J85" i="15"/>
  <c r="K87" i="15"/>
  <c r="K183" i="15"/>
  <c r="K269" i="15"/>
  <c r="Q65" i="15"/>
  <c r="Q162" i="15"/>
  <c r="Q256" i="15"/>
  <c r="P81" i="15"/>
  <c r="P236" i="15"/>
  <c r="K68" i="15"/>
  <c r="K163" i="15"/>
  <c r="K251" i="15"/>
  <c r="Q43" i="15"/>
  <c r="Q140" i="15"/>
  <c r="Q231" i="15"/>
  <c r="P69" i="15"/>
  <c r="P216" i="15"/>
  <c r="K44" i="15"/>
  <c r="K141" i="15"/>
  <c r="K231" i="15"/>
  <c r="Q18" i="15"/>
  <c r="Q120" i="15"/>
  <c r="Q212" i="15"/>
  <c r="P20" i="15"/>
  <c r="P151" i="15"/>
  <c r="K8" i="15"/>
  <c r="K108" i="15"/>
  <c r="K202" i="15"/>
  <c r="K283" i="15"/>
  <c r="Q79" i="15"/>
  <c r="Q175" i="15"/>
  <c r="Q275" i="15"/>
  <c r="P104" i="15"/>
  <c r="P275" i="15"/>
  <c r="K71" i="15"/>
  <c r="K166" i="15"/>
  <c r="K254" i="15"/>
  <c r="Q46" i="15"/>
  <c r="Q143" i="15"/>
  <c r="Q235" i="15"/>
  <c r="P59" i="15"/>
  <c r="P195" i="15"/>
  <c r="K36" i="15"/>
  <c r="K133" i="15"/>
  <c r="K225" i="15"/>
  <c r="Q12" i="15"/>
  <c r="Q168" i="15"/>
  <c r="P12" i="15"/>
  <c r="P284" i="15"/>
  <c r="J289" i="15"/>
  <c r="O137" i="15"/>
  <c r="O289" i="15"/>
  <c r="P42" i="15"/>
  <c r="P210" i="15"/>
  <c r="J65" i="15"/>
  <c r="J197" i="15"/>
  <c r="O52" i="15"/>
  <c r="O183" i="15"/>
  <c r="P220" i="15"/>
  <c r="J77" i="15"/>
  <c r="J211" i="15"/>
  <c r="O68" i="15"/>
  <c r="O198" i="15"/>
  <c r="P212" i="15"/>
  <c r="J69" i="15"/>
  <c r="J212" i="15"/>
  <c r="O174" i="15"/>
  <c r="P45" i="15"/>
  <c r="P262" i="15"/>
  <c r="J232" i="15"/>
  <c r="O188" i="15"/>
  <c r="J92" i="15"/>
  <c r="O154" i="15"/>
  <c r="J216" i="15"/>
  <c r="O275" i="15"/>
  <c r="J226" i="15"/>
  <c r="O288" i="15"/>
  <c r="O58" i="15"/>
  <c r="O204" i="15"/>
  <c r="O303" i="15"/>
  <c r="I264" i="15"/>
  <c r="K197" i="15"/>
  <c r="K280" i="15"/>
  <c r="Q76" i="15"/>
  <c r="Q172" i="15"/>
  <c r="Q271" i="15"/>
  <c r="P94" i="15"/>
  <c r="P266" i="15"/>
  <c r="K77" i="15"/>
  <c r="K173" i="15"/>
  <c r="K259" i="15"/>
  <c r="Q53" i="15"/>
  <c r="Q151" i="15"/>
  <c r="Q245" i="15"/>
  <c r="P82" i="15"/>
  <c r="P244" i="15"/>
  <c r="K54" i="15"/>
  <c r="K152" i="15"/>
  <c r="K240" i="15"/>
  <c r="Q32" i="15"/>
  <c r="Q130" i="15"/>
  <c r="Q222" i="15"/>
  <c r="P37" i="15"/>
  <c r="P168" i="15"/>
  <c r="K19" i="15"/>
  <c r="K121" i="15"/>
  <c r="K213" i="15"/>
  <c r="K294" i="15"/>
  <c r="Q91" i="15"/>
  <c r="Q188" i="15"/>
  <c r="Q289" i="15"/>
  <c r="P124" i="15"/>
  <c r="J39" i="15"/>
  <c r="K81" i="15"/>
  <c r="K178" i="15"/>
  <c r="K263" i="15"/>
  <c r="Q59" i="15"/>
  <c r="Q154" i="15"/>
  <c r="Q251" i="15"/>
  <c r="P74" i="15"/>
  <c r="P225" i="15"/>
  <c r="K47" i="15"/>
  <c r="K144" i="15"/>
  <c r="K234" i="15"/>
  <c r="Q36" i="15"/>
  <c r="Q179" i="15"/>
  <c r="P75" i="15"/>
  <c r="J63" i="15"/>
  <c r="O14" i="15"/>
  <c r="O147" i="15"/>
  <c r="Q228" i="15"/>
  <c r="P87" i="15"/>
  <c r="P219" i="15"/>
  <c r="J76" i="15"/>
  <c r="J210" i="15"/>
  <c r="O65" i="15"/>
  <c r="O228" i="15"/>
  <c r="P229" i="15"/>
  <c r="J88" i="15"/>
  <c r="J220" i="15"/>
  <c r="O77" i="15"/>
  <c r="O239" i="15"/>
  <c r="P222" i="15"/>
  <c r="J78" i="15"/>
  <c r="J260" i="15"/>
  <c r="O186" i="15"/>
  <c r="P70" i="15"/>
  <c r="J19" i="15"/>
  <c r="J241" i="15"/>
  <c r="O213" i="15"/>
  <c r="J154" i="15"/>
  <c r="O166" i="15"/>
  <c r="J225" i="15"/>
  <c r="O285" i="15"/>
  <c r="J235" i="15"/>
  <c r="O297" i="15"/>
  <c r="O86" i="15"/>
  <c r="O243" i="15"/>
  <c r="I24" i="15"/>
  <c r="I298" i="15"/>
  <c r="Q23" i="15"/>
  <c r="Q124" i="15"/>
  <c r="Q216" i="15"/>
  <c r="P26" i="15"/>
  <c r="P157" i="15"/>
  <c r="J171" i="15"/>
  <c r="J257" i="15"/>
  <c r="O63" i="15"/>
  <c r="O161" i="15"/>
  <c r="O248" i="15"/>
  <c r="Q258" i="15"/>
  <c r="P52" i="15"/>
  <c r="P150" i="15"/>
  <c r="P237" i="15"/>
  <c r="J27" i="15"/>
  <c r="J128" i="15"/>
  <c r="J219" i="15"/>
  <c r="O4" i="15"/>
  <c r="O100" i="15"/>
  <c r="O197" i="15"/>
  <c r="O280" i="15"/>
  <c r="P251" i="15"/>
  <c r="J43" i="15"/>
  <c r="J140" i="15"/>
  <c r="J229" i="15"/>
  <c r="O17" i="15"/>
  <c r="O114" i="15"/>
  <c r="O211" i="15"/>
  <c r="O291" i="15"/>
  <c r="P240" i="15"/>
  <c r="J32" i="15"/>
  <c r="J130" i="15"/>
  <c r="J222" i="15"/>
  <c r="O7" i="15"/>
  <c r="O104" i="15"/>
  <c r="O201" i="15"/>
  <c r="O282" i="15"/>
  <c r="Q294" i="15"/>
  <c r="P91" i="15"/>
  <c r="P188" i="15"/>
  <c r="P273" i="15"/>
  <c r="J70" i="15"/>
  <c r="J165" i="15"/>
  <c r="J253" i="15"/>
  <c r="O45" i="15"/>
  <c r="O142" i="15"/>
  <c r="O232" i="15"/>
  <c r="J9" i="15"/>
  <c r="J109" i="15"/>
  <c r="J203" i="15"/>
  <c r="J284" i="15"/>
  <c r="O81" i="15"/>
  <c r="O178" i="15"/>
  <c r="O263" i="15"/>
  <c r="J47" i="15"/>
  <c r="J144" i="15"/>
  <c r="J234" i="15"/>
  <c r="O23" i="15"/>
  <c r="O124" i="15"/>
  <c r="O216" i="15"/>
  <c r="O296" i="15"/>
  <c r="P267" i="15"/>
  <c r="J61" i="15"/>
  <c r="J159" i="15"/>
  <c r="J246" i="15"/>
  <c r="O37" i="15"/>
  <c r="O136" i="15"/>
  <c r="O226" i="15"/>
  <c r="M119" i="15"/>
  <c r="O199" i="15"/>
  <c r="I106" i="15"/>
  <c r="I64" i="15"/>
  <c r="O105" i="15"/>
  <c r="I21" i="15"/>
  <c r="I303" i="15"/>
  <c r="O62" i="15"/>
  <c r="O278" i="15"/>
  <c r="I160" i="15"/>
  <c r="I6" i="15"/>
  <c r="O134" i="15"/>
  <c r="I49" i="15"/>
  <c r="I261" i="15"/>
  <c r="O160" i="15"/>
  <c r="I73" i="15"/>
  <c r="O24" i="15"/>
  <c r="Q133" i="15"/>
  <c r="Q225" i="15"/>
  <c r="P44" i="15"/>
  <c r="P173" i="15"/>
  <c r="J182" i="15"/>
  <c r="J268" i="15"/>
  <c r="O75" i="15"/>
  <c r="O171" i="15"/>
  <c r="O257" i="15"/>
  <c r="Q269" i="15"/>
  <c r="P65" i="15"/>
  <c r="P162" i="15"/>
  <c r="P249" i="15"/>
  <c r="J42" i="15"/>
  <c r="J138" i="15"/>
  <c r="J228" i="15"/>
  <c r="O16" i="15"/>
  <c r="O113" i="15"/>
  <c r="O210" i="15"/>
  <c r="O290" i="15"/>
  <c r="P259" i="15"/>
  <c r="J53" i="15"/>
  <c r="J151" i="15"/>
  <c r="J239" i="15"/>
  <c r="O30" i="15"/>
  <c r="O129" i="15"/>
  <c r="O220" i="15"/>
  <c r="P164" i="15"/>
  <c r="P252" i="15"/>
  <c r="J44" i="15"/>
  <c r="J141" i="15"/>
  <c r="J231" i="15"/>
  <c r="O18" i="15"/>
  <c r="O120" i="15"/>
  <c r="O212" i="15"/>
  <c r="O293" i="15"/>
  <c r="P8" i="15"/>
  <c r="P108" i="15"/>
  <c r="P202" i="15"/>
  <c r="P283" i="15"/>
  <c r="J79" i="15"/>
  <c r="J175" i="15"/>
  <c r="J262" i="15"/>
  <c r="O57" i="15"/>
  <c r="O153" i="15"/>
  <c r="O241" i="15"/>
  <c r="J20" i="15"/>
  <c r="J122" i="15"/>
  <c r="J214" i="15"/>
  <c r="J295" i="15"/>
  <c r="O92" i="15"/>
  <c r="O190" i="15"/>
  <c r="O274" i="15"/>
  <c r="J60" i="15"/>
  <c r="J157" i="15"/>
  <c r="J245" i="15"/>
  <c r="O36" i="15"/>
  <c r="O133" i="15"/>
  <c r="O225" i="15"/>
  <c r="P194" i="15"/>
  <c r="P277" i="15"/>
  <c r="J74" i="15"/>
  <c r="J170" i="15"/>
  <c r="J256" i="15"/>
  <c r="O48" i="15"/>
  <c r="O145" i="15"/>
  <c r="O235" i="15"/>
  <c r="O31" i="15"/>
  <c r="O238" i="15"/>
  <c r="I126" i="15"/>
  <c r="I206" i="15"/>
  <c r="O123" i="15"/>
  <c r="I40" i="15"/>
  <c r="O97" i="15"/>
  <c r="O90" i="15"/>
  <c r="O302" i="15"/>
  <c r="I189" i="15"/>
  <c r="I101" i="15"/>
  <c r="O158" i="15"/>
  <c r="I67" i="15"/>
  <c r="I292" i="15"/>
  <c r="O189" i="15"/>
  <c r="I98" i="15"/>
  <c r="O139" i="15"/>
  <c r="Q47" i="15"/>
  <c r="Q144" i="15"/>
  <c r="Q236" i="15"/>
  <c r="P60" i="15"/>
  <c r="P203" i="15"/>
  <c r="J195" i="15"/>
  <c r="J279" i="15"/>
  <c r="O85" i="15"/>
  <c r="O182" i="15"/>
  <c r="O268" i="15"/>
  <c r="Q280" i="15"/>
  <c r="P76" i="15"/>
  <c r="P172" i="15"/>
  <c r="P258" i="15"/>
  <c r="J52" i="15"/>
  <c r="J150" i="15"/>
  <c r="J237" i="15"/>
  <c r="O27" i="15"/>
  <c r="O128" i="15"/>
  <c r="O219" i="15"/>
  <c r="P185" i="15"/>
  <c r="P271" i="15"/>
  <c r="J68" i="15"/>
  <c r="J163" i="15"/>
  <c r="J251" i="15"/>
  <c r="O43" i="15"/>
  <c r="O140" i="15"/>
  <c r="O229" i="15"/>
  <c r="P174" i="15"/>
  <c r="P260" i="15"/>
  <c r="J54" i="15"/>
  <c r="J152" i="15"/>
  <c r="J240" i="15"/>
  <c r="O32" i="15"/>
  <c r="O130" i="15"/>
  <c r="O222" i="15"/>
  <c r="Q232" i="15"/>
  <c r="P19" i="15"/>
  <c r="P121" i="15"/>
  <c r="P213" i="15"/>
  <c r="P294" i="15"/>
  <c r="J91" i="15"/>
  <c r="J188" i="15"/>
  <c r="J273" i="15"/>
  <c r="O70" i="15"/>
  <c r="O165" i="15"/>
  <c r="O253" i="15"/>
  <c r="J35" i="15"/>
  <c r="J132" i="15"/>
  <c r="J224" i="15"/>
  <c r="O9" i="15"/>
  <c r="O109" i="15"/>
  <c r="O203" i="15"/>
  <c r="O284" i="15"/>
  <c r="J72" i="15"/>
  <c r="J168" i="15"/>
  <c r="J255" i="15"/>
  <c r="O47" i="15"/>
  <c r="O144" i="15"/>
  <c r="O234" i="15"/>
  <c r="P207" i="15"/>
  <c r="P288" i="15"/>
  <c r="J84" i="15"/>
  <c r="J180" i="15"/>
  <c r="J267" i="15"/>
  <c r="O61" i="15"/>
  <c r="O159" i="15"/>
  <c r="O246" i="15"/>
  <c r="O56" i="15"/>
  <c r="O270" i="15"/>
  <c r="I156" i="15"/>
  <c r="I286" i="15"/>
  <c r="O155" i="15"/>
  <c r="I95" i="15"/>
  <c r="O215" i="15"/>
  <c r="O106" i="15"/>
  <c r="I22" i="15"/>
  <c r="I209" i="15"/>
  <c r="I196" i="15"/>
  <c r="O187" i="15"/>
  <c r="I97" i="15"/>
  <c r="O22" i="15"/>
  <c r="O209" i="15"/>
  <c r="I117" i="15"/>
  <c r="O261" i="15"/>
  <c r="J252" i="15"/>
  <c r="O44" i="15"/>
  <c r="O141" i="15"/>
  <c r="O231" i="15"/>
  <c r="Q241" i="15"/>
  <c r="P33" i="15"/>
  <c r="P131" i="15"/>
  <c r="P223" i="15"/>
  <c r="J8" i="15"/>
  <c r="J108" i="15"/>
  <c r="J202" i="15"/>
  <c r="J283" i="15"/>
  <c r="O79" i="15"/>
  <c r="O175" i="15"/>
  <c r="O262" i="15"/>
  <c r="J46" i="15"/>
  <c r="J143" i="15"/>
  <c r="J233" i="15"/>
  <c r="O20" i="15"/>
  <c r="O122" i="15"/>
  <c r="O214" i="15"/>
  <c r="O295" i="15"/>
  <c r="J82" i="15"/>
  <c r="J179" i="15"/>
  <c r="J266" i="15"/>
  <c r="O60" i="15"/>
  <c r="O157" i="15"/>
  <c r="O245" i="15"/>
  <c r="P217" i="15"/>
  <c r="P297" i="15"/>
  <c r="J94" i="15"/>
  <c r="J194" i="15"/>
  <c r="J277" i="15"/>
  <c r="O74" i="15"/>
  <c r="O170" i="15"/>
  <c r="O256" i="15"/>
  <c r="O83" i="15"/>
  <c r="O300" i="15"/>
  <c r="I184" i="15"/>
  <c r="O116" i="15"/>
  <c r="O181" i="15"/>
  <c r="I107" i="15"/>
  <c r="I29" i="15"/>
  <c r="O126" i="15"/>
  <c r="I41" i="15"/>
  <c r="I250" i="15"/>
  <c r="O21" i="15"/>
  <c r="O206" i="15"/>
  <c r="I116" i="15"/>
  <c r="O41" i="15"/>
  <c r="O250" i="15"/>
  <c r="I146" i="15"/>
  <c r="I55" i="15"/>
  <c r="J244" i="15"/>
  <c r="O35" i="15"/>
  <c r="O132" i="15"/>
  <c r="O224" i="15"/>
  <c r="P296" i="15"/>
  <c r="J93" i="15"/>
  <c r="J192" i="15"/>
  <c r="J275" i="15"/>
  <c r="O72" i="15"/>
  <c r="O168" i="15"/>
  <c r="O255" i="15"/>
  <c r="P226" i="15"/>
  <c r="J13" i="15"/>
  <c r="J111" i="15"/>
  <c r="J207" i="15"/>
  <c r="J288" i="15"/>
  <c r="O84" i="15"/>
  <c r="O180" i="15"/>
  <c r="O267" i="15"/>
  <c r="O102" i="15"/>
  <c r="I15" i="15"/>
  <c r="I204" i="15"/>
  <c r="O11" i="15"/>
  <c r="O200" i="15"/>
  <c r="I134" i="15"/>
  <c r="I118" i="15"/>
  <c r="O156" i="15"/>
  <c r="I66" i="15"/>
  <c r="I287" i="15"/>
  <c r="O40" i="15"/>
  <c r="O247" i="15"/>
  <c r="I139" i="15"/>
  <c r="O66" i="15"/>
  <c r="O287" i="15"/>
  <c r="I169" i="15"/>
  <c r="I148" i="15"/>
  <c r="J186" i="15"/>
  <c r="J272" i="15"/>
  <c r="O69" i="15"/>
  <c r="O164" i="15"/>
  <c r="O252" i="15"/>
  <c r="Q262" i="15"/>
  <c r="P57" i="15"/>
  <c r="P153" i="15"/>
  <c r="P241" i="15"/>
  <c r="J33" i="15"/>
  <c r="J131" i="15"/>
  <c r="J223" i="15"/>
  <c r="O8" i="15"/>
  <c r="O108" i="15"/>
  <c r="O202" i="15"/>
  <c r="O283" i="15"/>
  <c r="J71" i="15"/>
  <c r="J166" i="15"/>
  <c r="J254" i="15"/>
  <c r="O46" i="15"/>
  <c r="O143" i="15"/>
  <c r="O233" i="15"/>
  <c r="J12" i="15"/>
  <c r="J110" i="15"/>
  <c r="J205" i="15"/>
  <c r="J285" i="15"/>
  <c r="O82" i="15"/>
  <c r="O179" i="15"/>
  <c r="O266" i="15"/>
  <c r="P235" i="15"/>
  <c r="J25" i="15"/>
  <c r="J125" i="15"/>
  <c r="J217" i="15"/>
  <c r="J297" i="15"/>
  <c r="O94" i="15"/>
  <c r="O194" i="15"/>
  <c r="O277" i="15"/>
  <c r="O119" i="15"/>
  <c r="I38" i="15"/>
  <c r="I243" i="15"/>
  <c r="O34" i="15"/>
  <c r="O242" i="15"/>
  <c r="I158" i="15"/>
  <c r="I230" i="15"/>
  <c r="O184" i="15"/>
  <c r="I96" i="15"/>
  <c r="I221" i="15"/>
  <c r="O64" i="15"/>
  <c r="O286" i="15"/>
  <c r="I167" i="15"/>
  <c r="O96" i="15"/>
  <c r="I3" i="15"/>
  <c r="I193" i="15"/>
  <c r="I265" i="15"/>
  <c r="S312" i="15" l="1"/>
  <c r="R309" i="15"/>
  <c r="S308" i="15"/>
  <c r="R312" i="15"/>
  <c r="R311" i="15"/>
  <c r="S310" i="15"/>
  <c r="S311" i="15"/>
  <c r="R310" i="15"/>
  <c r="S309" i="15"/>
  <c r="R308" i="15"/>
  <c r="J2" i="15"/>
  <c r="R176" i="15"/>
  <c r="R107" i="15"/>
  <c r="R304" i="15"/>
  <c r="S304" i="15"/>
  <c r="R90" i="15"/>
  <c r="S306" i="15"/>
  <c r="S305" i="15"/>
  <c r="R307" i="15"/>
  <c r="R306" i="15"/>
  <c r="R305" i="15"/>
  <c r="S307" i="15"/>
  <c r="R15" i="15"/>
  <c r="S229" i="15"/>
  <c r="R56" i="15"/>
  <c r="S265" i="15"/>
  <c r="R31" i="15"/>
  <c r="R25" i="15"/>
  <c r="R112" i="15"/>
  <c r="R50" i="15"/>
  <c r="R234" i="15"/>
  <c r="R136" i="15"/>
  <c r="R236" i="15"/>
  <c r="R216" i="15"/>
  <c r="R35" i="15"/>
  <c r="R263" i="15"/>
  <c r="R81" i="15"/>
  <c r="R120" i="15"/>
  <c r="R190" i="15"/>
  <c r="R137" i="15"/>
  <c r="R46" i="15"/>
  <c r="R17" i="15"/>
  <c r="R282" i="15"/>
  <c r="R267" i="15"/>
  <c r="R32" i="15"/>
  <c r="R220" i="15"/>
  <c r="R75" i="15"/>
  <c r="R217" i="15"/>
  <c r="R68" i="15"/>
  <c r="R108" i="15"/>
  <c r="R277" i="15"/>
  <c r="R208" i="15"/>
  <c r="R7" i="15"/>
  <c r="R259" i="15"/>
  <c r="R157" i="15"/>
  <c r="R88" i="15"/>
  <c r="R297" i="15"/>
  <c r="R252" i="15"/>
  <c r="R128" i="15"/>
  <c r="R248" i="15"/>
  <c r="R254" i="15"/>
  <c r="R185" i="15"/>
  <c r="R192" i="15"/>
  <c r="R91" i="15"/>
  <c r="R168" i="15"/>
  <c r="R237" i="15"/>
  <c r="R301" i="15"/>
  <c r="R232" i="15"/>
  <c r="R48" i="15"/>
  <c r="R30" i="15"/>
  <c r="R212" i="15"/>
  <c r="R170" i="15"/>
  <c r="R284" i="15"/>
  <c r="R211" i="15"/>
  <c r="R141" i="15"/>
  <c r="R294" i="15"/>
  <c r="R61" i="15"/>
  <c r="R281" i="15"/>
  <c r="R23" i="15"/>
  <c r="R172" i="15"/>
  <c r="R179" i="15"/>
  <c r="R159" i="15"/>
  <c r="R272" i="15"/>
  <c r="R12" i="15"/>
  <c r="R5" i="15"/>
  <c r="R152" i="15"/>
  <c r="R165" i="15"/>
  <c r="R256" i="15"/>
  <c r="R273" i="15"/>
  <c r="R121" i="15"/>
  <c r="R229" i="15"/>
  <c r="R296" i="15"/>
  <c r="R39" i="15"/>
  <c r="R113" i="15"/>
  <c r="R129" i="15"/>
  <c r="R99" i="15"/>
  <c r="R285" i="15"/>
  <c r="R94" i="15"/>
  <c r="R283" i="15"/>
  <c r="R201" i="15"/>
  <c r="R241" i="15"/>
  <c r="R109" i="15"/>
  <c r="R78" i="15"/>
  <c r="R36" i="15"/>
  <c r="R71" i="15"/>
  <c r="R245" i="15"/>
  <c r="R37" i="15"/>
  <c r="R226" i="15"/>
  <c r="R219" i="15"/>
  <c r="R150" i="15"/>
  <c r="R53" i="15"/>
  <c r="R60" i="15"/>
  <c r="R100" i="15"/>
  <c r="R269" i="15"/>
  <c r="R87" i="15"/>
  <c r="R74" i="15"/>
  <c r="R186" i="15"/>
  <c r="R300" i="15"/>
  <c r="R110" i="15"/>
  <c r="R45" i="15"/>
  <c r="R180" i="15"/>
  <c r="R280" i="15"/>
  <c r="R222" i="15"/>
  <c r="R303" i="15"/>
  <c r="R257" i="15"/>
  <c r="R262" i="15"/>
  <c r="R59" i="15"/>
  <c r="R111" i="15"/>
  <c r="R251" i="15"/>
  <c r="R249" i="15"/>
  <c r="R198" i="15"/>
  <c r="R122" i="15"/>
  <c r="R103" i="15"/>
  <c r="R26" i="15"/>
  <c r="R16" i="15"/>
  <c r="R140" i="15"/>
  <c r="R127" i="15"/>
  <c r="R240" i="15"/>
  <c r="R33" i="15"/>
  <c r="R290" i="15"/>
  <c r="R214" i="15"/>
  <c r="R171" i="15"/>
  <c r="R133" i="15"/>
  <c r="R72" i="15"/>
  <c r="R164" i="15"/>
  <c r="R151" i="15"/>
  <c r="R174" i="15"/>
  <c r="R163" i="15"/>
  <c r="R161" i="15"/>
  <c r="R18" i="15"/>
  <c r="R130" i="15"/>
  <c r="R244" i="15"/>
  <c r="R13" i="15"/>
  <c r="R231" i="15"/>
  <c r="R291" i="15"/>
  <c r="R239" i="15"/>
  <c r="R162" i="15"/>
  <c r="R205" i="15"/>
  <c r="R223" i="15"/>
  <c r="R76" i="15"/>
  <c r="R43" i="15"/>
  <c r="R175" i="15"/>
  <c r="R70" i="15"/>
  <c r="R147" i="15"/>
  <c r="R125" i="15"/>
  <c r="R197" i="15"/>
  <c r="R114" i="15"/>
  <c r="R228" i="15"/>
  <c r="R65" i="15"/>
  <c r="R85" i="15"/>
  <c r="R225" i="15"/>
  <c r="R194" i="15"/>
  <c r="R295" i="15"/>
  <c r="R143" i="15"/>
  <c r="R260" i="15"/>
  <c r="R20" i="15"/>
  <c r="R183" i="15"/>
  <c r="R210" i="15"/>
  <c r="R266" i="15"/>
  <c r="R274" i="15"/>
  <c r="R227" i="15"/>
  <c r="R145" i="15"/>
  <c r="R14" i="15"/>
  <c r="R57" i="15"/>
  <c r="R42" i="15"/>
  <c r="R154" i="15"/>
  <c r="R268" i="15"/>
  <c r="R77" i="15"/>
  <c r="R255" i="15"/>
  <c r="R52" i="15"/>
  <c r="R92" i="15"/>
  <c r="R178" i="15"/>
  <c r="R279" i="15"/>
  <c r="R89" i="15"/>
  <c r="R235" i="15"/>
  <c r="R302" i="15"/>
  <c r="R289" i="15"/>
  <c r="R258" i="15"/>
  <c r="R182" i="15"/>
  <c r="R195" i="15"/>
  <c r="R138" i="15"/>
  <c r="R271" i="15"/>
  <c r="R124" i="15"/>
  <c r="R173" i="15"/>
  <c r="R288" i="15"/>
  <c r="R293" i="15"/>
  <c r="R202" i="15"/>
  <c r="R19" i="15"/>
  <c r="R8" i="15"/>
  <c r="R132" i="15"/>
  <c r="R69" i="15"/>
  <c r="R54" i="15"/>
  <c r="R24" i="15"/>
  <c r="R218" i="15"/>
  <c r="R203" i="15"/>
  <c r="R142" i="15"/>
  <c r="R47" i="15"/>
  <c r="R44" i="15"/>
  <c r="R84" i="15"/>
  <c r="R253" i="15"/>
  <c r="R166" i="15"/>
  <c r="R131" i="15"/>
  <c r="R153" i="15"/>
  <c r="R4" i="15"/>
  <c r="R213" i="15"/>
  <c r="R144" i="15"/>
  <c r="R27" i="15"/>
  <c r="R93" i="15"/>
  <c r="R246" i="15"/>
  <c r="R177" i="15"/>
  <c r="R233" i="15"/>
  <c r="R275" i="15"/>
  <c r="R63" i="15"/>
  <c r="R79" i="15"/>
  <c r="R207" i="15"/>
  <c r="R9" i="15"/>
  <c r="R224" i="15"/>
  <c r="R82" i="15"/>
  <c r="R188" i="15"/>
  <c r="R104" i="15"/>
  <c r="R160" i="15"/>
  <c r="R215" i="15"/>
  <c r="R199" i="15"/>
  <c r="S131" i="15"/>
  <c r="R3" i="15"/>
  <c r="S143" i="15"/>
  <c r="S187" i="15"/>
  <c r="R264" i="15"/>
  <c r="S88" i="15"/>
  <c r="S176" i="15"/>
  <c r="S252" i="15"/>
  <c r="S233" i="15"/>
  <c r="S294" i="15"/>
  <c r="S29" i="15"/>
  <c r="S250" i="15"/>
  <c r="S203" i="15"/>
  <c r="R299" i="15"/>
  <c r="R200" i="15"/>
  <c r="S155" i="15"/>
  <c r="R187" i="15"/>
  <c r="R40" i="15"/>
  <c r="R242" i="15"/>
  <c r="R10" i="15"/>
  <c r="R116" i="15"/>
  <c r="R115" i="15"/>
  <c r="S13" i="15"/>
  <c r="S215" i="15"/>
  <c r="S158" i="15"/>
  <c r="R278" i="15"/>
  <c r="R155" i="15"/>
  <c r="R29" i="15"/>
  <c r="R181" i="15"/>
  <c r="S224" i="15"/>
  <c r="S260" i="15"/>
  <c r="S301" i="15"/>
  <c r="R98" i="15"/>
  <c r="R169" i="15"/>
  <c r="S156" i="15"/>
  <c r="R22" i="15"/>
  <c r="R34" i="15"/>
  <c r="R270" i="15"/>
  <c r="R123" i="15"/>
  <c r="R96" i="15"/>
  <c r="R118" i="15"/>
  <c r="S282" i="15"/>
  <c r="S86" i="15"/>
  <c r="S231" i="15"/>
  <c r="R97" i="15"/>
  <c r="S199" i="15"/>
  <c r="S7" i="15"/>
  <c r="S185" i="15"/>
  <c r="S37" i="15"/>
  <c r="S238" i="15"/>
  <c r="S3" i="15"/>
  <c r="S49" i="15"/>
  <c r="S82" i="15"/>
  <c r="S10" i="15"/>
  <c r="R191" i="15"/>
  <c r="S221" i="15"/>
  <c r="S247" i="15"/>
  <c r="S300" i="15"/>
  <c r="R238" i="15"/>
  <c r="R146" i="15"/>
  <c r="R11" i="15"/>
  <c r="R193" i="15"/>
  <c r="S209" i="15"/>
  <c r="R73" i="15"/>
  <c r="R80" i="15"/>
  <c r="S146" i="15"/>
  <c r="R230" i="15"/>
  <c r="S217" i="15"/>
  <c r="S268" i="15"/>
  <c r="R101" i="15"/>
  <c r="Q2" i="15"/>
  <c r="R126" i="15"/>
  <c r="M2" i="15"/>
  <c r="S141" i="15"/>
  <c r="R286" i="15"/>
  <c r="S139" i="15"/>
  <c r="S190" i="15"/>
  <c r="R49" i="15"/>
  <c r="S38" i="15"/>
  <c r="S83" i="15"/>
  <c r="R95" i="15"/>
  <c r="L2" i="15"/>
  <c r="S242" i="15"/>
  <c r="S40" i="15"/>
  <c r="H2" i="15"/>
  <c r="N2" i="15"/>
  <c r="R287" i="15"/>
  <c r="S115" i="15"/>
  <c r="R139" i="15"/>
  <c r="F2" i="15"/>
  <c r="R204" i="15"/>
  <c r="O2" i="15"/>
  <c r="G2" i="15"/>
  <c r="S64" i="15"/>
  <c r="R209" i="15"/>
  <c r="S189" i="15"/>
  <c r="R106" i="15"/>
  <c r="R298" i="15"/>
  <c r="I2" i="15"/>
  <c r="P2" i="15"/>
  <c r="S287" i="15"/>
  <c r="S35" i="15"/>
  <c r="R184" i="15"/>
  <c r="S246" i="15"/>
  <c r="R67" i="15"/>
  <c r="R62" i="15"/>
  <c r="S69" i="15"/>
  <c r="S249" i="15"/>
  <c r="S279" i="15"/>
  <c r="S12" i="15"/>
  <c r="S75" i="15"/>
  <c r="S240" i="15"/>
  <c r="R250" i="15"/>
  <c r="S202" i="15"/>
  <c r="S80" i="15"/>
  <c r="S142" i="15"/>
  <c r="R276" i="15"/>
  <c r="S169" i="15"/>
  <c r="R119" i="15"/>
  <c r="R86" i="15"/>
  <c r="S292" i="15"/>
  <c r="S264" i="15"/>
  <c r="S207" i="15"/>
  <c r="R149" i="15"/>
  <c r="S191" i="15"/>
  <c r="S148" i="15"/>
  <c r="S278" i="15"/>
  <c r="S263" i="15"/>
  <c r="S116" i="15"/>
  <c r="S118" i="15"/>
  <c r="S193" i="15"/>
  <c r="R102" i="15"/>
  <c r="S204" i="15"/>
  <c r="S101" i="15"/>
  <c r="S135" i="15"/>
  <c r="R189" i="15"/>
  <c r="R28" i="15"/>
  <c r="R221" i="15"/>
  <c r="R134" i="15"/>
  <c r="R292" i="15"/>
  <c r="R261" i="15"/>
  <c r="S11" i="15"/>
  <c r="S237" i="15"/>
  <c r="T237" i="15" s="1"/>
  <c r="V237" i="15" s="1"/>
  <c r="S140" i="15"/>
  <c r="R135" i="15"/>
  <c r="R38" i="15"/>
  <c r="R41" i="15"/>
  <c r="S100" i="15"/>
  <c r="R51" i="15"/>
  <c r="S71" i="15"/>
  <c r="S272" i="15"/>
  <c r="S276" i="15"/>
  <c r="S299" i="15"/>
  <c r="S28" i="15"/>
  <c r="R158" i="15"/>
  <c r="S111" i="15"/>
  <c r="S213" i="15"/>
  <c r="S302" i="15"/>
  <c r="S31" i="15"/>
  <c r="S105" i="15"/>
  <c r="S161" i="15"/>
  <c r="S297" i="15"/>
  <c r="S256" i="15"/>
  <c r="S227" i="15"/>
  <c r="S223" i="15"/>
  <c r="S166" i="15"/>
  <c r="S163" i="15"/>
  <c r="S234" i="15"/>
  <c r="S137" i="15"/>
  <c r="S78" i="15"/>
  <c r="S289" i="15"/>
  <c r="S126" i="15"/>
  <c r="S17" i="15"/>
  <c r="S58" i="15"/>
  <c r="S25" i="15"/>
  <c r="S259" i="15"/>
  <c r="S95" i="15"/>
  <c r="S206" i="15"/>
  <c r="S30" i="15"/>
  <c r="S107" i="15"/>
  <c r="S117" i="15"/>
  <c r="S15" i="15"/>
  <c r="T15" i="15" s="1"/>
  <c r="S243" i="15"/>
  <c r="R247" i="15"/>
  <c r="S73" i="15"/>
  <c r="S56" i="15"/>
  <c r="S26" i="15"/>
  <c r="S62" i="15"/>
  <c r="R206" i="15"/>
  <c r="S303" i="15"/>
  <c r="S298" i="15"/>
  <c r="S55" i="15"/>
  <c r="R58" i="15"/>
  <c r="S160" i="15"/>
  <c r="S257" i="15"/>
  <c r="S6" i="15"/>
  <c r="S261" i="15"/>
  <c r="S212" i="15"/>
  <c r="R105" i="15"/>
  <c r="S67" i="15"/>
  <c r="S196" i="15"/>
  <c r="R21" i="15"/>
  <c r="S286" i="15"/>
  <c r="R196" i="15"/>
  <c r="R156" i="15"/>
  <c r="S253" i="15"/>
  <c r="R64" i="15"/>
  <c r="S188" i="15"/>
  <c r="R243" i="15"/>
  <c r="R66" i="15"/>
  <c r="S97" i="15"/>
  <c r="S113" i="15"/>
  <c r="R6" i="15"/>
  <c r="S147" i="15"/>
  <c r="S195" i="15"/>
  <c r="S103" i="15"/>
  <c r="R83" i="15"/>
  <c r="S167" i="15"/>
  <c r="S230" i="15"/>
  <c r="S39" i="15"/>
  <c r="S208" i="15"/>
  <c r="S177" i="15"/>
  <c r="R117" i="15"/>
  <c r="S106" i="15"/>
  <c r="S222" i="15"/>
  <c r="S123" i="15"/>
  <c r="S24" i="15"/>
  <c r="S184" i="15"/>
  <c r="S5" i="15"/>
  <c r="S181" i="15"/>
  <c r="S270" i="15"/>
  <c r="S120" i="15"/>
  <c r="S98" i="15"/>
  <c r="S102" i="15"/>
  <c r="R265" i="15"/>
  <c r="S178" i="15"/>
  <c r="S228" i="15"/>
  <c r="S51" i="15"/>
  <c r="S41" i="15"/>
  <c r="S179" i="15"/>
  <c r="S22" i="15"/>
  <c r="S226" i="15"/>
  <c r="R148" i="15"/>
  <c r="R167" i="15"/>
  <c r="S21" i="15"/>
  <c r="S76" i="15"/>
  <c r="S296" i="15"/>
  <c r="S45" i="15"/>
  <c r="S280" i="15"/>
  <c r="S183" i="15"/>
  <c r="S132" i="15"/>
  <c r="S201" i="15"/>
  <c r="S138" i="15"/>
  <c r="S245" i="15"/>
  <c r="S72" i="15"/>
  <c r="S175" i="15"/>
  <c r="S267" i="15"/>
  <c r="S192" i="15"/>
  <c r="S61" i="15"/>
  <c r="S33" i="15"/>
  <c r="S251" i="15"/>
  <c r="S174" i="15"/>
  <c r="S4" i="15"/>
  <c r="S125" i="15"/>
  <c r="S210" i="15"/>
  <c r="S281" i="15"/>
  <c r="S9" i="15"/>
  <c r="S149" i="15"/>
  <c r="S68" i="15"/>
  <c r="S94" i="15"/>
  <c r="S99" i="15"/>
  <c r="S81" i="15"/>
  <c r="S159" i="15"/>
  <c r="S277" i="15"/>
  <c r="S8" i="15"/>
  <c r="S66" i="15"/>
  <c r="S14" i="15"/>
  <c r="S154" i="15"/>
  <c r="S200" i="15"/>
  <c r="S79" i="15"/>
  <c r="S32" i="15"/>
  <c r="S136" i="15"/>
  <c r="S114" i="15"/>
  <c r="S96" i="15"/>
  <c r="S20" i="15"/>
  <c r="S85" i="15"/>
  <c r="S293" i="15"/>
  <c r="S162" i="15"/>
  <c r="S34" i="15"/>
  <c r="S44" i="15"/>
  <c r="S90" i="15"/>
  <c r="S92" i="15"/>
  <c r="S134" i="15"/>
  <c r="S254" i="15"/>
  <c r="S269" i="15"/>
  <c r="S255" i="15"/>
  <c r="S119" i="15"/>
  <c r="S52" i="15"/>
  <c r="S104" i="15"/>
  <c r="S236" i="15"/>
  <c r="S53" i="15"/>
  <c r="S197" i="15"/>
  <c r="S70" i="15"/>
  <c r="S150" i="15"/>
  <c r="S182" i="15"/>
  <c r="S89" i="15"/>
  <c r="S198" i="15"/>
  <c r="S112" i="15"/>
  <c r="S127" i="15"/>
  <c r="S291" i="15"/>
  <c r="S84" i="15"/>
  <c r="S54" i="15"/>
  <c r="S128" i="15"/>
  <c r="S180" i="15"/>
  <c r="S285" i="15"/>
  <c r="S93" i="15"/>
  <c r="S295" i="15"/>
  <c r="S239" i="15"/>
  <c r="S205" i="15"/>
  <c r="S48" i="15"/>
  <c r="S168" i="15"/>
  <c r="S274" i="15"/>
  <c r="S46" i="15"/>
  <c r="R55" i="15"/>
  <c r="S47" i="15"/>
  <c r="S244" i="15"/>
  <c r="S266" i="15"/>
  <c r="S275" i="15"/>
  <c r="S170" i="15"/>
  <c r="S157" i="15"/>
  <c r="S194" i="15"/>
  <c r="S57" i="15"/>
  <c r="S173" i="15"/>
  <c r="S273" i="15"/>
  <c r="S23" i="15"/>
  <c r="S74" i="15"/>
  <c r="S60" i="15"/>
  <c r="S235" i="15"/>
  <c r="S220" i="15"/>
  <c r="S63" i="15"/>
  <c r="S36" i="15"/>
  <c r="S42" i="15"/>
  <c r="S18" i="15"/>
  <c r="S248" i="15"/>
  <c r="S110" i="15"/>
  <c r="S186" i="15"/>
  <c r="S211" i="15"/>
  <c r="S50" i="15"/>
  <c r="S152" i="15"/>
  <c r="S218" i="15"/>
  <c r="S283" i="15"/>
  <c r="S284" i="15"/>
  <c r="S19" i="15"/>
  <c r="S271" i="15"/>
  <c r="S145" i="15"/>
  <c r="S133" i="15"/>
  <c r="S129" i="15"/>
  <c r="S77" i="15"/>
  <c r="S219" i="15"/>
  <c r="S59" i="15"/>
  <c r="S130" i="15"/>
  <c r="S151" i="15"/>
  <c r="S262" i="15"/>
  <c r="S65" i="15"/>
  <c r="S172" i="15"/>
  <c r="S171" i="15"/>
  <c r="S121" i="15"/>
  <c r="S122" i="15"/>
  <c r="S290" i="15"/>
  <c r="S16" i="15"/>
  <c r="S87" i="15"/>
  <c r="S109" i="15"/>
  <c r="S164" i="15"/>
  <c r="S214" i="15"/>
  <c r="S43" i="15"/>
  <c r="S27" i="15"/>
  <c r="S144" i="15"/>
  <c r="S241" i="15"/>
  <c r="S108" i="15"/>
  <c r="S124" i="15"/>
  <c r="S216" i="15"/>
  <c r="S153" i="15"/>
  <c r="S288" i="15"/>
  <c r="S165" i="15"/>
  <c r="S258" i="15"/>
  <c r="S225" i="15"/>
  <c r="S232" i="15"/>
  <c r="S91" i="15"/>
  <c r="T107" i="15" l="1"/>
  <c r="V107" i="15" s="1"/>
  <c r="T176" i="15"/>
  <c r="U176" i="15" s="1"/>
  <c r="T229" i="15"/>
  <c r="V229" i="15" s="1"/>
  <c r="T309" i="15"/>
  <c r="U309" i="15" s="1"/>
  <c r="T311" i="15"/>
  <c r="U311" i="15" s="1"/>
  <c r="T13" i="15"/>
  <c r="V13" i="15" s="1"/>
  <c r="T308" i="15"/>
  <c r="U308" i="15" s="1"/>
  <c r="T310" i="15"/>
  <c r="V310" i="15" s="1"/>
  <c r="T281" i="15"/>
  <c r="V281" i="15" s="1"/>
  <c r="T312" i="15"/>
  <c r="V312" i="15" s="1"/>
  <c r="T65" i="15"/>
  <c r="V65" i="15" s="1"/>
  <c r="T90" i="15"/>
  <c r="V90" i="15" s="1"/>
  <c r="T127" i="15"/>
  <c r="U127" i="15" s="1"/>
  <c r="T160" i="15"/>
  <c r="V160" i="15" s="1"/>
  <c r="T56" i="15"/>
  <c r="V56" i="15" s="1"/>
  <c r="T264" i="15"/>
  <c r="V264" i="15" s="1"/>
  <c r="T170" i="15"/>
  <c r="V170" i="15" s="1"/>
  <c r="T137" i="15"/>
  <c r="V137" i="15" s="1"/>
  <c r="T265" i="15"/>
  <c r="V265" i="15" s="1"/>
  <c r="T115" i="15"/>
  <c r="V115" i="15" s="1"/>
  <c r="T251" i="15"/>
  <c r="V251" i="15" s="1"/>
  <c r="T304" i="15"/>
  <c r="U304" i="15" s="1"/>
  <c r="T175" i="15"/>
  <c r="V175" i="15" s="1"/>
  <c r="T103" i="15"/>
  <c r="V103" i="15" s="1"/>
  <c r="T240" i="15"/>
  <c r="V240" i="15" s="1"/>
  <c r="T155" i="15"/>
  <c r="V155" i="15" s="1"/>
  <c r="T252" i="15"/>
  <c r="U252" i="15" s="1"/>
  <c r="T85" i="15"/>
  <c r="U85" i="15" s="1"/>
  <c r="T177" i="15"/>
  <c r="V177" i="15" s="1"/>
  <c r="T305" i="15"/>
  <c r="U305" i="15" s="1"/>
  <c r="T83" i="15"/>
  <c r="V83" i="15" s="1"/>
  <c r="T306" i="15"/>
  <c r="V306" i="15" s="1"/>
  <c r="T291" i="15"/>
  <c r="V291" i="15" s="1"/>
  <c r="T31" i="15"/>
  <c r="V31" i="15" s="1"/>
  <c r="T307" i="15"/>
  <c r="V307" i="15" s="1"/>
  <c r="T124" i="15"/>
  <c r="U124" i="15" s="1"/>
  <c r="T235" i="15"/>
  <c r="V235" i="15" s="1"/>
  <c r="T203" i="15"/>
  <c r="V203" i="15" s="1"/>
  <c r="T141" i="15"/>
  <c r="V141" i="15" s="1"/>
  <c r="T296" i="15"/>
  <c r="V296" i="15" s="1"/>
  <c r="T302" i="15"/>
  <c r="V302" i="15" s="1"/>
  <c r="T233" i="15"/>
  <c r="U233" i="15" s="1"/>
  <c r="T62" i="15"/>
  <c r="U62" i="15" s="1"/>
  <c r="T246" i="15"/>
  <c r="V246" i="15" s="1"/>
  <c r="T129" i="15"/>
  <c r="V129" i="15" s="1"/>
  <c r="T125" i="15"/>
  <c r="V125" i="15" s="1"/>
  <c r="T22" i="15"/>
  <c r="V22" i="15" s="1"/>
  <c r="T250" i="15"/>
  <c r="V250" i="15" s="1"/>
  <c r="T86" i="15"/>
  <c r="V86" i="15" s="1"/>
  <c r="T16" i="15"/>
  <c r="U16" i="15" s="1"/>
  <c r="T7" i="15"/>
  <c r="V7" i="15" s="1"/>
  <c r="T130" i="15"/>
  <c r="V130" i="15" s="1"/>
  <c r="T10" i="15"/>
  <c r="V10" i="15" s="1"/>
  <c r="T24" i="15"/>
  <c r="V24" i="15" s="1"/>
  <c r="T230" i="15"/>
  <c r="V230" i="15" s="1"/>
  <c r="T289" i="15"/>
  <c r="V289" i="15" s="1"/>
  <c r="T199" i="15"/>
  <c r="V199" i="15" s="1"/>
  <c r="T287" i="15"/>
  <c r="U287" i="15" s="1"/>
  <c r="T207" i="15"/>
  <c r="V207" i="15" s="1"/>
  <c r="T260" i="15"/>
  <c r="V260" i="15" s="1"/>
  <c r="R2" i="15"/>
  <c r="T82" i="15"/>
  <c r="V82" i="15" s="1"/>
  <c r="T131" i="15"/>
  <c r="V131" i="15" s="1"/>
  <c r="T80" i="15"/>
  <c r="V80" i="15" s="1"/>
  <c r="T58" i="15"/>
  <c r="V58" i="15" s="1"/>
  <c r="T278" i="15"/>
  <c r="V278" i="15" s="1"/>
  <c r="T187" i="15"/>
  <c r="V187" i="15" s="1"/>
  <c r="T113" i="15"/>
  <c r="V113" i="15" s="1"/>
  <c r="T134" i="15"/>
  <c r="V134" i="15" s="1"/>
  <c r="T18" i="15"/>
  <c r="U18" i="15" s="1"/>
  <c r="T95" i="15"/>
  <c r="V95" i="15" s="1"/>
  <c r="T299" i="15"/>
  <c r="V299" i="15" s="1"/>
  <c r="T143" i="15"/>
  <c r="V143" i="15" s="1"/>
  <c r="T74" i="15"/>
  <c r="V74" i="15" s="1"/>
  <c r="T213" i="15"/>
  <c r="U213" i="15" s="1"/>
  <c r="T102" i="15"/>
  <c r="V102" i="15" s="1"/>
  <c r="T3" i="15"/>
  <c r="U3" i="15" s="1"/>
  <c r="T84" i="15"/>
  <c r="V84" i="15" s="1"/>
  <c r="T149" i="15"/>
  <c r="V149" i="15" s="1"/>
  <c r="T215" i="15"/>
  <c r="U215" i="15" s="1"/>
  <c r="T88" i="15"/>
  <c r="V88" i="15" s="1"/>
  <c r="T288" i="15"/>
  <c r="U288" i="15" s="1"/>
  <c r="T158" i="15"/>
  <c r="V158" i="15" s="1"/>
  <c r="T301" i="15"/>
  <c r="V301" i="15" s="1"/>
  <c r="T300" i="15"/>
  <c r="V300" i="15" s="1"/>
  <c r="T185" i="15"/>
  <c r="V185" i="15" s="1"/>
  <c r="T290" i="15"/>
  <c r="V290" i="15" s="1"/>
  <c r="T33" i="15"/>
  <c r="V33" i="15" s="1"/>
  <c r="T263" i="15"/>
  <c r="V263" i="15" s="1"/>
  <c r="T101" i="15"/>
  <c r="V101" i="15" s="1"/>
  <c r="T35" i="15"/>
  <c r="V35" i="15" s="1"/>
  <c r="T29" i="15"/>
  <c r="V29" i="15" s="1"/>
  <c r="T12" i="15"/>
  <c r="V12" i="15" s="1"/>
  <c r="T61" i="15"/>
  <c r="V61" i="15" s="1"/>
  <c r="T48" i="15"/>
  <c r="V48" i="15" s="1"/>
  <c r="T196" i="15"/>
  <c r="V196" i="15" s="1"/>
  <c r="T38" i="15"/>
  <c r="U38" i="15" s="1"/>
  <c r="T202" i="15"/>
  <c r="V202" i="15" s="1"/>
  <c r="T97" i="15"/>
  <c r="U97" i="15" s="1"/>
  <c r="T257" i="15"/>
  <c r="V257" i="15" s="1"/>
  <c r="T30" i="15"/>
  <c r="V30" i="15" s="1"/>
  <c r="T221" i="15"/>
  <c r="V221" i="15" s="1"/>
  <c r="T118" i="15"/>
  <c r="V118" i="15" s="1"/>
  <c r="T154" i="15"/>
  <c r="V154" i="15" s="1"/>
  <c r="T71" i="15"/>
  <c r="V71" i="15" s="1"/>
  <c r="T111" i="15"/>
  <c r="V111" i="15" s="1"/>
  <c r="T282" i="15"/>
  <c r="V282" i="15" s="1"/>
  <c r="T294" i="15"/>
  <c r="V294" i="15" s="1"/>
  <c r="T92" i="15"/>
  <c r="U92" i="15" s="1"/>
  <c r="T198" i="15"/>
  <c r="V198" i="15" s="1"/>
  <c r="T126" i="15"/>
  <c r="V126" i="15" s="1"/>
  <c r="T17" i="15"/>
  <c r="V17" i="15" s="1"/>
  <c r="T168" i="15"/>
  <c r="V168" i="15" s="1"/>
  <c r="T4" i="15"/>
  <c r="U4" i="15" s="1"/>
  <c r="T165" i="15"/>
  <c r="U165" i="15" s="1"/>
  <c r="T157" i="15"/>
  <c r="U157" i="15" s="1"/>
  <c r="T49" i="15"/>
  <c r="V49" i="15" s="1"/>
  <c r="T63" i="15"/>
  <c r="V63" i="15" s="1"/>
  <c r="T151" i="15"/>
  <c r="V151" i="15" s="1"/>
  <c r="T23" i="15"/>
  <c r="V23" i="15" s="1"/>
  <c r="T188" i="15"/>
  <c r="V188" i="15" s="1"/>
  <c r="T156" i="15"/>
  <c r="V156" i="15" s="1"/>
  <c r="T303" i="15"/>
  <c r="V303" i="15" s="1"/>
  <c r="T69" i="15"/>
  <c r="V69" i="15" s="1"/>
  <c r="T242" i="15"/>
  <c r="V242" i="15" s="1"/>
  <c r="T238" i="15"/>
  <c r="V238" i="15" s="1"/>
  <c r="T40" i="15"/>
  <c r="V40" i="15" s="1"/>
  <c r="T27" i="15"/>
  <c r="V27" i="15" s="1"/>
  <c r="T272" i="15"/>
  <c r="V272" i="15" s="1"/>
  <c r="T297" i="15"/>
  <c r="V297" i="15" s="1"/>
  <c r="T200" i="15"/>
  <c r="V200" i="15" s="1"/>
  <c r="T181" i="15"/>
  <c r="V181" i="15" s="1"/>
  <c r="T206" i="15"/>
  <c r="V206" i="15" s="1"/>
  <c r="T227" i="15"/>
  <c r="V227" i="15" s="1"/>
  <c r="T292" i="15"/>
  <c r="U292" i="15" s="1"/>
  <c r="T224" i="15"/>
  <c r="V224" i="15" s="1"/>
  <c r="T211" i="15"/>
  <c r="U211" i="15" s="1"/>
  <c r="T256" i="15"/>
  <c r="V256" i="15" s="1"/>
  <c r="T43" i="15"/>
  <c r="U43" i="15" s="1"/>
  <c r="T172" i="15"/>
  <c r="V172" i="15" s="1"/>
  <c r="T78" i="15"/>
  <c r="V78" i="15" s="1"/>
  <c r="T293" i="15"/>
  <c r="V293" i="15" s="1"/>
  <c r="T153" i="15"/>
  <c r="V153" i="15" s="1"/>
  <c r="T194" i="15"/>
  <c r="U194" i="15" s="1"/>
  <c r="T244" i="15"/>
  <c r="V244" i="15" s="1"/>
  <c r="T228" i="15"/>
  <c r="V228" i="15" s="1"/>
  <c r="T37" i="15"/>
  <c r="V37" i="15" s="1"/>
  <c r="T209" i="15"/>
  <c r="V209" i="15" s="1"/>
  <c r="T138" i="15"/>
  <c r="V138" i="15" s="1"/>
  <c r="T89" i="15"/>
  <c r="V89" i="15" s="1"/>
  <c r="T164" i="15"/>
  <c r="V164" i="15" s="1"/>
  <c r="T116" i="15"/>
  <c r="V116" i="15" s="1"/>
  <c r="T64" i="15"/>
  <c r="V64" i="15" s="1"/>
  <c r="T81" i="15"/>
  <c r="V81" i="15" s="1"/>
  <c r="T20" i="15"/>
  <c r="V20" i="15" s="1"/>
  <c r="T11" i="15"/>
  <c r="V11" i="15" s="1"/>
  <c r="T279" i="15"/>
  <c r="U279" i="15" s="1"/>
  <c r="T146" i="15"/>
  <c r="V146" i="15" s="1"/>
  <c r="T195" i="15"/>
  <c r="V195" i="15" s="1"/>
  <c r="T9" i="15"/>
  <c r="V9" i="15" s="1"/>
  <c r="T135" i="15"/>
  <c r="V135" i="15" s="1"/>
  <c r="T119" i="15"/>
  <c r="V119" i="15" s="1"/>
  <c r="T106" i="15"/>
  <c r="U106" i="15" s="1"/>
  <c r="T114" i="15"/>
  <c r="U114" i="15" s="1"/>
  <c r="T98" i="15"/>
  <c r="V98" i="15" s="1"/>
  <c r="T189" i="15"/>
  <c r="V189" i="15" s="1"/>
  <c r="T100" i="15"/>
  <c r="V100" i="15" s="1"/>
  <c r="T193" i="15"/>
  <c r="V193" i="15" s="1"/>
  <c r="T91" i="15"/>
  <c r="U91" i="15" s="1"/>
  <c r="T8" i="15"/>
  <c r="U8" i="15" s="1"/>
  <c r="T285" i="15"/>
  <c r="U285" i="15" s="1"/>
  <c r="T183" i="15"/>
  <c r="V183" i="15" s="1"/>
  <c r="T201" i="15"/>
  <c r="V201" i="15" s="1"/>
  <c r="T41" i="15"/>
  <c r="V41" i="15" s="1"/>
  <c r="T142" i="15"/>
  <c r="V142" i="15" s="1"/>
  <c r="T140" i="15"/>
  <c r="V140" i="15" s="1"/>
  <c r="T163" i="15"/>
  <c r="V163" i="15" s="1"/>
  <c r="T280" i="15"/>
  <c r="V280" i="15" s="1"/>
  <c r="T273" i="15"/>
  <c r="V273" i="15" s="1"/>
  <c r="T179" i="15"/>
  <c r="V179" i="15" s="1"/>
  <c r="T123" i="15"/>
  <c r="V123" i="15" s="1"/>
  <c r="T117" i="15"/>
  <c r="V117" i="15" s="1"/>
  <c r="T218" i="15"/>
  <c r="U218" i="15" s="1"/>
  <c r="T220" i="15"/>
  <c r="V220" i="15" s="1"/>
  <c r="T253" i="15"/>
  <c r="V253" i="15" s="1"/>
  <c r="T184" i="15"/>
  <c r="U184" i="15" s="1"/>
  <c r="T208" i="15"/>
  <c r="V208" i="15" s="1"/>
  <c r="T274" i="15"/>
  <c r="V274" i="15" s="1"/>
  <c r="T66" i="15"/>
  <c r="V66" i="15" s="1"/>
  <c r="T258" i="15"/>
  <c r="U258" i="15" s="1"/>
  <c r="T121" i="15"/>
  <c r="U121" i="15" s="1"/>
  <c r="T262" i="15"/>
  <c r="V262" i="15" s="1"/>
  <c r="T147" i="15"/>
  <c r="U147" i="15" s="1"/>
  <c r="T166" i="15"/>
  <c r="V166" i="15" s="1"/>
  <c r="T261" i="15"/>
  <c r="V261" i="15" s="1"/>
  <c r="T191" i="15"/>
  <c r="V191" i="15" s="1"/>
  <c r="T139" i="15"/>
  <c r="V139" i="15" s="1"/>
  <c r="T245" i="15"/>
  <c r="V245" i="15" s="1"/>
  <c r="T178" i="15"/>
  <c r="V178" i="15" s="1"/>
  <c r="S2" i="15"/>
  <c r="T286" i="15"/>
  <c r="V286" i="15" s="1"/>
  <c r="T216" i="15"/>
  <c r="U216" i="15" s="1"/>
  <c r="T186" i="15"/>
  <c r="V186" i="15" s="1"/>
  <c r="T96" i="15"/>
  <c r="V96" i="15" s="1"/>
  <c r="T222" i="15"/>
  <c r="V222" i="15" s="1"/>
  <c r="T167" i="15"/>
  <c r="V167" i="15" s="1"/>
  <c r="T295" i="15"/>
  <c r="V295" i="15" s="1"/>
  <c r="T53" i="15"/>
  <c r="V53" i="15" s="1"/>
  <c r="T133" i="15"/>
  <c r="V133" i="15" s="1"/>
  <c r="T234" i="15"/>
  <c r="V234" i="15" s="1"/>
  <c r="T182" i="15"/>
  <c r="U182" i="15" s="1"/>
  <c r="T21" i="15"/>
  <c r="U21" i="15" s="1"/>
  <c r="T28" i="15"/>
  <c r="V28" i="15" s="1"/>
  <c r="T204" i="15"/>
  <c r="U204" i="15" s="1"/>
  <c r="T268" i="15"/>
  <c r="U268" i="15" s="1"/>
  <c r="T73" i="15"/>
  <c r="V73" i="15" s="1"/>
  <c r="T32" i="15"/>
  <c r="V32" i="15" s="1"/>
  <c r="T267" i="15"/>
  <c r="V267" i="15" s="1"/>
  <c r="T231" i="15"/>
  <c r="V231" i="15" s="1"/>
  <c r="T51" i="15"/>
  <c r="V51" i="15" s="1"/>
  <c r="T212" i="15"/>
  <c r="U212" i="15" s="1"/>
  <c r="T94" i="15"/>
  <c r="V94" i="15" s="1"/>
  <c r="T217" i="15"/>
  <c r="V217" i="15" s="1"/>
  <c r="T108" i="15"/>
  <c r="V108" i="15" s="1"/>
  <c r="T19" i="15"/>
  <c r="V19" i="15" s="1"/>
  <c r="T34" i="15"/>
  <c r="V34" i="15" s="1"/>
  <c r="T26" i="15"/>
  <c r="V26" i="15" s="1"/>
  <c r="T232" i="15"/>
  <c r="U232" i="15" s="1"/>
  <c r="T50" i="15"/>
  <c r="V50" i="15" s="1"/>
  <c r="T275" i="15"/>
  <c r="V275" i="15" s="1"/>
  <c r="T70" i="15"/>
  <c r="U70" i="15" s="1"/>
  <c r="T42" i="15"/>
  <c r="V42" i="15" s="1"/>
  <c r="T87" i="15"/>
  <c r="U87" i="15" s="1"/>
  <c r="T266" i="15"/>
  <c r="V266" i="15" s="1"/>
  <c r="T205" i="15"/>
  <c r="U205" i="15" s="1"/>
  <c r="T197" i="15"/>
  <c r="V197" i="15" s="1"/>
  <c r="T226" i="15"/>
  <c r="U226" i="15" s="1"/>
  <c r="T67" i="15"/>
  <c r="V67" i="15" s="1"/>
  <c r="T247" i="15"/>
  <c r="V247" i="15" s="1"/>
  <c r="T254" i="15"/>
  <c r="V254" i="15" s="1"/>
  <c r="T14" i="15"/>
  <c r="V14" i="15" s="1"/>
  <c r="T171" i="15"/>
  <c r="V171" i="15" s="1"/>
  <c r="T99" i="15"/>
  <c r="V99" i="15" s="1"/>
  <c r="T72" i="15"/>
  <c r="V72" i="15" s="1"/>
  <c r="T76" i="15"/>
  <c r="V76" i="15" s="1"/>
  <c r="T270" i="15"/>
  <c r="V270" i="15" s="1"/>
  <c r="T239" i="15"/>
  <c r="V239" i="15" s="1"/>
  <c r="T39" i="15"/>
  <c r="V39" i="15" s="1"/>
  <c r="T6" i="15"/>
  <c r="V6" i="15" s="1"/>
  <c r="T259" i="15"/>
  <c r="U259" i="15" s="1"/>
  <c r="T298" i="15"/>
  <c r="V298" i="15" s="1"/>
  <c r="T5" i="15"/>
  <c r="V5" i="15" s="1"/>
  <c r="T25" i="15"/>
  <c r="U25" i="15" s="1"/>
  <c r="T148" i="15"/>
  <c r="U148" i="15" s="1"/>
  <c r="T169" i="15"/>
  <c r="U169" i="15" s="1"/>
  <c r="T161" i="15"/>
  <c r="V161" i="15" s="1"/>
  <c r="T249" i="15"/>
  <c r="V249" i="15" s="1"/>
  <c r="T190" i="15"/>
  <c r="V190" i="15" s="1"/>
  <c r="T276" i="15"/>
  <c r="V276" i="15" s="1"/>
  <c r="T210" i="15"/>
  <c r="V210" i="15" s="1"/>
  <c r="T75" i="15"/>
  <c r="V75" i="15" s="1"/>
  <c r="T269" i="15"/>
  <c r="V269" i="15" s="1"/>
  <c r="T54" i="15"/>
  <c r="V54" i="15" s="1"/>
  <c r="T44" i="15"/>
  <c r="V44" i="15" s="1"/>
  <c r="T93" i="15"/>
  <c r="V93" i="15" s="1"/>
  <c r="T236" i="15"/>
  <c r="V236" i="15" s="1"/>
  <c r="T128" i="15"/>
  <c r="V128" i="15" s="1"/>
  <c r="T120" i="15"/>
  <c r="V120" i="15" s="1"/>
  <c r="T243" i="15"/>
  <c r="V243" i="15" s="1"/>
  <c r="T36" i="15"/>
  <c r="V36" i="15" s="1"/>
  <c r="T105" i="15"/>
  <c r="V105" i="15" s="1"/>
  <c r="T104" i="15"/>
  <c r="V104" i="15" s="1"/>
  <c r="T79" i="15"/>
  <c r="V79" i="15" s="1"/>
  <c r="T192" i="15"/>
  <c r="V192" i="15" s="1"/>
  <c r="T174" i="15"/>
  <c r="V174" i="15" s="1"/>
  <c r="T57" i="15"/>
  <c r="V57" i="15" s="1"/>
  <c r="T55" i="15"/>
  <c r="V55" i="15" s="1"/>
  <c r="T112" i="15"/>
  <c r="V112" i="15" s="1"/>
  <c r="T284" i="15"/>
  <c r="V284" i="15" s="1"/>
  <c r="T283" i="15"/>
  <c r="V283" i="15" s="1"/>
  <c r="T77" i="15"/>
  <c r="V77" i="15" s="1"/>
  <c r="T60" i="15"/>
  <c r="V60" i="15" s="1"/>
  <c r="T52" i="15"/>
  <c r="V52" i="15" s="1"/>
  <c r="T277" i="15"/>
  <c r="U277" i="15" s="1"/>
  <c r="T173" i="15"/>
  <c r="V173" i="15" s="1"/>
  <c r="T122" i="15"/>
  <c r="V122" i="15" s="1"/>
  <c r="T271" i="15"/>
  <c r="V271" i="15" s="1"/>
  <c r="U103" i="15"/>
  <c r="W103" i="15" s="1"/>
  <c r="X103" i="15" s="1"/>
  <c r="T45" i="15"/>
  <c r="V45" i="15" s="1"/>
  <c r="T162" i="15"/>
  <c r="V162" i="15" s="1"/>
  <c r="T255" i="15"/>
  <c r="V255" i="15" s="1"/>
  <c r="T145" i="15"/>
  <c r="V145" i="15" s="1"/>
  <c r="T136" i="15"/>
  <c r="V136" i="15" s="1"/>
  <c r="T68" i="15"/>
  <c r="T214" i="15"/>
  <c r="U214" i="15" s="1"/>
  <c r="T59" i="15"/>
  <c r="V59" i="15" s="1"/>
  <c r="T225" i="15"/>
  <c r="V225" i="15" s="1"/>
  <c r="T132" i="15"/>
  <c r="T109" i="15"/>
  <c r="V109" i="15" s="1"/>
  <c r="T144" i="15"/>
  <c r="V144" i="15" s="1"/>
  <c r="T110" i="15"/>
  <c r="V110" i="15" s="1"/>
  <c r="T159" i="15"/>
  <c r="T219" i="15"/>
  <c r="V219" i="15" s="1"/>
  <c r="T180" i="15"/>
  <c r="V180" i="15" s="1"/>
  <c r="T46" i="15"/>
  <c r="V46" i="15" s="1"/>
  <c r="T47" i="15"/>
  <c r="V47" i="15" s="1"/>
  <c r="T152" i="15"/>
  <c r="U152" i="15" s="1"/>
  <c r="T223" i="15"/>
  <c r="V223" i="15" s="1"/>
  <c r="T150" i="15"/>
  <c r="V150" i="15" s="1"/>
  <c r="T248" i="15"/>
  <c r="V248" i="15" s="1"/>
  <c r="T241" i="15"/>
  <c r="U83" i="15"/>
  <c r="W83" i="15" s="1"/>
  <c r="X83" i="15" s="1"/>
  <c r="V15" i="15"/>
  <c r="U15" i="15"/>
  <c r="U237" i="15"/>
  <c r="W237" i="15" s="1"/>
  <c r="X237" i="15" s="1"/>
  <c r="V288" i="15"/>
  <c r="U65" i="15"/>
  <c r="W65" i="15" s="1"/>
  <c r="X65" i="15" s="1"/>
  <c r="V18" i="15" l="1"/>
  <c r="V309" i="15"/>
  <c r="W309" i="15" s="1"/>
  <c r="X309" i="15" s="1"/>
  <c r="V16" i="15"/>
  <c r="U281" i="15"/>
  <c r="W281" i="15" s="1"/>
  <c r="X281" i="15" s="1"/>
  <c r="V176" i="15"/>
  <c r="W176" i="15" s="1"/>
  <c r="X176" i="15" s="1"/>
  <c r="U264" i="15"/>
  <c r="W264" i="15" s="1"/>
  <c r="X264" i="15" s="1"/>
  <c r="U229" i="15"/>
  <c r="W229" i="15" s="1"/>
  <c r="X229" i="15" s="1"/>
  <c r="U107" i="15"/>
  <c r="W107" i="15" s="1"/>
  <c r="X107" i="15" s="1"/>
  <c r="U251" i="15"/>
  <c r="W251" i="15" s="1"/>
  <c r="X251" i="15" s="1"/>
  <c r="U13" i="15"/>
  <c r="W13" i="15" s="1"/>
  <c r="X13" i="15" s="1"/>
  <c r="U125" i="15"/>
  <c r="W125" i="15" s="1"/>
  <c r="X125" i="15" s="1"/>
  <c r="U198" i="15"/>
  <c r="W198" i="15" s="1"/>
  <c r="X198" i="15" s="1"/>
  <c r="V308" i="15"/>
  <c r="W308" i="15" s="1"/>
  <c r="X308" i="15" s="1"/>
  <c r="U265" i="15"/>
  <c r="W265" i="15" s="1"/>
  <c r="X265" i="15" s="1"/>
  <c r="U115" i="15"/>
  <c r="W115" i="15" s="1"/>
  <c r="X115" i="15" s="1"/>
  <c r="U90" i="15"/>
  <c r="W90" i="15" s="1"/>
  <c r="X90" i="15" s="1"/>
  <c r="V311" i="15"/>
  <c r="W311" i="15" s="1"/>
  <c r="X311" i="15" s="1"/>
  <c r="V21" i="15"/>
  <c r="V304" i="15"/>
  <c r="W304" i="15" s="1"/>
  <c r="X304" i="15" s="1"/>
  <c r="U129" i="15"/>
  <c r="W129" i="15" s="1"/>
  <c r="X129" i="15" s="1"/>
  <c r="U160" i="15"/>
  <c r="W160" i="15" s="1"/>
  <c r="X160" i="15" s="1"/>
  <c r="U82" i="15"/>
  <c r="W82" i="15" s="1"/>
  <c r="X82" i="15" s="1"/>
  <c r="U203" i="15"/>
  <c r="W203" i="15" s="1"/>
  <c r="X203" i="15" s="1"/>
  <c r="U175" i="15"/>
  <c r="W175" i="15" s="1"/>
  <c r="X175" i="15" s="1"/>
  <c r="U185" i="15"/>
  <c r="W185" i="15" s="1"/>
  <c r="X185" i="15" s="1"/>
  <c r="U12" i="15"/>
  <c r="W12" i="15" s="1"/>
  <c r="X12" i="15" s="1"/>
  <c r="U10" i="15"/>
  <c r="W10" i="15" s="1"/>
  <c r="X10" i="15" s="1"/>
  <c r="V305" i="15"/>
  <c r="W305" i="15" s="1"/>
  <c r="X305" i="15" s="1"/>
  <c r="U310" i="15"/>
  <c r="W310" i="15" s="1"/>
  <c r="X310" i="15" s="1"/>
  <c r="U56" i="15"/>
  <c r="W56" i="15" s="1"/>
  <c r="X56" i="15" s="1"/>
  <c r="U300" i="15"/>
  <c r="W300" i="15" s="1"/>
  <c r="X300" i="15" s="1"/>
  <c r="U30" i="15"/>
  <c r="W30" i="15" s="1"/>
  <c r="X30" i="15" s="1"/>
  <c r="V3" i="15"/>
  <c r="W3" i="15" s="1"/>
  <c r="X3" i="15" s="1"/>
  <c r="U312" i="15"/>
  <c r="W312" i="15" s="1"/>
  <c r="X312" i="15" s="1"/>
  <c r="U240" i="15"/>
  <c r="W240" i="15" s="1"/>
  <c r="X240" i="15" s="1"/>
  <c r="U170" i="15"/>
  <c r="U22" i="15"/>
  <c r="W22" i="15" s="1"/>
  <c r="X22" i="15" s="1"/>
  <c r="U24" i="15"/>
  <c r="W24" i="15" s="1"/>
  <c r="X24" i="15" s="1"/>
  <c r="U137" i="15"/>
  <c r="W137" i="15" s="1"/>
  <c r="X137" i="15" s="1"/>
  <c r="U131" i="15"/>
  <c r="W131" i="15" s="1"/>
  <c r="X131" i="15" s="1"/>
  <c r="V127" i="15"/>
  <c r="W127" i="15" s="1"/>
  <c r="X127" i="15" s="1"/>
  <c r="U231" i="15"/>
  <c r="U291" i="15"/>
  <c r="W291" i="15" s="1"/>
  <c r="X291" i="15" s="1"/>
  <c r="U155" i="15"/>
  <c r="W155" i="15" s="1"/>
  <c r="X155" i="15" s="1"/>
  <c r="V106" i="15"/>
  <c r="W106" i="15" s="1"/>
  <c r="X106" i="15" s="1"/>
  <c r="U7" i="15"/>
  <c r="W7" i="15" s="1"/>
  <c r="X7" i="15" s="1"/>
  <c r="U177" i="15"/>
  <c r="W177" i="15" s="1"/>
  <c r="X177" i="15" s="1"/>
  <c r="U74" i="15"/>
  <c r="W74" i="15" s="1"/>
  <c r="X74" i="15" s="1"/>
  <c r="U141" i="15"/>
  <c r="W141" i="15" s="1"/>
  <c r="X141" i="15" s="1"/>
  <c r="V124" i="15"/>
  <c r="V62" i="15"/>
  <c r="W62" i="15" s="1"/>
  <c r="X62" i="15" s="1"/>
  <c r="V8" i="15"/>
  <c r="W8" i="15" s="1"/>
  <c r="X8" i="15" s="1"/>
  <c r="U95" i="15"/>
  <c r="W95" i="15" s="1"/>
  <c r="X95" i="15" s="1"/>
  <c r="U297" i="15"/>
  <c r="W297" i="15" s="1"/>
  <c r="X297" i="15" s="1"/>
  <c r="V292" i="15"/>
  <c r="W292" i="15" s="1"/>
  <c r="X292" i="15" s="1"/>
  <c r="V85" i="15"/>
  <c r="W85" i="15" s="1"/>
  <c r="X85" i="15" s="1"/>
  <c r="V252" i="15"/>
  <c r="W252" i="15" s="1"/>
  <c r="X252" i="15" s="1"/>
  <c r="V4" i="15"/>
  <c r="U156" i="15"/>
  <c r="W156" i="15" s="1"/>
  <c r="X156" i="15" s="1"/>
  <c r="U81" i="15"/>
  <c r="W81" i="15" s="1"/>
  <c r="X81" i="15" s="1"/>
  <c r="U199" i="15"/>
  <c r="W199" i="15" s="1"/>
  <c r="X199" i="15" s="1"/>
  <c r="V287" i="15"/>
  <c r="W287" i="15" s="1"/>
  <c r="X287" i="15" s="1"/>
  <c r="U202" i="15"/>
  <c r="W202" i="15" s="1"/>
  <c r="X202" i="15" s="1"/>
  <c r="U143" i="15"/>
  <c r="W143" i="15" s="1"/>
  <c r="X143" i="15" s="1"/>
  <c r="U256" i="15"/>
  <c r="W256" i="15" s="1"/>
  <c r="X256" i="15" s="1"/>
  <c r="V233" i="15"/>
  <c r="W233" i="15" s="1"/>
  <c r="X233" i="15" s="1"/>
  <c r="U31" i="15"/>
  <c r="W31" i="15" s="1"/>
  <c r="X31" i="15" s="1"/>
  <c r="U135" i="15"/>
  <c r="W135" i="15" s="1"/>
  <c r="X135" i="15" s="1"/>
  <c r="U86" i="15"/>
  <c r="W86" i="15" s="1"/>
  <c r="X86" i="15" s="1"/>
  <c r="U58" i="15"/>
  <c r="W58" i="15" s="1"/>
  <c r="X58" i="15" s="1"/>
  <c r="V38" i="15"/>
  <c r="W38" i="15" s="1"/>
  <c r="X38" i="15" s="1"/>
  <c r="U302" i="15"/>
  <c r="W302" i="15" s="1"/>
  <c r="X302" i="15" s="1"/>
  <c r="U307" i="15"/>
  <c r="W307" i="15" s="1"/>
  <c r="X307" i="15" s="1"/>
  <c r="U206" i="15"/>
  <c r="W206" i="15" s="1"/>
  <c r="X206" i="15" s="1"/>
  <c r="U207" i="15"/>
  <c r="W207" i="15" s="1"/>
  <c r="X207" i="15" s="1"/>
  <c r="U134" i="15"/>
  <c r="W134" i="15" s="1"/>
  <c r="X134" i="15" s="1"/>
  <c r="U187" i="15"/>
  <c r="W187" i="15" s="1"/>
  <c r="X187" i="15" s="1"/>
  <c r="V182" i="15"/>
  <c r="W182" i="15" s="1"/>
  <c r="X182" i="15" s="1"/>
  <c r="V92" i="15"/>
  <c r="W92" i="15" s="1"/>
  <c r="X92" i="15" s="1"/>
  <c r="U296" i="15"/>
  <c r="W296" i="15" s="1"/>
  <c r="X296" i="15" s="1"/>
  <c r="U306" i="15"/>
  <c r="W306" i="15" s="1"/>
  <c r="X306" i="15" s="1"/>
  <c r="U235" i="15"/>
  <c r="W235" i="15" s="1"/>
  <c r="X235" i="15" s="1"/>
  <c r="V97" i="15"/>
  <c r="W97" i="15" s="1"/>
  <c r="X97" i="15" s="1"/>
  <c r="U246" i="15"/>
  <c r="W246" i="15" s="1"/>
  <c r="X246" i="15" s="1"/>
  <c r="U167" i="15"/>
  <c r="W167" i="15" s="1"/>
  <c r="X167" i="15" s="1"/>
  <c r="U250" i="15"/>
  <c r="W250" i="15" s="1"/>
  <c r="X250" i="15" s="1"/>
  <c r="U289" i="15"/>
  <c r="W289" i="15" s="1"/>
  <c r="X289" i="15" s="1"/>
  <c r="V279" i="15"/>
  <c r="W279" i="15" s="1"/>
  <c r="X279" i="15" s="1"/>
  <c r="V157" i="15"/>
  <c r="W157" i="15" s="1"/>
  <c r="X157" i="15" s="1"/>
  <c r="U102" i="15"/>
  <c r="W102" i="15" s="1"/>
  <c r="X102" i="15" s="1"/>
  <c r="U181" i="15"/>
  <c r="W181" i="15" s="1"/>
  <c r="X181" i="15" s="1"/>
  <c r="U29" i="15"/>
  <c r="W29" i="15" s="1"/>
  <c r="X29" i="15" s="1"/>
  <c r="V213" i="15"/>
  <c r="U113" i="15"/>
  <c r="W113" i="15" s="1"/>
  <c r="X113" i="15" s="1"/>
  <c r="U130" i="15"/>
  <c r="W130" i="15" s="1"/>
  <c r="X130" i="15" s="1"/>
  <c r="U119" i="15"/>
  <c r="W119" i="15" s="1"/>
  <c r="X119" i="15" s="1"/>
  <c r="U158" i="15"/>
  <c r="W158" i="15" s="1"/>
  <c r="X158" i="15" s="1"/>
  <c r="V70" i="15"/>
  <c r="W70" i="15" s="1"/>
  <c r="X70" i="15" s="1"/>
  <c r="U230" i="15"/>
  <c r="W230" i="15" s="1"/>
  <c r="X230" i="15" s="1"/>
  <c r="U228" i="15"/>
  <c r="W228" i="15" s="1"/>
  <c r="X228" i="15" s="1"/>
  <c r="U278" i="15"/>
  <c r="W278" i="15" s="1"/>
  <c r="X278" i="15" s="1"/>
  <c r="U260" i="15"/>
  <c r="W260" i="15" s="1"/>
  <c r="X260" i="15" s="1"/>
  <c r="U35" i="15"/>
  <c r="W35" i="15" s="1"/>
  <c r="X35" i="15" s="1"/>
  <c r="U96" i="15"/>
  <c r="W96" i="15" s="1"/>
  <c r="X96" i="15" s="1"/>
  <c r="U196" i="15"/>
  <c r="W196" i="15" s="1"/>
  <c r="X196" i="15" s="1"/>
  <c r="U299" i="15"/>
  <c r="W299" i="15" s="1"/>
  <c r="X299" i="15" s="1"/>
  <c r="U234" i="15"/>
  <c r="W234" i="15" s="1"/>
  <c r="X234" i="15" s="1"/>
  <c r="V215" i="15"/>
  <c r="W215" i="15" s="1"/>
  <c r="X215" i="15" s="1"/>
  <c r="U67" i="15"/>
  <c r="W67" i="15" s="1"/>
  <c r="X67" i="15" s="1"/>
  <c r="U80" i="15"/>
  <c r="W80" i="15" s="1"/>
  <c r="X80" i="15" s="1"/>
  <c r="U244" i="15"/>
  <c r="W244" i="15" s="1"/>
  <c r="X244" i="15" s="1"/>
  <c r="U88" i="15"/>
  <c r="W88" i="15" s="1"/>
  <c r="X88" i="15" s="1"/>
  <c r="U263" i="15"/>
  <c r="W263" i="15" s="1"/>
  <c r="X263" i="15" s="1"/>
  <c r="U71" i="15"/>
  <c r="W71" i="15" s="1"/>
  <c r="X71" i="15" s="1"/>
  <c r="U188" i="15"/>
  <c r="W188" i="15" s="1"/>
  <c r="X188" i="15" s="1"/>
  <c r="U267" i="15"/>
  <c r="W267" i="15" s="1"/>
  <c r="X267" i="15" s="1"/>
  <c r="V211" i="15"/>
  <c r="W211" i="15" s="1"/>
  <c r="X211" i="15" s="1"/>
  <c r="U64" i="15"/>
  <c r="W64" i="15" s="1"/>
  <c r="X64" i="15" s="1"/>
  <c r="V91" i="15"/>
  <c r="W91" i="15" s="1"/>
  <c r="X91" i="15" s="1"/>
  <c r="U78" i="15"/>
  <c r="W78" i="15" s="1"/>
  <c r="X78" i="15" s="1"/>
  <c r="U138" i="15"/>
  <c r="W138" i="15" s="1"/>
  <c r="X138" i="15" s="1"/>
  <c r="V43" i="15"/>
  <c r="U272" i="15"/>
  <c r="W272" i="15" s="1"/>
  <c r="X272" i="15" s="1"/>
  <c r="V165" i="15"/>
  <c r="W165" i="15" s="1"/>
  <c r="X165" i="15" s="1"/>
  <c r="U168" i="15"/>
  <c r="W168" i="15" s="1"/>
  <c r="X168" i="15" s="1"/>
  <c r="U294" i="15"/>
  <c r="W294" i="15" s="1"/>
  <c r="X294" i="15" s="1"/>
  <c r="U220" i="15"/>
  <c r="W220" i="15" s="1"/>
  <c r="X220" i="15" s="1"/>
  <c r="U154" i="15"/>
  <c r="W154" i="15" s="1"/>
  <c r="X154" i="15" s="1"/>
  <c r="U9" i="15"/>
  <c r="W9" i="15" s="1"/>
  <c r="X9" i="15" s="1"/>
  <c r="U140" i="15"/>
  <c r="W140" i="15" s="1"/>
  <c r="X140" i="15" s="1"/>
  <c r="V194" i="15"/>
  <c r="W194" i="15" s="1"/>
  <c r="X194" i="15" s="1"/>
  <c r="U72" i="15"/>
  <c r="W72" i="15" s="1"/>
  <c r="X72" i="15" s="1"/>
  <c r="U57" i="15"/>
  <c r="W57" i="15" s="1"/>
  <c r="X57" i="15" s="1"/>
  <c r="U5" i="15"/>
  <c r="W5" i="15" s="1"/>
  <c r="X5" i="15" s="1"/>
  <c r="U33" i="15"/>
  <c r="W33" i="15" s="1"/>
  <c r="X33" i="15" s="1"/>
  <c r="U32" i="15"/>
  <c r="W32" i="15" s="1"/>
  <c r="X32" i="15" s="1"/>
  <c r="U257" i="15"/>
  <c r="W257" i="15" s="1"/>
  <c r="X257" i="15" s="1"/>
  <c r="U17" i="15"/>
  <c r="W17" i="15" s="1"/>
  <c r="X17" i="15" s="1"/>
  <c r="V121" i="15"/>
  <c r="W121" i="15" s="1"/>
  <c r="X121" i="15" s="1"/>
  <c r="U178" i="15"/>
  <c r="W178" i="15" s="1"/>
  <c r="X178" i="15" s="1"/>
  <c r="U301" i="15"/>
  <c r="W301" i="15" s="1"/>
  <c r="X301" i="15" s="1"/>
  <c r="V114" i="15"/>
  <c r="W114" i="15" s="1"/>
  <c r="X114" i="15" s="1"/>
  <c r="U172" i="15"/>
  <c r="W172" i="15" s="1"/>
  <c r="X172" i="15" s="1"/>
  <c r="U69" i="15"/>
  <c r="W69" i="15" s="1"/>
  <c r="X69" i="15" s="1"/>
  <c r="U126" i="15"/>
  <c r="W126" i="15" s="1"/>
  <c r="X126" i="15" s="1"/>
  <c r="U164" i="15"/>
  <c r="W164" i="15" s="1"/>
  <c r="X164" i="15" s="1"/>
  <c r="U149" i="15"/>
  <c r="W149" i="15" s="1"/>
  <c r="X149" i="15" s="1"/>
  <c r="U118" i="15"/>
  <c r="W118" i="15" s="1"/>
  <c r="X118" i="15" s="1"/>
  <c r="U84" i="15"/>
  <c r="W84" i="15" s="1"/>
  <c r="X84" i="15" s="1"/>
  <c r="U225" i="15"/>
  <c r="W225" i="15" s="1"/>
  <c r="X225" i="15" s="1"/>
  <c r="U290" i="15"/>
  <c r="W290" i="15" s="1"/>
  <c r="X290" i="15" s="1"/>
  <c r="U293" i="15"/>
  <c r="W293" i="15" s="1"/>
  <c r="X293" i="15" s="1"/>
  <c r="U227" i="15"/>
  <c r="W227" i="15" s="1"/>
  <c r="X227" i="15" s="1"/>
  <c r="U48" i="15"/>
  <c r="W48" i="15" s="1"/>
  <c r="X48" i="15" s="1"/>
  <c r="V205" i="15"/>
  <c r="W205" i="15" s="1"/>
  <c r="X205" i="15" s="1"/>
  <c r="U101" i="15"/>
  <c r="W101" i="15" s="1"/>
  <c r="X101" i="15" s="1"/>
  <c r="U20" i="15"/>
  <c r="W20" i="15" s="1"/>
  <c r="X20" i="15" s="1"/>
  <c r="V147" i="15"/>
  <c r="W147" i="15" s="1"/>
  <c r="X147" i="15" s="1"/>
  <c r="U219" i="15"/>
  <c r="W219" i="15" s="1"/>
  <c r="X219" i="15" s="1"/>
  <c r="U61" i="15"/>
  <c r="W61" i="15" s="1"/>
  <c r="X61" i="15" s="1"/>
  <c r="U98" i="15"/>
  <c r="W98" i="15" s="1"/>
  <c r="X98" i="15" s="1"/>
  <c r="U221" i="15"/>
  <c r="W221" i="15" s="1"/>
  <c r="X221" i="15" s="1"/>
  <c r="U63" i="15"/>
  <c r="W63" i="15" s="1"/>
  <c r="X63" i="15" s="1"/>
  <c r="U123" i="15"/>
  <c r="W123" i="15" s="1"/>
  <c r="X123" i="15" s="1"/>
  <c r="U282" i="15"/>
  <c r="W282" i="15" s="1"/>
  <c r="X282" i="15" s="1"/>
  <c r="U242" i="15"/>
  <c r="W242" i="15" s="1"/>
  <c r="X242" i="15" s="1"/>
  <c r="U49" i="15"/>
  <c r="W49" i="15" s="1"/>
  <c r="X49" i="15" s="1"/>
  <c r="U303" i="15"/>
  <c r="W303" i="15" s="1"/>
  <c r="X303" i="15" s="1"/>
  <c r="U163" i="15"/>
  <c r="W163" i="15" s="1"/>
  <c r="X163" i="15" s="1"/>
  <c r="U111" i="15"/>
  <c r="W111" i="15" s="1"/>
  <c r="X111" i="15" s="1"/>
  <c r="U253" i="15"/>
  <c r="W253" i="15" s="1"/>
  <c r="X253" i="15" s="1"/>
  <c r="U262" i="15"/>
  <c r="W262" i="15" s="1"/>
  <c r="X262" i="15" s="1"/>
  <c r="V232" i="15"/>
  <c r="W232" i="15" s="1"/>
  <c r="X232" i="15" s="1"/>
  <c r="U254" i="15"/>
  <c r="W254" i="15" s="1"/>
  <c r="X254" i="15" s="1"/>
  <c r="V184" i="15"/>
  <c r="W184" i="15" s="1"/>
  <c r="X184" i="15" s="1"/>
  <c r="U19" i="15"/>
  <c r="W19" i="15" s="1"/>
  <c r="X19" i="15" s="1"/>
  <c r="U200" i="15"/>
  <c r="W200" i="15" s="1"/>
  <c r="X200" i="15" s="1"/>
  <c r="U238" i="15"/>
  <c r="W238" i="15" s="1"/>
  <c r="X238" i="15" s="1"/>
  <c r="U37" i="15"/>
  <c r="W37" i="15" s="1"/>
  <c r="X37" i="15" s="1"/>
  <c r="U222" i="15"/>
  <c r="W222" i="15" s="1"/>
  <c r="X222" i="15" s="1"/>
  <c r="W213" i="15"/>
  <c r="X213" i="15" s="1"/>
  <c r="U274" i="15"/>
  <c r="W274" i="15" s="1"/>
  <c r="X274" i="15" s="1"/>
  <c r="U40" i="15"/>
  <c r="W40" i="15" s="1"/>
  <c r="X40" i="15" s="1"/>
  <c r="U270" i="15"/>
  <c r="W270" i="15" s="1"/>
  <c r="X270" i="15" s="1"/>
  <c r="U153" i="15"/>
  <c r="W153" i="15" s="1"/>
  <c r="X153" i="15" s="1"/>
  <c r="U195" i="15"/>
  <c r="W195" i="15" s="1"/>
  <c r="X195" i="15" s="1"/>
  <c r="U174" i="15"/>
  <c r="W174" i="15" s="1"/>
  <c r="X174" i="15" s="1"/>
  <c r="V258" i="15"/>
  <c r="W258" i="15" s="1"/>
  <c r="X258" i="15" s="1"/>
  <c r="U224" i="15"/>
  <c r="W224" i="15" s="1"/>
  <c r="X224" i="15" s="1"/>
  <c r="U189" i="15"/>
  <c r="W189" i="15" s="1"/>
  <c r="X189" i="15" s="1"/>
  <c r="U23" i="15"/>
  <c r="W23" i="15" s="1"/>
  <c r="X23" i="15" s="1"/>
  <c r="U151" i="15"/>
  <c r="W151" i="15" s="1"/>
  <c r="X151" i="15" s="1"/>
  <c r="U243" i="15"/>
  <c r="W243" i="15" s="1"/>
  <c r="X243" i="15" s="1"/>
  <c r="U27" i="15"/>
  <c r="W27" i="15" s="1"/>
  <c r="X27" i="15" s="1"/>
  <c r="U116" i="15"/>
  <c r="W116" i="15" s="1"/>
  <c r="X116" i="15" s="1"/>
  <c r="V148" i="15"/>
  <c r="W148" i="15" s="1"/>
  <c r="X148" i="15" s="1"/>
  <c r="U280" i="15"/>
  <c r="W280" i="15" s="1"/>
  <c r="X280" i="15" s="1"/>
  <c r="U50" i="15"/>
  <c r="W50" i="15" s="1"/>
  <c r="X50" i="15" s="1"/>
  <c r="V268" i="15"/>
  <c r="W268" i="15" s="1"/>
  <c r="X268" i="15" s="1"/>
  <c r="U249" i="15"/>
  <c r="W249" i="15" s="1"/>
  <c r="X249" i="15" s="1"/>
  <c r="U94" i="15"/>
  <c r="W94" i="15" s="1"/>
  <c r="X94" i="15" s="1"/>
  <c r="U6" i="15"/>
  <c r="W6" i="15" s="1"/>
  <c r="X6" i="15" s="1"/>
  <c r="U11" i="15"/>
  <c r="W11" i="15" s="1"/>
  <c r="X11" i="15" s="1"/>
  <c r="U191" i="15"/>
  <c r="W191" i="15" s="1"/>
  <c r="X191" i="15" s="1"/>
  <c r="U146" i="15"/>
  <c r="W146" i="15" s="1"/>
  <c r="X146" i="15" s="1"/>
  <c r="U209" i="15"/>
  <c r="W209" i="15" s="1"/>
  <c r="X209" i="15" s="1"/>
  <c r="U53" i="15"/>
  <c r="W53" i="15" s="1"/>
  <c r="X53" i="15" s="1"/>
  <c r="U89" i="15"/>
  <c r="W89" i="15" s="1"/>
  <c r="X89" i="15" s="1"/>
  <c r="U201" i="15"/>
  <c r="W201" i="15" s="1"/>
  <c r="X201" i="15" s="1"/>
  <c r="T2" i="15"/>
  <c r="V2" i="15" s="1"/>
  <c r="V212" i="15"/>
  <c r="W212" i="15" s="1"/>
  <c r="X212" i="15" s="1"/>
  <c r="U179" i="15"/>
  <c r="W179" i="15" s="1"/>
  <c r="X179" i="15" s="1"/>
  <c r="V204" i="15"/>
  <c r="W204" i="15" s="1"/>
  <c r="X204" i="15" s="1"/>
  <c r="V216" i="15"/>
  <c r="W216" i="15" s="1"/>
  <c r="X216" i="15" s="1"/>
  <c r="U104" i="15"/>
  <c r="W104" i="15" s="1"/>
  <c r="X104" i="15" s="1"/>
  <c r="U39" i="15"/>
  <c r="W39" i="15" s="1"/>
  <c r="X39" i="15" s="1"/>
  <c r="U208" i="15"/>
  <c r="W208" i="15" s="1"/>
  <c r="X208" i="15" s="1"/>
  <c r="V277" i="15"/>
  <c r="W277" i="15" s="1"/>
  <c r="X277" i="15" s="1"/>
  <c r="U161" i="15"/>
  <c r="W161" i="15" s="1"/>
  <c r="X161" i="15" s="1"/>
  <c r="U183" i="15"/>
  <c r="W183" i="15" s="1"/>
  <c r="X183" i="15" s="1"/>
  <c r="U286" i="15"/>
  <c r="W286" i="15" s="1"/>
  <c r="X286" i="15" s="1"/>
  <c r="U266" i="15"/>
  <c r="W266" i="15" s="1"/>
  <c r="X266" i="15" s="1"/>
  <c r="U117" i="15"/>
  <c r="W117" i="15" s="1"/>
  <c r="X117" i="15" s="1"/>
  <c r="U190" i="15"/>
  <c r="W190" i="15" s="1"/>
  <c r="X190" i="15" s="1"/>
  <c r="U41" i="15"/>
  <c r="W41" i="15" s="1"/>
  <c r="X41" i="15" s="1"/>
  <c r="U261" i="15"/>
  <c r="W261" i="15" s="1"/>
  <c r="X261" i="15" s="1"/>
  <c r="U120" i="15"/>
  <c r="W120" i="15" s="1"/>
  <c r="X120" i="15" s="1"/>
  <c r="U133" i="15"/>
  <c r="W133" i="15" s="1"/>
  <c r="X133" i="15" s="1"/>
  <c r="U73" i="15"/>
  <c r="W73" i="15" s="1"/>
  <c r="X73" i="15" s="1"/>
  <c r="U255" i="15"/>
  <c r="W255" i="15" s="1"/>
  <c r="X255" i="15" s="1"/>
  <c r="U66" i="15"/>
  <c r="W66" i="15" s="1"/>
  <c r="X66" i="15" s="1"/>
  <c r="U193" i="15"/>
  <c r="W193" i="15" s="1"/>
  <c r="X193" i="15" s="1"/>
  <c r="U128" i="15"/>
  <c r="W128" i="15" s="1"/>
  <c r="X128" i="15" s="1"/>
  <c r="U44" i="15"/>
  <c r="W44" i="15" s="1"/>
  <c r="X44" i="15" s="1"/>
  <c r="V218" i="15"/>
  <c r="W218" i="15" s="1"/>
  <c r="X218" i="15" s="1"/>
  <c r="U139" i="15"/>
  <c r="W139" i="15" s="1"/>
  <c r="X139" i="15" s="1"/>
  <c r="U245" i="15"/>
  <c r="W245" i="15" s="1"/>
  <c r="X245" i="15" s="1"/>
  <c r="U100" i="15"/>
  <c r="W100" i="15" s="1"/>
  <c r="X100" i="15" s="1"/>
  <c r="V285" i="15"/>
  <c r="W285" i="15" s="1"/>
  <c r="X285" i="15" s="1"/>
  <c r="U275" i="15"/>
  <c r="W275" i="15" s="1"/>
  <c r="X275" i="15" s="1"/>
  <c r="U93" i="15"/>
  <c r="W93" i="15" s="1"/>
  <c r="X93" i="15" s="1"/>
  <c r="U197" i="15"/>
  <c r="W197" i="15" s="1"/>
  <c r="X197" i="15" s="1"/>
  <c r="V259" i="15"/>
  <c r="W259" i="15" s="1"/>
  <c r="X259" i="15" s="1"/>
  <c r="U14" i="15"/>
  <c r="W14" i="15" s="1"/>
  <c r="X14" i="15" s="1"/>
  <c r="U142" i="15"/>
  <c r="W142" i="15" s="1"/>
  <c r="X142" i="15" s="1"/>
  <c r="U28" i="15"/>
  <c r="W28" i="15" s="1"/>
  <c r="X28" i="15" s="1"/>
  <c r="U273" i="15"/>
  <c r="W273" i="15" s="1"/>
  <c r="X273" i="15" s="1"/>
  <c r="U173" i="15"/>
  <c r="W173" i="15" s="1"/>
  <c r="X173" i="15" s="1"/>
  <c r="U269" i="15"/>
  <c r="W269" i="15" s="1"/>
  <c r="X269" i="15" s="1"/>
  <c r="V169" i="15"/>
  <c r="W169" i="15" s="1"/>
  <c r="X169" i="15" s="1"/>
  <c r="V214" i="15"/>
  <c r="W214" i="15" s="1"/>
  <c r="X214" i="15" s="1"/>
  <c r="U186" i="15"/>
  <c r="W186" i="15" s="1"/>
  <c r="X186" i="15" s="1"/>
  <c r="U51" i="15"/>
  <c r="W51" i="15" s="1"/>
  <c r="X51" i="15" s="1"/>
  <c r="U166" i="15"/>
  <c r="W166" i="15" s="1"/>
  <c r="X166" i="15" s="1"/>
  <c r="U105" i="15"/>
  <c r="W105" i="15" s="1"/>
  <c r="X105" i="15" s="1"/>
  <c r="U55" i="15"/>
  <c r="W55" i="15" s="1"/>
  <c r="X55" i="15" s="1"/>
  <c r="U298" i="15"/>
  <c r="W298" i="15" s="1"/>
  <c r="X298" i="15" s="1"/>
  <c r="U171" i="15"/>
  <c r="W171" i="15" s="1"/>
  <c r="X171" i="15" s="1"/>
  <c r="V226" i="15"/>
  <c r="W226" i="15" s="1"/>
  <c r="X226" i="15" s="1"/>
  <c r="U239" i="15"/>
  <c r="W239" i="15" s="1"/>
  <c r="X239" i="15" s="1"/>
  <c r="U46" i="15"/>
  <c r="W46" i="15" s="1"/>
  <c r="X46" i="15" s="1"/>
  <c r="U99" i="15"/>
  <c r="W99" i="15" s="1"/>
  <c r="X99" i="15" s="1"/>
  <c r="V87" i="15"/>
  <c r="W87" i="15" s="1"/>
  <c r="X87" i="15" s="1"/>
  <c r="U236" i="15"/>
  <c r="W236" i="15" s="1"/>
  <c r="X236" i="15" s="1"/>
  <c r="U295" i="15"/>
  <c r="W295" i="15" s="1"/>
  <c r="X295" i="15" s="1"/>
  <c r="U34" i="15"/>
  <c r="W34" i="15" s="1"/>
  <c r="X34" i="15" s="1"/>
  <c r="U76" i="15"/>
  <c r="W76" i="15" s="1"/>
  <c r="X76" i="15" s="1"/>
  <c r="U108" i="15"/>
  <c r="W108" i="15" s="1"/>
  <c r="X108" i="15" s="1"/>
  <c r="V25" i="15"/>
  <c r="W25" i="15" s="1"/>
  <c r="X25" i="15" s="1"/>
  <c r="U112" i="15"/>
  <c r="W112" i="15" s="1"/>
  <c r="X112" i="15" s="1"/>
  <c r="U247" i="15"/>
  <c r="W247" i="15" s="1"/>
  <c r="X247" i="15" s="1"/>
  <c r="U60" i="15"/>
  <c r="W60" i="15" s="1"/>
  <c r="X60" i="15" s="1"/>
  <c r="U42" i="15"/>
  <c r="W42" i="15" s="1"/>
  <c r="X42" i="15" s="1"/>
  <c r="U192" i="15"/>
  <c r="W192" i="15" s="1"/>
  <c r="X192" i="15" s="1"/>
  <c r="U36" i="15"/>
  <c r="W36" i="15" s="1"/>
  <c r="X36" i="15" s="1"/>
  <c r="U276" i="15"/>
  <c r="W276" i="15" s="1"/>
  <c r="X276" i="15" s="1"/>
  <c r="U217" i="15"/>
  <c r="W217" i="15" s="1"/>
  <c r="X217" i="15" s="1"/>
  <c r="U26" i="15"/>
  <c r="W26" i="15" s="1"/>
  <c r="X26" i="15" s="1"/>
  <c r="U52" i="15"/>
  <c r="W52" i="15" s="1"/>
  <c r="X52" i="15" s="1"/>
  <c r="U210" i="15"/>
  <c r="W210" i="15" s="1"/>
  <c r="X210" i="15" s="1"/>
  <c r="U45" i="15"/>
  <c r="W45" i="15" s="1"/>
  <c r="X45" i="15" s="1"/>
  <c r="U75" i="15"/>
  <c r="W75" i="15" s="1"/>
  <c r="X75" i="15" s="1"/>
  <c r="U54" i="15"/>
  <c r="W54" i="15" s="1"/>
  <c r="X54" i="15" s="1"/>
  <c r="U145" i="15"/>
  <c r="W145" i="15" s="1"/>
  <c r="X145" i="15" s="1"/>
  <c r="U79" i="15"/>
  <c r="W79" i="15" s="1"/>
  <c r="X79" i="15" s="1"/>
  <c r="W231" i="15"/>
  <c r="X231" i="15" s="1"/>
  <c r="W16" i="15"/>
  <c r="X16" i="15" s="1"/>
  <c r="V68" i="15"/>
  <c r="U68" i="15"/>
  <c r="U77" i="15"/>
  <c r="W77" i="15" s="1"/>
  <c r="X77" i="15" s="1"/>
  <c r="U271" i="15"/>
  <c r="W271" i="15" s="1"/>
  <c r="X271" i="15" s="1"/>
  <c r="U162" i="15"/>
  <c r="W162" i="15" s="1"/>
  <c r="X162" i="15" s="1"/>
  <c r="U283" i="15"/>
  <c r="W283" i="15" s="1"/>
  <c r="X283" i="15" s="1"/>
  <c r="U284" i="15"/>
  <c r="W284" i="15" s="1"/>
  <c r="X284" i="15" s="1"/>
  <c r="U144" i="15"/>
  <c r="W144" i="15" s="1"/>
  <c r="X144" i="15" s="1"/>
  <c r="U136" i="15"/>
  <c r="W136" i="15" s="1"/>
  <c r="X136" i="15" s="1"/>
  <c r="U122" i="15"/>
  <c r="W122" i="15" s="1"/>
  <c r="X122" i="15" s="1"/>
  <c r="V152" i="15"/>
  <c r="W152" i="15" s="1"/>
  <c r="X152" i="15" s="1"/>
  <c r="U47" i="15"/>
  <c r="W47" i="15" s="1"/>
  <c r="X47" i="15" s="1"/>
  <c r="U180" i="15"/>
  <c r="W180" i="15" s="1"/>
  <c r="X180" i="15" s="1"/>
  <c r="U109" i="15"/>
  <c r="W109" i="15" s="1"/>
  <c r="X109" i="15" s="1"/>
  <c r="V132" i="15"/>
  <c r="U132" i="15"/>
  <c r="U59" i="15"/>
  <c r="W59" i="15" s="1"/>
  <c r="X59" i="15" s="1"/>
  <c r="U223" i="15"/>
  <c r="W223" i="15" s="1"/>
  <c r="X223" i="15" s="1"/>
  <c r="V159" i="15"/>
  <c r="U159" i="15"/>
  <c r="U110" i="15"/>
  <c r="W110" i="15" s="1"/>
  <c r="X110" i="15" s="1"/>
  <c r="W43" i="15"/>
  <c r="X43" i="15" s="1"/>
  <c r="W124" i="15"/>
  <c r="X124" i="15" s="1"/>
  <c r="U150" i="15"/>
  <c r="W150" i="15" s="1"/>
  <c r="X150" i="15" s="1"/>
  <c r="V241" i="15"/>
  <c r="U241" i="15"/>
  <c r="U248" i="15"/>
  <c r="W248" i="15" s="1"/>
  <c r="X248" i="15" s="1"/>
  <c r="W15" i="15"/>
  <c r="X15" i="15" s="1"/>
  <c r="W170" i="15"/>
  <c r="X170" i="15" s="1"/>
  <c r="W4" i="15"/>
  <c r="X4" i="15" s="1"/>
  <c r="W21" i="15"/>
  <c r="X21" i="15" s="1"/>
  <c r="W288" i="15"/>
  <c r="X288" i="15" s="1"/>
  <c r="W18" i="15"/>
  <c r="X18" i="15" s="1"/>
  <c r="W159" i="15" l="1"/>
  <c r="X159" i="15" s="1"/>
  <c r="U2" i="15"/>
  <c r="W2" i="15" s="1"/>
  <c r="X2" i="15" s="1"/>
  <c r="W241" i="15"/>
  <c r="X241" i="15" s="1"/>
  <c r="W68" i="15"/>
  <c r="X68" i="15" s="1"/>
  <c r="W132" i="15"/>
  <c r="X132" i="15" s="1"/>
  <c r="Z1" i="15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Lekérdezés - Lekérdezés1" description="A munkafüzetben levő „Lekérdezés1” lekérdezés kapcsolata" type="5" refreshedVersion="0" background="1" saveData="1">
    <dbPr connection="Provider=Microsoft.Mashup.OleDb.1;Data Source=$Workbook$;Location=Lekérdezés1;Extended Properties=&quot;&quot;" command="SELECT * FROM [Lekérdezés1]"/>
  </connection>
  <connection id="2" xr16:uid="{00000000-0015-0000-FFFF-FFFF01000000}" keepAlive="1" name="Lekérdezés - standings" description="A munkafüzetben levő „standings” lekérdezés kapcsolata" type="5" refreshedVersion="0" background="1" saveData="1">
    <dbPr connection="Provider=Microsoft.Mashup.OleDb.1;Data Source=$Workbook$;Location=standings;Extended Properties=&quot;&quot;" command="SELECT * FROM [standings]"/>
  </connection>
  <connection id="3" xr16:uid="{00000000-0015-0000-FFFF-FFFF02000000}" keepAlive="1" name="Lekérdezés - total" description="A munkafüzetben levő „total” lekérdezés kapcsolata" type="5" refreshedVersion="0" background="1" saveData="1">
    <dbPr connection="Provider=Microsoft.Mashup.OleDb.1;Data Source=$Workbook$;Location=total;Extended Properties=&quot;&quot;" command="SELECT * FROM [total]"/>
  </connection>
  <connection id="4" xr16:uid="{00000000-0015-0000-FFFF-FFFF03000000}" keepAlive="1" name="Lekérdezés - Value" description="A munkafüzetben levő „Value” lekérdezés kapcsolata" type="5" refreshedVersion="0" background="1" saveData="1">
    <dbPr connection="Provider=Microsoft.Mashup.OleDb.1;Data Source=$Workbook$;Location=Value;Extended Properties=&quot;&quot;" command="SELECT * FROM [Value]"/>
  </connection>
  <connection id="5" xr16:uid="{00000000-0015-0000-FFFF-FFFF04000000}" keepAlive="1" name="Lekérdezés - Value (2)" description="A munkafüzetben levő „Value (2)” lekérdezés kapcsolata" type="5" refreshedVersion="7" background="1" saveData="1">
    <dbPr connection="Provider=Microsoft.Mashup.OleDb.1;Data Source=$Workbook$;Location=&quot;Value (2)&quot;;Extended Properties=&quot;&quot;" command="SELECT * FROM [Value (2)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<sst xmlns="http://schemas.openxmlformats.org/spreadsheetml/2006/main" count="1615" uniqueCount="433">
  <si>
    <t>Real Madrid</t>
  </si>
  <si>
    <t>Rayo Vallecano</t>
  </si>
  <si>
    <t>Elche CF</t>
  </si>
  <si>
    <t>Granada</t>
  </si>
  <si>
    <t>Valencia</t>
  </si>
  <si>
    <t>Getafe</t>
  </si>
  <si>
    <t>Sevilla</t>
  </si>
  <si>
    <t>Barcelona</t>
  </si>
  <si>
    <t>Espanyol</t>
  </si>
  <si>
    <t>Levante</t>
  </si>
  <si>
    <t>Real Sociedad</t>
  </si>
  <si>
    <t>Osasuna</t>
  </si>
  <si>
    <t>Villarreal</t>
  </si>
  <si>
    <t>Atlético Madrid</t>
  </si>
  <si>
    <t>Celta Vigo</t>
  </si>
  <si>
    <t>Club / Country</t>
  </si>
  <si>
    <t>Points</t>
  </si>
  <si>
    <t>hazai pontok összege</t>
  </si>
  <si>
    <t>vendég pontok összege</t>
  </si>
  <si>
    <t>pontok összege</t>
  </si>
  <si>
    <t>hazai esély</t>
  </si>
  <si>
    <t>vendég esély</t>
  </si>
  <si>
    <t>jósolt eredmény</t>
  </si>
  <si>
    <t>Column1.team.name</t>
  </si>
  <si>
    <t>Column1.position</t>
  </si>
  <si>
    <t>Column1.matches</t>
  </si>
  <si>
    <t>Column1.wins</t>
  </si>
  <si>
    <t>Column1.losses</t>
  </si>
  <si>
    <t>Column1.draws</t>
  </si>
  <si>
    <t>Column1.scoresFor</t>
  </si>
  <si>
    <t>Column1.scoresAgainst</t>
  </si>
  <si>
    <t>Column1.points</t>
  </si>
  <si>
    <t>Real Betis Balompié</t>
  </si>
  <si>
    <t>Athletic Club</t>
  </si>
  <si>
    <t>RCD Mallorca</t>
  </si>
  <si>
    <t>Cádiz</t>
  </si>
  <si>
    <t>Deportivo Alavés</t>
  </si>
  <si>
    <t>Hazai csapat</t>
  </si>
  <si>
    <t>Vendég csapat</t>
  </si>
  <si>
    <t>Hazai gól</t>
  </si>
  <si>
    <t>Vendég gól</t>
  </si>
  <si>
    <t>Eredmény</t>
  </si>
  <si>
    <t>lőtt gólok aránya (hazai:vendég)</t>
  </si>
  <si>
    <t>kapott gólok aránya (hazai:vendég)</t>
  </si>
  <si>
    <t>pontok aránya (hazai:vendég)</t>
  </si>
  <si>
    <t>világranglista pontok aránya (hazai:vendég)</t>
  </si>
  <si>
    <t>győzelemek számának aránya (h:v)</t>
  </si>
  <si>
    <t>vereségek számának aránya (h:v)</t>
  </si>
  <si>
    <t>lőtt gólok aránya (vendég:hazai)</t>
  </si>
  <si>
    <t>kapott gólok aránya (v:h)</t>
  </si>
  <si>
    <t>pontok aránya (vendég:hazai)</t>
  </si>
  <si>
    <t>világranglista pontok aránya (vendég:hazai)</t>
  </si>
  <si>
    <t>győzelemek számának aránya (v:h)</t>
  </si>
  <si>
    <t>vereségek számának aránya (v:h)</t>
  </si>
  <si>
    <t>Y</t>
  </si>
  <si>
    <t>Y nyers</t>
  </si>
  <si>
    <t>Becslés</t>
  </si>
  <si>
    <t>Azonosító:</t>
  </si>
  <si>
    <t>Objektumok:</t>
  </si>
  <si>
    <t>Attribútumok:</t>
  </si>
  <si>
    <t>Lépcsôk:</t>
  </si>
  <si>
    <t>Eltolás:</t>
  </si>
  <si>
    <t>Leírás:</t>
  </si>
  <si>
    <t>Rangsor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</si>
  <si>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</si>
  <si>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</si>
  <si>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</si>
  <si>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</si>
  <si>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</si>
  <si>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</si>
  <si>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</si>
  <si>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</si>
  <si>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</si>
  <si>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</si>
  <si>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</si>
  <si>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</si>
  <si>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</si>
  <si>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</si>
  <si>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</si>
  <si>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</si>
  <si>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</si>
  <si>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</si>
  <si>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</si>
  <si>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</si>
  <si>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</si>
  <si>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</si>
  <si>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</si>
  <si>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</si>
  <si>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</si>
  <si>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</si>
  <si>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</si>
  <si>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</si>
  <si>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</si>
  <si>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</si>
  <si>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</si>
  <si>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</si>
  <si>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</si>
  <si>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</si>
  <si>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</si>
  <si>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</si>
  <si>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</si>
  <si>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</si>
  <si>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</si>
  <si>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O40</t>
  </si>
  <si>
    <t>O41</t>
  </si>
  <si>
    <t>O42</t>
  </si>
  <si>
    <t>O43</t>
  </si>
  <si>
    <t>O44</t>
  </si>
  <si>
    <t>O45</t>
  </si>
  <si>
    <t>O46</t>
  </si>
  <si>
    <t>O47</t>
  </si>
  <si>
    <t>O48</t>
  </si>
  <si>
    <t>O49</t>
  </si>
  <si>
    <t>O50</t>
  </si>
  <si>
    <t>O51</t>
  </si>
  <si>
    <t>O52</t>
  </si>
  <si>
    <t>O53</t>
  </si>
  <si>
    <t>O54</t>
  </si>
  <si>
    <t>O55</t>
  </si>
  <si>
    <t>O56</t>
  </si>
  <si>
    <t>O57</t>
  </si>
  <si>
    <t>O58</t>
  </si>
  <si>
    <t>O59</t>
  </si>
  <si>
    <t>O60</t>
  </si>
  <si>
    <t>O61</t>
  </si>
  <si>
    <t>O62</t>
  </si>
  <si>
    <t>O63</t>
  </si>
  <si>
    <t>O64</t>
  </si>
  <si>
    <t>O65</t>
  </si>
  <si>
    <t>O66</t>
  </si>
  <si>
    <t>O67</t>
  </si>
  <si>
    <t>O68</t>
  </si>
  <si>
    <t>O69</t>
  </si>
  <si>
    <t>O70</t>
  </si>
  <si>
    <t>O71</t>
  </si>
  <si>
    <t>O72</t>
  </si>
  <si>
    <t>O73</t>
  </si>
  <si>
    <t>O74</t>
  </si>
  <si>
    <t>O75</t>
  </si>
  <si>
    <t>O76</t>
  </si>
  <si>
    <t>O77</t>
  </si>
  <si>
    <t>O78</t>
  </si>
  <si>
    <t>O79</t>
  </si>
  <si>
    <t>O80</t>
  </si>
  <si>
    <t>O81</t>
  </si>
  <si>
    <t>O82</t>
  </si>
  <si>
    <t>O83</t>
  </si>
  <si>
    <t>O84</t>
  </si>
  <si>
    <t>O85</t>
  </si>
  <si>
    <t>O86</t>
  </si>
  <si>
    <t>O87</t>
  </si>
  <si>
    <t>O88</t>
  </si>
  <si>
    <t>O89</t>
  </si>
  <si>
    <t>O90</t>
  </si>
  <si>
    <t>O91</t>
  </si>
  <si>
    <t>O92</t>
  </si>
  <si>
    <t>O93</t>
  </si>
  <si>
    <t>O94</t>
  </si>
  <si>
    <t>O95</t>
  </si>
  <si>
    <t>O96</t>
  </si>
  <si>
    <t>O97</t>
  </si>
  <si>
    <t>O98</t>
  </si>
  <si>
    <t>O99</t>
  </si>
  <si>
    <t>O100</t>
  </si>
  <si>
    <t>O101</t>
  </si>
  <si>
    <t>O102</t>
  </si>
  <si>
    <t>O103</t>
  </si>
  <si>
    <t>O104</t>
  </si>
  <si>
    <t>O105</t>
  </si>
  <si>
    <t>O106</t>
  </si>
  <si>
    <t>O107</t>
  </si>
  <si>
    <t>O108</t>
  </si>
  <si>
    <t>O109</t>
  </si>
  <si>
    <t>O110</t>
  </si>
  <si>
    <t>O111</t>
  </si>
  <si>
    <t>O112</t>
  </si>
  <si>
    <t>O113</t>
  </si>
  <si>
    <t>O114</t>
  </si>
  <si>
    <t>O115</t>
  </si>
  <si>
    <t>O116</t>
  </si>
  <si>
    <t>O117</t>
  </si>
  <si>
    <t>O118</t>
  </si>
  <si>
    <t>O119</t>
  </si>
  <si>
    <t>O120</t>
  </si>
  <si>
    <t>O121</t>
  </si>
  <si>
    <t>O122</t>
  </si>
  <si>
    <t>O123</t>
  </si>
  <si>
    <t>O124</t>
  </si>
  <si>
    <t>O125</t>
  </si>
  <si>
    <t>O126</t>
  </si>
  <si>
    <t>O127</t>
  </si>
  <si>
    <t>O128</t>
  </si>
  <si>
    <t>O129</t>
  </si>
  <si>
    <t>O130</t>
  </si>
  <si>
    <t>O131</t>
  </si>
  <si>
    <t>O132</t>
  </si>
  <si>
    <t>O133</t>
  </si>
  <si>
    <t>O134</t>
  </si>
  <si>
    <t>O135</t>
  </si>
  <si>
    <t>O136</t>
  </si>
  <si>
    <t>O137</t>
  </si>
  <si>
    <t>O138</t>
  </si>
  <si>
    <t>O139</t>
  </si>
  <si>
    <t>O140</t>
  </si>
  <si>
    <t>O141</t>
  </si>
  <si>
    <t>O142</t>
  </si>
  <si>
    <t>O143</t>
  </si>
  <si>
    <t>O144</t>
  </si>
  <si>
    <t>O145</t>
  </si>
  <si>
    <t>O146</t>
  </si>
  <si>
    <t>O147</t>
  </si>
  <si>
    <t>O148</t>
  </si>
  <si>
    <t>O149</t>
  </si>
  <si>
    <t>O150</t>
  </si>
  <si>
    <t>O151</t>
  </si>
  <si>
    <t>O152</t>
  </si>
  <si>
    <t>O153</t>
  </si>
  <si>
    <t>O154</t>
  </si>
  <si>
    <t>O155</t>
  </si>
  <si>
    <t>O156</t>
  </si>
  <si>
    <t>O157</t>
  </si>
  <si>
    <t>O158</t>
  </si>
  <si>
    <t>O159</t>
  </si>
  <si>
    <t>O160</t>
  </si>
  <si>
    <t>O161</t>
  </si>
  <si>
    <t>O162</t>
  </si>
  <si>
    <t>O163</t>
  </si>
  <si>
    <t>O164</t>
  </si>
  <si>
    <t>O165</t>
  </si>
  <si>
    <t>O166</t>
  </si>
  <si>
    <t>O167</t>
  </si>
  <si>
    <t>O168</t>
  </si>
  <si>
    <t>O169</t>
  </si>
  <si>
    <t>O170</t>
  </si>
  <si>
    <t>O171</t>
  </si>
  <si>
    <t>O172</t>
  </si>
  <si>
    <t>O173</t>
  </si>
  <si>
    <t>O174</t>
  </si>
  <si>
    <t>O175</t>
  </si>
  <si>
    <t>O176</t>
  </si>
  <si>
    <t>O177</t>
  </si>
  <si>
    <t>O178</t>
  </si>
  <si>
    <t>O179</t>
  </si>
  <si>
    <t>O180</t>
  </si>
  <si>
    <t>O181</t>
  </si>
  <si>
    <t>O182</t>
  </si>
  <si>
    <t>O183</t>
  </si>
  <si>
    <t>O184</t>
  </si>
  <si>
    <t>O185</t>
  </si>
  <si>
    <t>O186</t>
  </si>
  <si>
    <t>O187</t>
  </si>
  <si>
    <t>O188</t>
  </si>
  <si>
    <t>O189</t>
  </si>
  <si>
    <t>O190</t>
  </si>
  <si>
    <t>O191</t>
  </si>
  <si>
    <t>O192</t>
  </si>
  <si>
    <t>O193</t>
  </si>
  <si>
    <t>O194</t>
  </si>
  <si>
    <t>O195</t>
  </si>
  <si>
    <t>O196</t>
  </si>
  <si>
    <t>O197</t>
  </si>
  <si>
    <t>O198</t>
  </si>
  <si>
    <t>O199</t>
  </si>
  <si>
    <t>O200</t>
  </si>
  <si>
    <t>O201</t>
  </si>
  <si>
    <t>O202</t>
  </si>
  <si>
    <t>O203</t>
  </si>
  <si>
    <t>O204</t>
  </si>
  <si>
    <t>O205</t>
  </si>
  <si>
    <t>O206</t>
  </si>
  <si>
    <t>O207</t>
  </si>
  <si>
    <t>O208</t>
  </si>
  <si>
    <t>Lépcsôk(1)</t>
  </si>
  <si>
    <t>S1</t>
  </si>
  <si>
    <t>(0+0)/(1)=0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</si>
  <si>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</si>
  <si>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</si>
  <si>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</si>
  <si>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</si>
  <si>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</si>
  <si>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</si>
  <si>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</si>
  <si>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</si>
  <si>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</si>
  <si>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</si>
  <si>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</si>
  <si>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</si>
  <si>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</si>
  <si>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</si>
  <si>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</si>
  <si>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</si>
  <si>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</si>
  <si>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</si>
  <si>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</si>
  <si>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</si>
  <si>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Lépcsôk(2)</t>
  </si>
  <si>
    <t>COCO:STD</t>
  </si>
  <si>
    <t>Tény+0</t>
  </si>
  <si>
    <t>Delta</t>
  </si>
  <si>
    <t>Delta/Tény</t>
  </si>
  <si>
    <t>S1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</si>
  <si>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</si>
  <si>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</si>
  <si>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</si>
  <si>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</si>
  <si>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</si>
  <si>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</si>
  <si>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</si>
  <si>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t>A</t>
  </si>
  <si>
    <t>H</t>
  </si>
  <si>
    <t>Végeredmény</t>
  </si>
  <si>
    <t>Talált vagy döntetlen</t>
  </si>
  <si>
    <t>Találati arány</t>
  </si>
  <si>
    <t>Inverz1</t>
  </si>
  <si>
    <t>Inverz2</t>
  </si>
  <si>
    <t>Inverz3</t>
  </si>
  <si>
    <t>Inverz4</t>
  </si>
  <si>
    <t>Inverz5</t>
  </si>
  <si>
    <t>Inverz6</t>
  </si>
  <si>
    <t>Inverz7</t>
  </si>
  <si>
    <t>Inverz8</t>
  </si>
  <si>
    <t>Inverz9</t>
  </si>
  <si>
    <t>Inverz10</t>
  </si>
  <si>
    <t>Inverz11</t>
  </si>
  <si>
    <t>Inverz12</t>
  </si>
  <si>
    <t>Inverz13</t>
  </si>
  <si>
    <t>Inverz14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</si>
  <si>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</si>
  <si>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</si>
  <si>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</si>
  <si>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</si>
  <si>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</si>
  <si>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</si>
  <si>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</si>
  <si>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</si>
  <si>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</si>
  <si>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</si>
  <si>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</si>
  <si>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</si>
  <si>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</si>
  <si>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</si>
  <si>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</si>
  <si>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</si>
  <si>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</si>
  <si>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</si>
  <si>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</si>
  <si>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X(A20)</t>
  </si>
  <si>
    <t>X(A21)</t>
  </si>
  <si>
    <t>X(A22)</t>
  </si>
  <si>
    <t>X(A23)</t>
  </si>
  <si>
    <t>X(A24)</t>
  </si>
  <si>
    <t>X(A25)</t>
  </si>
  <si>
    <t>X(A26)</t>
  </si>
  <si>
    <t>X(A27)</t>
  </si>
  <si>
    <t>X(A28)</t>
  </si>
  <si>
    <t>X(A29)</t>
  </si>
  <si>
    <t>Y(A30)</t>
  </si>
  <si>
    <t>(0+994.5)/(1)=994.5</t>
  </si>
  <si>
    <t>COCO STD: 3727168</t>
  </si>
  <si>
    <t>O209</t>
  </si>
  <si>
    <t>O210</t>
  </si>
  <si>
    <t>O211</t>
  </si>
  <si>
    <t>O212</t>
  </si>
  <si>
    <t>O213</t>
  </si>
  <si>
    <t>O214</t>
  </si>
  <si>
    <t>O215</t>
  </si>
  <si>
    <t>O216</t>
  </si>
  <si>
    <t>(0+282.1)/(1)=282.1</t>
  </si>
  <si>
    <t>(0+207.5)/(1)=207.5</t>
  </si>
  <si>
    <t>(0+1576.8)/(1)=1576.8</t>
  </si>
  <si>
    <t>(0+978.1)/(1)=978.1</t>
  </si>
  <si>
    <t>(0+1074.6)/(1)=1074.6</t>
  </si>
  <si>
    <t>(0+756.1)/(1)=756.1</t>
  </si>
  <si>
    <t>(0+909)/(1)=909</t>
  </si>
  <si>
    <t>(0+485.9)/(1)=485.9</t>
  </si>
  <si>
    <t>(0+360.3)/(1)=360.3</t>
  </si>
  <si>
    <t>(0+273)/(1)=273</t>
  </si>
  <si>
    <t>(0+419.5)/(1)=419.5</t>
  </si>
  <si>
    <t>(0+208.4)/(1)=208.4</t>
  </si>
  <si>
    <t>(0+414)/(1)=414</t>
  </si>
  <si>
    <t>(0+492.2)/(1)=492.2</t>
  </si>
  <si>
    <t>(0+1540.4)/(1)=1540.4</t>
  </si>
  <si>
    <t>(0+577.8)/(1)=577.8</t>
  </si>
  <si>
    <t>(0+1294.8)/(1)=1294.8</t>
  </si>
  <si>
    <t>(0+2531.3)/(1)=2531.3</t>
  </si>
  <si>
    <t>(0+2184.6)/(1)=2184.6</t>
  </si>
  <si>
    <t>(0+1202.9)/(1)=1202.9</t>
  </si>
  <si>
    <t>(0+3179.1)/(1)=3179.1</t>
  </si>
  <si>
    <t>(0+1033.6)/(1)=1033.6</t>
  </si>
  <si>
    <t>(0+510.4)/(1)=510.4</t>
  </si>
  <si>
    <t>(0+917.2)/(1)=917.2</t>
  </si>
  <si>
    <t>(0+797.1)/(1)=797.1</t>
  </si>
  <si>
    <t>(0+2526.8)/(1)=2526.8</t>
  </si>
  <si>
    <t>(0+1454.9)/(1)=1454.9</t>
  </si>
  <si>
    <t>(0+985.4)/(1)=985.4</t>
  </si>
  <si>
    <t>(0+185.6)/(1)=185.6</t>
  </si>
  <si>
    <t>(0+2150.1)/(1)=2150.1</t>
  </si>
  <si>
    <t>(0+890.8)/(1)=890.8</t>
  </si>
  <si>
    <t>(0+88.3)/(1)=88.3</t>
  </si>
  <si>
    <t>(0+381.2)/(1)=381.2</t>
  </si>
  <si>
    <t>(0+155.6)/(1)=155.6</t>
  </si>
  <si>
    <t>(0+891.7)/(1)=891.7</t>
  </si>
  <si>
    <t>(0+1920.8)/(1)=1920.8</t>
  </si>
  <si>
    <t>(0+579.6)/(1)=579.6</t>
  </si>
  <si>
    <t>(0+141.9)/(1)=141.9</t>
  </si>
  <si>
    <t>(0+687)/(1)=687</t>
  </si>
  <si>
    <t>(0+145.6)/(1)=145.6</t>
  </si>
  <si>
    <t>(0+897.1)/(1)=897.1</t>
  </si>
  <si>
    <t>(0+10)/(1)=10</t>
  </si>
  <si>
    <t>(0+76.4)/(1)=76.4</t>
  </si>
  <si>
    <t>(0+686.1)/(1)=686.1</t>
  </si>
  <si>
    <t>(0+515.9)/(1)=515.9</t>
  </si>
  <si>
    <t>(0+255.7)/(1)=255.7</t>
  </si>
  <si>
    <t>(0+1833.4)/(1)=1833.4</t>
  </si>
  <si>
    <t>(0+952.6)/(1)=952.6</t>
  </si>
  <si>
    <t>(0+206.5)/(1)=206.5</t>
  </si>
  <si>
    <t>(0+1338.4)/(1)=1338.4</t>
  </si>
  <si>
    <t>(0+274.8)/(1)=274.8</t>
  </si>
  <si>
    <t>(0+192)/(1)=192</t>
  </si>
  <si>
    <t>(0+370.3)/(1)=370.3</t>
  </si>
  <si>
    <t>(0+243.8)/(1)=243.8</t>
  </si>
  <si>
    <t>(0+20.9)/(1)=20.9</t>
  </si>
  <si>
    <t>(0+537.7)/(1)=537.7</t>
  </si>
  <si>
    <t>(0+837.1)/(1)=837.1</t>
  </si>
  <si>
    <t>(0+569.6)/(1)=569.6</t>
  </si>
  <si>
    <t>(0+343.9)/(1)=343.9</t>
  </si>
  <si>
    <t>(0+800.7)/(1)=800.7</t>
  </si>
  <si>
    <t>(0+167.4)/(1)=167.4</t>
  </si>
  <si>
    <t>(0+81.9)/(1)=81.9</t>
  </si>
  <si>
    <t>S22</t>
  </si>
  <si>
    <t>S22 összeg:</t>
  </si>
  <si>
    <r>
      <t>Maximális memória használat: </t>
    </r>
    <r>
      <rPr>
        <b/>
        <sz val="9"/>
        <color rgb="FF333333"/>
        <rFont val="Verdana"/>
        <family val="2"/>
      </rPr>
      <t>2.4 Mb</t>
    </r>
  </si>
  <si>
    <r>
      <t>A futtatás idôtartama: </t>
    </r>
    <r>
      <rPr>
        <b/>
        <sz val="9"/>
        <color rgb="FF333333"/>
        <rFont val="Verdana"/>
        <family val="2"/>
      </rPr>
      <t>14.57 mp (0.24 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</si>
</sst>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000000"/>
      <name val="Times New Roman"/>
      <family val="1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7"/>
      <color rgb="FFFFFFFF"/>
      <name val="Verdana"/>
      <family val="2"/>
    </font>
    <font>
      <sz val="7"/>
      <color rgb="FF333333"/>
      <name val="Verdana"/>
      <family val="2"/>
    </font>
    <font>
      <sz val="10"/>
      <color rgb="FF333333"/>
      <name val="Verdana"/>
      <family val="2"/>
    </font>
    <font>
      <sz val="9"/>
      <color rgb="FF333333"/>
      <name val="Verdana"/>
      <family val="2"/>
    </font>
    <font>
      <b/>
      <sz val="9"/>
      <color rgb="FF333333"/>
      <name val="Verdana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0" fillId="0" borderId="0" xfId="0" applyNumberFormat="1"/>
    <xf numFmtId="0" fontId="0" fillId="0" borderId="1" xfId="0" applyFont="1" applyBorder="1"/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3" fillId="0" borderId="0" xfId="2"/>
    <xf numFmtId="0" fontId="10" fillId="0" borderId="0" xfId="0" applyFont="1"/>
    <xf numFmtId="9" fontId="0" fillId="0" borderId="0" xfId="1" applyFont="1"/>
    <xf numFmtId="1" fontId="0" fillId="0" borderId="0" xfId="0" applyNumberFormat="1"/>
    <xf numFmtId="0" fontId="12" fillId="4" borderId="6" xfId="0" applyFont="1" applyFill="1" applyBorder="1"/>
    <xf numFmtId="0" fontId="12" fillId="4" borderId="2" xfId="0" applyFont="1" applyFill="1" applyBorder="1"/>
    <xf numFmtId="0" fontId="12" fillId="0" borderId="1" xfId="0" applyFont="1" applyBorder="1"/>
    <xf numFmtId="0" fontId="12" fillId="4" borderId="1" xfId="0" applyFont="1" applyFill="1" applyBorder="1"/>
    <xf numFmtId="0" fontId="12" fillId="4" borderId="3" xfId="0" applyFont="1" applyFill="1" applyBorder="1"/>
    <xf numFmtId="0" fontId="0" fillId="0" borderId="0" xfId="0" applyAlignment="1">
      <alignment wrapText="1"/>
    </xf>
    <xf numFmtId="2" fontId="0" fillId="0" borderId="0" xfId="0" applyNumberFormat="1"/>
    <xf numFmtId="0" fontId="0" fillId="5" borderId="0" xfId="0" applyFill="1" applyAlignment="1">
      <alignment wrapText="1"/>
    </xf>
    <xf numFmtId="164" fontId="0" fillId="5" borderId="0" xfId="1" applyNumberFormat="1" applyFont="1" applyFill="1"/>
    <xf numFmtId="10" fontId="0" fillId="5" borderId="0" xfId="1" applyNumberFormat="1" applyFont="1" applyFill="1"/>
    <xf numFmtId="0" fontId="0" fillId="5" borderId="0" xfId="0" applyFill="1"/>
    <xf numFmtId="0" fontId="12" fillId="4" borderId="3" xfId="0" applyNumberFormat="1" applyFont="1" applyFill="1" applyBorder="1"/>
  </cellXfs>
  <cellStyles count="3">
    <cellStyle name="Hivatkozás" xfId="2" builtinId="8"/>
    <cellStyle name="Normál" xfId="0" builtinId="0"/>
    <cellStyle name="Százalék" xfId="1" builtinId="5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fill>
        <patternFill patternType="solid">
          <fgColor theme="4" tint="0.79998168889431442"/>
          <bgColor theme="4" tint="0.79998168889431442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4A125BC4-BE42-4911-9856-5D3937680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ülsőAdatok_4" connectionId="5" xr16:uid="{00000000-0016-0000-0000-000000000000}" autoFormatId="16" applyNumberFormats="0" applyBorderFormats="0" applyFontFormats="0" applyPatternFormats="0" applyAlignmentFormats="0" applyWidthHeightFormats="0">
  <queryTableRefresh nextId="10">
    <queryTableFields count="9">
      <queryTableField id="1" name="Column1.team.name" tableColumnId="1"/>
      <queryTableField id="2" name="Column1.position" tableColumnId="2"/>
      <queryTableField id="3" name="Column1.matches" tableColumnId="3"/>
      <queryTableField id="4" name="Column1.wins" tableColumnId="4"/>
      <queryTableField id="5" name="Column1.losses" tableColumnId="5"/>
      <queryTableField id="6" name="Column1.draws" tableColumnId="6"/>
      <queryTableField id="7" name="Column1.scoresFor" tableColumnId="7"/>
      <queryTableField id="8" name="Column1.scoresAgainst" tableColumnId="8"/>
      <queryTableField id="9" name="Column1.points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87CB8EF1-76D3-4358-95D6-3AD48F55349D}" name="Value18" displayName="Value18" ref="A1:I21" tableType="queryTable" totalsRowShown="0">
  <autoFilter ref="A1:I21" xr:uid="{87CB8EF1-76D3-4358-95D6-3AD48F55349D}"/>
  <tableColumns count="9">
    <tableColumn id="1" xr3:uid="{4E92552E-0FB5-4871-BB9B-4596C7325C79}" uniqueName="1" name="Column1.team.name" queryTableFieldId="1"/>
    <tableColumn id="2" xr3:uid="{B342DDA3-A8D3-47A2-8FAE-E3657107EB41}" uniqueName="2" name="Column1.position" queryTableFieldId="2"/>
    <tableColumn id="3" xr3:uid="{7600603F-1777-41DD-A989-7ECC1C787F54}" uniqueName="3" name="Column1.matches" queryTableFieldId="3"/>
    <tableColumn id="4" xr3:uid="{16779232-B4A5-4269-B78E-A3503BAE6D0A}" uniqueName="4" name="Column1.wins" queryTableFieldId="4"/>
    <tableColumn id="5" xr3:uid="{7164412C-9E55-4278-A944-252123FB033F}" uniqueName="5" name="Column1.losses" queryTableFieldId="5"/>
    <tableColumn id="6" xr3:uid="{11F52157-CD97-4452-9AB2-F93D9D1BA963}" uniqueName="6" name="Column1.draws" queryTableFieldId="6"/>
    <tableColumn id="7" xr3:uid="{F22A0C3F-BA26-4E73-8D4E-98DE39FCAD11}" uniqueName="7" name="Column1.scoresFor" queryTableFieldId="7"/>
    <tableColumn id="8" xr3:uid="{B17F1A34-5C0B-4EB6-B2B8-28FE6061DBD1}" uniqueName="8" name="Column1.scoresAgainst" queryTableFieldId="8"/>
    <tableColumn id="9" xr3:uid="{47437409-D02E-4BB4-A242-A16F20763F00}" uniqueName="9" name="Column1.points" queryTableFieldId="9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FEC5CE-5115-4C7C-9F6B-6CE3C86CD73C}" name="meccsek" displayName="meccsek" ref="A1:E312" totalsRowShown="0" headerRowDxfId="9" dataDxfId="7" headerRowBorderDxfId="8" tableBorderDxfId="6" totalsRowBorderDxfId="5" headerRowCellStyle="Százalék" dataCellStyle="Százalék">
  <autoFilter ref="A1:E312" xr:uid="{72FEC5CE-5115-4C7C-9F6B-6CE3C86CD73C}"/>
  <tableColumns count="5">
    <tableColumn id="3" xr3:uid="{5C737E11-A580-4094-B970-049A9BAEE57C}" name="Hazai csapat" dataDxfId="4"/>
    <tableColumn id="4" xr3:uid="{1A139595-A56F-4E7A-8590-C142D0160DCA}" name="Vendég csapat" dataDxfId="3"/>
    <tableColumn id="5" xr3:uid="{A2FDB933-92C1-49B5-B39C-8DAE927219CF}" name="Hazai gól" dataDxfId="2"/>
    <tableColumn id="6" xr3:uid="{4EDABBCF-110B-44DF-90BB-33A03F40B26B}" name="Vendég gól" dataDxfId="1"/>
    <tableColumn id="7" xr3:uid="{96EDF6B6-9EEC-4042-B76F-D86EA13CFC85}" name="Eredmény" dataDxfId="0">
      <calculatedColumnFormula>IF(meccsek[[#This Row],[Hazai gól]]&gt;meccsek[[#This Row],[Vendég gól]],"H",IF(meccsek[[#This Row],[Hazai gól]]&lt;meccsek[[#This Row],[Vendég gól]],"A","D" ) )</calculatedColumnFormula>
    </tableColumn>
  </tableColumns>
  <tableStyleInfo name="TableStyleDark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iau.my-x.hu/myx-free/coco/test/37271682022041709210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2"/>
  <sheetViews>
    <sheetView topLeftCell="D1" workbookViewId="0">
      <selection activeCell="D29" sqref="D29"/>
    </sheetView>
  </sheetViews>
  <sheetFormatPr defaultRowHeight="15" x14ac:dyDescent="0.25"/>
  <cols>
    <col min="1" max="1" width="22.140625" bestFit="1" customWidth="1"/>
    <col min="2" max="2" width="19.140625" bestFit="1" customWidth="1"/>
    <col min="3" max="3" width="19.28515625" bestFit="1" customWidth="1"/>
    <col min="4" max="4" width="16" bestFit="1" customWidth="1"/>
    <col min="5" max="5" width="17.28515625" bestFit="1" customWidth="1"/>
    <col min="6" max="6" width="17.140625" bestFit="1" customWidth="1"/>
    <col min="7" max="7" width="20.42578125" bestFit="1" customWidth="1"/>
    <col min="8" max="8" width="24.28515625" bestFit="1" customWidth="1"/>
    <col min="9" max="9" width="17.42578125" bestFit="1" customWidth="1"/>
    <col min="15" max="15" width="22.140625" bestFit="1" customWidth="1"/>
    <col min="16" max="16" width="19.140625" bestFit="1" customWidth="1"/>
    <col min="17" max="17" width="19.28515625" bestFit="1" customWidth="1"/>
    <col min="18" max="18" width="16" bestFit="1" customWidth="1"/>
    <col min="19" max="19" width="17.28515625" bestFit="1" customWidth="1"/>
    <col min="20" max="20" width="17.140625" bestFit="1" customWidth="1"/>
    <col min="21" max="21" width="20.42578125" bestFit="1" customWidth="1"/>
    <col min="22" max="22" width="24.28515625" bestFit="1" customWidth="1"/>
    <col min="23" max="23" width="17.42578125" bestFit="1" customWidth="1"/>
    <col min="24" max="24" width="23.42578125" bestFit="1" customWidth="1"/>
    <col min="25" max="25" width="13.28515625" bestFit="1" customWidth="1"/>
    <col min="26" max="26" width="10.7109375" bestFit="1" customWidth="1"/>
    <col min="27" max="27" width="28.7109375" bestFit="1" customWidth="1"/>
  </cols>
  <sheetData>
    <row r="1" spans="1:17" x14ac:dyDescent="0.25">
      <c r="A1" t="s">
        <v>23</v>
      </c>
      <c r="B1" t="s">
        <v>24</v>
      </c>
      <c r="C1" t="s">
        <v>25</v>
      </c>
      <c r="D1" t="s">
        <v>26</v>
      </c>
      <c r="E1" t="s">
        <v>27</v>
      </c>
      <c r="F1" t="s">
        <v>28</v>
      </c>
      <c r="G1" t="s">
        <v>29</v>
      </c>
      <c r="H1" t="s">
        <v>30</v>
      </c>
      <c r="I1" t="s">
        <v>31</v>
      </c>
    </row>
    <row r="2" spans="1:17" x14ac:dyDescent="0.25">
      <c r="A2" t="s">
        <v>0</v>
      </c>
      <c r="B2">
        <v>1</v>
      </c>
      <c r="C2">
        <v>35</v>
      </c>
      <c r="D2">
        <v>25</v>
      </c>
      <c r="E2">
        <v>4</v>
      </c>
      <c r="F2">
        <v>6</v>
      </c>
      <c r="G2">
        <v>73</v>
      </c>
      <c r="H2">
        <v>30</v>
      </c>
      <c r="I2">
        <v>81</v>
      </c>
    </row>
    <row r="3" spans="1:17" x14ac:dyDescent="0.25">
      <c r="A3" t="s">
        <v>7</v>
      </c>
      <c r="B3">
        <v>2</v>
      </c>
      <c r="C3">
        <v>35</v>
      </c>
      <c r="D3">
        <v>20</v>
      </c>
      <c r="E3">
        <v>6</v>
      </c>
      <c r="F3">
        <v>9</v>
      </c>
      <c r="G3">
        <v>65</v>
      </c>
      <c r="H3">
        <v>35</v>
      </c>
      <c r="I3">
        <v>69</v>
      </c>
    </row>
    <row r="4" spans="1:17" x14ac:dyDescent="0.25">
      <c r="A4" t="s">
        <v>6</v>
      </c>
      <c r="B4">
        <v>3</v>
      </c>
      <c r="C4">
        <v>35</v>
      </c>
      <c r="D4">
        <v>17</v>
      </c>
      <c r="E4">
        <v>4</v>
      </c>
      <c r="F4">
        <v>14</v>
      </c>
      <c r="G4">
        <v>51</v>
      </c>
      <c r="H4">
        <v>29</v>
      </c>
      <c r="I4">
        <v>65</v>
      </c>
    </row>
    <row r="5" spans="1:17" x14ac:dyDescent="0.25">
      <c r="A5" t="s">
        <v>13</v>
      </c>
      <c r="B5">
        <v>4</v>
      </c>
      <c r="C5">
        <v>35</v>
      </c>
      <c r="D5">
        <v>19</v>
      </c>
      <c r="E5">
        <v>9</v>
      </c>
      <c r="F5">
        <v>7</v>
      </c>
      <c r="G5">
        <v>60</v>
      </c>
      <c r="H5">
        <v>41</v>
      </c>
      <c r="I5">
        <v>64</v>
      </c>
    </row>
    <row r="6" spans="1:17" x14ac:dyDescent="0.25">
      <c r="A6" t="s">
        <v>32</v>
      </c>
      <c r="B6">
        <v>5</v>
      </c>
      <c r="C6">
        <v>35</v>
      </c>
      <c r="D6">
        <v>17</v>
      </c>
      <c r="E6">
        <v>11</v>
      </c>
      <c r="F6">
        <v>7</v>
      </c>
      <c r="G6">
        <v>57</v>
      </c>
      <c r="H6">
        <v>40</v>
      </c>
      <c r="I6">
        <v>58</v>
      </c>
    </row>
    <row r="7" spans="1:17" x14ac:dyDescent="0.25">
      <c r="A7" t="s">
        <v>10</v>
      </c>
      <c r="B7">
        <v>6</v>
      </c>
      <c r="C7">
        <v>35</v>
      </c>
      <c r="D7">
        <v>15</v>
      </c>
      <c r="E7">
        <v>9</v>
      </c>
      <c r="F7">
        <v>11</v>
      </c>
      <c r="G7">
        <v>34</v>
      </c>
      <c r="H7">
        <v>34</v>
      </c>
      <c r="I7">
        <v>56</v>
      </c>
      <c r="Q7" s="2"/>
    </row>
    <row r="8" spans="1:17" x14ac:dyDescent="0.25">
      <c r="A8" t="s">
        <v>12</v>
      </c>
      <c r="B8">
        <v>7</v>
      </c>
      <c r="C8">
        <v>35</v>
      </c>
      <c r="D8">
        <v>14</v>
      </c>
      <c r="E8">
        <v>10</v>
      </c>
      <c r="F8">
        <v>11</v>
      </c>
      <c r="G8">
        <v>55</v>
      </c>
      <c r="H8">
        <v>34</v>
      </c>
      <c r="I8">
        <v>53</v>
      </c>
      <c r="Q8" s="2"/>
    </row>
    <row r="9" spans="1:17" x14ac:dyDescent="0.25">
      <c r="A9" t="s">
        <v>33</v>
      </c>
      <c r="B9">
        <v>8</v>
      </c>
      <c r="C9">
        <v>35</v>
      </c>
      <c r="D9">
        <v>13</v>
      </c>
      <c r="E9">
        <v>9</v>
      </c>
      <c r="F9">
        <v>13</v>
      </c>
      <c r="G9">
        <v>41</v>
      </c>
      <c r="H9">
        <v>34</v>
      </c>
      <c r="I9">
        <v>52</v>
      </c>
      <c r="Q9" s="2"/>
    </row>
    <row r="10" spans="1:17" x14ac:dyDescent="0.25">
      <c r="A10" t="s">
        <v>11</v>
      </c>
      <c r="B10">
        <v>9</v>
      </c>
      <c r="C10">
        <v>35</v>
      </c>
      <c r="D10">
        <v>12</v>
      </c>
      <c r="E10">
        <v>13</v>
      </c>
      <c r="F10">
        <v>10</v>
      </c>
      <c r="G10">
        <v>36</v>
      </c>
      <c r="H10">
        <v>46</v>
      </c>
      <c r="I10">
        <v>46</v>
      </c>
      <c r="Q10" s="2"/>
    </row>
    <row r="11" spans="1:17" x14ac:dyDescent="0.25">
      <c r="A11" t="s">
        <v>4</v>
      </c>
      <c r="B11">
        <v>10</v>
      </c>
      <c r="C11">
        <v>35</v>
      </c>
      <c r="D11">
        <v>10</v>
      </c>
      <c r="E11">
        <v>11</v>
      </c>
      <c r="F11">
        <v>14</v>
      </c>
      <c r="G11">
        <v>45</v>
      </c>
      <c r="H11">
        <v>49</v>
      </c>
      <c r="I11">
        <v>44</v>
      </c>
      <c r="Q11" s="2"/>
    </row>
    <row r="12" spans="1:17" x14ac:dyDescent="0.25">
      <c r="A12" t="s">
        <v>14</v>
      </c>
      <c r="B12">
        <v>11</v>
      </c>
      <c r="C12">
        <v>35</v>
      </c>
      <c r="D12">
        <v>11</v>
      </c>
      <c r="E12">
        <v>14</v>
      </c>
      <c r="F12">
        <v>10</v>
      </c>
      <c r="G12">
        <v>41</v>
      </c>
      <c r="H12">
        <v>38</v>
      </c>
      <c r="I12">
        <v>43</v>
      </c>
    </row>
    <row r="13" spans="1:17" x14ac:dyDescent="0.25">
      <c r="A13" t="s">
        <v>1</v>
      </c>
      <c r="B13">
        <v>12</v>
      </c>
      <c r="C13">
        <v>35</v>
      </c>
      <c r="D13">
        <v>11</v>
      </c>
      <c r="E13">
        <v>15</v>
      </c>
      <c r="F13">
        <v>9</v>
      </c>
      <c r="G13">
        <v>35</v>
      </c>
      <c r="H13">
        <v>39</v>
      </c>
      <c r="I13">
        <v>42</v>
      </c>
    </row>
    <row r="14" spans="1:17" x14ac:dyDescent="0.25">
      <c r="A14" t="s">
        <v>8</v>
      </c>
      <c r="B14">
        <v>13</v>
      </c>
      <c r="C14">
        <v>35</v>
      </c>
      <c r="D14">
        <v>10</v>
      </c>
      <c r="E14">
        <v>15</v>
      </c>
      <c r="F14">
        <v>10</v>
      </c>
      <c r="G14">
        <v>38</v>
      </c>
      <c r="H14">
        <v>50</v>
      </c>
      <c r="I14">
        <v>40</v>
      </c>
    </row>
    <row r="15" spans="1:17" x14ac:dyDescent="0.25">
      <c r="A15" t="s">
        <v>2</v>
      </c>
      <c r="B15">
        <v>14</v>
      </c>
      <c r="C15">
        <v>35</v>
      </c>
      <c r="D15">
        <v>10</v>
      </c>
      <c r="E15">
        <v>16</v>
      </c>
      <c r="F15">
        <v>9</v>
      </c>
      <c r="G15">
        <v>37</v>
      </c>
      <c r="H15">
        <v>48</v>
      </c>
      <c r="I15">
        <v>39</v>
      </c>
    </row>
    <row r="16" spans="1:17" x14ac:dyDescent="0.25">
      <c r="A16" t="s">
        <v>5</v>
      </c>
      <c r="B16">
        <v>15</v>
      </c>
      <c r="C16">
        <v>35</v>
      </c>
      <c r="D16">
        <v>8</v>
      </c>
      <c r="E16">
        <v>14</v>
      </c>
      <c r="F16">
        <v>13</v>
      </c>
      <c r="G16">
        <v>31</v>
      </c>
      <c r="H16">
        <v>37</v>
      </c>
      <c r="I16">
        <v>37</v>
      </c>
    </row>
    <row r="17" spans="1:9" x14ac:dyDescent="0.25">
      <c r="A17" t="s">
        <v>35</v>
      </c>
      <c r="B17">
        <v>16</v>
      </c>
      <c r="C17">
        <v>35</v>
      </c>
      <c r="D17">
        <v>7</v>
      </c>
      <c r="E17">
        <v>14</v>
      </c>
      <c r="F17">
        <v>14</v>
      </c>
      <c r="G17">
        <v>33</v>
      </c>
      <c r="H17">
        <v>47</v>
      </c>
      <c r="I17">
        <v>35</v>
      </c>
    </row>
    <row r="18" spans="1:9" x14ac:dyDescent="0.25">
      <c r="A18" t="s">
        <v>3</v>
      </c>
      <c r="B18">
        <v>17</v>
      </c>
      <c r="C18">
        <v>35</v>
      </c>
      <c r="D18">
        <v>7</v>
      </c>
      <c r="E18">
        <v>15</v>
      </c>
      <c r="F18">
        <v>13</v>
      </c>
      <c r="G18">
        <v>43</v>
      </c>
      <c r="H18">
        <v>59</v>
      </c>
      <c r="I18">
        <v>34</v>
      </c>
    </row>
    <row r="19" spans="1:9" x14ac:dyDescent="0.25">
      <c r="A19" t="s">
        <v>34</v>
      </c>
      <c r="B19">
        <v>18</v>
      </c>
      <c r="C19">
        <v>35</v>
      </c>
      <c r="D19">
        <v>8</v>
      </c>
      <c r="E19">
        <v>19</v>
      </c>
      <c r="F19">
        <v>8</v>
      </c>
      <c r="G19">
        <v>32</v>
      </c>
      <c r="H19">
        <v>62</v>
      </c>
      <c r="I19">
        <v>32</v>
      </c>
    </row>
    <row r="20" spans="1:9" x14ac:dyDescent="0.25">
      <c r="A20" t="s">
        <v>9</v>
      </c>
      <c r="B20">
        <v>19</v>
      </c>
      <c r="C20">
        <v>35</v>
      </c>
      <c r="D20">
        <v>6</v>
      </c>
      <c r="E20">
        <v>18</v>
      </c>
      <c r="F20">
        <v>11</v>
      </c>
      <c r="G20">
        <v>44</v>
      </c>
      <c r="H20">
        <v>67</v>
      </c>
      <c r="I20">
        <v>29</v>
      </c>
    </row>
    <row r="21" spans="1:9" x14ac:dyDescent="0.25">
      <c r="A21" t="s">
        <v>36</v>
      </c>
      <c r="B21">
        <v>20</v>
      </c>
      <c r="C21">
        <v>35</v>
      </c>
      <c r="D21">
        <v>7</v>
      </c>
      <c r="E21">
        <v>21</v>
      </c>
      <c r="F21">
        <v>7</v>
      </c>
      <c r="G21">
        <v>28</v>
      </c>
      <c r="H21">
        <v>60</v>
      </c>
      <c r="I21">
        <v>28</v>
      </c>
    </row>
    <row r="22" spans="1:9" x14ac:dyDescent="0.25">
      <c r="B22" s="1"/>
    </row>
  </sheetData>
  <sortState xmlns:xlrd2="http://schemas.microsoft.com/office/spreadsheetml/2017/richdata2" ref="A2:J22">
    <sortCondition ref="A1:A22"/>
  </sortState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8"/>
  <sheetViews>
    <sheetView workbookViewId="0">
      <selection activeCell="G13" sqref="G13"/>
    </sheetView>
  </sheetViews>
  <sheetFormatPr defaultRowHeight="15" x14ac:dyDescent="0.25"/>
  <cols>
    <col min="1" max="1" width="19.140625" bestFit="1" customWidth="1"/>
    <col min="2" max="2" width="6.5703125" bestFit="1" customWidth="1"/>
    <col min="3" max="3" width="11.140625" bestFit="1" customWidth="1"/>
    <col min="11" max="11" width="5.28515625" bestFit="1" customWidth="1"/>
    <col min="12" max="12" width="19.140625" bestFit="1" customWidth="1"/>
    <col min="13" max="13" width="6.5703125" bestFit="1" customWidth="1"/>
  </cols>
  <sheetData>
    <row r="1" spans="1:2" x14ac:dyDescent="0.25">
      <c r="A1" t="s">
        <v>15</v>
      </c>
      <c r="B1" t="s">
        <v>16</v>
      </c>
    </row>
    <row r="2" spans="1:2" ht="15.75" customHeight="1" x14ac:dyDescent="0.25">
      <c r="A2" t="s">
        <v>0</v>
      </c>
      <c r="B2">
        <v>1966</v>
      </c>
    </row>
    <row r="3" spans="1:2" ht="15.75" customHeight="1" x14ac:dyDescent="0.25">
      <c r="A3" t="s">
        <v>7</v>
      </c>
      <c r="B3">
        <v>1871</v>
      </c>
    </row>
    <row r="4" spans="1:2" ht="15" customHeight="1" x14ac:dyDescent="0.25">
      <c r="A4" t="s">
        <v>6</v>
      </c>
      <c r="B4">
        <v>1829</v>
      </c>
    </row>
    <row r="5" spans="1:2" ht="15.75" customHeight="1" x14ac:dyDescent="0.25">
      <c r="A5" t="s">
        <v>12</v>
      </c>
      <c r="B5">
        <v>1820</v>
      </c>
    </row>
    <row r="6" spans="1:2" ht="15" customHeight="1" x14ac:dyDescent="0.25">
      <c r="A6" t="s">
        <v>13</v>
      </c>
      <c r="B6">
        <v>1815</v>
      </c>
    </row>
    <row r="7" spans="1:2" ht="15.75" customHeight="1" x14ac:dyDescent="0.25">
      <c r="A7" t="s">
        <v>32</v>
      </c>
      <c r="B7">
        <v>1741</v>
      </c>
    </row>
    <row r="8" spans="1:2" ht="15" customHeight="1" x14ac:dyDescent="0.25">
      <c r="A8" s="3" t="s">
        <v>33</v>
      </c>
      <c r="B8">
        <v>1699</v>
      </c>
    </row>
    <row r="9" spans="1:2" ht="15.75" customHeight="1" x14ac:dyDescent="0.25">
      <c r="A9" t="s">
        <v>10</v>
      </c>
      <c r="B9">
        <v>1694</v>
      </c>
    </row>
    <row r="10" spans="1:2" ht="15" customHeight="1" x14ac:dyDescent="0.25">
      <c r="A10" t="s">
        <v>14</v>
      </c>
      <c r="B10">
        <v>1688</v>
      </c>
    </row>
    <row r="11" spans="1:2" ht="15.75" customHeight="1" x14ac:dyDescent="0.25">
      <c r="A11" t="s">
        <v>4</v>
      </c>
      <c r="B11">
        <v>1648</v>
      </c>
    </row>
    <row r="12" spans="1:2" x14ac:dyDescent="0.25">
      <c r="A12" t="s">
        <v>11</v>
      </c>
      <c r="B12">
        <v>1616</v>
      </c>
    </row>
    <row r="13" spans="1:2" ht="15" customHeight="1" x14ac:dyDescent="0.25">
      <c r="A13" t="s">
        <v>5</v>
      </c>
      <c r="B13">
        <v>1611</v>
      </c>
    </row>
    <row r="14" spans="1:2" ht="15.75" customHeight="1" x14ac:dyDescent="0.25">
      <c r="A14" t="s">
        <v>2</v>
      </c>
      <c r="B14">
        <v>1579</v>
      </c>
    </row>
    <row r="15" spans="1:2" ht="15" customHeight="1" x14ac:dyDescent="0.25">
      <c r="A15" t="s">
        <v>8</v>
      </c>
      <c r="B15">
        <v>1557</v>
      </c>
    </row>
    <row r="16" spans="1:2" ht="15.75" customHeight="1" x14ac:dyDescent="0.25">
      <c r="A16" t="s">
        <v>1</v>
      </c>
      <c r="B16">
        <v>1555</v>
      </c>
    </row>
    <row r="17" spans="1:2" ht="15" customHeight="1" x14ac:dyDescent="0.25">
      <c r="A17" t="s">
        <v>3</v>
      </c>
      <c r="B17">
        <v>1552</v>
      </c>
    </row>
    <row r="18" spans="1:2" ht="15.75" customHeight="1" x14ac:dyDescent="0.25">
      <c r="A18" t="s">
        <v>34</v>
      </c>
      <c r="B18">
        <v>1528</v>
      </c>
    </row>
    <row r="19" spans="1:2" ht="15" customHeight="1" x14ac:dyDescent="0.25">
      <c r="A19" t="s">
        <v>36</v>
      </c>
      <c r="B19">
        <v>1527</v>
      </c>
    </row>
    <row r="20" spans="1:2" ht="15.75" customHeight="1" x14ac:dyDescent="0.25">
      <c r="A20" t="s">
        <v>9</v>
      </c>
      <c r="B20">
        <v>1512</v>
      </c>
    </row>
    <row r="21" spans="1:2" ht="15" customHeight="1" x14ac:dyDescent="0.25">
      <c r="A21" t="s">
        <v>35</v>
      </c>
      <c r="B21">
        <v>1507</v>
      </c>
    </row>
    <row r="22" spans="1:2" ht="15.75" customHeight="1" x14ac:dyDescent="0.25"/>
    <row r="23" spans="1:2" ht="15" customHeight="1" x14ac:dyDescent="0.25"/>
    <row r="24" spans="1:2" ht="15" customHeight="1" x14ac:dyDescent="0.25"/>
    <row r="25" spans="1:2" ht="15" customHeight="1" x14ac:dyDescent="0.25"/>
    <row r="26" spans="1:2" ht="15" customHeight="1" x14ac:dyDescent="0.25"/>
    <row r="27" spans="1:2" ht="15" customHeight="1" x14ac:dyDescent="0.25"/>
    <row r="28" spans="1:2" ht="15" customHeight="1" x14ac:dyDescent="0.25"/>
    <row r="29" spans="1:2" ht="15" customHeight="1" x14ac:dyDescent="0.25"/>
    <row r="30" spans="1:2" ht="15" customHeight="1" x14ac:dyDescent="0.25"/>
    <row r="31" spans="1:2" ht="18" customHeight="1" x14ac:dyDescent="0.25"/>
    <row r="32" spans="1:2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5" customHeight="1" x14ac:dyDescent="0.2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43275-F0B3-4F28-A1F4-6B250AD68725}">
  <dimension ref="A1:E312"/>
  <sheetViews>
    <sheetView topLeftCell="A280" workbookViewId="0">
      <selection activeCell="C312" sqref="C312"/>
    </sheetView>
  </sheetViews>
  <sheetFormatPr defaultRowHeight="15" x14ac:dyDescent="0.25"/>
  <cols>
    <col min="1" max="2" width="18.85546875" bestFit="1" customWidth="1"/>
    <col min="3" max="3" width="11.140625" bestFit="1" customWidth="1"/>
    <col min="4" max="4" width="13.28515625" bestFit="1" customWidth="1"/>
    <col min="5" max="5" width="12.140625" customWidth="1"/>
  </cols>
  <sheetData>
    <row r="1" spans="1:5" x14ac:dyDescent="0.25">
      <c r="A1" s="16" t="s">
        <v>37</v>
      </c>
      <c r="B1" s="17" t="s">
        <v>38</v>
      </c>
      <c r="C1" s="17" t="s">
        <v>39</v>
      </c>
      <c r="D1" s="17" t="s">
        <v>40</v>
      </c>
      <c r="E1" s="17" t="s">
        <v>41</v>
      </c>
    </row>
    <row r="2" spans="1:5" x14ac:dyDescent="0.25">
      <c r="A2" s="18" t="s">
        <v>4</v>
      </c>
      <c r="B2" s="18" t="s">
        <v>8</v>
      </c>
      <c r="C2" s="18">
        <v>1</v>
      </c>
      <c r="D2" s="18">
        <v>2</v>
      </c>
      <c r="E2" s="18" t="str">
        <f>IF(meccsek[[#This Row],[Hazai gól]]&gt;meccsek[[#This Row],[Vendég gól]],"H",IF(meccsek[[#This Row],[Hazai gól]]&lt;meccsek[[#This Row],[Vendég gól]],"A","D" ) )</f>
        <v>A</v>
      </c>
    </row>
    <row r="3" spans="1:5" x14ac:dyDescent="0.25">
      <c r="A3" s="19" t="s">
        <v>35</v>
      </c>
      <c r="B3" s="19" t="s">
        <v>34</v>
      </c>
      <c r="C3" s="19">
        <v>1</v>
      </c>
      <c r="D3" s="19">
        <v>1</v>
      </c>
      <c r="E3" s="18" t="str">
        <f>IF(meccsek[[#This Row],[Hazai gól]]&gt;meccsek[[#This Row],[Vendég gól]],"H",IF(meccsek[[#This Row],[Hazai gól]]&lt;meccsek[[#This Row],[Vendég gól]],"A","D" ) )</f>
        <v>D</v>
      </c>
    </row>
    <row r="4" spans="1:5" x14ac:dyDescent="0.25">
      <c r="A4" s="18" t="s">
        <v>13</v>
      </c>
      <c r="B4" s="18" t="s">
        <v>32</v>
      </c>
      <c r="C4" s="18">
        <v>3</v>
      </c>
      <c r="D4" s="18">
        <v>0</v>
      </c>
      <c r="E4" s="18" t="str">
        <f>IF(meccsek[[#This Row],[Hazai gól]]&gt;meccsek[[#This Row],[Vendég gól]],"H",IF(meccsek[[#This Row],[Hazai gól]]&lt;meccsek[[#This Row],[Vendég gól]],"A","D" ) )</f>
        <v>H</v>
      </c>
    </row>
    <row r="5" spans="1:5" x14ac:dyDescent="0.25">
      <c r="A5" s="19" t="s">
        <v>5</v>
      </c>
      <c r="B5" s="19" t="s">
        <v>8</v>
      </c>
      <c r="C5" s="19">
        <v>2</v>
      </c>
      <c r="D5" s="19">
        <v>1</v>
      </c>
      <c r="E5" s="18" t="str">
        <f>IF(meccsek[[#This Row],[Hazai gól]]&gt;meccsek[[#This Row],[Vendég gól]],"H",IF(meccsek[[#This Row],[Hazai gól]]&lt;meccsek[[#This Row],[Vendég gól]],"A","D" ) )</f>
        <v>H</v>
      </c>
    </row>
    <row r="6" spans="1:5" x14ac:dyDescent="0.25">
      <c r="A6" s="18" t="s">
        <v>10</v>
      </c>
      <c r="B6" s="18" t="s">
        <v>33</v>
      </c>
      <c r="C6" s="18">
        <v>1</v>
      </c>
      <c r="D6" s="18">
        <v>1</v>
      </c>
      <c r="E6" s="18" t="str">
        <f>IF(meccsek[[#This Row],[Hazai gól]]&gt;meccsek[[#This Row],[Vendég gól]],"H",IF(meccsek[[#This Row],[Hazai gól]]&lt;meccsek[[#This Row],[Vendég gól]],"A","D" ) )</f>
        <v>D</v>
      </c>
    </row>
    <row r="7" spans="1:5" x14ac:dyDescent="0.25">
      <c r="A7" s="19" t="s">
        <v>2</v>
      </c>
      <c r="B7" s="19" t="s">
        <v>0</v>
      </c>
      <c r="C7" s="19">
        <v>1</v>
      </c>
      <c r="D7" s="19">
        <v>2</v>
      </c>
      <c r="E7" s="18" t="str">
        <f>IF(meccsek[[#This Row],[Hazai gól]]&gt;meccsek[[#This Row],[Vendég gól]],"H",IF(meccsek[[#This Row],[Hazai gól]]&lt;meccsek[[#This Row],[Vendég gól]],"A","D" ) )</f>
        <v>A</v>
      </c>
    </row>
    <row r="8" spans="1:5" x14ac:dyDescent="0.25">
      <c r="A8" s="18" t="s">
        <v>6</v>
      </c>
      <c r="B8" s="18" t="s">
        <v>11</v>
      </c>
      <c r="C8" s="18">
        <v>2</v>
      </c>
      <c r="D8" s="18">
        <v>0</v>
      </c>
      <c r="E8" s="18" t="str">
        <f>IF(meccsek[[#This Row],[Hazai gól]]&gt;meccsek[[#This Row],[Vendég gól]],"H",IF(meccsek[[#This Row],[Hazai gól]]&lt;meccsek[[#This Row],[Vendég gól]],"A","D" ) )</f>
        <v>H</v>
      </c>
    </row>
    <row r="9" spans="1:5" x14ac:dyDescent="0.25">
      <c r="A9" s="19" t="s">
        <v>4</v>
      </c>
      <c r="B9" s="19" t="s">
        <v>12</v>
      </c>
      <c r="C9" s="19">
        <v>2</v>
      </c>
      <c r="D9" s="19">
        <v>0</v>
      </c>
      <c r="E9" s="18" t="str">
        <f>IF(meccsek[[#This Row],[Hazai gól]]&gt;meccsek[[#This Row],[Vendég gól]],"H",IF(meccsek[[#This Row],[Hazai gól]]&lt;meccsek[[#This Row],[Vendég gól]],"A","D" ) )</f>
        <v>H</v>
      </c>
    </row>
    <row r="10" spans="1:5" x14ac:dyDescent="0.25">
      <c r="A10" s="18" t="s">
        <v>7</v>
      </c>
      <c r="B10" s="18" t="s">
        <v>36</v>
      </c>
      <c r="C10" s="18">
        <v>1</v>
      </c>
      <c r="D10" s="18">
        <v>1</v>
      </c>
      <c r="E10" s="18" t="str">
        <f>IF(meccsek[[#This Row],[Hazai gól]]&gt;meccsek[[#This Row],[Vendég gól]],"H",IF(meccsek[[#This Row],[Hazai gól]]&lt;meccsek[[#This Row],[Vendég gól]],"A","D" ) )</f>
        <v>D</v>
      </c>
    </row>
    <row r="11" spans="1:5" x14ac:dyDescent="0.25">
      <c r="A11" s="19" t="s">
        <v>11</v>
      </c>
      <c r="B11" s="19" t="s">
        <v>2</v>
      </c>
      <c r="C11" s="19">
        <v>1</v>
      </c>
      <c r="D11" s="19">
        <v>1</v>
      </c>
      <c r="E11" s="18" t="str">
        <f>IF(meccsek[[#This Row],[Hazai gól]]&gt;meccsek[[#This Row],[Vendég gól]],"H",IF(meccsek[[#This Row],[Hazai gól]]&lt;meccsek[[#This Row],[Vendég gól]],"A","D" ) )</f>
        <v>D</v>
      </c>
    </row>
    <row r="12" spans="1:5" x14ac:dyDescent="0.25">
      <c r="A12" s="18" t="s">
        <v>7</v>
      </c>
      <c r="B12" s="18" t="s">
        <v>5</v>
      </c>
      <c r="C12" s="18">
        <v>2</v>
      </c>
      <c r="D12" s="18">
        <v>1</v>
      </c>
      <c r="E12" s="18" t="str">
        <f>IF(meccsek[[#This Row],[Hazai gól]]&gt;meccsek[[#This Row],[Vendég gól]],"H",IF(meccsek[[#This Row],[Hazai gól]]&lt;meccsek[[#This Row],[Vendég gól]],"A","D" ) )</f>
        <v>H</v>
      </c>
    </row>
    <row r="13" spans="1:5" x14ac:dyDescent="0.25">
      <c r="A13" s="19" t="s">
        <v>35</v>
      </c>
      <c r="B13" s="19" t="s">
        <v>11</v>
      </c>
      <c r="C13" s="19">
        <v>2</v>
      </c>
      <c r="D13" s="19">
        <v>3</v>
      </c>
      <c r="E13" s="18" t="str">
        <f>IF(meccsek[[#This Row],[Hazai gól]]&gt;meccsek[[#This Row],[Vendég gól]],"H",IF(meccsek[[#This Row],[Hazai gól]]&lt;meccsek[[#This Row],[Vendég gól]],"A","D" ) )</f>
        <v>A</v>
      </c>
    </row>
    <row r="14" spans="1:5" x14ac:dyDescent="0.25">
      <c r="A14" s="18" t="s">
        <v>1</v>
      </c>
      <c r="B14" s="18" t="s">
        <v>3</v>
      </c>
      <c r="C14" s="18">
        <v>4</v>
      </c>
      <c r="D14" s="18">
        <v>0</v>
      </c>
      <c r="E14" s="18" t="str">
        <f>IF(meccsek[[#This Row],[Hazai gól]]&gt;meccsek[[#This Row],[Vendég gól]],"H",IF(meccsek[[#This Row],[Hazai gól]]&lt;meccsek[[#This Row],[Vendég gól]],"A","D" ) )</f>
        <v>H</v>
      </c>
    </row>
    <row r="15" spans="1:5" x14ac:dyDescent="0.25">
      <c r="A15" s="19" t="s">
        <v>13</v>
      </c>
      <c r="B15" s="19" t="s">
        <v>12</v>
      </c>
      <c r="C15" s="19">
        <v>2</v>
      </c>
      <c r="D15" s="19">
        <v>2</v>
      </c>
      <c r="E15" s="18" t="str">
        <f>IF(meccsek[[#This Row],[Hazai gól]]&gt;meccsek[[#This Row],[Vendég gól]],"H",IF(meccsek[[#This Row],[Hazai gól]]&lt;meccsek[[#This Row],[Vendég gól]],"A","D" ) )</f>
        <v>D</v>
      </c>
    </row>
    <row r="16" spans="1:5" x14ac:dyDescent="0.25">
      <c r="A16" s="18" t="s">
        <v>32</v>
      </c>
      <c r="B16" s="18" t="s">
        <v>9</v>
      </c>
      <c r="C16" s="18">
        <v>3</v>
      </c>
      <c r="D16" s="18">
        <v>1</v>
      </c>
      <c r="E16" s="18" t="str">
        <f>IF(meccsek[[#This Row],[Hazai gól]]&gt;meccsek[[#This Row],[Vendég gól]],"H",IF(meccsek[[#This Row],[Hazai gól]]&lt;meccsek[[#This Row],[Vendég gól]],"A","D" ) )</f>
        <v>H</v>
      </c>
    </row>
    <row r="17" spans="1:5" x14ac:dyDescent="0.25">
      <c r="A17" s="19" t="s">
        <v>8</v>
      </c>
      <c r="B17" s="19" t="s">
        <v>10</v>
      </c>
      <c r="C17" s="19">
        <v>1</v>
      </c>
      <c r="D17" s="19">
        <v>0</v>
      </c>
      <c r="E17" s="18" t="str">
        <f>IF(meccsek[[#This Row],[Hazai gól]]&gt;meccsek[[#This Row],[Vendég gól]],"H",IF(meccsek[[#This Row],[Hazai gól]]&lt;meccsek[[#This Row],[Vendég gól]],"A","D" ) )</f>
        <v>H</v>
      </c>
    </row>
    <row r="18" spans="1:5" x14ac:dyDescent="0.25">
      <c r="A18" s="18" t="s">
        <v>35</v>
      </c>
      <c r="B18" s="18" t="s">
        <v>13</v>
      </c>
      <c r="C18" s="18">
        <v>1</v>
      </c>
      <c r="D18" s="18">
        <v>4</v>
      </c>
      <c r="E18" s="18" t="str">
        <f>IF(meccsek[[#This Row],[Hazai gól]]&gt;meccsek[[#This Row],[Vendég gól]],"H",IF(meccsek[[#This Row],[Hazai gól]]&lt;meccsek[[#This Row],[Vendég gól]],"A","D" ) )</f>
        <v>A</v>
      </c>
    </row>
    <row r="19" spans="1:5" x14ac:dyDescent="0.25">
      <c r="A19" s="19" t="s">
        <v>0</v>
      </c>
      <c r="B19" s="19" t="s">
        <v>6</v>
      </c>
      <c r="C19" s="19">
        <v>2</v>
      </c>
      <c r="D19" s="19">
        <v>1</v>
      </c>
      <c r="E19" s="18" t="str">
        <f>IF(meccsek[[#This Row],[Hazai gól]]&gt;meccsek[[#This Row],[Vendég gól]],"H",IF(meccsek[[#This Row],[Hazai gól]]&lt;meccsek[[#This Row],[Vendég gól]],"A","D" ) )</f>
        <v>H</v>
      </c>
    </row>
    <row r="20" spans="1:5" x14ac:dyDescent="0.25">
      <c r="A20" s="18" t="s">
        <v>14</v>
      </c>
      <c r="B20" s="18" t="s">
        <v>10</v>
      </c>
      <c r="C20" s="18">
        <v>0</v>
      </c>
      <c r="D20" s="18">
        <v>2</v>
      </c>
      <c r="E20" s="18" t="str">
        <f>IF(meccsek[[#This Row],[Hazai gól]]&gt;meccsek[[#This Row],[Vendég gól]],"H",IF(meccsek[[#This Row],[Hazai gól]]&lt;meccsek[[#This Row],[Vendég gól]],"A","D" ) )</f>
        <v>A</v>
      </c>
    </row>
    <row r="21" spans="1:5" x14ac:dyDescent="0.25">
      <c r="A21" s="19" t="s">
        <v>3</v>
      </c>
      <c r="B21" s="19" t="s">
        <v>5</v>
      </c>
      <c r="C21" s="19">
        <v>1</v>
      </c>
      <c r="D21" s="19">
        <v>1</v>
      </c>
      <c r="E21" s="18" t="str">
        <f>IF(meccsek[[#This Row],[Hazai gól]]&gt;meccsek[[#This Row],[Vendég gól]],"H",IF(meccsek[[#This Row],[Hazai gól]]&lt;meccsek[[#This Row],[Vendég gól]],"A","D" ) )</f>
        <v>D</v>
      </c>
    </row>
    <row r="22" spans="1:5" x14ac:dyDescent="0.25">
      <c r="A22" s="18" t="s">
        <v>9</v>
      </c>
      <c r="B22" s="18" t="s">
        <v>13</v>
      </c>
      <c r="C22" s="18">
        <v>2</v>
      </c>
      <c r="D22" s="18">
        <v>2</v>
      </c>
      <c r="E22" s="18" t="str">
        <f>IF(meccsek[[#This Row],[Hazai gól]]&gt;meccsek[[#This Row],[Vendég gól]],"H",IF(meccsek[[#This Row],[Hazai gól]]&lt;meccsek[[#This Row],[Vendég gól]],"A","D" ) )</f>
        <v>D</v>
      </c>
    </row>
    <row r="23" spans="1:5" x14ac:dyDescent="0.25">
      <c r="A23" s="19" t="s">
        <v>14</v>
      </c>
      <c r="B23" s="19" t="s">
        <v>33</v>
      </c>
      <c r="C23" s="19">
        <v>0</v>
      </c>
      <c r="D23" s="19">
        <v>1</v>
      </c>
      <c r="E23" s="18" t="str">
        <f>IF(meccsek[[#This Row],[Hazai gól]]&gt;meccsek[[#This Row],[Vendég gól]],"H",IF(meccsek[[#This Row],[Hazai gól]]&lt;meccsek[[#This Row],[Vendég gól]],"A","D" ) )</f>
        <v>A</v>
      </c>
    </row>
    <row r="24" spans="1:5" x14ac:dyDescent="0.25">
      <c r="A24" s="18" t="s">
        <v>2</v>
      </c>
      <c r="B24" s="18" t="s">
        <v>6</v>
      </c>
      <c r="C24" s="18">
        <v>1</v>
      </c>
      <c r="D24" s="18">
        <v>1</v>
      </c>
      <c r="E24" s="18" t="str">
        <f>IF(meccsek[[#This Row],[Hazai gól]]&gt;meccsek[[#This Row],[Vendég gól]],"H",IF(meccsek[[#This Row],[Hazai gól]]&lt;meccsek[[#This Row],[Vendég gól]],"A","D" ) )</f>
        <v>D</v>
      </c>
    </row>
    <row r="25" spans="1:5" x14ac:dyDescent="0.25">
      <c r="A25" s="19" t="s">
        <v>10</v>
      </c>
      <c r="B25" s="19" t="s">
        <v>9</v>
      </c>
      <c r="C25" s="19">
        <v>1</v>
      </c>
      <c r="D25" s="19">
        <v>0</v>
      </c>
      <c r="E25" s="18" t="str">
        <f>IF(meccsek[[#This Row],[Hazai gól]]&gt;meccsek[[#This Row],[Vendég gól]],"H",IF(meccsek[[#This Row],[Hazai gól]]&lt;meccsek[[#This Row],[Vendég gól]],"A","D" ) )</f>
        <v>H</v>
      </c>
    </row>
    <row r="26" spans="1:5" x14ac:dyDescent="0.25">
      <c r="A26" s="18" t="s">
        <v>32</v>
      </c>
      <c r="B26" s="18" t="s">
        <v>0</v>
      </c>
      <c r="C26" s="18">
        <v>0</v>
      </c>
      <c r="D26" s="18">
        <v>1</v>
      </c>
      <c r="E26" s="18" t="str">
        <f>IF(meccsek[[#This Row],[Hazai gól]]&gt;meccsek[[#This Row],[Vendég gól]],"H",IF(meccsek[[#This Row],[Hazai gól]]&lt;meccsek[[#This Row],[Vendég gól]],"A","D" ) )</f>
        <v>A</v>
      </c>
    </row>
    <row r="27" spans="1:5" x14ac:dyDescent="0.25">
      <c r="A27" s="19" t="s">
        <v>36</v>
      </c>
      <c r="B27" s="19" t="s">
        <v>14</v>
      </c>
      <c r="C27" s="19">
        <v>1</v>
      </c>
      <c r="D27" s="19">
        <v>2</v>
      </c>
      <c r="E27" s="18" t="str">
        <f>IF(meccsek[[#This Row],[Hazai gól]]&gt;meccsek[[#This Row],[Vendég gól]],"H",IF(meccsek[[#This Row],[Hazai gól]]&lt;meccsek[[#This Row],[Vendég gól]],"A","D" ) )</f>
        <v>A</v>
      </c>
    </row>
    <row r="28" spans="1:5" x14ac:dyDescent="0.25">
      <c r="A28" s="18" t="s">
        <v>4</v>
      </c>
      <c r="B28" s="18" t="s">
        <v>1</v>
      </c>
      <c r="C28" s="18">
        <v>1</v>
      </c>
      <c r="D28" s="18">
        <v>1</v>
      </c>
      <c r="E28" s="18" t="str">
        <f>IF(meccsek[[#This Row],[Hazai gól]]&gt;meccsek[[#This Row],[Vendég gól]],"H",IF(meccsek[[#This Row],[Hazai gól]]&lt;meccsek[[#This Row],[Vendég gól]],"A","D" ) )</f>
        <v>D</v>
      </c>
    </row>
    <row r="29" spans="1:5" x14ac:dyDescent="0.25">
      <c r="A29" s="19" t="s">
        <v>34</v>
      </c>
      <c r="B29" s="19" t="s">
        <v>5</v>
      </c>
      <c r="C29" s="19">
        <v>0</v>
      </c>
      <c r="D29" s="19">
        <v>0</v>
      </c>
      <c r="E29" s="18" t="str">
        <f>IF(meccsek[[#This Row],[Hazai gól]]&gt;meccsek[[#This Row],[Vendég gól]],"H",IF(meccsek[[#This Row],[Hazai gól]]&lt;meccsek[[#This Row],[Vendég gól]],"A","D" ) )</f>
        <v>D</v>
      </c>
    </row>
    <row r="30" spans="1:5" x14ac:dyDescent="0.25">
      <c r="A30" s="18" t="s">
        <v>12</v>
      </c>
      <c r="B30" s="18" t="s">
        <v>7</v>
      </c>
      <c r="C30" s="18">
        <v>1</v>
      </c>
      <c r="D30" s="18">
        <v>3</v>
      </c>
      <c r="E30" s="18" t="str">
        <f>IF(meccsek[[#This Row],[Hazai gól]]&gt;meccsek[[#This Row],[Vendég gól]],"H",IF(meccsek[[#This Row],[Hazai gól]]&lt;meccsek[[#This Row],[Vendég gól]],"A","D" ) )</f>
        <v>A</v>
      </c>
    </row>
    <row r="31" spans="1:5" x14ac:dyDescent="0.25">
      <c r="A31" s="19" t="s">
        <v>34</v>
      </c>
      <c r="B31" s="19" t="s">
        <v>6</v>
      </c>
      <c r="C31" s="19">
        <v>1</v>
      </c>
      <c r="D31" s="19">
        <v>1</v>
      </c>
      <c r="E31" s="18" t="str">
        <f>IF(meccsek[[#This Row],[Hazai gól]]&gt;meccsek[[#This Row],[Vendég gól]],"H",IF(meccsek[[#This Row],[Hazai gól]]&lt;meccsek[[#This Row],[Vendég gól]],"A","D" ) )</f>
        <v>D</v>
      </c>
    </row>
    <row r="32" spans="1:5" x14ac:dyDescent="0.25">
      <c r="A32" s="18" t="s">
        <v>1</v>
      </c>
      <c r="B32" s="18" t="s">
        <v>7</v>
      </c>
      <c r="C32" s="18">
        <v>1</v>
      </c>
      <c r="D32" s="18">
        <v>0</v>
      </c>
      <c r="E32" s="18" t="str">
        <f>IF(meccsek[[#This Row],[Hazai gól]]&gt;meccsek[[#This Row],[Vendég gól]],"H",IF(meccsek[[#This Row],[Hazai gól]]&lt;meccsek[[#This Row],[Vendég gól]],"A","D" ) )</f>
        <v>H</v>
      </c>
    </row>
    <row r="33" spans="1:5" x14ac:dyDescent="0.25">
      <c r="A33" s="19" t="s">
        <v>32</v>
      </c>
      <c r="B33" s="19" t="s">
        <v>4</v>
      </c>
      <c r="C33" s="19">
        <v>4</v>
      </c>
      <c r="D33" s="19">
        <v>1</v>
      </c>
      <c r="E33" s="18" t="str">
        <f>IF(meccsek[[#This Row],[Hazai gól]]&gt;meccsek[[#This Row],[Vendég gól]],"H",IF(meccsek[[#This Row],[Hazai gól]]&lt;meccsek[[#This Row],[Vendég gól]],"A","D" ) )</f>
        <v>H</v>
      </c>
    </row>
    <row r="34" spans="1:5" x14ac:dyDescent="0.25">
      <c r="A34" s="18" t="s">
        <v>0</v>
      </c>
      <c r="B34" s="18" t="s">
        <v>11</v>
      </c>
      <c r="C34" s="18">
        <v>0</v>
      </c>
      <c r="D34" s="18">
        <v>0</v>
      </c>
      <c r="E34" s="18" t="str">
        <f>IF(meccsek[[#This Row],[Hazai gól]]&gt;meccsek[[#This Row],[Vendég gól]],"H",IF(meccsek[[#This Row],[Hazai gól]]&lt;meccsek[[#This Row],[Vendég gól]],"A","D" ) )</f>
        <v>D</v>
      </c>
    </row>
    <row r="35" spans="1:5" x14ac:dyDescent="0.25">
      <c r="A35" s="19" t="s">
        <v>14</v>
      </c>
      <c r="B35" s="19" t="s">
        <v>3</v>
      </c>
      <c r="C35" s="19">
        <v>1</v>
      </c>
      <c r="D35" s="19">
        <v>0</v>
      </c>
      <c r="E35" s="18" t="str">
        <f>IF(meccsek[[#This Row],[Hazai gól]]&gt;meccsek[[#This Row],[Vendég gól]],"H",IF(meccsek[[#This Row],[Hazai gól]]&lt;meccsek[[#This Row],[Vendég gól]],"A","D" ) )</f>
        <v>H</v>
      </c>
    </row>
    <row r="36" spans="1:5" x14ac:dyDescent="0.25">
      <c r="A36" s="18" t="s">
        <v>34</v>
      </c>
      <c r="B36" s="18" t="s">
        <v>8</v>
      </c>
      <c r="C36" s="18">
        <v>1</v>
      </c>
      <c r="D36" s="18">
        <v>0</v>
      </c>
      <c r="E36" s="18" t="str">
        <f>IF(meccsek[[#This Row],[Hazai gól]]&gt;meccsek[[#This Row],[Vendég gól]],"H",IF(meccsek[[#This Row],[Hazai gól]]&lt;meccsek[[#This Row],[Vendég gól]],"A","D" ) )</f>
        <v>H</v>
      </c>
    </row>
    <row r="37" spans="1:5" x14ac:dyDescent="0.25">
      <c r="A37" s="19" t="s">
        <v>4</v>
      </c>
      <c r="B37" s="19" t="s">
        <v>36</v>
      </c>
      <c r="C37" s="19">
        <v>3</v>
      </c>
      <c r="D37" s="19">
        <v>0</v>
      </c>
      <c r="E37" s="18" t="str">
        <f>IF(meccsek[[#This Row],[Hazai gól]]&gt;meccsek[[#This Row],[Vendég gól]],"H",IF(meccsek[[#This Row],[Hazai gól]]&lt;meccsek[[#This Row],[Vendég gól]],"A","D" ) )</f>
        <v>H</v>
      </c>
    </row>
    <row r="38" spans="1:5" x14ac:dyDescent="0.25">
      <c r="A38" s="18" t="s">
        <v>33</v>
      </c>
      <c r="B38" s="18" t="s">
        <v>3</v>
      </c>
      <c r="C38" s="18">
        <v>2</v>
      </c>
      <c r="D38" s="18">
        <v>2</v>
      </c>
      <c r="E38" s="18" t="str">
        <f>IF(meccsek[[#This Row],[Hazai gól]]&gt;meccsek[[#This Row],[Vendég gól]],"H",IF(meccsek[[#This Row],[Hazai gól]]&lt;meccsek[[#This Row],[Vendég gól]],"A","D" ) )</f>
        <v>D</v>
      </c>
    </row>
    <row r="39" spans="1:5" x14ac:dyDescent="0.25">
      <c r="A39" s="19" t="s">
        <v>36</v>
      </c>
      <c r="B39" s="19" t="s">
        <v>2</v>
      </c>
      <c r="C39" s="19">
        <v>1</v>
      </c>
      <c r="D39" s="19">
        <v>0</v>
      </c>
      <c r="E39" s="18" t="str">
        <f>IF(meccsek[[#This Row],[Hazai gól]]&gt;meccsek[[#This Row],[Vendég gól]],"H",IF(meccsek[[#This Row],[Hazai gól]]&lt;meccsek[[#This Row],[Vendég gól]],"A","D" ) )</f>
        <v>H</v>
      </c>
    </row>
    <row r="40" spans="1:5" x14ac:dyDescent="0.25">
      <c r="A40" s="18" t="s">
        <v>8</v>
      </c>
      <c r="B40" s="18" t="s">
        <v>33</v>
      </c>
      <c r="C40" s="18">
        <v>1</v>
      </c>
      <c r="D40" s="18">
        <v>1</v>
      </c>
      <c r="E40" s="18" t="str">
        <f>IF(meccsek[[#This Row],[Hazai gól]]&gt;meccsek[[#This Row],[Vendég gól]],"H",IF(meccsek[[#This Row],[Hazai gól]]&lt;meccsek[[#This Row],[Vendég gól]],"A","D" ) )</f>
        <v>D</v>
      </c>
    </row>
    <row r="41" spans="1:5" x14ac:dyDescent="0.25">
      <c r="A41" s="19" t="s">
        <v>12</v>
      </c>
      <c r="B41" s="19" t="s">
        <v>35</v>
      </c>
      <c r="C41" s="19">
        <v>3</v>
      </c>
      <c r="D41" s="19">
        <v>3</v>
      </c>
      <c r="E41" s="18" t="str">
        <f>IF(meccsek[[#This Row],[Hazai gól]]&gt;meccsek[[#This Row],[Vendég gól]],"H",IF(meccsek[[#This Row],[Hazai gól]]&lt;meccsek[[#This Row],[Vendég gól]],"A","D" ) )</f>
        <v>D</v>
      </c>
    </row>
    <row r="42" spans="1:5" x14ac:dyDescent="0.25">
      <c r="A42" s="18" t="s">
        <v>34</v>
      </c>
      <c r="B42" s="18" t="s">
        <v>11</v>
      </c>
      <c r="C42" s="18">
        <v>2</v>
      </c>
      <c r="D42" s="18">
        <v>3</v>
      </c>
      <c r="E42" s="18" t="str">
        <f>IF(meccsek[[#This Row],[Hazai gól]]&gt;meccsek[[#This Row],[Vendég gól]],"H",IF(meccsek[[#This Row],[Hazai gól]]&lt;meccsek[[#This Row],[Vendég gól]],"A","D" ) )</f>
        <v>A</v>
      </c>
    </row>
    <row r="43" spans="1:5" x14ac:dyDescent="0.25">
      <c r="A43" s="19" t="s">
        <v>7</v>
      </c>
      <c r="B43" s="19" t="s">
        <v>9</v>
      </c>
      <c r="C43" s="19">
        <v>3</v>
      </c>
      <c r="D43" s="19">
        <v>0</v>
      </c>
      <c r="E43" s="18" t="str">
        <f>IF(meccsek[[#This Row],[Hazai gól]]&gt;meccsek[[#This Row],[Vendég gól]],"H",IF(meccsek[[#This Row],[Hazai gól]]&lt;meccsek[[#This Row],[Vendég gól]],"A","D" ) )</f>
        <v>H</v>
      </c>
    </row>
    <row r="44" spans="1:5" x14ac:dyDescent="0.25">
      <c r="A44" s="18" t="s">
        <v>10</v>
      </c>
      <c r="B44" s="18" t="s">
        <v>2</v>
      </c>
      <c r="C44" s="18">
        <v>1</v>
      </c>
      <c r="D44" s="18">
        <v>0</v>
      </c>
      <c r="E44" s="18" t="str">
        <f>IF(meccsek[[#This Row],[Hazai gól]]&gt;meccsek[[#This Row],[Vendég gól]],"H",IF(meccsek[[#This Row],[Hazai gól]]&lt;meccsek[[#This Row],[Vendég gól]],"A","D" ) )</f>
        <v>H</v>
      </c>
    </row>
    <row r="45" spans="1:5" x14ac:dyDescent="0.25">
      <c r="A45" s="19" t="s">
        <v>1</v>
      </c>
      <c r="B45" s="19" t="s">
        <v>35</v>
      </c>
      <c r="C45" s="19">
        <v>3</v>
      </c>
      <c r="D45" s="19">
        <v>1</v>
      </c>
      <c r="E45" s="18" t="str">
        <f>IF(meccsek[[#This Row],[Hazai gól]]&gt;meccsek[[#This Row],[Vendég gól]],"H",IF(meccsek[[#This Row],[Hazai gól]]&lt;meccsek[[#This Row],[Vendég gól]],"A","D" ) )</f>
        <v>H</v>
      </c>
    </row>
    <row r="46" spans="1:5" x14ac:dyDescent="0.25">
      <c r="A46" s="18" t="s">
        <v>32</v>
      </c>
      <c r="B46" s="18" t="s">
        <v>5</v>
      </c>
      <c r="C46" s="18">
        <v>2</v>
      </c>
      <c r="D46" s="18">
        <v>0</v>
      </c>
      <c r="E46" s="18" t="str">
        <f>IF(meccsek[[#This Row],[Hazai gól]]&gt;meccsek[[#This Row],[Vendég gól]],"H",IF(meccsek[[#This Row],[Hazai gól]]&lt;meccsek[[#This Row],[Vendég gól]],"A","D" ) )</f>
        <v>H</v>
      </c>
    </row>
    <row r="47" spans="1:5" x14ac:dyDescent="0.25">
      <c r="A47" s="19" t="s">
        <v>5</v>
      </c>
      <c r="B47" s="19" t="s">
        <v>14</v>
      </c>
      <c r="C47" s="19">
        <v>0</v>
      </c>
      <c r="D47" s="19">
        <v>3</v>
      </c>
      <c r="E47" s="18" t="str">
        <f>IF(meccsek[[#This Row],[Hazai gól]]&gt;meccsek[[#This Row],[Vendég gól]],"H",IF(meccsek[[#This Row],[Hazai gól]]&lt;meccsek[[#This Row],[Vendég gól]],"A","D" ) )</f>
        <v>A</v>
      </c>
    </row>
    <row r="48" spans="1:5" x14ac:dyDescent="0.25">
      <c r="A48" s="18" t="s">
        <v>36</v>
      </c>
      <c r="B48" s="18" t="s">
        <v>13</v>
      </c>
      <c r="C48" s="18">
        <v>1</v>
      </c>
      <c r="D48" s="18">
        <v>0</v>
      </c>
      <c r="E48" s="18" t="str">
        <f>IF(meccsek[[#This Row],[Hazai gól]]&gt;meccsek[[#This Row],[Vendég gól]],"H",IF(meccsek[[#This Row],[Hazai gól]]&lt;meccsek[[#This Row],[Vendég gól]],"A","D" ) )</f>
        <v>H</v>
      </c>
    </row>
    <row r="49" spans="1:5" x14ac:dyDescent="0.25">
      <c r="A49" s="19" t="s">
        <v>4</v>
      </c>
      <c r="B49" s="19" t="s">
        <v>33</v>
      </c>
      <c r="C49" s="19">
        <v>1</v>
      </c>
      <c r="D49" s="19">
        <v>1</v>
      </c>
      <c r="E49" s="18" t="str">
        <f>IF(meccsek[[#This Row],[Hazai gól]]&gt;meccsek[[#This Row],[Vendég gól]],"H",IF(meccsek[[#This Row],[Hazai gól]]&lt;meccsek[[#This Row],[Vendég gól]],"A","D" ) )</f>
        <v>D</v>
      </c>
    </row>
    <row r="50" spans="1:5" x14ac:dyDescent="0.25">
      <c r="A50" s="18" t="s">
        <v>6</v>
      </c>
      <c r="B50" s="18" t="s">
        <v>8</v>
      </c>
      <c r="C50" s="18">
        <v>2</v>
      </c>
      <c r="D50" s="18">
        <v>0</v>
      </c>
      <c r="E50" s="18" t="str">
        <f>IF(meccsek[[#This Row],[Hazai gól]]&gt;meccsek[[#This Row],[Vendég gól]],"H",IF(meccsek[[#This Row],[Hazai gól]]&lt;meccsek[[#This Row],[Vendég gól]],"A","D" ) )</f>
        <v>H</v>
      </c>
    </row>
    <row r="51" spans="1:5" x14ac:dyDescent="0.25">
      <c r="A51" s="19" t="s">
        <v>0</v>
      </c>
      <c r="B51" s="19" t="s">
        <v>12</v>
      </c>
      <c r="C51" s="19">
        <v>0</v>
      </c>
      <c r="D51" s="19">
        <v>0</v>
      </c>
      <c r="E51" s="18" t="str">
        <f>IF(meccsek[[#This Row],[Hazai gól]]&gt;meccsek[[#This Row],[Vendég gól]],"H",IF(meccsek[[#This Row],[Hazai gól]]&lt;meccsek[[#This Row],[Vendég gól]],"A","D" ) )</f>
        <v>D</v>
      </c>
    </row>
    <row r="52" spans="1:5" x14ac:dyDescent="0.25">
      <c r="A52" s="18" t="s">
        <v>6</v>
      </c>
      <c r="B52" s="18" t="s">
        <v>9</v>
      </c>
      <c r="C52" s="18">
        <v>5</v>
      </c>
      <c r="D52" s="18">
        <v>3</v>
      </c>
      <c r="E52" s="18" t="str">
        <f>IF(meccsek[[#This Row],[Hazai gól]]&gt;meccsek[[#This Row],[Vendég gól]],"H",IF(meccsek[[#This Row],[Hazai gól]]&lt;meccsek[[#This Row],[Vendég gól]],"A","D" ) )</f>
        <v>H</v>
      </c>
    </row>
    <row r="53" spans="1:5" x14ac:dyDescent="0.25">
      <c r="A53" s="19" t="s">
        <v>7</v>
      </c>
      <c r="B53" s="19" t="s">
        <v>0</v>
      </c>
      <c r="C53" s="19">
        <v>1</v>
      </c>
      <c r="D53" s="19">
        <v>2</v>
      </c>
      <c r="E53" s="18" t="str">
        <f>IF(meccsek[[#This Row],[Hazai gól]]&gt;meccsek[[#This Row],[Vendég gól]],"H",IF(meccsek[[#This Row],[Hazai gól]]&lt;meccsek[[#This Row],[Vendég gól]],"A","D" ) )</f>
        <v>A</v>
      </c>
    </row>
    <row r="54" spans="1:5" x14ac:dyDescent="0.25">
      <c r="A54" s="18" t="s">
        <v>32</v>
      </c>
      <c r="B54" s="18" t="s">
        <v>1</v>
      </c>
      <c r="C54" s="18">
        <v>3</v>
      </c>
      <c r="D54" s="18">
        <v>2</v>
      </c>
      <c r="E54" s="18" t="str">
        <f>IF(meccsek[[#This Row],[Hazai gól]]&gt;meccsek[[#This Row],[Vendég gól]],"H",IF(meccsek[[#This Row],[Hazai gól]]&lt;meccsek[[#This Row],[Vendég gól]],"A","D" ) )</f>
        <v>H</v>
      </c>
    </row>
    <row r="55" spans="1:5" x14ac:dyDescent="0.25">
      <c r="A55" s="19" t="s">
        <v>13</v>
      </c>
      <c r="B55" s="19" t="s">
        <v>10</v>
      </c>
      <c r="C55" s="19">
        <v>2</v>
      </c>
      <c r="D55" s="19">
        <v>2</v>
      </c>
      <c r="E55" s="18" t="str">
        <f>IF(meccsek[[#This Row],[Hazai gól]]&gt;meccsek[[#This Row],[Vendég gól]],"H",IF(meccsek[[#This Row],[Hazai gól]]&lt;meccsek[[#This Row],[Vendég gól]],"A","D" ) )</f>
        <v>D</v>
      </c>
    </row>
    <row r="56" spans="1:5" x14ac:dyDescent="0.25">
      <c r="A56" s="18" t="s">
        <v>4</v>
      </c>
      <c r="B56" s="18" t="s">
        <v>34</v>
      </c>
      <c r="C56" s="18">
        <v>2</v>
      </c>
      <c r="D56" s="18">
        <v>2</v>
      </c>
      <c r="E56" s="18" t="str">
        <f>IF(meccsek[[#This Row],[Hazai gól]]&gt;meccsek[[#This Row],[Vendég gól]],"H",IF(meccsek[[#This Row],[Hazai gól]]&lt;meccsek[[#This Row],[Vendég gól]],"A","D" ) )</f>
        <v>D</v>
      </c>
    </row>
    <row r="57" spans="1:5" x14ac:dyDescent="0.25">
      <c r="A57" s="19" t="s">
        <v>35</v>
      </c>
      <c r="B57" s="19" t="s">
        <v>36</v>
      </c>
      <c r="C57" s="19">
        <v>0</v>
      </c>
      <c r="D57" s="19">
        <v>2</v>
      </c>
      <c r="E57" s="18" t="str">
        <f>IF(meccsek[[#This Row],[Hazai gól]]&gt;meccsek[[#This Row],[Vendég gól]],"H",IF(meccsek[[#This Row],[Hazai gól]]&lt;meccsek[[#This Row],[Vendég gól]],"A","D" ) )</f>
        <v>A</v>
      </c>
    </row>
    <row r="58" spans="1:5" x14ac:dyDescent="0.25">
      <c r="A58" s="18" t="s">
        <v>2</v>
      </c>
      <c r="B58" s="18" t="s">
        <v>8</v>
      </c>
      <c r="C58" s="18">
        <v>2</v>
      </c>
      <c r="D58" s="18">
        <v>2</v>
      </c>
      <c r="E58" s="18" t="str">
        <f>IF(meccsek[[#This Row],[Hazai gól]]&gt;meccsek[[#This Row],[Vendég gól]],"H",IF(meccsek[[#This Row],[Hazai gól]]&lt;meccsek[[#This Row],[Vendég gól]],"A","D" ) )</f>
        <v>D</v>
      </c>
    </row>
    <row r="59" spans="1:5" x14ac:dyDescent="0.25">
      <c r="A59" s="19" t="s">
        <v>33</v>
      </c>
      <c r="B59" s="19" t="s">
        <v>12</v>
      </c>
      <c r="C59" s="19">
        <v>2</v>
      </c>
      <c r="D59" s="19">
        <v>1</v>
      </c>
      <c r="E59" s="18" t="str">
        <f>IF(meccsek[[#This Row],[Hazai gól]]&gt;meccsek[[#This Row],[Vendég gól]],"H",IF(meccsek[[#This Row],[Hazai gól]]&lt;meccsek[[#This Row],[Vendég gól]],"A","D" ) )</f>
        <v>H</v>
      </c>
    </row>
    <row r="60" spans="1:5" x14ac:dyDescent="0.25">
      <c r="A60" s="18" t="s">
        <v>3</v>
      </c>
      <c r="B60" s="18" t="s">
        <v>10</v>
      </c>
      <c r="C60" s="18">
        <v>2</v>
      </c>
      <c r="D60" s="18">
        <v>3</v>
      </c>
      <c r="E60" s="18" t="str">
        <f>IF(meccsek[[#This Row],[Hazai gól]]&gt;meccsek[[#This Row],[Vendég gól]],"H",IF(meccsek[[#This Row],[Hazai gól]]&lt;meccsek[[#This Row],[Vendég gól]],"A","D" ) )</f>
        <v>A</v>
      </c>
    </row>
    <row r="61" spans="1:5" x14ac:dyDescent="0.25">
      <c r="A61" s="19" t="s">
        <v>11</v>
      </c>
      <c r="B61" s="19" t="s">
        <v>32</v>
      </c>
      <c r="C61" s="19">
        <v>1</v>
      </c>
      <c r="D61" s="19">
        <v>3</v>
      </c>
      <c r="E61" s="18" t="str">
        <f>IF(meccsek[[#This Row],[Hazai gól]]&gt;meccsek[[#This Row],[Vendég gól]],"H",IF(meccsek[[#This Row],[Hazai gól]]&lt;meccsek[[#This Row],[Vendég gól]],"A","D" ) )</f>
        <v>A</v>
      </c>
    </row>
    <row r="62" spans="1:5" x14ac:dyDescent="0.25">
      <c r="A62" s="18" t="s">
        <v>35</v>
      </c>
      <c r="B62" s="18" t="s">
        <v>7</v>
      </c>
      <c r="C62" s="18">
        <v>0</v>
      </c>
      <c r="D62" s="18">
        <v>0</v>
      </c>
      <c r="E62" s="18" t="str">
        <f>IF(meccsek[[#This Row],[Hazai gól]]&gt;meccsek[[#This Row],[Vendég gól]],"H",IF(meccsek[[#This Row],[Hazai gól]]&lt;meccsek[[#This Row],[Vendég gól]],"A","D" ) )</f>
        <v>D</v>
      </c>
    </row>
    <row r="63" spans="1:5" x14ac:dyDescent="0.25">
      <c r="A63" s="19" t="s">
        <v>5</v>
      </c>
      <c r="B63" s="19" t="s">
        <v>6</v>
      </c>
      <c r="C63" s="19">
        <v>0</v>
      </c>
      <c r="D63" s="19">
        <v>1</v>
      </c>
      <c r="E63" s="18" t="str">
        <f>IF(meccsek[[#This Row],[Hazai gól]]&gt;meccsek[[#This Row],[Vendég gól]],"H",IF(meccsek[[#This Row],[Hazai gól]]&lt;meccsek[[#This Row],[Vendég gól]],"A","D" ) )</f>
        <v>A</v>
      </c>
    </row>
    <row r="64" spans="1:5" x14ac:dyDescent="0.25">
      <c r="A64" s="18" t="s">
        <v>11</v>
      </c>
      <c r="B64" s="18" t="s">
        <v>14</v>
      </c>
      <c r="C64" s="18">
        <v>0</v>
      </c>
      <c r="D64" s="18">
        <v>0</v>
      </c>
      <c r="E64" s="18" t="str">
        <f>IF(meccsek[[#This Row],[Hazai gól]]&gt;meccsek[[#This Row],[Vendég gól]],"H",IF(meccsek[[#This Row],[Hazai gól]]&lt;meccsek[[#This Row],[Vendég gól]],"A","D" ) )</f>
        <v>D</v>
      </c>
    </row>
    <row r="65" spans="1:5" x14ac:dyDescent="0.25">
      <c r="A65" s="19" t="s">
        <v>3</v>
      </c>
      <c r="B65" s="19" t="s">
        <v>11</v>
      </c>
      <c r="C65" s="19">
        <v>0</v>
      </c>
      <c r="D65" s="19">
        <v>2</v>
      </c>
      <c r="E65" s="18" t="str">
        <f>IF(meccsek[[#This Row],[Hazai gól]]&gt;meccsek[[#This Row],[Vendég gól]],"H",IF(meccsek[[#This Row],[Hazai gól]]&lt;meccsek[[#This Row],[Vendég gól]],"A","D" ) )</f>
        <v>A</v>
      </c>
    </row>
    <row r="66" spans="1:5" x14ac:dyDescent="0.25">
      <c r="A66" s="18" t="s">
        <v>0</v>
      </c>
      <c r="B66" s="18" t="s">
        <v>2</v>
      </c>
      <c r="C66" s="18">
        <v>2</v>
      </c>
      <c r="D66" s="18">
        <v>2</v>
      </c>
      <c r="E66" s="18" t="str">
        <f>IF(meccsek[[#This Row],[Hazai gól]]&gt;meccsek[[#This Row],[Vendég gól]],"H",IF(meccsek[[#This Row],[Hazai gól]]&lt;meccsek[[#This Row],[Vendég gól]],"A","D" ) )</f>
        <v>D</v>
      </c>
    </row>
    <row r="67" spans="1:5" x14ac:dyDescent="0.25">
      <c r="A67" s="19" t="s">
        <v>10</v>
      </c>
      <c r="B67" s="19" t="s">
        <v>5</v>
      </c>
      <c r="C67" s="19">
        <v>0</v>
      </c>
      <c r="D67" s="19">
        <v>0</v>
      </c>
      <c r="E67" s="18" t="str">
        <f>IF(meccsek[[#This Row],[Hazai gól]]&gt;meccsek[[#This Row],[Vendég gól]],"H",IF(meccsek[[#This Row],[Hazai gól]]&lt;meccsek[[#This Row],[Vendég gól]],"A","D" ) )</f>
        <v>D</v>
      </c>
    </row>
    <row r="68" spans="1:5" x14ac:dyDescent="0.25">
      <c r="A68" s="18" t="s">
        <v>1</v>
      </c>
      <c r="B68" s="18" t="s">
        <v>33</v>
      </c>
      <c r="C68" s="18">
        <v>0</v>
      </c>
      <c r="D68" s="18">
        <v>1</v>
      </c>
      <c r="E68" s="18" t="str">
        <f>IF(meccsek[[#This Row],[Hazai gól]]&gt;meccsek[[#This Row],[Vendég gól]],"H",IF(meccsek[[#This Row],[Hazai gól]]&lt;meccsek[[#This Row],[Vendég gól]],"A","D" ) )</f>
        <v>A</v>
      </c>
    </row>
    <row r="69" spans="1:5" x14ac:dyDescent="0.25">
      <c r="A69" s="19" t="s">
        <v>36</v>
      </c>
      <c r="B69" s="19" t="s">
        <v>7</v>
      </c>
      <c r="C69" s="19">
        <v>0</v>
      </c>
      <c r="D69" s="19">
        <v>1</v>
      </c>
      <c r="E69" s="18" t="str">
        <f>IF(meccsek[[#This Row],[Hazai gól]]&gt;meccsek[[#This Row],[Vendég gól]],"H",IF(meccsek[[#This Row],[Hazai gól]]&lt;meccsek[[#This Row],[Vendég gól]],"A","D" ) )</f>
        <v>A</v>
      </c>
    </row>
    <row r="70" spans="1:5" x14ac:dyDescent="0.25">
      <c r="A70" s="18" t="s">
        <v>3</v>
      </c>
      <c r="B70" s="18" t="s">
        <v>13</v>
      </c>
      <c r="C70" s="18">
        <v>2</v>
      </c>
      <c r="D70" s="18">
        <v>1</v>
      </c>
      <c r="E70" s="18" t="str">
        <f>IF(meccsek[[#This Row],[Hazai gól]]&gt;meccsek[[#This Row],[Vendég gól]],"H",IF(meccsek[[#This Row],[Hazai gól]]&lt;meccsek[[#This Row],[Vendég gól]],"A","D" ) )</f>
        <v>H</v>
      </c>
    </row>
    <row r="71" spans="1:5" x14ac:dyDescent="0.25">
      <c r="A71" s="19" t="s">
        <v>33</v>
      </c>
      <c r="B71" s="19" t="s">
        <v>0</v>
      </c>
      <c r="C71" s="19">
        <v>1</v>
      </c>
      <c r="D71" s="19">
        <v>2</v>
      </c>
      <c r="E71" s="18" t="str">
        <f>IF(meccsek[[#This Row],[Hazai gól]]&gt;meccsek[[#This Row],[Vendég gól]],"H",IF(meccsek[[#This Row],[Hazai gól]]&lt;meccsek[[#This Row],[Vendég gól]],"A","D" ) )</f>
        <v>A</v>
      </c>
    </row>
    <row r="72" spans="1:5" x14ac:dyDescent="0.25">
      <c r="A72" s="18" t="s">
        <v>1</v>
      </c>
      <c r="B72" s="18" t="s">
        <v>34</v>
      </c>
      <c r="C72" s="18">
        <v>3</v>
      </c>
      <c r="D72" s="18">
        <v>1</v>
      </c>
      <c r="E72" s="18" t="str">
        <f>IF(meccsek[[#This Row],[Hazai gól]]&gt;meccsek[[#This Row],[Vendég gól]],"H",IF(meccsek[[#This Row],[Hazai gól]]&lt;meccsek[[#This Row],[Vendég gól]],"A","D" ) )</f>
        <v>H</v>
      </c>
    </row>
    <row r="73" spans="1:5" x14ac:dyDescent="0.25">
      <c r="A73" s="19" t="s">
        <v>11</v>
      </c>
      <c r="B73" s="19" t="s">
        <v>3</v>
      </c>
      <c r="C73" s="19">
        <v>1</v>
      </c>
      <c r="D73" s="19">
        <v>1</v>
      </c>
      <c r="E73" s="18" t="str">
        <f>IF(meccsek[[#This Row],[Hazai gól]]&gt;meccsek[[#This Row],[Vendég gól]],"H",IF(meccsek[[#This Row],[Hazai gól]]&lt;meccsek[[#This Row],[Vendég gól]],"A","D" ) )</f>
        <v>D</v>
      </c>
    </row>
    <row r="74" spans="1:5" x14ac:dyDescent="0.25">
      <c r="A74" s="18" t="s">
        <v>8</v>
      </c>
      <c r="B74" s="18" t="s">
        <v>36</v>
      </c>
      <c r="C74" s="18">
        <v>1</v>
      </c>
      <c r="D74" s="18">
        <v>0</v>
      </c>
      <c r="E74" s="18" t="str">
        <f>IF(meccsek[[#This Row],[Hazai gól]]&gt;meccsek[[#This Row],[Vendég gól]],"H",IF(meccsek[[#This Row],[Hazai gól]]&lt;meccsek[[#This Row],[Vendég gól]],"A","D" ) )</f>
        <v>H</v>
      </c>
    </row>
    <row r="75" spans="1:5" x14ac:dyDescent="0.25">
      <c r="A75" s="19" t="s">
        <v>6</v>
      </c>
      <c r="B75" s="19" t="s">
        <v>4</v>
      </c>
      <c r="C75" s="19">
        <v>3</v>
      </c>
      <c r="D75" s="19">
        <v>1</v>
      </c>
      <c r="E75" s="18" t="str">
        <f>IF(meccsek[[#This Row],[Hazai gól]]&gt;meccsek[[#This Row],[Vendég gól]],"H",IF(meccsek[[#This Row],[Hazai gól]]&lt;meccsek[[#This Row],[Vendég gól]],"A","D" ) )</f>
        <v>H</v>
      </c>
    </row>
    <row r="76" spans="1:5" x14ac:dyDescent="0.25">
      <c r="A76" s="18" t="s">
        <v>0</v>
      </c>
      <c r="B76" s="18" t="s">
        <v>34</v>
      </c>
      <c r="C76" s="18">
        <v>6</v>
      </c>
      <c r="D76" s="18">
        <v>1</v>
      </c>
      <c r="E76" s="18" t="str">
        <f>IF(meccsek[[#This Row],[Hazai gól]]&gt;meccsek[[#This Row],[Vendég gól]],"H",IF(meccsek[[#This Row],[Hazai gól]]&lt;meccsek[[#This Row],[Vendég gól]],"A","D" ) )</f>
        <v>H</v>
      </c>
    </row>
    <row r="77" spans="1:5" x14ac:dyDescent="0.25">
      <c r="A77" s="19" t="s">
        <v>12</v>
      </c>
      <c r="B77" s="19" t="s">
        <v>2</v>
      </c>
      <c r="C77" s="19">
        <v>4</v>
      </c>
      <c r="D77" s="19">
        <v>1</v>
      </c>
      <c r="E77" s="18" t="str">
        <f>IF(meccsek[[#This Row],[Hazai gól]]&gt;meccsek[[#This Row],[Vendég gól]],"H",IF(meccsek[[#This Row],[Hazai gól]]&lt;meccsek[[#This Row],[Vendég gól]],"A","D" ) )</f>
        <v>H</v>
      </c>
    </row>
    <row r="78" spans="1:5" x14ac:dyDescent="0.25">
      <c r="A78" s="18" t="s">
        <v>10</v>
      </c>
      <c r="B78" s="18" t="s">
        <v>1</v>
      </c>
      <c r="C78" s="18">
        <v>1</v>
      </c>
      <c r="D78" s="18">
        <v>0</v>
      </c>
      <c r="E78" s="18" t="str">
        <f>IF(meccsek[[#This Row],[Hazai gól]]&gt;meccsek[[#This Row],[Vendég gól]],"H",IF(meccsek[[#This Row],[Hazai gól]]&lt;meccsek[[#This Row],[Vendég gól]],"A","D" ) )</f>
        <v>H</v>
      </c>
    </row>
    <row r="79" spans="1:5" x14ac:dyDescent="0.25">
      <c r="A79" s="19" t="s">
        <v>13</v>
      </c>
      <c r="B79" s="19" t="s">
        <v>2</v>
      </c>
      <c r="C79" s="19">
        <v>1</v>
      </c>
      <c r="D79" s="19">
        <v>0</v>
      </c>
      <c r="E79" s="18" t="str">
        <f>IF(meccsek[[#This Row],[Hazai gól]]&gt;meccsek[[#This Row],[Vendég gól]],"H",IF(meccsek[[#This Row],[Hazai gól]]&lt;meccsek[[#This Row],[Vendég gól]],"A","D" ) )</f>
        <v>H</v>
      </c>
    </row>
    <row r="80" spans="1:5" x14ac:dyDescent="0.25">
      <c r="A80" s="18" t="s">
        <v>9</v>
      </c>
      <c r="B80" s="18" t="s">
        <v>0</v>
      </c>
      <c r="C80" s="18">
        <v>3</v>
      </c>
      <c r="D80" s="18">
        <v>3</v>
      </c>
      <c r="E80" s="18" t="str">
        <f>IF(meccsek[[#This Row],[Hazai gól]]&gt;meccsek[[#This Row],[Vendég gól]],"H",IF(meccsek[[#This Row],[Hazai gól]]&lt;meccsek[[#This Row],[Vendég gól]],"A","D" ) )</f>
        <v>D</v>
      </c>
    </row>
    <row r="81" spans="1:5" x14ac:dyDescent="0.25">
      <c r="A81" s="19" t="s">
        <v>9</v>
      </c>
      <c r="B81" s="19" t="s">
        <v>35</v>
      </c>
      <c r="C81" s="19">
        <v>0</v>
      </c>
      <c r="D81" s="19">
        <v>2</v>
      </c>
      <c r="E81" s="18" t="str">
        <f>IF(meccsek[[#This Row],[Hazai gól]]&gt;meccsek[[#This Row],[Vendég gól]],"H",IF(meccsek[[#This Row],[Hazai gól]]&lt;meccsek[[#This Row],[Vendég gól]],"A","D" ) )</f>
        <v>A</v>
      </c>
    </row>
    <row r="82" spans="1:5" x14ac:dyDescent="0.25">
      <c r="A82" s="18" t="s">
        <v>12</v>
      </c>
      <c r="B82" s="18" t="s">
        <v>34</v>
      </c>
      <c r="C82" s="18">
        <v>3</v>
      </c>
      <c r="D82" s="18">
        <v>0</v>
      </c>
      <c r="E82" s="18" t="str">
        <f>IF(meccsek[[#This Row],[Hazai gól]]&gt;meccsek[[#This Row],[Vendég gól]],"H",IF(meccsek[[#This Row],[Hazai gól]]&lt;meccsek[[#This Row],[Vendég gól]],"A","D" ) )</f>
        <v>H</v>
      </c>
    </row>
    <row r="83" spans="1:5" x14ac:dyDescent="0.25">
      <c r="A83" s="19" t="s">
        <v>6</v>
      </c>
      <c r="B83" s="19" t="s">
        <v>14</v>
      </c>
      <c r="C83" s="19">
        <v>2</v>
      </c>
      <c r="D83" s="19">
        <v>2</v>
      </c>
      <c r="E83" s="18" t="str">
        <f>IF(meccsek[[#This Row],[Hazai gól]]&gt;meccsek[[#This Row],[Vendég gól]],"H",IF(meccsek[[#This Row],[Hazai gól]]&lt;meccsek[[#This Row],[Vendég gól]],"A","D" ) )</f>
        <v>D</v>
      </c>
    </row>
    <row r="84" spans="1:5" x14ac:dyDescent="0.25">
      <c r="A84" s="18" t="s">
        <v>13</v>
      </c>
      <c r="B84" s="18" t="s">
        <v>4</v>
      </c>
      <c r="C84" s="18">
        <v>3</v>
      </c>
      <c r="D84" s="18">
        <v>2</v>
      </c>
      <c r="E84" s="18" t="str">
        <f>IF(meccsek[[#This Row],[Hazai gól]]&gt;meccsek[[#This Row],[Vendég gól]],"H",IF(meccsek[[#This Row],[Hazai gól]]&lt;meccsek[[#This Row],[Vendég gól]],"A","D" ) )</f>
        <v>H</v>
      </c>
    </row>
    <row r="85" spans="1:5" x14ac:dyDescent="0.25">
      <c r="A85" s="19" t="s">
        <v>12</v>
      </c>
      <c r="B85" s="19" t="s">
        <v>36</v>
      </c>
      <c r="C85" s="19">
        <v>5</v>
      </c>
      <c r="D85" s="19">
        <v>2</v>
      </c>
      <c r="E85" s="18" t="str">
        <f>IF(meccsek[[#This Row],[Hazai gól]]&gt;meccsek[[#This Row],[Vendég gól]],"H",IF(meccsek[[#This Row],[Hazai gól]]&lt;meccsek[[#This Row],[Vendég gól]],"A","D" ) )</f>
        <v>H</v>
      </c>
    </row>
    <row r="86" spans="1:5" x14ac:dyDescent="0.25">
      <c r="A86" s="18" t="s">
        <v>6</v>
      </c>
      <c r="B86" s="18" t="s">
        <v>7</v>
      </c>
      <c r="C86" s="18">
        <v>1</v>
      </c>
      <c r="D86" s="18">
        <v>1</v>
      </c>
      <c r="E86" s="18" t="str">
        <f>IF(meccsek[[#This Row],[Hazai gól]]&gt;meccsek[[#This Row],[Vendég gól]],"H",IF(meccsek[[#This Row],[Hazai gól]]&lt;meccsek[[#This Row],[Vendég gól]],"A","D" ) )</f>
        <v>D</v>
      </c>
    </row>
    <row r="87" spans="1:5" x14ac:dyDescent="0.25">
      <c r="A87" s="19" t="s">
        <v>5</v>
      </c>
      <c r="B87" s="19" t="s">
        <v>35</v>
      </c>
      <c r="C87" s="19">
        <v>4</v>
      </c>
      <c r="D87" s="19">
        <v>0</v>
      </c>
      <c r="E87" s="18" t="str">
        <f>IF(meccsek[[#This Row],[Hazai gól]]&gt;meccsek[[#This Row],[Vendég gól]],"H",IF(meccsek[[#This Row],[Hazai gól]]&lt;meccsek[[#This Row],[Vendég gól]],"A","D" ) )</f>
        <v>H</v>
      </c>
    </row>
    <row r="88" spans="1:5" x14ac:dyDescent="0.25">
      <c r="A88" s="18" t="s">
        <v>3</v>
      </c>
      <c r="B88" s="18" t="s">
        <v>0</v>
      </c>
      <c r="C88" s="18">
        <v>1</v>
      </c>
      <c r="D88" s="18">
        <v>4</v>
      </c>
      <c r="E88" s="18" t="str">
        <f>IF(meccsek[[#This Row],[Hazai gól]]&gt;meccsek[[#This Row],[Vendég gól]],"H",IF(meccsek[[#This Row],[Hazai gól]]&lt;meccsek[[#This Row],[Vendég gól]],"A","D" ) )</f>
        <v>A</v>
      </c>
    </row>
    <row r="89" spans="1:5" x14ac:dyDescent="0.25">
      <c r="A89" s="19" t="s">
        <v>2</v>
      </c>
      <c r="B89" s="19" t="s">
        <v>32</v>
      </c>
      <c r="C89" s="19">
        <v>0</v>
      </c>
      <c r="D89" s="19">
        <v>3</v>
      </c>
      <c r="E89" s="18" t="str">
        <f>IF(meccsek[[#This Row],[Hazai gól]]&gt;meccsek[[#This Row],[Vendég gól]],"H",IF(meccsek[[#This Row],[Hazai gól]]&lt;meccsek[[#This Row],[Vendég gól]],"A","D" ) )</f>
        <v>A</v>
      </c>
    </row>
    <row r="90" spans="1:5" x14ac:dyDescent="0.25">
      <c r="A90" s="18" t="s">
        <v>10</v>
      </c>
      <c r="B90" s="18" t="s">
        <v>4</v>
      </c>
      <c r="C90" s="18">
        <v>0</v>
      </c>
      <c r="D90" s="18">
        <v>0</v>
      </c>
      <c r="E90" s="18" t="str">
        <f>IF(meccsek[[#This Row],[Hazai gól]]&gt;meccsek[[#This Row],[Vendég gól]],"H",IF(meccsek[[#This Row],[Hazai gól]]&lt;meccsek[[#This Row],[Vendég gól]],"A","D" ) )</f>
        <v>D</v>
      </c>
    </row>
    <row r="91" spans="1:5" x14ac:dyDescent="0.25">
      <c r="A91" s="19" t="s">
        <v>5</v>
      </c>
      <c r="B91" s="19" t="s">
        <v>13</v>
      </c>
      <c r="C91" s="19">
        <v>1</v>
      </c>
      <c r="D91" s="19">
        <v>2</v>
      </c>
      <c r="E91" s="18" t="str">
        <f>IF(meccsek[[#This Row],[Hazai gól]]&gt;meccsek[[#This Row],[Vendég gól]],"H",IF(meccsek[[#This Row],[Hazai gól]]&lt;meccsek[[#This Row],[Vendég gól]],"A","D" ) )</f>
        <v>A</v>
      </c>
    </row>
    <row r="92" spans="1:5" x14ac:dyDescent="0.25">
      <c r="A92" s="18" t="s">
        <v>33</v>
      </c>
      <c r="B92" s="18" t="s">
        <v>1</v>
      </c>
      <c r="C92" s="18">
        <v>1</v>
      </c>
      <c r="D92" s="18">
        <v>2</v>
      </c>
      <c r="E92" s="18" t="str">
        <f>IF(meccsek[[#This Row],[Hazai gól]]&gt;meccsek[[#This Row],[Vendég gól]],"H",IF(meccsek[[#This Row],[Hazai gól]]&lt;meccsek[[#This Row],[Vendég gól]],"A","D" ) )</f>
        <v>A</v>
      </c>
    </row>
    <row r="93" spans="1:5" x14ac:dyDescent="0.25">
      <c r="A93" s="19" t="s">
        <v>9</v>
      </c>
      <c r="B93" s="19" t="s">
        <v>14</v>
      </c>
      <c r="C93" s="19">
        <v>0</v>
      </c>
      <c r="D93" s="19">
        <v>2</v>
      </c>
      <c r="E93" s="18" t="str">
        <f>IF(meccsek[[#This Row],[Hazai gól]]&gt;meccsek[[#This Row],[Vendég gól]],"H",IF(meccsek[[#This Row],[Hazai gól]]&lt;meccsek[[#This Row],[Vendég gól]],"A","D" ) )</f>
        <v>A</v>
      </c>
    </row>
    <row r="94" spans="1:5" x14ac:dyDescent="0.25">
      <c r="A94" s="18" t="s">
        <v>36</v>
      </c>
      <c r="B94" s="18" t="s">
        <v>34</v>
      </c>
      <c r="C94" s="18">
        <v>0</v>
      </c>
      <c r="D94" s="18">
        <v>1</v>
      </c>
      <c r="E94" s="18" t="str">
        <f>IF(meccsek[[#This Row],[Hazai gól]]&gt;meccsek[[#This Row],[Vendég gól]],"H",IF(meccsek[[#This Row],[Hazai gól]]&lt;meccsek[[#This Row],[Vendég gól]],"A","D" ) )</f>
        <v>A</v>
      </c>
    </row>
    <row r="95" spans="1:5" x14ac:dyDescent="0.25">
      <c r="A95" s="19" t="s">
        <v>8</v>
      </c>
      <c r="B95" s="19" t="s">
        <v>12</v>
      </c>
      <c r="C95" s="19">
        <v>0</v>
      </c>
      <c r="D95" s="19">
        <v>0</v>
      </c>
      <c r="E95" s="18" t="str">
        <f>IF(meccsek[[#This Row],[Hazai gól]]&gt;meccsek[[#This Row],[Vendég gól]],"H",IF(meccsek[[#This Row],[Hazai gól]]&lt;meccsek[[#This Row],[Vendég gól]],"A","D" ) )</f>
        <v>D</v>
      </c>
    </row>
    <row r="96" spans="1:5" x14ac:dyDescent="0.25">
      <c r="A96" s="18" t="s">
        <v>3</v>
      </c>
      <c r="B96" s="18" t="s">
        <v>4</v>
      </c>
      <c r="C96" s="18">
        <v>1</v>
      </c>
      <c r="D96" s="18">
        <v>1</v>
      </c>
      <c r="E96" s="18" t="str">
        <f>IF(meccsek[[#This Row],[Hazai gól]]&gt;meccsek[[#This Row],[Vendég gól]],"H",IF(meccsek[[#This Row],[Hazai gól]]&lt;meccsek[[#This Row],[Vendég gól]],"A","D" ) )</f>
        <v>D</v>
      </c>
    </row>
    <row r="97" spans="1:5" x14ac:dyDescent="0.25">
      <c r="A97" s="19" t="s">
        <v>33</v>
      </c>
      <c r="B97" s="19" t="s">
        <v>7</v>
      </c>
      <c r="C97" s="19">
        <v>1</v>
      </c>
      <c r="D97" s="19">
        <v>1</v>
      </c>
      <c r="E97" s="18" t="str">
        <f>IF(meccsek[[#This Row],[Hazai gól]]&gt;meccsek[[#This Row],[Vendég gól]],"H",IF(meccsek[[#This Row],[Hazai gól]]&lt;meccsek[[#This Row],[Vendég gól]],"A","D" ) )</f>
        <v>D</v>
      </c>
    </row>
    <row r="98" spans="1:5" x14ac:dyDescent="0.25">
      <c r="A98" s="18" t="s">
        <v>14</v>
      </c>
      <c r="B98" s="18" t="s">
        <v>9</v>
      </c>
      <c r="C98" s="18">
        <v>1</v>
      </c>
      <c r="D98" s="18">
        <v>1</v>
      </c>
      <c r="E98" s="18" t="str">
        <f>IF(meccsek[[#This Row],[Hazai gól]]&gt;meccsek[[#This Row],[Vendég gól]],"H",IF(meccsek[[#This Row],[Hazai gól]]&lt;meccsek[[#This Row],[Vendég gól]],"A","D" ) )</f>
        <v>D</v>
      </c>
    </row>
    <row r="99" spans="1:5" x14ac:dyDescent="0.25">
      <c r="A99" s="19" t="s">
        <v>8</v>
      </c>
      <c r="B99" s="19" t="s">
        <v>32</v>
      </c>
      <c r="C99" s="19">
        <v>1</v>
      </c>
      <c r="D99" s="19">
        <v>4</v>
      </c>
      <c r="E99" s="18" t="str">
        <f>IF(meccsek[[#This Row],[Hazai gól]]&gt;meccsek[[#This Row],[Vendég gól]],"H",IF(meccsek[[#This Row],[Hazai gól]]&lt;meccsek[[#This Row],[Vendég gól]],"A","D" ) )</f>
        <v>A</v>
      </c>
    </row>
    <row r="100" spans="1:5" x14ac:dyDescent="0.25">
      <c r="A100" s="18" t="s">
        <v>9</v>
      </c>
      <c r="B100" s="18" t="s">
        <v>4</v>
      </c>
      <c r="C100" s="18">
        <v>3</v>
      </c>
      <c r="D100" s="18">
        <v>4</v>
      </c>
      <c r="E100" s="18" t="str">
        <f>IF(meccsek[[#This Row],[Hazai gól]]&gt;meccsek[[#This Row],[Vendég gól]],"H",IF(meccsek[[#This Row],[Hazai gól]]&lt;meccsek[[#This Row],[Vendég gól]],"A","D" ) )</f>
        <v>A</v>
      </c>
    </row>
    <row r="101" spans="1:5" x14ac:dyDescent="0.25">
      <c r="A101" s="19" t="s">
        <v>14</v>
      </c>
      <c r="B101" s="19" t="s">
        <v>12</v>
      </c>
      <c r="C101" s="19">
        <v>1</v>
      </c>
      <c r="D101" s="19">
        <v>1</v>
      </c>
      <c r="E101" s="18" t="str">
        <f>IF(meccsek[[#This Row],[Hazai gól]]&gt;meccsek[[#This Row],[Vendég gól]],"H",IF(meccsek[[#This Row],[Hazai gól]]&lt;meccsek[[#This Row],[Vendég gól]],"A","D" ) )</f>
        <v>D</v>
      </c>
    </row>
    <row r="102" spans="1:5" x14ac:dyDescent="0.25">
      <c r="A102" s="18" t="s">
        <v>6</v>
      </c>
      <c r="B102" s="18" t="s">
        <v>36</v>
      </c>
      <c r="C102" s="18">
        <v>2</v>
      </c>
      <c r="D102" s="18">
        <v>2</v>
      </c>
      <c r="E102" s="18" t="str">
        <f>IF(meccsek[[#This Row],[Hazai gól]]&gt;meccsek[[#This Row],[Vendég gól]],"H",IF(meccsek[[#This Row],[Hazai gól]]&lt;meccsek[[#This Row],[Vendég gól]],"A","D" ) )</f>
        <v>D</v>
      </c>
    </row>
    <row r="103" spans="1:5" x14ac:dyDescent="0.25">
      <c r="A103" s="19" t="s">
        <v>13</v>
      </c>
      <c r="B103" s="19" t="s">
        <v>11</v>
      </c>
      <c r="C103" s="19">
        <v>1</v>
      </c>
      <c r="D103" s="19">
        <v>0</v>
      </c>
      <c r="E103" s="18" t="str">
        <f>IF(meccsek[[#This Row],[Hazai gól]]&gt;meccsek[[#This Row],[Vendég gól]],"H",IF(meccsek[[#This Row],[Hazai gól]]&lt;meccsek[[#This Row],[Vendég gól]],"A","D" ) )</f>
        <v>H</v>
      </c>
    </row>
    <row r="104" spans="1:5" x14ac:dyDescent="0.25">
      <c r="A104" s="18" t="s">
        <v>7</v>
      </c>
      <c r="B104" s="18" t="s">
        <v>8</v>
      </c>
      <c r="C104" s="18">
        <v>1</v>
      </c>
      <c r="D104" s="18">
        <v>0</v>
      </c>
      <c r="E104" s="18" t="str">
        <f>IF(meccsek[[#This Row],[Hazai gól]]&gt;meccsek[[#This Row],[Vendég gól]],"H",IF(meccsek[[#This Row],[Hazai gól]]&lt;meccsek[[#This Row],[Vendég gól]],"A","D" ) )</f>
        <v>H</v>
      </c>
    </row>
    <row r="105" spans="1:5" x14ac:dyDescent="0.25">
      <c r="A105" s="19" t="s">
        <v>7</v>
      </c>
      <c r="B105" s="19" t="s">
        <v>3</v>
      </c>
      <c r="C105" s="19">
        <v>1</v>
      </c>
      <c r="D105" s="19">
        <v>1</v>
      </c>
      <c r="E105" s="18" t="str">
        <f>IF(meccsek[[#This Row],[Hazai gól]]&gt;meccsek[[#This Row],[Vendég gól]],"H",IF(meccsek[[#This Row],[Hazai gól]]&lt;meccsek[[#This Row],[Vendég gól]],"A","D" ) )</f>
        <v>D</v>
      </c>
    </row>
    <row r="106" spans="1:5" x14ac:dyDescent="0.25">
      <c r="A106" s="18" t="s">
        <v>32</v>
      </c>
      <c r="B106" s="18" t="s">
        <v>35</v>
      </c>
      <c r="C106" s="18">
        <v>1</v>
      </c>
      <c r="D106" s="18">
        <v>1</v>
      </c>
      <c r="E106" s="18" t="str">
        <f>IF(meccsek[[#This Row],[Hazai gól]]&gt;meccsek[[#This Row],[Vendég gól]],"H",IF(meccsek[[#This Row],[Hazai gól]]&lt;meccsek[[#This Row],[Vendég gól]],"A","D" ) )</f>
        <v>D</v>
      </c>
    </row>
    <row r="107" spans="1:5" x14ac:dyDescent="0.25">
      <c r="A107" s="19" t="s">
        <v>8</v>
      </c>
      <c r="B107" s="19" t="s">
        <v>6</v>
      </c>
      <c r="C107" s="19">
        <v>1</v>
      </c>
      <c r="D107" s="19">
        <v>1</v>
      </c>
      <c r="E107" s="18" t="str">
        <f>IF(meccsek[[#This Row],[Hazai gól]]&gt;meccsek[[#This Row],[Vendég gól]],"H",IF(meccsek[[#This Row],[Hazai gól]]&lt;meccsek[[#This Row],[Vendég gól]],"A","D" ) )</f>
        <v>D</v>
      </c>
    </row>
    <row r="108" spans="1:5" x14ac:dyDescent="0.25">
      <c r="A108" s="18" t="s">
        <v>4</v>
      </c>
      <c r="B108" s="18" t="s">
        <v>7</v>
      </c>
      <c r="C108" s="18">
        <v>1</v>
      </c>
      <c r="D108" s="18">
        <v>4</v>
      </c>
      <c r="E108" s="18" t="str">
        <f>IF(meccsek[[#This Row],[Hazai gól]]&gt;meccsek[[#This Row],[Vendég gól]],"H",IF(meccsek[[#This Row],[Hazai gól]]&lt;meccsek[[#This Row],[Vendég gól]],"A","D" ) )</f>
        <v>A</v>
      </c>
    </row>
    <row r="109" spans="1:5" x14ac:dyDescent="0.25">
      <c r="A109" s="19" t="s">
        <v>32</v>
      </c>
      <c r="B109" s="19" t="s">
        <v>34</v>
      </c>
      <c r="C109" s="19">
        <v>2</v>
      </c>
      <c r="D109" s="19">
        <v>1</v>
      </c>
      <c r="E109" s="18" t="str">
        <f>IF(meccsek[[#This Row],[Hazai gól]]&gt;meccsek[[#This Row],[Vendég gól]],"H",IF(meccsek[[#This Row],[Hazai gól]]&lt;meccsek[[#This Row],[Vendég gól]],"A","D" ) )</f>
        <v>H</v>
      </c>
    </row>
    <row r="110" spans="1:5" x14ac:dyDescent="0.25">
      <c r="A110" s="18" t="s">
        <v>33</v>
      </c>
      <c r="B110" s="18" t="s">
        <v>10</v>
      </c>
      <c r="C110" s="18">
        <v>4</v>
      </c>
      <c r="D110" s="18">
        <v>0</v>
      </c>
      <c r="E110" s="18" t="str">
        <f>IF(meccsek[[#This Row],[Hazai gól]]&gt;meccsek[[#This Row],[Vendég gól]],"H",IF(meccsek[[#This Row],[Hazai gól]]&lt;meccsek[[#This Row],[Vendég gól]],"A","D" ) )</f>
        <v>H</v>
      </c>
    </row>
    <row r="111" spans="1:5" x14ac:dyDescent="0.25">
      <c r="A111" s="19" t="s">
        <v>5</v>
      </c>
      <c r="B111" s="19" t="s">
        <v>3</v>
      </c>
      <c r="C111" s="19">
        <v>4</v>
      </c>
      <c r="D111" s="19">
        <v>2</v>
      </c>
      <c r="E111" s="18" t="str">
        <f>IF(meccsek[[#This Row],[Hazai gól]]&gt;meccsek[[#This Row],[Vendég gól]],"H",IF(meccsek[[#This Row],[Hazai gól]]&lt;meccsek[[#This Row],[Vendég gól]],"A","D" ) )</f>
        <v>H</v>
      </c>
    </row>
    <row r="112" spans="1:5" x14ac:dyDescent="0.25">
      <c r="A112" s="18" t="s">
        <v>3</v>
      </c>
      <c r="B112" s="18" t="s">
        <v>34</v>
      </c>
      <c r="C112" s="18">
        <v>4</v>
      </c>
      <c r="D112" s="18">
        <v>1</v>
      </c>
      <c r="E112" s="18" t="str">
        <f>IF(meccsek[[#This Row],[Hazai gól]]&gt;meccsek[[#This Row],[Vendég gól]],"H",IF(meccsek[[#This Row],[Hazai gól]]&lt;meccsek[[#This Row],[Vendég gól]],"A","D" ) )</f>
        <v>H</v>
      </c>
    </row>
    <row r="113" spans="1:5" x14ac:dyDescent="0.25">
      <c r="A113" s="19" t="s">
        <v>33</v>
      </c>
      <c r="B113" s="19" t="s">
        <v>32</v>
      </c>
      <c r="C113" s="19">
        <v>3</v>
      </c>
      <c r="D113" s="19">
        <v>2</v>
      </c>
      <c r="E113" s="18" t="str">
        <f>IF(meccsek[[#This Row],[Hazai gól]]&gt;meccsek[[#This Row],[Vendég gól]],"H",IF(meccsek[[#This Row],[Hazai gól]]&lt;meccsek[[#This Row],[Vendég gól]],"A","D" ) )</f>
        <v>H</v>
      </c>
    </row>
    <row r="114" spans="1:5" x14ac:dyDescent="0.25">
      <c r="A114" s="18" t="s">
        <v>5</v>
      </c>
      <c r="B114" s="18" t="s">
        <v>11</v>
      </c>
      <c r="C114" s="18">
        <v>1</v>
      </c>
      <c r="D114" s="18">
        <v>0</v>
      </c>
      <c r="E114" s="18" t="str">
        <f>IF(meccsek[[#This Row],[Hazai gól]]&gt;meccsek[[#This Row],[Vendég gól]],"H",IF(meccsek[[#This Row],[Hazai gól]]&lt;meccsek[[#This Row],[Vendég gól]],"A","D" ) )</f>
        <v>H</v>
      </c>
    </row>
    <row r="115" spans="1:5" x14ac:dyDescent="0.25">
      <c r="A115" s="19" t="s">
        <v>0</v>
      </c>
      <c r="B115" s="19" t="s">
        <v>35</v>
      </c>
      <c r="C115" s="19">
        <v>0</v>
      </c>
      <c r="D115" s="19">
        <v>0</v>
      </c>
      <c r="E115" s="18" t="str">
        <f>IF(meccsek[[#This Row],[Hazai gól]]&gt;meccsek[[#This Row],[Vendég gól]],"H",IF(meccsek[[#This Row],[Hazai gól]]&lt;meccsek[[#This Row],[Vendég gól]],"A","D" ) )</f>
        <v>D</v>
      </c>
    </row>
    <row r="116" spans="1:5" x14ac:dyDescent="0.25">
      <c r="A116" s="18" t="s">
        <v>9</v>
      </c>
      <c r="B116" s="18" t="s">
        <v>33</v>
      </c>
      <c r="C116" s="18">
        <v>0</v>
      </c>
      <c r="D116" s="18">
        <v>0</v>
      </c>
      <c r="E116" s="18" t="str">
        <f>IF(meccsek[[#This Row],[Hazai gól]]&gt;meccsek[[#This Row],[Vendég gól]],"H",IF(meccsek[[#This Row],[Hazai gól]]&lt;meccsek[[#This Row],[Vendég gól]],"A","D" ) )</f>
        <v>D</v>
      </c>
    </row>
    <row r="117" spans="1:5" x14ac:dyDescent="0.25">
      <c r="A117" s="19" t="s">
        <v>34</v>
      </c>
      <c r="B117" s="19" t="s">
        <v>12</v>
      </c>
      <c r="C117" s="19">
        <v>0</v>
      </c>
      <c r="D117" s="19">
        <v>0</v>
      </c>
      <c r="E117" s="18" t="str">
        <f>IF(meccsek[[#This Row],[Hazai gól]]&gt;meccsek[[#This Row],[Vendég gól]],"H",IF(meccsek[[#This Row],[Hazai gól]]&lt;meccsek[[#This Row],[Vendég gól]],"A","D" ) )</f>
        <v>D</v>
      </c>
    </row>
    <row r="118" spans="1:5" x14ac:dyDescent="0.25">
      <c r="A118" s="18" t="s">
        <v>10</v>
      </c>
      <c r="B118" s="18" t="s">
        <v>6</v>
      </c>
      <c r="C118" s="18">
        <v>0</v>
      </c>
      <c r="D118" s="18">
        <v>0</v>
      </c>
      <c r="E118" s="18" t="str">
        <f>IF(meccsek[[#This Row],[Hazai gól]]&gt;meccsek[[#This Row],[Vendég gól]],"H",IF(meccsek[[#This Row],[Hazai gól]]&lt;meccsek[[#This Row],[Vendég gól]],"A","D" ) )</f>
        <v>D</v>
      </c>
    </row>
    <row r="119" spans="1:5" x14ac:dyDescent="0.25">
      <c r="A119" s="19" t="s">
        <v>32</v>
      </c>
      <c r="B119" s="19" t="s">
        <v>8</v>
      </c>
      <c r="C119" s="19">
        <v>2</v>
      </c>
      <c r="D119" s="19">
        <v>2</v>
      </c>
      <c r="E119" s="18" t="str">
        <f>IF(meccsek[[#This Row],[Hazai gól]]&gt;meccsek[[#This Row],[Vendég gól]],"H",IF(meccsek[[#This Row],[Hazai gól]]&lt;meccsek[[#This Row],[Vendég gól]],"A","D" ) )</f>
        <v>D</v>
      </c>
    </row>
    <row r="120" spans="1:5" x14ac:dyDescent="0.25">
      <c r="A120" s="18" t="s">
        <v>4</v>
      </c>
      <c r="B120" s="18" t="s">
        <v>0</v>
      </c>
      <c r="C120" s="18">
        <v>1</v>
      </c>
      <c r="D120" s="18">
        <v>2</v>
      </c>
      <c r="E120" s="18" t="str">
        <f>IF(meccsek[[#This Row],[Hazai gól]]&gt;meccsek[[#This Row],[Vendég gól]],"H",IF(meccsek[[#This Row],[Hazai gól]]&lt;meccsek[[#This Row],[Vendég gól]],"A","D" ) )</f>
        <v>A</v>
      </c>
    </row>
    <row r="121" spans="1:5" x14ac:dyDescent="0.25">
      <c r="A121" s="19" t="s">
        <v>3</v>
      </c>
      <c r="B121" s="19" t="s">
        <v>12</v>
      </c>
      <c r="C121" s="19">
        <v>1</v>
      </c>
      <c r="D121" s="19">
        <v>4</v>
      </c>
      <c r="E121" s="18" t="str">
        <f>IF(meccsek[[#This Row],[Hazai gól]]&gt;meccsek[[#This Row],[Vendég gól]],"H",IF(meccsek[[#This Row],[Hazai gól]]&lt;meccsek[[#This Row],[Vendég gól]],"A","D" ) )</f>
        <v>A</v>
      </c>
    </row>
    <row r="122" spans="1:5" x14ac:dyDescent="0.25">
      <c r="A122" s="18" t="s">
        <v>11</v>
      </c>
      <c r="B122" s="18" t="s">
        <v>13</v>
      </c>
      <c r="C122" s="18">
        <v>0</v>
      </c>
      <c r="D122" s="18">
        <v>3</v>
      </c>
      <c r="E122" s="18" t="str">
        <f>IF(meccsek[[#This Row],[Hazai gól]]&gt;meccsek[[#This Row],[Vendég gól]],"H",IF(meccsek[[#This Row],[Hazai gól]]&lt;meccsek[[#This Row],[Vendég gól]],"A","D" ) )</f>
        <v>A</v>
      </c>
    </row>
    <row r="123" spans="1:5" x14ac:dyDescent="0.25">
      <c r="A123" s="19" t="s">
        <v>35</v>
      </c>
      <c r="B123" s="19" t="s">
        <v>5</v>
      </c>
      <c r="C123" s="19">
        <v>1</v>
      </c>
      <c r="D123" s="19">
        <v>1</v>
      </c>
      <c r="E123" s="18" t="str">
        <f>IF(meccsek[[#This Row],[Hazai gól]]&gt;meccsek[[#This Row],[Vendég gól]],"H",IF(meccsek[[#This Row],[Hazai gól]]&lt;meccsek[[#This Row],[Vendég gól]],"A","D" ) )</f>
        <v>D</v>
      </c>
    </row>
    <row r="124" spans="1:5" x14ac:dyDescent="0.25">
      <c r="A124" s="18" t="s">
        <v>0</v>
      </c>
      <c r="B124" s="18" t="s">
        <v>36</v>
      </c>
      <c r="C124" s="18">
        <v>3</v>
      </c>
      <c r="D124" s="18">
        <v>0</v>
      </c>
      <c r="E124" s="18" t="str">
        <f>IF(meccsek[[#This Row],[Hazai gól]]&gt;meccsek[[#This Row],[Vendég gól]],"H",IF(meccsek[[#This Row],[Hazai gól]]&lt;meccsek[[#This Row],[Vendég gól]],"A","D" ) )</f>
        <v>H</v>
      </c>
    </row>
    <row r="125" spans="1:5" x14ac:dyDescent="0.25">
      <c r="A125" s="19" t="s">
        <v>14</v>
      </c>
      <c r="B125" s="19" t="s">
        <v>11</v>
      </c>
      <c r="C125" s="19">
        <v>2</v>
      </c>
      <c r="D125" s="19">
        <v>0</v>
      </c>
      <c r="E125" s="18" t="str">
        <f>IF(meccsek[[#This Row],[Hazai gól]]&gt;meccsek[[#This Row],[Vendég gól]],"H",IF(meccsek[[#This Row],[Hazai gól]]&lt;meccsek[[#This Row],[Vendég gól]],"A","D" ) )</f>
        <v>H</v>
      </c>
    </row>
    <row r="126" spans="1:5" x14ac:dyDescent="0.25">
      <c r="A126" s="18" t="s">
        <v>4</v>
      </c>
      <c r="B126" s="18" t="s">
        <v>6</v>
      </c>
      <c r="C126" s="18">
        <v>1</v>
      </c>
      <c r="D126" s="18">
        <v>1</v>
      </c>
      <c r="E126" s="18" t="str">
        <f>IF(meccsek[[#This Row],[Hazai gól]]&gt;meccsek[[#This Row],[Vendég gól]],"H",IF(meccsek[[#This Row],[Hazai gól]]&lt;meccsek[[#This Row],[Vendég gól]],"A","D" ) )</f>
        <v>D</v>
      </c>
    </row>
    <row r="127" spans="1:5" x14ac:dyDescent="0.25">
      <c r="A127" s="19" t="s">
        <v>1</v>
      </c>
      <c r="B127" s="19" t="s">
        <v>36</v>
      </c>
      <c r="C127" s="19">
        <v>2</v>
      </c>
      <c r="D127" s="19">
        <v>0</v>
      </c>
      <c r="E127" s="18" t="str">
        <f>IF(meccsek[[#This Row],[Hazai gól]]&gt;meccsek[[#This Row],[Vendég gól]],"H",IF(meccsek[[#This Row],[Hazai gól]]&lt;meccsek[[#This Row],[Vendég gól]],"A","D" ) )</f>
        <v>H</v>
      </c>
    </row>
    <row r="128" spans="1:5" x14ac:dyDescent="0.25">
      <c r="A128" s="18" t="s">
        <v>10</v>
      </c>
      <c r="B128" s="18" t="s">
        <v>12</v>
      </c>
      <c r="C128" s="18">
        <v>1</v>
      </c>
      <c r="D128" s="18">
        <v>3</v>
      </c>
      <c r="E128" s="18" t="str">
        <f>IF(meccsek[[#This Row],[Hazai gól]]&gt;meccsek[[#This Row],[Vendég gól]],"H",IF(meccsek[[#This Row],[Hazai gól]]&lt;meccsek[[#This Row],[Vendég gól]],"A","D" ) )</f>
        <v>A</v>
      </c>
    </row>
    <row r="129" spans="1:5" x14ac:dyDescent="0.25">
      <c r="A129" s="19" t="s">
        <v>7</v>
      </c>
      <c r="B129" s="19" t="s">
        <v>2</v>
      </c>
      <c r="C129" s="19">
        <v>3</v>
      </c>
      <c r="D129" s="19">
        <v>2</v>
      </c>
      <c r="E129" s="18" t="str">
        <f>IF(meccsek[[#This Row],[Hazai gól]]&gt;meccsek[[#This Row],[Vendég gól]],"H",IF(meccsek[[#This Row],[Hazai gól]]&lt;meccsek[[#This Row],[Vendég gól]],"A","D" ) )</f>
        <v>H</v>
      </c>
    </row>
    <row r="130" spans="1:5" x14ac:dyDescent="0.25">
      <c r="A130" s="18" t="s">
        <v>6</v>
      </c>
      <c r="B130" s="18" t="s">
        <v>13</v>
      </c>
      <c r="C130" s="18">
        <v>2</v>
      </c>
      <c r="D130" s="18">
        <v>1</v>
      </c>
      <c r="E130" s="18" t="str">
        <f>IF(meccsek[[#This Row],[Hazai gól]]&gt;meccsek[[#This Row],[Vendég gól]],"H",IF(meccsek[[#This Row],[Hazai gól]]&lt;meccsek[[#This Row],[Vendég gól]],"A","D" ) )</f>
        <v>H</v>
      </c>
    </row>
    <row r="131" spans="1:5" x14ac:dyDescent="0.25">
      <c r="A131" s="19" t="s">
        <v>36</v>
      </c>
      <c r="B131" s="19" t="s">
        <v>32</v>
      </c>
      <c r="C131" s="19">
        <v>0</v>
      </c>
      <c r="D131" s="19">
        <v>1</v>
      </c>
      <c r="E131" s="18" t="str">
        <f>IF(meccsek[[#This Row],[Hazai gól]]&gt;meccsek[[#This Row],[Vendég gól]],"H",IF(meccsek[[#This Row],[Hazai gól]]&lt;meccsek[[#This Row],[Vendég gól]],"A","D" ) )</f>
        <v>A</v>
      </c>
    </row>
    <row r="132" spans="1:5" x14ac:dyDescent="0.25">
      <c r="A132" s="18" t="s">
        <v>8</v>
      </c>
      <c r="B132" s="18" t="s">
        <v>35</v>
      </c>
      <c r="C132" s="18">
        <v>2</v>
      </c>
      <c r="D132" s="18">
        <v>0</v>
      </c>
      <c r="E132" s="18" t="str">
        <f>IF(meccsek[[#This Row],[Hazai gól]]&gt;meccsek[[#This Row],[Vendég gól]],"H",IF(meccsek[[#This Row],[Hazai gól]]&lt;meccsek[[#This Row],[Vendég gól]],"A","D" ) )</f>
        <v>H</v>
      </c>
    </row>
    <row r="133" spans="1:5" x14ac:dyDescent="0.25">
      <c r="A133" s="19" t="s">
        <v>1</v>
      </c>
      <c r="B133" s="19" t="s">
        <v>5</v>
      </c>
      <c r="C133" s="19">
        <v>3</v>
      </c>
      <c r="D133" s="19">
        <v>0</v>
      </c>
      <c r="E133" s="18" t="str">
        <f>IF(meccsek[[#This Row],[Hazai gól]]&gt;meccsek[[#This Row],[Vendég gól]],"H",IF(meccsek[[#This Row],[Hazai gól]]&lt;meccsek[[#This Row],[Vendég gól]],"A","D" ) )</f>
        <v>H</v>
      </c>
    </row>
    <row r="134" spans="1:5" x14ac:dyDescent="0.25">
      <c r="A134" s="18" t="s">
        <v>13</v>
      </c>
      <c r="B134" s="18" t="s">
        <v>33</v>
      </c>
      <c r="C134" s="18">
        <v>0</v>
      </c>
      <c r="D134" s="18">
        <v>0</v>
      </c>
      <c r="E134" s="18" t="str">
        <f>IF(meccsek[[#This Row],[Hazai gól]]&gt;meccsek[[#This Row],[Vendég gól]],"H",IF(meccsek[[#This Row],[Hazai gól]]&lt;meccsek[[#This Row],[Vendég gól]],"A","D" ) )</f>
        <v>D</v>
      </c>
    </row>
    <row r="135" spans="1:5" x14ac:dyDescent="0.25">
      <c r="A135" s="19" t="s">
        <v>2</v>
      </c>
      <c r="B135" s="19" t="s">
        <v>9</v>
      </c>
      <c r="C135" s="19">
        <v>1</v>
      </c>
      <c r="D135" s="19">
        <v>1</v>
      </c>
      <c r="E135" s="18" t="str">
        <f>IF(meccsek[[#This Row],[Hazai gól]]&gt;meccsek[[#This Row],[Vendég gól]],"H",IF(meccsek[[#This Row],[Hazai gól]]&lt;meccsek[[#This Row],[Vendég gól]],"A","D" ) )</f>
        <v>D</v>
      </c>
    </row>
    <row r="136" spans="1:5" x14ac:dyDescent="0.25">
      <c r="A136" s="18" t="s">
        <v>36</v>
      </c>
      <c r="B136" s="18" t="s">
        <v>11</v>
      </c>
      <c r="C136" s="18">
        <v>0</v>
      </c>
      <c r="D136" s="18">
        <v>2</v>
      </c>
      <c r="E136" s="18" t="str">
        <f>IF(meccsek[[#This Row],[Hazai gól]]&gt;meccsek[[#This Row],[Vendég gól]],"H",IF(meccsek[[#This Row],[Hazai gól]]&lt;meccsek[[#This Row],[Vendég gól]],"A","D" ) )</f>
        <v>A</v>
      </c>
    </row>
    <row r="137" spans="1:5" x14ac:dyDescent="0.25">
      <c r="A137" s="19" t="s">
        <v>2</v>
      </c>
      <c r="B137" s="19" t="s">
        <v>1</v>
      </c>
      <c r="C137" s="19">
        <v>2</v>
      </c>
      <c r="D137" s="19">
        <v>1</v>
      </c>
      <c r="E137" s="18" t="str">
        <f>IF(meccsek[[#This Row],[Hazai gól]]&gt;meccsek[[#This Row],[Vendég gól]],"H",IF(meccsek[[#This Row],[Hazai gól]]&lt;meccsek[[#This Row],[Vendég gól]],"A","D" ) )</f>
        <v>H</v>
      </c>
    </row>
    <row r="138" spans="1:5" x14ac:dyDescent="0.25">
      <c r="A138" s="18" t="s">
        <v>32</v>
      </c>
      <c r="B138" s="18" t="s">
        <v>36</v>
      </c>
      <c r="C138" s="18">
        <v>4</v>
      </c>
      <c r="D138" s="18">
        <v>0</v>
      </c>
      <c r="E138" s="18" t="str">
        <f>IF(meccsek[[#This Row],[Hazai gól]]&gt;meccsek[[#This Row],[Vendég gól]],"H",IF(meccsek[[#This Row],[Hazai gól]]&lt;meccsek[[#This Row],[Vendég gól]],"A","D" ) )</f>
        <v>H</v>
      </c>
    </row>
    <row r="139" spans="1:5" x14ac:dyDescent="0.25">
      <c r="A139" s="19" t="s">
        <v>35</v>
      </c>
      <c r="B139" s="19" t="s">
        <v>8</v>
      </c>
      <c r="C139" s="19">
        <v>2</v>
      </c>
      <c r="D139" s="19">
        <v>2</v>
      </c>
      <c r="E139" s="18" t="str">
        <f>IF(meccsek[[#This Row],[Hazai gól]]&gt;meccsek[[#This Row],[Vendég gól]],"H",IF(meccsek[[#This Row],[Hazai gól]]&lt;meccsek[[#This Row],[Vendég gól]],"A","D" ) )</f>
        <v>D</v>
      </c>
    </row>
    <row r="140" spans="1:5" x14ac:dyDescent="0.25">
      <c r="A140" s="18" t="s">
        <v>14</v>
      </c>
      <c r="B140" s="18" t="s">
        <v>8</v>
      </c>
      <c r="C140" s="18">
        <v>3</v>
      </c>
      <c r="D140" s="18">
        <v>1</v>
      </c>
      <c r="E140" s="18" t="str">
        <f>IF(meccsek[[#This Row],[Hazai gól]]&gt;meccsek[[#This Row],[Vendég gól]],"H",IF(meccsek[[#This Row],[Hazai gól]]&lt;meccsek[[#This Row],[Vendég gól]],"A","D" ) )</f>
        <v>H</v>
      </c>
    </row>
    <row r="141" spans="1:5" x14ac:dyDescent="0.25">
      <c r="A141" s="19" t="s">
        <v>1</v>
      </c>
      <c r="B141" s="19" t="s">
        <v>2</v>
      </c>
      <c r="C141" s="19">
        <v>2</v>
      </c>
      <c r="D141" s="19">
        <v>1</v>
      </c>
      <c r="E141" s="18" t="str">
        <f>IF(meccsek[[#This Row],[Hazai gól]]&gt;meccsek[[#This Row],[Vendég gól]],"H",IF(meccsek[[#This Row],[Hazai gól]]&lt;meccsek[[#This Row],[Vendég gól]],"A","D" ) )</f>
        <v>H</v>
      </c>
    </row>
    <row r="142" spans="1:5" x14ac:dyDescent="0.25">
      <c r="A142" s="18" t="s">
        <v>14</v>
      </c>
      <c r="B142" s="18" t="s">
        <v>6</v>
      </c>
      <c r="C142" s="18">
        <v>0</v>
      </c>
      <c r="D142" s="18">
        <v>1</v>
      </c>
      <c r="E142" s="18" t="str">
        <f>IF(meccsek[[#This Row],[Hazai gól]]&gt;meccsek[[#This Row],[Vendég gól]],"H",IF(meccsek[[#This Row],[Hazai gól]]&lt;meccsek[[#This Row],[Vendég gól]],"A","D" ) )</f>
        <v>A</v>
      </c>
    </row>
    <row r="143" spans="1:5" x14ac:dyDescent="0.25">
      <c r="A143" s="19" t="s">
        <v>12</v>
      </c>
      <c r="B143" s="19" t="s">
        <v>11</v>
      </c>
      <c r="C143" s="19">
        <v>1</v>
      </c>
      <c r="D143" s="19">
        <v>2</v>
      </c>
      <c r="E143" s="18" t="str">
        <f>IF(meccsek[[#This Row],[Hazai gól]]&gt;meccsek[[#This Row],[Vendég gól]],"H",IF(meccsek[[#This Row],[Hazai gól]]&lt;meccsek[[#This Row],[Vendég gól]],"A","D" ) )</f>
        <v>A</v>
      </c>
    </row>
    <row r="144" spans="1:5" x14ac:dyDescent="0.25">
      <c r="A144" s="18" t="s">
        <v>7</v>
      </c>
      <c r="B144" s="18" t="s">
        <v>4</v>
      </c>
      <c r="C144" s="18">
        <v>3</v>
      </c>
      <c r="D144" s="18">
        <v>1</v>
      </c>
      <c r="E144" s="18" t="str">
        <f>IF(meccsek[[#This Row],[Hazai gól]]&gt;meccsek[[#This Row],[Vendég gól]],"H",IF(meccsek[[#This Row],[Hazai gól]]&lt;meccsek[[#This Row],[Vendég gól]],"A","D" ) )</f>
        <v>H</v>
      </c>
    </row>
    <row r="145" spans="1:5" x14ac:dyDescent="0.25">
      <c r="A145" s="19" t="s">
        <v>14</v>
      </c>
      <c r="B145" s="19" t="s">
        <v>35</v>
      </c>
      <c r="C145" s="19">
        <v>1</v>
      </c>
      <c r="D145" s="19">
        <v>2</v>
      </c>
      <c r="E145" s="18" t="str">
        <f>IF(meccsek[[#This Row],[Hazai gól]]&gt;meccsek[[#This Row],[Vendég gól]],"H",IF(meccsek[[#This Row],[Hazai gól]]&lt;meccsek[[#This Row],[Vendég gól]],"A","D" ) )</f>
        <v>A</v>
      </c>
    </row>
    <row r="146" spans="1:5" x14ac:dyDescent="0.25">
      <c r="A146" s="18" t="s">
        <v>9</v>
      </c>
      <c r="B146" s="18" t="s">
        <v>5</v>
      </c>
      <c r="C146" s="18">
        <v>0</v>
      </c>
      <c r="D146" s="18">
        <v>0</v>
      </c>
      <c r="E146" s="18" t="str">
        <f>IF(meccsek[[#This Row],[Hazai gól]]&gt;meccsek[[#This Row],[Vendég gól]],"H",IF(meccsek[[#This Row],[Hazai gól]]&lt;meccsek[[#This Row],[Vendég gól]],"A","D" ) )</f>
        <v>D</v>
      </c>
    </row>
    <row r="147" spans="1:5" x14ac:dyDescent="0.25">
      <c r="A147" s="19" t="s">
        <v>10</v>
      </c>
      <c r="B147" s="19" t="s">
        <v>34</v>
      </c>
      <c r="C147" s="19">
        <v>1</v>
      </c>
      <c r="D147" s="19">
        <v>0</v>
      </c>
      <c r="E147" s="18" t="str">
        <f>IF(meccsek[[#This Row],[Hazai gól]]&gt;meccsek[[#This Row],[Vendég gól]],"H",IF(meccsek[[#This Row],[Hazai gól]]&lt;meccsek[[#This Row],[Vendég gól]],"A","D" ) )</f>
        <v>H</v>
      </c>
    </row>
    <row r="148" spans="1:5" x14ac:dyDescent="0.25">
      <c r="A148" s="18" t="s">
        <v>12</v>
      </c>
      <c r="B148" s="18" t="s">
        <v>3</v>
      </c>
      <c r="C148" s="18">
        <v>0</v>
      </c>
      <c r="D148" s="18">
        <v>0</v>
      </c>
      <c r="E148" s="18" t="str">
        <f>IF(meccsek[[#This Row],[Hazai gól]]&gt;meccsek[[#This Row],[Vendég gól]],"H",IF(meccsek[[#This Row],[Hazai gól]]&lt;meccsek[[#This Row],[Vendég gól]],"A","D" ) )</f>
        <v>D</v>
      </c>
    </row>
    <row r="149" spans="1:5" x14ac:dyDescent="0.25">
      <c r="A149" s="19" t="s">
        <v>2</v>
      </c>
      <c r="B149" s="19" t="s">
        <v>33</v>
      </c>
      <c r="C149" s="19">
        <v>0</v>
      </c>
      <c r="D149" s="19">
        <v>0</v>
      </c>
      <c r="E149" s="18" t="str">
        <f>IF(meccsek[[#This Row],[Hazai gól]]&gt;meccsek[[#This Row],[Vendég gól]],"H",IF(meccsek[[#This Row],[Hazai gól]]&lt;meccsek[[#This Row],[Vendég gól]],"A","D" ) )</f>
        <v>D</v>
      </c>
    </row>
    <row r="150" spans="1:5" x14ac:dyDescent="0.25">
      <c r="A150" s="18" t="s">
        <v>13</v>
      </c>
      <c r="B150" s="18" t="s">
        <v>9</v>
      </c>
      <c r="C150" s="18">
        <v>0</v>
      </c>
      <c r="D150" s="18">
        <v>1</v>
      </c>
      <c r="E150" s="18" t="str">
        <f>IF(meccsek[[#This Row],[Hazai gól]]&gt;meccsek[[#This Row],[Vendég gól]],"H",IF(meccsek[[#This Row],[Hazai gól]]&lt;meccsek[[#This Row],[Vendég gól]],"A","D" ) )</f>
        <v>A</v>
      </c>
    </row>
    <row r="151" spans="1:5" x14ac:dyDescent="0.25">
      <c r="A151" s="19" t="s">
        <v>2</v>
      </c>
      <c r="B151" s="19" t="s">
        <v>12</v>
      </c>
      <c r="C151" s="19">
        <v>1</v>
      </c>
      <c r="D151" s="19">
        <v>0</v>
      </c>
      <c r="E151" s="18" t="str">
        <f>IF(meccsek[[#This Row],[Hazai gól]]&gt;meccsek[[#This Row],[Vendég gól]],"H",IF(meccsek[[#This Row],[Hazai gól]]&lt;meccsek[[#This Row],[Vendég gól]],"A","D" ) )</f>
        <v>H</v>
      </c>
    </row>
    <row r="152" spans="1:5" x14ac:dyDescent="0.25">
      <c r="A152" s="18" t="s">
        <v>14</v>
      </c>
      <c r="B152" s="18" t="s">
        <v>13</v>
      </c>
      <c r="C152" s="18">
        <v>1</v>
      </c>
      <c r="D152" s="18">
        <v>2</v>
      </c>
      <c r="E152" s="18" t="str">
        <f>IF(meccsek[[#This Row],[Hazai gól]]&gt;meccsek[[#This Row],[Vendég gól]],"H",IF(meccsek[[#This Row],[Hazai gól]]&lt;meccsek[[#This Row],[Vendég gól]],"A","D" ) )</f>
        <v>A</v>
      </c>
    </row>
    <row r="153" spans="1:5" x14ac:dyDescent="0.25">
      <c r="A153" s="19" t="s">
        <v>7</v>
      </c>
      <c r="B153" s="19" t="s">
        <v>10</v>
      </c>
      <c r="C153" s="19">
        <v>4</v>
      </c>
      <c r="D153" s="19">
        <v>2</v>
      </c>
      <c r="E153" s="18" t="str">
        <f>IF(meccsek[[#This Row],[Hazai gól]]&gt;meccsek[[#This Row],[Vendég gól]],"H",IF(meccsek[[#This Row],[Hazai gól]]&lt;meccsek[[#This Row],[Vendég gól]],"A","D" ) )</f>
        <v>H</v>
      </c>
    </row>
    <row r="154" spans="1:5" x14ac:dyDescent="0.25">
      <c r="A154" s="18" t="s">
        <v>6</v>
      </c>
      <c r="B154" s="18" t="s">
        <v>1</v>
      </c>
      <c r="C154" s="18">
        <v>3</v>
      </c>
      <c r="D154" s="18">
        <v>0</v>
      </c>
      <c r="E154" s="18" t="str">
        <f>IF(meccsek[[#This Row],[Hazai gól]]&gt;meccsek[[#This Row],[Vendég gól]],"H",IF(meccsek[[#This Row],[Hazai gól]]&lt;meccsek[[#This Row],[Vendég gól]],"A","D" ) )</f>
        <v>H</v>
      </c>
    </row>
    <row r="155" spans="1:5" x14ac:dyDescent="0.25">
      <c r="A155" s="19" t="s">
        <v>35</v>
      </c>
      <c r="B155" s="19" t="s">
        <v>9</v>
      </c>
      <c r="C155" s="19">
        <v>1</v>
      </c>
      <c r="D155" s="19">
        <v>1</v>
      </c>
      <c r="E155" s="18" t="str">
        <f>IF(meccsek[[#This Row],[Hazai gól]]&gt;meccsek[[#This Row],[Vendég gól]],"H",IF(meccsek[[#This Row],[Hazai gól]]&lt;meccsek[[#This Row],[Vendég gól]],"A","D" ) )</f>
        <v>D</v>
      </c>
    </row>
    <row r="156" spans="1:5" x14ac:dyDescent="0.25">
      <c r="A156" s="18" t="s">
        <v>34</v>
      </c>
      <c r="B156" s="18" t="s">
        <v>32</v>
      </c>
      <c r="C156" s="18">
        <v>1</v>
      </c>
      <c r="D156" s="18">
        <v>1</v>
      </c>
      <c r="E156" s="18" t="str">
        <f>IF(meccsek[[#This Row],[Hazai gól]]&gt;meccsek[[#This Row],[Vendég gól]],"H",IF(meccsek[[#This Row],[Hazai gól]]&lt;meccsek[[#This Row],[Vendég gól]],"A","D" ) )</f>
        <v>D</v>
      </c>
    </row>
    <row r="157" spans="1:5" x14ac:dyDescent="0.25">
      <c r="A157" s="19" t="s">
        <v>36</v>
      </c>
      <c r="B157" s="19" t="s">
        <v>0</v>
      </c>
      <c r="C157" s="19">
        <v>1</v>
      </c>
      <c r="D157" s="19">
        <v>4</v>
      </c>
      <c r="E157" s="18" t="str">
        <f>IF(meccsek[[#This Row],[Hazai gól]]&gt;meccsek[[#This Row],[Vendég gól]],"H",IF(meccsek[[#This Row],[Hazai gól]]&lt;meccsek[[#This Row],[Vendég gól]],"A","D" ) )</f>
        <v>A</v>
      </c>
    </row>
    <row r="158" spans="1:5" x14ac:dyDescent="0.25">
      <c r="A158" s="18" t="s">
        <v>11</v>
      </c>
      <c r="B158" s="18" t="s">
        <v>8</v>
      </c>
      <c r="C158" s="18">
        <v>0</v>
      </c>
      <c r="D158" s="18">
        <v>0</v>
      </c>
      <c r="E158" s="18" t="str">
        <f>IF(meccsek[[#This Row],[Hazai gól]]&gt;meccsek[[#This Row],[Vendég gól]],"H",IF(meccsek[[#This Row],[Hazai gól]]&lt;meccsek[[#This Row],[Vendég gól]],"A","D" ) )</f>
        <v>D</v>
      </c>
    </row>
    <row r="159" spans="1:5" x14ac:dyDescent="0.25">
      <c r="A159" s="19" t="s">
        <v>34</v>
      </c>
      <c r="B159" s="19" t="s">
        <v>33</v>
      </c>
      <c r="C159" s="19">
        <v>3</v>
      </c>
      <c r="D159" s="19">
        <v>2</v>
      </c>
      <c r="E159" s="18" t="str">
        <f>IF(meccsek[[#This Row],[Hazai gól]]&gt;meccsek[[#This Row],[Vendég gól]],"H",IF(meccsek[[#This Row],[Hazai gól]]&lt;meccsek[[#This Row],[Vendég gól]],"A","D" ) )</f>
        <v>H</v>
      </c>
    </row>
    <row r="160" spans="1:5" x14ac:dyDescent="0.25">
      <c r="A160" s="18" t="s">
        <v>35</v>
      </c>
      <c r="B160" s="18" t="s">
        <v>3</v>
      </c>
      <c r="C160" s="18">
        <v>1</v>
      </c>
      <c r="D160" s="18">
        <v>1</v>
      </c>
      <c r="E160" s="18" t="str">
        <f>IF(meccsek[[#This Row],[Hazai gól]]&gt;meccsek[[#This Row],[Vendég gól]],"H",IF(meccsek[[#This Row],[Hazai gól]]&lt;meccsek[[#This Row],[Vendég gól]],"A","D" ) )</f>
        <v>D</v>
      </c>
    </row>
    <row r="161" spans="1:5" x14ac:dyDescent="0.25">
      <c r="A161" s="19" t="s">
        <v>5</v>
      </c>
      <c r="B161" s="19" t="s">
        <v>2</v>
      </c>
      <c r="C161" s="19">
        <v>0</v>
      </c>
      <c r="D161" s="19">
        <v>1</v>
      </c>
      <c r="E161" s="18" t="str">
        <f>IF(meccsek[[#This Row],[Hazai gól]]&gt;meccsek[[#This Row],[Vendég gól]],"H",IF(meccsek[[#This Row],[Hazai gól]]&lt;meccsek[[#This Row],[Vendég gól]],"A","D" ) )</f>
        <v>A</v>
      </c>
    </row>
    <row r="162" spans="1:5" x14ac:dyDescent="0.25">
      <c r="A162" s="18" t="s">
        <v>3</v>
      </c>
      <c r="B162" s="18" t="s">
        <v>32</v>
      </c>
      <c r="C162" s="18">
        <v>1</v>
      </c>
      <c r="D162" s="18">
        <v>2</v>
      </c>
      <c r="E162" s="18" t="str">
        <f>IF(meccsek[[#This Row],[Hazai gól]]&gt;meccsek[[#This Row],[Vendég gól]],"H",IF(meccsek[[#This Row],[Hazai gól]]&lt;meccsek[[#This Row],[Vendég gól]],"A","D" ) )</f>
        <v>A</v>
      </c>
    </row>
    <row r="163" spans="1:5" x14ac:dyDescent="0.25">
      <c r="A163" s="19" t="s">
        <v>4</v>
      </c>
      <c r="B163" s="19" t="s">
        <v>5</v>
      </c>
      <c r="C163" s="19">
        <v>1</v>
      </c>
      <c r="D163" s="19">
        <v>0</v>
      </c>
      <c r="E163" s="18" t="str">
        <f>IF(meccsek[[#This Row],[Hazai gól]]&gt;meccsek[[#This Row],[Vendég gól]],"H",IF(meccsek[[#This Row],[Hazai gól]]&lt;meccsek[[#This Row],[Vendég gól]],"A","D" ) )</f>
        <v>H</v>
      </c>
    </row>
    <row r="164" spans="1:5" x14ac:dyDescent="0.25">
      <c r="A164" s="18" t="s">
        <v>36</v>
      </c>
      <c r="B164" s="18" t="s">
        <v>4</v>
      </c>
      <c r="C164" s="18">
        <v>2</v>
      </c>
      <c r="D164" s="18">
        <v>1</v>
      </c>
      <c r="E164" s="18" t="str">
        <f>IF(meccsek[[#This Row],[Hazai gól]]&gt;meccsek[[#This Row],[Vendég gól]],"H",IF(meccsek[[#This Row],[Hazai gól]]&lt;meccsek[[#This Row],[Vendég gól]],"A","D" ) )</f>
        <v>H</v>
      </c>
    </row>
    <row r="165" spans="1:5" x14ac:dyDescent="0.25">
      <c r="A165" s="19" t="s">
        <v>9</v>
      </c>
      <c r="B165" s="19" t="s">
        <v>32</v>
      </c>
      <c r="C165" s="19">
        <v>2</v>
      </c>
      <c r="D165" s="19">
        <v>4</v>
      </c>
      <c r="E165" s="18" t="str">
        <f>IF(meccsek[[#This Row],[Hazai gól]]&gt;meccsek[[#This Row],[Vendég gól]],"H",IF(meccsek[[#This Row],[Hazai gól]]&lt;meccsek[[#This Row],[Vendég gól]],"A","D" ) )</f>
        <v>A</v>
      </c>
    </row>
    <row r="166" spans="1:5" x14ac:dyDescent="0.25">
      <c r="A166" s="18" t="s">
        <v>10</v>
      </c>
      <c r="B166" s="18" t="s">
        <v>3</v>
      </c>
      <c r="C166" s="18">
        <v>2</v>
      </c>
      <c r="D166" s="18">
        <v>0</v>
      </c>
      <c r="E166" s="18" t="str">
        <f>IF(meccsek[[#This Row],[Hazai gól]]&gt;meccsek[[#This Row],[Vendég gól]],"H",IF(meccsek[[#This Row],[Hazai gól]]&lt;meccsek[[#This Row],[Vendég gól]],"A","D" ) )</f>
        <v>H</v>
      </c>
    </row>
    <row r="167" spans="1:5" x14ac:dyDescent="0.25">
      <c r="A167" s="19" t="s">
        <v>8</v>
      </c>
      <c r="B167" s="19" t="s">
        <v>7</v>
      </c>
      <c r="C167" s="19">
        <v>2</v>
      </c>
      <c r="D167" s="19">
        <v>2</v>
      </c>
      <c r="E167" s="18" t="str">
        <f>IF(meccsek[[#This Row],[Hazai gól]]&gt;meccsek[[#This Row],[Vendég gól]],"H",IF(meccsek[[#This Row],[Hazai gól]]&lt;meccsek[[#This Row],[Vendég gól]],"A","D" ) )</f>
        <v>D</v>
      </c>
    </row>
    <row r="168" spans="1:5" x14ac:dyDescent="0.25">
      <c r="A168" s="18" t="s">
        <v>12</v>
      </c>
      <c r="B168" s="18" t="s">
        <v>1</v>
      </c>
      <c r="C168" s="18">
        <v>2</v>
      </c>
      <c r="D168" s="18">
        <v>0</v>
      </c>
      <c r="E168" s="18" t="str">
        <f>IF(meccsek[[#This Row],[Hazai gól]]&gt;meccsek[[#This Row],[Vendég gól]],"H",IF(meccsek[[#This Row],[Hazai gól]]&lt;meccsek[[#This Row],[Vendég gól]],"A","D" ) )</f>
        <v>H</v>
      </c>
    </row>
    <row r="169" spans="1:5" x14ac:dyDescent="0.25">
      <c r="A169" s="19" t="s">
        <v>11</v>
      </c>
      <c r="B169" s="19" t="s">
        <v>7</v>
      </c>
      <c r="C169" s="19">
        <v>2</v>
      </c>
      <c r="D169" s="19">
        <v>2</v>
      </c>
      <c r="E169" s="18" t="str">
        <f>IF(meccsek[[#This Row],[Hazai gól]]&gt;meccsek[[#This Row],[Vendég gól]],"H",IF(meccsek[[#This Row],[Hazai gól]]&lt;meccsek[[#This Row],[Vendég gól]],"A","D" ) )</f>
        <v>D</v>
      </c>
    </row>
    <row r="170" spans="1:5" x14ac:dyDescent="0.25">
      <c r="A170" s="18" t="s">
        <v>32</v>
      </c>
      <c r="B170" s="18" t="s">
        <v>10</v>
      </c>
      <c r="C170" s="18">
        <v>4</v>
      </c>
      <c r="D170" s="18">
        <v>0</v>
      </c>
      <c r="E170" s="18" t="str">
        <f>IF(meccsek[[#This Row],[Hazai gól]]&gt;meccsek[[#This Row],[Vendég gól]],"H",IF(meccsek[[#This Row],[Hazai gól]]&lt;meccsek[[#This Row],[Vendég gól]],"A","D" ) )</f>
        <v>H</v>
      </c>
    </row>
    <row r="171" spans="1:5" x14ac:dyDescent="0.25">
      <c r="A171" s="19" t="s">
        <v>0</v>
      </c>
      <c r="B171" s="19" t="s">
        <v>13</v>
      </c>
      <c r="C171" s="19">
        <v>2</v>
      </c>
      <c r="D171" s="19">
        <v>0</v>
      </c>
      <c r="E171" s="18" t="str">
        <f>IF(meccsek[[#This Row],[Hazai gól]]&gt;meccsek[[#This Row],[Vendég gól]],"H",IF(meccsek[[#This Row],[Hazai gól]]&lt;meccsek[[#This Row],[Vendég gól]],"A","D" ) )</f>
        <v>H</v>
      </c>
    </row>
    <row r="172" spans="1:5" x14ac:dyDescent="0.25">
      <c r="A172" s="18" t="s">
        <v>8</v>
      </c>
      <c r="B172" s="18" t="s">
        <v>13</v>
      </c>
      <c r="C172" s="18">
        <v>1</v>
      </c>
      <c r="D172" s="18">
        <v>2</v>
      </c>
      <c r="E172" s="18" t="str">
        <f>IF(meccsek[[#This Row],[Hazai gól]]&gt;meccsek[[#This Row],[Vendég gól]],"H",IF(meccsek[[#This Row],[Hazai gól]]&lt;meccsek[[#This Row],[Vendég gól]],"A","D" ) )</f>
        <v>A</v>
      </c>
    </row>
    <row r="173" spans="1:5" x14ac:dyDescent="0.25">
      <c r="A173" s="19" t="s">
        <v>11</v>
      </c>
      <c r="B173" s="19" t="s">
        <v>4</v>
      </c>
      <c r="C173" s="19">
        <v>1</v>
      </c>
      <c r="D173" s="19">
        <v>4</v>
      </c>
      <c r="E173" s="18" t="str">
        <f>IF(meccsek[[#This Row],[Hazai gól]]&gt;meccsek[[#This Row],[Vendég gól]],"H",IF(meccsek[[#This Row],[Hazai gól]]&lt;meccsek[[#This Row],[Vendég gól]],"A","D" ) )</f>
        <v>A</v>
      </c>
    </row>
    <row r="174" spans="1:5" x14ac:dyDescent="0.25">
      <c r="A174" s="18" t="s">
        <v>35</v>
      </c>
      <c r="B174" s="18" t="s">
        <v>10</v>
      </c>
      <c r="C174" s="18">
        <v>0</v>
      </c>
      <c r="D174" s="18">
        <v>2</v>
      </c>
      <c r="E174" s="18" t="str">
        <f>IF(meccsek[[#This Row],[Hazai gól]]&gt;meccsek[[#This Row],[Vendég gól]],"H",IF(meccsek[[#This Row],[Hazai gól]]&lt;meccsek[[#This Row],[Vendég gól]],"A","D" ) )</f>
        <v>A</v>
      </c>
    </row>
    <row r="175" spans="1:5" x14ac:dyDescent="0.25">
      <c r="A175" s="19" t="s">
        <v>0</v>
      </c>
      <c r="B175" s="19" t="s">
        <v>14</v>
      </c>
      <c r="C175" s="19">
        <v>5</v>
      </c>
      <c r="D175" s="19">
        <v>2</v>
      </c>
      <c r="E175" s="18" t="str">
        <f>IF(meccsek[[#This Row],[Hazai gól]]&gt;meccsek[[#This Row],[Vendég gól]],"H",IF(meccsek[[#This Row],[Hazai gól]]&lt;meccsek[[#This Row],[Vendég gól]],"A","D" ) )</f>
        <v>H</v>
      </c>
    </row>
    <row r="176" spans="1:5" x14ac:dyDescent="0.25">
      <c r="A176" s="18" t="s">
        <v>35</v>
      </c>
      <c r="B176" s="18" t="s">
        <v>14</v>
      </c>
      <c r="C176" s="18">
        <v>0</v>
      </c>
      <c r="D176" s="18">
        <v>0</v>
      </c>
      <c r="E176" s="18" t="str">
        <f>IF(meccsek[[#This Row],[Hazai gól]]&gt;meccsek[[#This Row],[Vendég gól]],"H",IF(meccsek[[#This Row],[Hazai gól]]&lt;meccsek[[#This Row],[Vendég gól]],"A","D" ) )</f>
        <v>D</v>
      </c>
    </row>
    <row r="177" spans="1:5" x14ac:dyDescent="0.25">
      <c r="A177" s="19" t="s">
        <v>12</v>
      </c>
      <c r="B177" s="19" t="s">
        <v>0</v>
      </c>
      <c r="C177" s="19">
        <v>0</v>
      </c>
      <c r="D177" s="19">
        <v>0</v>
      </c>
      <c r="E177" s="18" t="str">
        <f>IF(meccsek[[#This Row],[Hazai gól]]&gt;meccsek[[#This Row],[Vendég gól]],"H",IF(meccsek[[#This Row],[Hazai gól]]&lt;meccsek[[#This Row],[Vendég gól]],"A","D" ) )</f>
        <v>D</v>
      </c>
    </row>
    <row r="178" spans="1:5" x14ac:dyDescent="0.25">
      <c r="A178" s="18" t="s">
        <v>1</v>
      </c>
      <c r="B178" s="18" t="s">
        <v>11</v>
      </c>
      <c r="C178" s="18">
        <v>0</v>
      </c>
      <c r="D178" s="18">
        <v>3</v>
      </c>
      <c r="E178" s="18" t="str">
        <f>IF(meccsek[[#This Row],[Hazai gól]]&gt;meccsek[[#This Row],[Vendég gól]],"H",IF(meccsek[[#This Row],[Hazai gól]]&lt;meccsek[[#This Row],[Vendég gól]],"A","D" ) )</f>
        <v>A</v>
      </c>
    </row>
    <row r="179" spans="1:5" x14ac:dyDescent="0.25">
      <c r="A179" s="19" t="s">
        <v>13</v>
      </c>
      <c r="B179" s="19" t="s">
        <v>5</v>
      </c>
      <c r="C179" s="19">
        <v>4</v>
      </c>
      <c r="D179" s="19">
        <v>3</v>
      </c>
      <c r="E179" s="18" t="str">
        <f>IF(meccsek[[#This Row],[Hazai gól]]&gt;meccsek[[#This Row],[Vendég gól]],"H",IF(meccsek[[#This Row],[Hazai gól]]&lt;meccsek[[#This Row],[Vendég gól]],"A","D" ) )</f>
        <v>H</v>
      </c>
    </row>
    <row r="180" spans="1:5" x14ac:dyDescent="0.25">
      <c r="A180" s="18" t="s">
        <v>8</v>
      </c>
      <c r="B180" s="18" t="s">
        <v>9</v>
      </c>
      <c r="C180" s="18">
        <v>4</v>
      </c>
      <c r="D180" s="18">
        <v>3</v>
      </c>
      <c r="E180" s="18" t="str">
        <f>IF(meccsek[[#This Row],[Hazai gól]]&gt;meccsek[[#This Row],[Vendég gól]],"H",IF(meccsek[[#This Row],[Hazai gól]]&lt;meccsek[[#This Row],[Vendég gól]],"A","D" ) )</f>
        <v>H</v>
      </c>
    </row>
    <row r="181" spans="1:5" x14ac:dyDescent="0.25">
      <c r="A181" s="19" t="s">
        <v>36</v>
      </c>
      <c r="B181" s="19" t="s">
        <v>5</v>
      </c>
      <c r="C181" s="19">
        <v>1</v>
      </c>
      <c r="D181" s="19">
        <v>1</v>
      </c>
      <c r="E181" s="18" t="str">
        <f>IF(meccsek[[#This Row],[Hazai gól]]&gt;meccsek[[#This Row],[Vendég gól]],"H",IF(meccsek[[#This Row],[Hazai gól]]&lt;meccsek[[#This Row],[Vendég gól]],"A","D" ) )</f>
        <v>D</v>
      </c>
    </row>
    <row r="182" spans="1:5" x14ac:dyDescent="0.25">
      <c r="A182" s="18" t="s">
        <v>4</v>
      </c>
      <c r="B182" s="18" t="s">
        <v>2</v>
      </c>
      <c r="C182" s="18">
        <v>2</v>
      </c>
      <c r="D182" s="18">
        <v>1</v>
      </c>
      <c r="E182" s="18" t="str">
        <f>IF(meccsek[[#This Row],[Hazai gól]]&gt;meccsek[[#This Row],[Vendég gól]],"H",IF(meccsek[[#This Row],[Hazai gól]]&lt;meccsek[[#This Row],[Vendég gól]],"A","D" ) )</f>
        <v>H</v>
      </c>
    </row>
    <row r="183" spans="1:5" x14ac:dyDescent="0.25">
      <c r="A183" s="19" t="s">
        <v>33</v>
      </c>
      <c r="B183" s="19" t="s">
        <v>6</v>
      </c>
      <c r="C183" s="19">
        <v>0</v>
      </c>
      <c r="D183" s="19">
        <v>1</v>
      </c>
      <c r="E183" s="18" t="str">
        <f>IF(meccsek[[#This Row],[Hazai gól]]&gt;meccsek[[#This Row],[Vendég gól]],"H",IF(meccsek[[#This Row],[Hazai gól]]&lt;meccsek[[#This Row],[Vendég gól]],"A","D" ) )</f>
        <v>A</v>
      </c>
    </row>
    <row r="184" spans="1:5" x14ac:dyDescent="0.25">
      <c r="A184" s="18" t="s">
        <v>9</v>
      </c>
      <c r="B184" s="18" t="s">
        <v>1</v>
      </c>
      <c r="C184" s="18">
        <v>1</v>
      </c>
      <c r="D184" s="18">
        <v>1</v>
      </c>
      <c r="E184" s="18" t="str">
        <f>IF(meccsek[[#This Row],[Hazai gól]]&gt;meccsek[[#This Row],[Vendég gól]],"H",IF(meccsek[[#This Row],[Hazai gól]]&lt;meccsek[[#This Row],[Vendég gól]],"A","D" ) )</f>
        <v>D</v>
      </c>
    </row>
    <row r="185" spans="1:5" x14ac:dyDescent="0.25">
      <c r="A185" s="19" t="s">
        <v>33</v>
      </c>
      <c r="B185" s="19" t="s">
        <v>34</v>
      </c>
      <c r="C185" s="19">
        <v>2</v>
      </c>
      <c r="D185" s="19">
        <v>0</v>
      </c>
      <c r="E185" s="18" t="str">
        <f>IF(meccsek[[#This Row],[Hazai gól]]&gt;meccsek[[#This Row],[Vendég gól]],"H",IF(meccsek[[#This Row],[Hazai gól]]&lt;meccsek[[#This Row],[Vendég gól]],"A","D" ) )</f>
        <v>H</v>
      </c>
    </row>
    <row r="186" spans="1:5" x14ac:dyDescent="0.25">
      <c r="A186" s="18" t="s">
        <v>6</v>
      </c>
      <c r="B186" s="18" t="s">
        <v>2</v>
      </c>
      <c r="C186" s="18">
        <v>2</v>
      </c>
      <c r="D186" s="18">
        <v>0</v>
      </c>
      <c r="E186" s="18" t="str">
        <f>IF(meccsek[[#This Row],[Hazai gól]]&gt;meccsek[[#This Row],[Vendég gól]],"H",IF(meccsek[[#This Row],[Hazai gól]]&lt;meccsek[[#This Row],[Vendég gól]],"A","D" ) )</f>
        <v>H</v>
      </c>
    </row>
    <row r="187" spans="1:5" x14ac:dyDescent="0.25">
      <c r="A187" s="19" t="s">
        <v>34</v>
      </c>
      <c r="B187" s="19" t="s">
        <v>14</v>
      </c>
      <c r="C187" s="19">
        <v>0</v>
      </c>
      <c r="D187" s="19">
        <v>0</v>
      </c>
      <c r="E187" s="18" t="str">
        <f>IF(meccsek[[#This Row],[Hazai gól]]&gt;meccsek[[#This Row],[Vendég gól]],"H",IF(meccsek[[#This Row],[Hazai gól]]&lt;meccsek[[#This Row],[Vendég gól]],"A","D" ) )</f>
        <v>D</v>
      </c>
    </row>
    <row r="188" spans="1:5" x14ac:dyDescent="0.25">
      <c r="A188" s="18" t="s">
        <v>8</v>
      </c>
      <c r="B188" s="18" t="s">
        <v>2</v>
      </c>
      <c r="C188" s="18">
        <v>1</v>
      </c>
      <c r="D188" s="18">
        <v>2</v>
      </c>
      <c r="E188" s="18" t="str">
        <f>IF(meccsek[[#This Row],[Hazai gól]]&gt;meccsek[[#This Row],[Vendég gól]],"H",IF(meccsek[[#This Row],[Hazai gól]]&lt;meccsek[[#This Row],[Vendég gól]],"A","D" ) )</f>
        <v>A</v>
      </c>
    </row>
    <row r="189" spans="1:5" x14ac:dyDescent="0.25">
      <c r="A189" s="19" t="s">
        <v>1</v>
      </c>
      <c r="B189" s="19" t="s">
        <v>32</v>
      </c>
      <c r="C189" s="19">
        <v>1</v>
      </c>
      <c r="D189" s="19">
        <v>1</v>
      </c>
      <c r="E189" s="18" t="str">
        <f>IF(meccsek[[#This Row],[Hazai gól]]&gt;meccsek[[#This Row],[Vendég gól]],"H",IF(meccsek[[#This Row],[Hazai gól]]&lt;meccsek[[#This Row],[Vendég gól]],"A","D" ) )</f>
        <v>D</v>
      </c>
    </row>
    <row r="190" spans="1:5" x14ac:dyDescent="0.25">
      <c r="A190" s="18" t="s">
        <v>6</v>
      </c>
      <c r="B190" s="18" t="s">
        <v>5</v>
      </c>
      <c r="C190" s="18">
        <v>1</v>
      </c>
      <c r="D190" s="18">
        <v>0</v>
      </c>
      <c r="E190" s="18" t="str">
        <f>IF(meccsek[[#This Row],[Hazai gól]]&gt;meccsek[[#This Row],[Vendég gól]],"H",IF(meccsek[[#This Row],[Hazai gól]]&lt;meccsek[[#This Row],[Vendég gól]],"A","D" ) )</f>
        <v>H</v>
      </c>
    </row>
    <row r="191" spans="1:5" x14ac:dyDescent="0.25">
      <c r="A191" s="19" t="s">
        <v>36</v>
      </c>
      <c r="B191" s="19" t="s">
        <v>33</v>
      </c>
      <c r="C191" s="19">
        <v>0</v>
      </c>
      <c r="D191" s="19">
        <v>0</v>
      </c>
      <c r="E191" s="18" t="str">
        <f>IF(meccsek[[#This Row],[Hazai gól]]&gt;meccsek[[#This Row],[Vendég gól]],"H",IF(meccsek[[#This Row],[Hazai gól]]&lt;meccsek[[#This Row],[Vendég gól]],"A","D" ) )</f>
        <v>D</v>
      </c>
    </row>
    <row r="192" spans="1:5" x14ac:dyDescent="0.25">
      <c r="A192" s="18" t="s">
        <v>11</v>
      </c>
      <c r="B192" s="18" t="s">
        <v>35</v>
      </c>
      <c r="C192" s="18">
        <v>2</v>
      </c>
      <c r="D192" s="18">
        <v>0</v>
      </c>
      <c r="E192" s="18" t="str">
        <f>IF(meccsek[[#This Row],[Hazai gól]]&gt;meccsek[[#This Row],[Vendég gól]],"H",IF(meccsek[[#This Row],[Hazai gól]]&lt;meccsek[[#This Row],[Vendég gól]],"A","D" ) )</f>
        <v>H</v>
      </c>
    </row>
    <row r="193" spans="1:5" x14ac:dyDescent="0.25">
      <c r="A193" s="19" t="s">
        <v>12</v>
      </c>
      <c r="B193" s="19" t="s">
        <v>13</v>
      </c>
      <c r="C193" s="19">
        <v>2</v>
      </c>
      <c r="D193" s="19">
        <v>2</v>
      </c>
      <c r="E193" s="18" t="str">
        <f>IF(meccsek[[#This Row],[Hazai gól]]&gt;meccsek[[#This Row],[Vendég gól]],"H",IF(meccsek[[#This Row],[Hazai gól]]&lt;meccsek[[#This Row],[Vendég gól]],"A","D" ) )</f>
        <v>D</v>
      </c>
    </row>
    <row r="194" spans="1:5" x14ac:dyDescent="0.25">
      <c r="A194" s="18" t="s">
        <v>9</v>
      </c>
      <c r="B194" s="18" t="s">
        <v>34</v>
      </c>
      <c r="C194" s="18">
        <v>2</v>
      </c>
      <c r="D194" s="18">
        <v>0</v>
      </c>
      <c r="E194" s="18" t="str">
        <f>IF(meccsek[[#This Row],[Hazai gól]]&gt;meccsek[[#This Row],[Vendég gól]],"H",IF(meccsek[[#This Row],[Hazai gól]]&lt;meccsek[[#This Row],[Vendég gól]],"A","D" ) )</f>
        <v>H</v>
      </c>
    </row>
    <row r="195" spans="1:5" x14ac:dyDescent="0.25">
      <c r="A195" s="19" t="s">
        <v>10</v>
      </c>
      <c r="B195" s="19" t="s">
        <v>14</v>
      </c>
      <c r="C195" s="19">
        <v>1</v>
      </c>
      <c r="D195" s="19">
        <v>0</v>
      </c>
      <c r="E195" s="18" t="str">
        <f>IF(meccsek[[#This Row],[Hazai gól]]&gt;meccsek[[#This Row],[Vendég gól]],"H",IF(meccsek[[#This Row],[Hazai gól]]&lt;meccsek[[#This Row],[Vendég gól]],"A","D" ) )</f>
        <v>H</v>
      </c>
    </row>
    <row r="196" spans="1:5" x14ac:dyDescent="0.25">
      <c r="A196" s="18" t="s">
        <v>3</v>
      </c>
      <c r="B196" s="18" t="s">
        <v>7</v>
      </c>
      <c r="C196" s="18">
        <v>1</v>
      </c>
      <c r="D196" s="18">
        <v>1</v>
      </c>
      <c r="E196" s="18" t="str">
        <f>IF(meccsek[[#This Row],[Hazai gól]]&gt;meccsek[[#This Row],[Vendég gól]],"H",IF(meccsek[[#This Row],[Hazai gól]]&lt;meccsek[[#This Row],[Vendég gól]],"A","D" ) )</f>
        <v>D</v>
      </c>
    </row>
    <row r="197" spans="1:5" x14ac:dyDescent="0.25">
      <c r="A197" s="19" t="s">
        <v>0</v>
      </c>
      <c r="B197" s="19" t="s">
        <v>4</v>
      </c>
      <c r="C197" s="19">
        <v>4</v>
      </c>
      <c r="D197" s="19">
        <v>1</v>
      </c>
      <c r="E197" s="18" t="str">
        <f>IF(meccsek[[#This Row],[Hazai gól]]&gt;meccsek[[#This Row],[Vendég gól]],"H",IF(meccsek[[#This Row],[Hazai gól]]&lt;meccsek[[#This Row],[Vendég gól]],"A","D" ) )</f>
        <v>H</v>
      </c>
    </row>
    <row r="198" spans="1:5" x14ac:dyDescent="0.25">
      <c r="A198" s="18" t="s">
        <v>12</v>
      </c>
      <c r="B198" s="18" t="s">
        <v>5</v>
      </c>
      <c r="C198" s="18">
        <v>1</v>
      </c>
      <c r="D198" s="18">
        <v>0</v>
      </c>
      <c r="E198" s="18" t="str">
        <f>IF(meccsek[[#This Row],[Hazai gól]]&gt;meccsek[[#This Row],[Vendég gól]],"H",IF(meccsek[[#This Row],[Hazai gól]]&lt;meccsek[[#This Row],[Vendég gól]],"A","D" ) )</f>
        <v>H</v>
      </c>
    </row>
    <row r="199" spans="1:5" x14ac:dyDescent="0.25">
      <c r="A199" s="19" t="s">
        <v>4</v>
      </c>
      <c r="B199" s="19" t="s">
        <v>13</v>
      </c>
      <c r="C199" s="19">
        <v>3</v>
      </c>
      <c r="D199" s="19">
        <v>3</v>
      </c>
      <c r="E199" s="18" t="str">
        <f>IF(meccsek[[#This Row],[Hazai gól]]&gt;meccsek[[#This Row],[Vendég gól]],"H",IF(meccsek[[#This Row],[Hazai gól]]&lt;meccsek[[#This Row],[Vendég gól]],"A","D" ) )</f>
        <v>D</v>
      </c>
    </row>
    <row r="200" spans="1:5" x14ac:dyDescent="0.25">
      <c r="A200" s="18" t="s">
        <v>34</v>
      </c>
      <c r="B200" s="18" t="s">
        <v>2</v>
      </c>
      <c r="C200" s="18">
        <v>2</v>
      </c>
      <c r="D200" s="18">
        <v>2</v>
      </c>
      <c r="E200" s="18" t="str">
        <f>IF(meccsek[[#This Row],[Hazai gól]]&gt;meccsek[[#This Row],[Vendég gól]],"H",IF(meccsek[[#This Row],[Hazai gól]]&lt;meccsek[[#This Row],[Vendég gól]],"A","D" ) )</f>
        <v>D</v>
      </c>
    </row>
    <row r="201" spans="1:5" x14ac:dyDescent="0.25">
      <c r="A201" s="19" t="s">
        <v>11</v>
      </c>
      <c r="B201" s="19" t="s">
        <v>10</v>
      </c>
      <c r="C201" s="19">
        <v>0</v>
      </c>
      <c r="D201" s="19">
        <v>2</v>
      </c>
      <c r="E201" s="18" t="str">
        <f>IF(meccsek[[#This Row],[Hazai gól]]&gt;meccsek[[#This Row],[Vendég gól]],"H",IF(meccsek[[#This Row],[Hazai gól]]&lt;meccsek[[#This Row],[Vendég gól]],"A","D" ) )</f>
        <v>A</v>
      </c>
    </row>
    <row r="202" spans="1:5" x14ac:dyDescent="0.25">
      <c r="A202" s="18" t="s">
        <v>32</v>
      </c>
      <c r="B202" s="18" t="s">
        <v>6</v>
      </c>
      <c r="C202" s="18">
        <v>0</v>
      </c>
      <c r="D202" s="18">
        <v>2</v>
      </c>
      <c r="E202" s="18" t="str">
        <f>IF(meccsek[[#This Row],[Hazai gól]]&gt;meccsek[[#This Row],[Vendég gól]],"H",IF(meccsek[[#This Row],[Hazai gól]]&lt;meccsek[[#This Row],[Vendég gól]],"A","D" ) )</f>
        <v>A</v>
      </c>
    </row>
    <row r="203" spans="1:5" x14ac:dyDescent="0.25">
      <c r="A203" s="19" t="s">
        <v>33</v>
      </c>
      <c r="B203" s="19" t="s">
        <v>8</v>
      </c>
      <c r="C203" s="19">
        <v>2</v>
      </c>
      <c r="D203" s="19">
        <v>1</v>
      </c>
      <c r="E203" s="18" t="str">
        <f>IF(meccsek[[#This Row],[Hazai gól]]&gt;meccsek[[#This Row],[Vendég gól]],"H",IF(meccsek[[#This Row],[Hazai gól]]&lt;meccsek[[#This Row],[Vendég gól]],"A","D" ) )</f>
        <v>H</v>
      </c>
    </row>
    <row r="204" spans="1:5" x14ac:dyDescent="0.25">
      <c r="A204" s="18" t="s">
        <v>5</v>
      </c>
      <c r="B204" s="18" t="s">
        <v>33</v>
      </c>
      <c r="C204" s="18">
        <v>0</v>
      </c>
      <c r="D204" s="18">
        <v>0</v>
      </c>
      <c r="E204" s="18" t="str">
        <f>IF(meccsek[[#This Row],[Hazai gól]]&gt;meccsek[[#This Row],[Vendég gól]],"H",IF(meccsek[[#This Row],[Hazai gól]]&lt;meccsek[[#This Row],[Vendég gól]],"A","D" ) )</f>
        <v>D</v>
      </c>
    </row>
    <row r="205" spans="1:5" x14ac:dyDescent="0.25">
      <c r="A205" s="19" t="s">
        <v>8</v>
      </c>
      <c r="B205" s="19" t="s">
        <v>3</v>
      </c>
      <c r="C205" s="19">
        <v>2</v>
      </c>
      <c r="D205" s="19">
        <v>0</v>
      </c>
      <c r="E205" s="18" t="str">
        <f>IF(meccsek[[#This Row],[Hazai gól]]&gt;meccsek[[#This Row],[Vendég gól]],"H",IF(meccsek[[#This Row],[Hazai gól]]&lt;meccsek[[#This Row],[Vendég gól]],"A","D" ) )</f>
        <v>H</v>
      </c>
    </row>
    <row r="206" spans="1:5" x14ac:dyDescent="0.25">
      <c r="A206" s="18" t="s">
        <v>14</v>
      </c>
      <c r="B206" s="18" t="s">
        <v>7</v>
      </c>
      <c r="C206" s="18">
        <v>3</v>
      </c>
      <c r="D206" s="18">
        <v>3</v>
      </c>
      <c r="E206" s="18" t="str">
        <f>IF(meccsek[[#This Row],[Hazai gól]]&gt;meccsek[[#This Row],[Vendég gól]],"H",IF(meccsek[[#This Row],[Hazai gól]]&lt;meccsek[[#This Row],[Vendég gól]],"A","D" ) )</f>
        <v>D</v>
      </c>
    </row>
    <row r="207" spans="1:5" x14ac:dyDescent="0.25">
      <c r="A207" s="19" t="s">
        <v>36</v>
      </c>
      <c r="B207" s="19" t="s">
        <v>9</v>
      </c>
      <c r="C207" s="19">
        <v>2</v>
      </c>
      <c r="D207" s="19">
        <v>1</v>
      </c>
      <c r="E207" s="18" t="str">
        <f>IF(meccsek[[#This Row],[Hazai gól]]&gt;meccsek[[#This Row],[Vendég gól]],"H",IF(meccsek[[#This Row],[Hazai gól]]&lt;meccsek[[#This Row],[Vendég gól]],"A","D" ) )</f>
        <v>H</v>
      </c>
    </row>
    <row r="208" spans="1:5" x14ac:dyDescent="0.25">
      <c r="A208" s="18" t="s">
        <v>0</v>
      </c>
      <c r="B208" s="18" t="s">
        <v>1</v>
      </c>
      <c r="C208" s="18">
        <v>2</v>
      </c>
      <c r="D208" s="18">
        <v>1</v>
      </c>
      <c r="E208" s="18" t="str">
        <f>IF(meccsek[[#This Row],[Hazai gól]]&gt;meccsek[[#This Row],[Vendég gól]],"H",IF(meccsek[[#This Row],[Hazai gól]]&lt;meccsek[[#This Row],[Vendég gól]],"A","D" ) )</f>
        <v>H</v>
      </c>
    </row>
    <row r="209" spans="1:5" x14ac:dyDescent="0.25">
      <c r="A209" s="19" t="s">
        <v>4</v>
      </c>
      <c r="B209" s="19" t="s">
        <v>10</v>
      </c>
      <c r="C209" s="19">
        <v>0</v>
      </c>
      <c r="D209" s="19">
        <v>0</v>
      </c>
      <c r="E209" s="18" t="str">
        <f>IF(meccsek[[#This Row],[Hazai gól]]&gt;meccsek[[#This Row],[Vendég gól]],"H",IF(meccsek[[#This Row],[Hazai gól]]&lt;meccsek[[#This Row],[Vendég gól]],"A","D" ) )</f>
        <v>D</v>
      </c>
    </row>
    <row r="210" spans="1:5" x14ac:dyDescent="0.25">
      <c r="A210" s="18" t="s">
        <v>7</v>
      </c>
      <c r="B210" s="18" t="s">
        <v>13</v>
      </c>
      <c r="C210" s="18">
        <v>4</v>
      </c>
      <c r="D210" s="18">
        <v>2</v>
      </c>
      <c r="E210" s="18" t="str">
        <f>IF(meccsek[[#This Row],[Hazai gól]]&gt;meccsek[[#This Row],[Vendég gól]],"H",IF(meccsek[[#This Row],[Hazai gól]]&lt;meccsek[[#This Row],[Vendég gól]],"A","D" ) )</f>
        <v>H</v>
      </c>
    </row>
    <row r="211" spans="1:5" x14ac:dyDescent="0.25">
      <c r="A211" s="19" t="s">
        <v>32</v>
      </c>
      <c r="B211" s="19" t="s">
        <v>12</v>
      </c>
      <c r="C211" s="19">
        <v>0</v>
      </c>
      <c r="D211" s="19">
        <v>2</v>
      </c>
      <c r="E211" s="18" t="str">
        <f>IF(meccsek[[#This Row],[Hazai gól]]&gt;meccsek[[#This Row],[Vendég gól]],"H",IF(meccsek[[#This Row],[Hazai gól]]&lt;meccsek[[#This Row],[Vendég gól]],"A","D" ) )</f>
        <v>A</v>
      </c>
    </row>
    <row r="212" spans="1:5" x14ac:dyDescent="0.25">
      <c r="A212" s="18" t="s">
        <v>0</v>
      </c>
      <c r="B212" s="18" t="s">
        <v>3</v>
      </c>
      <c r="C212" s="18">
        <v>1</v>
      </c>
      <c r="D212" s="18">
        <v>0</v>
      </c>
      <c r="E212" s="18" t="str">
        <f>IF(meccsek[[#This Row],[Hazai gól]]&gt;meccsek[[#This Row],[Vendég gól]],"H",IF(meccsek[[#This Row],[Hazai gól]]&lt;meccsek[[#This Row],[Vendég gól]],"A","D" ) )</f>
        <v>H</v>
      </c>
    </row>
    <row r="213" spans="1:5" x14ac:dyDescent="0.25">
      <c r="A213" s="19" t="s">
        <v>1</v>
      </c>
      <c r="B213" s="19" t="s">
        <v>8</v>
      </c>
      <c r="C213" s="19">
        <v>1</v>
      </c>
      <c r="D213" s="19">
        <v>0</v>
      </c>
      <c r="E213" s="18" t="str">
        <f>IF(meccsek[[#This Row],[Hazai gól]]&gt;meccsek[[#This Row],[Vendég gól]],"H",IF(meccsek[[#This Row],[Hazai gól]]&lt;meccsek[[#This Row],[Vendég gól]],"A","D" ) )</f>
        <v>H</v>
      </c>
    </row>
    <row r="214" spans="1:5" x14ac:dyDescent="0.25">
      <c r="A214" s="18" t="s">
        <v>2</v>
      </c>
      <c r="B214" s="18" t="s">
        <v>35</v>
      </c>
      <c r="C214" s="18">
        <v>3</v>
      </c>
      <c r="D214" s="18">
        <v>1</v>
      </c>
      <c r="E214" s="18" t="str">
        <f>IF(meccsek[[#This Row],[Hazai gól]]&gt;meccsek[[#This Row],[Vendég gól]],"H",IF(meccsek[[#This Row],[Hazai gól]]&lt;meccsek[[#This Row],[Vendég gól]],"A","D" ) )</f>
        <v>H</v>
      </c>
    </row>
    <row r="215" spans="1:5" x14ac:dyDescent="0.25">
      <c r="A215" s="19" t="s">
        <v>9</v>
      </c>
      <c r="B215" s="19" t="s">
        <v>11</v>
      </c>
      <c r="C215" s="19">
        <v>0</v>
      </c>
      <c r="D215" s="19">
        <v>0</v>
      </c>
      <c r="E215" s="18" t="str">
        <f>IF(meccsek[[#This Row],[Hazai gól]]&gt;meccsek[[#This Row],[Vendég gól]],"H",IF(meccsek[[#This Row],[Hazai gól]]&lt;meccsek[[#This Row],[Vendég gól]],"A","D" ) )</f>
        <v>D</v>
      </c>
    </row>
    <row r="216" spans="1:5" x14ac:dyDescent="0.25">
      <c r="A216" s="18" t="s">
        <v>14</v>
      </c>
      <c r="B216" s="18" t="s">
        <v>4</v>
      </c>
      <c r="C216" s="18">
        <v>1</v>
      </c>
      <c r="D216" s="18">
        <v>2</v>
      </c>
      <c r="E216" s="18" t="str">
        <f>IF(meccsek[[#This Row],[Hazai gól]]&gt;meccsek[[#This Row],[Vendég gól]],"H",IF(meccsek[[#This Row],[Hazai gól]]&lt;meccsek[[#This Row],[Vendég gól]],"A","D" ) )</f>
        <v>A</v>
      </c>
    </row>
    <row r="217" spans="1:5" x14ac:dyDescent="0.25">
      <c r="A217" s="19" t="s">
        <v>33</v>
      </c>
      <c r="B217" s="19" t="s">
        <v>35</v>
      </c>
      <c r="C217" s="19">
        <v>0</v>
      </c>
      <c r="D217" s="19">
        <v>1</v>
      </c>
      <c r="E217" s="18" t="str">
        <f>IF(meccsek[[#This Row],[Hazai gól]]&gt;meccsek[[#This Row],[Vendég gól]],"H",IF(meccsek[[#This Row],[Hazai gól]]&lt;meccsek[[#This Row],[Vendég gól]],"A","D" ) )</f>
        <v>A</v>
      </c>
    </row>
    <row r="218" spans="1:5" x14ac:dyDescent="0.25">
      <c r="A218" s="18" t="s">
        <v>2</v>
      </c>
      <c r="B218" s="18" t="s">
        <v>36</v>
      </c>
      <c r="C218" s="18">
        <v>3</v>
      </c>
      <c r="D218" s="18">
        <v>1</v>
      </c>
      <c r="E218" s="18" t="str">
        <f>IF(meccsek[[#This Row],[Hazai gól]]&gt;meccsek[[#This Row],[Vendég gól]],"H",IF(meccsek[[#This Row],[Hazai gól]]&lt;meccsek[[#This Row],[Vendég gól]],"A","D" ) )</f>
        <v>H</v>
      </c>
    </row>
    <row r="219" spans="1:5" x14ac:dyDescent="0.25">
      <c r="A219" s="19" t="s">
        <v>34</v>
      </c>
      <c r="B219" s="19" t="s">
        <v>35</v>
      </c>
      <c r="C219" s="19">
        <v>2</v>
      </c>
      <c r="D219" s="19">
        <v>1</v>
      </c>
      <c r="E219" s="18" t="str">
        <f>IF(meccsek[[#This Row],[Hazai gól]]&gt;meccsek[[#This Row],[Vendég gól]],"H",IF(meccsek[[#This Row],[Hazai gól]]&lt;meccsek[[#This Row],[Vendég gól]],"A","D" ) )</f>
        <v>H</v>
      </c>
    </row>
    <row r="220" spans="1:5" x14ac:dyDescent="0.25">
      <c r="A220" s="18" t="s">
        <v>14</v>
      </c>
      <c r="B220" s="18" t="s">
        <v>1</v>
      </c>
      <c r="C220" s="18">
        <v>2</v>
      </c>
      <c r="D220" s="18">
        <v>0</v>
      </c>
      <c r="E220" s="18" t="str">
        <f>IF(meccsek[[#This Row],[Hazai gól]]&gt;meccsek[[#This Row],[Vendég gól]],"H",IF(meccsek[[#This Row],[Hazai gól]]&lt;meccsek[[#This Row],[Vendég gól]],"A","D" ) )</f>
        <v>H</v>
      </c>
    </row>
    <row r="221" spans="1:5" x14ac:dyDescent="0.25">
      <c r="A221" s="19" t="s">
        <v>11</v>
      </c>
      <c r="B221" s="19" t="s">
        <v>6</v>
      </c>
      <c r="C221" s="19">
        <v>0</v>
      </c>
      <c r="D221" s="19">
        <v>0</v>
      </c>
      <c r="E221" s="18" t="str">
        <f>IF(meccsek[[#This Row],[Hazai gól]]&gt;meccsek[[#This Row],[Vendég gól]],"H",IF(meccsek[[#This Row],[Hazai gól]]&lt;meccsek[[#This Row],[Vendég gól]],"A","D" ) )</f>
        <v>D</v>
      </c>
    </row>
    <row r="222" spans="1:5" x14ac:dyDescent="0.25">
      <c r="A222" s="18" t="s">
        <v>6</v>
      </c>
      <c r="B222" s="18" t="s">
        <v>12</v>
      </c>
      <c r="C222" s="18">
        <v>1</v>
      </c>
      <c r="D222" s="18">
        <v>0</v>
      </c>
      <c r="E222" s="18" t="str">
        <f>IF(meccsek[[#This Row],[Hazai gól]]&gt;meccsek[[#This Row],[Vendég gól]],"H",IF(meccsek[[#This Row],[Hazai gól]]&lt;meccsek[[#This Row],[Vendég gól]],"A","D" ) )</f>
        <v>H</v>
      </c>
    </row>
    <row r="223" spans="1:5" x14ac:dyDescent="0.25">
      <c r="A223" s="19" t="s">
        <v>7</v>
      </c>
      <c r="B223" s="19" t="s">
        <v>32</v>
      </c>
      <c r="C223" s="19">
        <v>0</v>
      </c>
      <c r="D223" s="19">
        <v>1</v>
      </c>
      <c r="E223" s="18" t="str">
        <f>IF(meccsek[[#This Row],[Hazai gól]]&gt;meccsek[[#This Row],[Vendég gól]],"H",IF(meccsek[[#This Row],[Hazai gól]]&lt;meccsek[[#This Row],[Vendég gól]],"A","D" ) )</f>
        <v>A</v>
      </c>
    </row>
    <row r="224" spans="1:5" x14ac:dyDescent="0.25">
      <c r="A224" s="18" t="s">
        <v>13</v>
      </c>
      <c r="B224" s="18" t="s">
        <v>34</v>
      </c>
      <c r="C224" s="18">
        <v>1</v>
      </c>
      <c r="D224" s="18">
        <v>2</v>
      </c>
      <c r="E224" s="18" t="str">
        <f>IF(meccsek[[#This Row],[Hazai gól]]&gt;meccsek[[#This Row],[Vendég gól]],"H",IF(meccsek[[#This Row],[Hazai gól]]&lt;meccsek[[#This Row],[Vendég gól]],"A","D" ) )</f>
        <v>A</v>
      </c>
    </row>
    <row r="225" spans="1:5" x14ac:dyDescent="0.25">
      <c r="A225" s="19" t="s">
        <v>10</v>
      </c>
      <c r="B225" s="19" t="s">
        <v>0</v>
      </c>
      <c r="C225" s="19">
        <v>0</v>
      </c>
      <c r="D225" s="19">
        <v>2</v>
      </c>
      <c r="E225" s="18" t="str">
        <f>IF(meccsek[[#This Row],[Hazai gól]]&gt;meccsek[[#This Row],[Vendég gól]],"H",IF(meccsek[[#This Row],[Hazai gól]]&lt;meccsek[[#This Row],[Vendég gól]],"A","D" ) )</f>
        <v>A</v>
      </c>
    </row>
    <row r="226" spans="1:5" x14ac:dyDescent="0.25">
      <c r="A226" s="18" t="s">
        <v>5</v>
      </c>
      <c r="B226" s="18" t="s">
        <v>9</v>
      </c>
      <c r="C226" s="18">
        <v>3</v>
      </c>
      <c r="D226" s="18">
        <v>0</v>
      </c>
      <c r="E226" s="18" t="str">
        <f>IF(meccsek[[#This Row],[Hazai gól]]&gt;meccsek[[#This Row],[Vendég gól]],"H",IF(meccsek[[#This Row],[Hazai gól]]&lt;meccsek[[#This Row],[Vendég gól]],"A","D" ) )</f>
        <v>H</v>
      </c>
    </row>
    <row r="227" spans="1:5" x14ac:dyDescent="0.25">
      <c r="A227" s="19" t="s">
        <v>3</v>
      </c>
      <c r="B227" s="19" t="s">
        <v>36</v>
      </c>
      <c r="C227" s="19">
        <v>2</v>
      </c>
      <c r="D227" s="19">
        <v>1</v>
      </c>
      <c r="E227" s="18" t="str">
        <f>IF(meccsek[[#This Row],[Hazai gól]]&gt;meccsek[[#This Row],[Vendég gól]],"H",IF(meccsek[[#This Row],[Hazai gól]]&lt;meccsek[[#This Row],[Vendég gól]],"A","D" ) )</f>
        <v>H</v>
      </c>
    </row>
    <row r="228" spans="1:5" x14ac:dyDescent="0.25">
      <c r="A228" s="18" t="s">
        <v>2</v>
      </c>
      <c r="B228" s="18" t="s">
        <v>14</v>
      </c>
      <c r="C228" s="18">
        <v>1</v>
      </c>
      <c r="D228" s="18">
        <v>0</v>
      </c>
      <c r="E228" s="18" t="str">
        <f>IF(meccsek[[#This Row],[Hazai gól]]&gt;meccsek[[#This Row],[Vendég gól]],"H",IF(meccsek[[#This Row],[Hazai gól]]&lt;meccsek[[#This Row],[Vendég gól]],"A","D" ) )</f>
        <v>H</v>
      </c>
    </row>
    <row r="229" spans="1:5" x14ac:dyDescent="0.25">
      <c r="A229" s="19" t="s">
        <v>8</v>
      </c>
      <c r="B229" s="19" t="s">
        <v>0</v>
      </c>
      <c r="C229" s="19">
        <v>2</v>
      </c>
      <c r="D229" s="19">
        <v>1</v>
      </c>
      <c r="E229" s="18" t="str">
        <f>IF(meccsek[[#This Row],[Hazai gól]]&gt;meccsek[[#This Row],[Vendég gól]],"H",IF(meccsek[[#This Row],[Hazai gól]]&lt;meccsek[[#This Row],[Vendég gól]],"A","D" ) )</f>
        <v>H</v>
      </c>
    </row>
    <row r="230" spans="1:5" x14ac:dyDescent="0.25">
      <c r="A230" s="18" t="s">
        <v>5</v>
      </c>
      <c r="B230" s="18" t="s">
        <v>10</v>
      </c>
      <c r="C230" s="18">
        <v>1</v>
      </c>
      <c r="D230" s="18">
        <v>1</v>
      </c>
      <c r="E230" s="18" t="str">
        <f>IF(meccsek[[#This Row],[Hazai gól]]&gt;meccsek[[#This Row],[Vendég gól]],"H",IF(meccsek[[#This Row],[Hazai gól]]&lt;meccsek[[#This Row],[Vendég gól]],"A","D" ) )</f>
        <v>D</v>
      </c>
    </row>
    <row r="231" spans="1:5" x14ac:dyDescent="0.25">
      <c r="A231" s="19" t="s">
        <v>12</v>
      </c>
      <c r="B231" s="19" t="s">
        <v>32</v>
      </c>
      <c r="C231" s="19">
        <v>2</v>
      </c>
      <c r="D231" s="19">
        <v>0</v>
      </c>
      <c r="E231" s="18" t="str">
        <f>IF(meccsek[[#This Row],[Hazai gól]]&gt;meccsek[[#This Row],[Vendég gól]],"H",IF(meccsek[[#This Row],[Hazai gól]]&lt;meccsek[[#This Row],[Vendég gól]],"A","D" ) )</f>
        <v>H</v>
      </c>
    </row>
    <row r="232" spans="1:5" x14ac:dyDescent="0.25">
      <c r="A232" s="18" t="s">
        <v>3</v>
      </c>
      <c r="B232" s="18" t="s">
        <v>6</v>
      </c>
      <c r="C232" s="18">
        <v>1</v>
      </c>
      <c r="D232" s="18">
        <v>0</v>
      </c>
      <c r="E232" s="18" t="str">
        <f>IF(meccsek[[#This Row],[Hazai gól]]&gt;meccsek[[#This Row],[Vendég gól]],"H",IF(meccsek[[#This Row],[Hazai gól]]&lt;meccsek[[#This Row],[Vendég gól]],"A","D" ) )</f>
        <v>H</v>
      </c>
    </row>
    <row r="233" spans="1:5" x14ac:dyDescent="0.25">
      <c r="A233" s="19" t="s">
        <v>12</v>
      </c>
      <c r="B233" s="19" t="s">
        <v>9</v>
      </c>
      <c r="C233" s="19">
        <v>5</v>
      </c>
      <c r="D233" s="19">
        <v>0</v>
      </c>
      <c r="E233" s="18" t="str">
        <f>IF(meccsek[[#This Row],[Hazai gól]]&gt;meccsek[[#This Row],[Vendég gól]],"H",IF(meccsek[[#This Row],[Hazai gól]]&lt;meccsek[[#This Row],[Vendég gól]],"A","D" ) )</f>
        <v>H</v>
      </c>
    </row>
    <row r="234" spans="1:5" x14ac:dyDescent="0.25">
      <c r="A234" s="18" t="s">
        <v>11</v>
      </c>
      <c r="B234" s="18" t="s">
        <v>33</v>
      </c>
      <c r="C234" s="18">
        <v>1</v>
      </c>
      <c r="D234" s="18">
        <v>3</v>
      </c>
      <c r="E234" s="18" t="str">
        <f>IF(meccsek[[#This Row],[Hazai gól]]&gt;meccsek[[#This Row],[Vendég gól]],"H",IF(meccsek[[#This Row],[Hazai gól]]&lt;meccsek[[#This Row],[Vendég gól]],"A","D" ) )</f>
        <v>A</v>
      </c>
    </row>
    <row r="235" spans="1:5" x14ac:dyDescent="0.25">
      <c r="A235" s="19" t="s">
        <v>35</v>
      </c>
      <c r="B235" s="19" t="s">
        <v>6</v>
      </c>
      <c r="C235" s="19">
        <v>0</v>
      </c>
      <c r="D235" s="19">
        <v>1</v>
      </c>
      <c r="E235" s="18" t="str">
        <f>IF(meccsek[[#This Row],[Hazai gól]]&gt;meccsek[[#This Row],[Vendég gól]],"H",IF(meccsek[[#This Row],[Hazai gól]]&lt;meccsek[[#This Row],[Vendég gól]],"A","D" ) )</f>
        <v>A</v>
      </c>
    </row>
    <row r="236" spans="1:5" x14ac:dyDescent="0.25">
      <c r="A236" s="18" t="s">
        <v>11</v>
      </c>
      <c r="B236" s="18" t="s">
        <v>1</v>
      </c>
      <c r="C236" s="18">
        <v>1</v>
      </c>
      <c r="D236" s="18">
        <v>0</v>
      </c>
      <c r="E236" s="18" t="str">
        <f>IF(meccsek[[#This Row],[Hazai gól]]&gt;meccsek[[#This Row],[Vendég gól]],"H",IF(meccsek[[#This Row],[Hazai gól]]&lt;meccsek[[#This Row],[Vendég gól]],"A","D" ) )</f>
        <v>H</v>
      </c>
    </row>
    <row r="237" spans="1:5" x14ac:dyDescent="0.25">
      <c r="A237" s="19" t="s">
        <v>34</v>
      </c>
      <c r="B237" s="19" t="s">
        <v>9</v>
      </c>
      <c r="C237" s="19">
        <v>1</v>
      </c>
      <c r="D237" s="19">
        <v>0</v>
      </c>
      <c r="E237" s="18" t="str">
        <f>IF(meccsek[[#This Row],[Hazai gól]]&gt;meccsek[[#This Row],[Vendég gól]],"H",IF(meccsek[[#This Row],[Hazai gól]]&lt;meccsek[[#This Row],[Vendég gól]],"A","D" ) )</f>
        <v>H</v>
      </c>
    </row>
    <row r="238" spans="1:5" x14ac:dyDescent="0.25">
      <c r="A238" s="18" t="s">
        <v>35</v>
      </c>
      <c r="B238" s="18" t="s">
        <v>4</v>
      </c>
      <c r="C238" s="18">
        <v>0</v>
      </c>
      <c r="D238" s="18">
        <v>0</v>
      </c>
      <c r="E238" s="18" t="str">
        <f>IF(meccsek[[#This Row],[Hazai gól]]&gt;meccsek[[#This Row],[Vendég gól]],"H",IF(meccsek[[#This Row],[Hazai gól]]&lt;meccsek[[#This Row],[Vendég gól]],"A","D" ) )</f>
        <v>D</v>
      </c>
    </row>
    <row r="239" spans="1:5" x14ac:dyDescent="0.25">
      <c r="A239" s="19" t="s">
        <v>13</v>
      </c>
      <c r="B239" s="19" t="s">
        <v>7</v>
      </c>
      <c r="C239" s="19">
        <v>2</v>
      </c>
      <c r="D239" s="19">
        <v>0</v>
      </c>
      <c r="E239" s="18" t="str">
        <f>IF(meccsek[[#This Row],[Hazai gól]]&gt;meccsek[[#This Row],[Vendég gól]],"H",IF(meccsek[[#This Row],[Hazai gól]]&lt;meccsek[[#This Row],[Vendég gól]],"A","D" ) )</f>
        <v>H</v>
      </c>
    </row>
    <row r="240" spans="1:5" x14ac:dyDescent="0.25">
      <c r="A240" s="18" t="s">
        <v>5</v>
      </c>
      <c r="B240" s="18" t="s">
        <v>0</v>
      </c>
      <c r="C240" s="18">
        <v>1</v>
      </c>
      <c r="D240" s="18">
        <v>0</v>
      </c>
      <c r="E240" s="18" t="str">
        <f>IF(meccsek[[#This Row],[Hazai gól]]&gt;meccsek[[#This Row],[Vendég gól]],"H",IF(meccsek[[#This Row],[Hazai gól]]&lt;meccsek[[#This Row],[Vendég gól]],"A","D" ) )</f>
        <v>H</v>
      </c>
    </row>
    <row r="241" spans="1:5" x14ac:dyDescent="0.25">
      <c r="A241" s="19" t="s">
        <v>13</v>
      </c>
      <c r="B241" s="19" t="s">
        <v>1</v>
      </c>
      <c r="C241" s="19">
        <v>2</v>
      </c>
      <c r="D241" s="19">
        <v>0</v>
      </c>
      <c r="E241" s="18" t="str">
        <f>IF(meccsek[[#This Row],[Hazai gól]]&gt;meccsek[[#This Row],[Vendég gól]],"H",IF(meccsek[[#This Row],[Hazai gól]]&lt;meccsek[[#This Row],[Vendég gól]],"A","D" ) )</f>
        <v>H</v>
      </c>
    </row>
    <row r="242" spans="1:5" x14ac:dyDescent="0.25">
      <c r="A242" s="18" t="s">
        <v>2</v>
      </c>
      <c r="B242" s="18" t="s">
        <v>3</v>
      </c>
      <c r="C242" s="18">
        <v>0</v>
      </c>
      <c r="D242" s="18">
        <v>0</v>
      </c>
      <c r="E242" s="18" t="str">
        <f>IF(meccsek[[#This Row],[Hazai gól]]&gt;meccsek[[#This Row],[Vendég gól]],"H",IF(meccsek[[#This Row],[Hazai gól]]&lt;meccsek[[#This Row],[Vendég gól]],"A","D" ) )</f>
        <v>D</v>
      </c>
    </row>
    <row r="243" spans="1:5" x14ac:dyDescent="0.25">
      <c r="A243" s="19" t="s">
        <v>36</v>
      </c>
      <c r="B243" s="19" t="s">
        <v>10</v>
      </c>
      <c r="C243" s="19">
        <v>1</v>
      </c>
      <c r="D243" s="19">
        <v>1</v>
      </c>
      <c r="E243" s="18" t="str">
        <f>IF(meccsek[[#This Row],[Hazai gól]]&gt;meccsek[[#This Row],[Vendég gól]],"H",IF(meccsek[[#This Row],[Hazai gól]]&lt;meccsek[[#This Row],[Vendég gól]],"A","D" ) )</f>
        <v>D</v>
      </c>
    </row>
    <row r="244" spans="1:5" x14ac:dyDescent="0.25">
      <c r="A244" s="18" t="s">
        <v>32</v>
      </c>
      <c r="B244" s="18" t="s">
        <v>14</v>
      </c>
      <c r="C244" s="18">
        <v>0</v>
      </c>
      <c r="D244" s="18">
        <v>2</v>
      </c>
      <c r="E244" s="18" t="str">
        <f>IF(meccsek[[#This Row],[Hazai gól]]&gt;meccsek[[#This Row],[Vendég gól]],"H",IF(meccsek[[#This Row],[Hazai gól]]&lt;meccsek[[#This Row],[Vendég gól]],"A","D" ) )</f>
        <v>A</v>
      </c>
    </row>
    <row r="245" spans="1:5" x14ac:dyDescent="0.25">
      <c r="A245" s="19" t="s">
        <v>34</v>
      </c>
      <c r="B245" s="19" t="s">
        <v>7</v>
      </c>
      <c r="C245" s="19">
        <v>0</v>
      </c>
      <c r="D245" s="19">
        <v>1</v>
      </c>
      <c r="E245" s="18" t="str">
        <f>IF(meccsek[[#This Row],[Hazai gól]]&gt;meccsek[[#This Row],[Vendég gól]],"H",IF(meccsek[[#This Row],[Hazai gól]]&lt;meccsek[[#This Row],[Vendég gól]],"A","D" ) )</f>
        <v>A</v>
      </c>
    </row>
    <row r="246" spans="1:5" x14ac:dyDescent="0.25">
      <c r="A246" s="18" t="s">
        <v>0</v>
      </c>
      <c r="B246" s="18" t="s">
        <v>33</v>
      </c>
      <c r="C246" s="18">
        <v>1</v>
      </c>
      <c r="D246" s="18">
        <v>0</v>
      </c>
      <c r="E246" s="18" t="str">
        <f>IF(meccsek[[#This Row],[Hazai gól]]&gt;meccsek[[#This Row],[Vendég gól]],"H",IF(meccsek[[#This Row],[Hazai gól]]&lt;meccsek[[#This Row],[Vendég gól]],"A","D" ) )</f>
        <v>H</v>
      </c>
    </row>
    <row r="247" spans="1:5" x14ac:dyDescent="0.25">
      <c r="A247" s="19" t="s">
        <v>1</v>
      </c>
      <c r="B247" s="19" t="s">
        <v>14</v>
      </c>
      <c r="C247" s="19">
        <v>0</v>
      </c>
      <c r="D247" s="19">
        <v>0</v>
      </c>
      <c r="E247" s="18" t="str">
        <f>IF(meccsek[[#This Row],[Hazai gól]]&gt;meccsek[[#This Row],[Vendég gól]],"H",IF(meccsek[[#This Row],[Hazai gól]]&lt;meccsek[[#This Row],[Vendég gól]],"A","D" ) )</f>
        <v>D</v>
      </c>
    </row>
    <row r="248" spans="1:5" x14ac:dyDescent="0.25">
      <c r="A248" s="18" t="s">
        <v>9</v>
      </c>
      <c r="B248" s="18" t="s">
        <v>3</v>
      </c>
      <c r="C248" s="18">
        <v>0</v>
      </c>
      <c r="D248" s="18">
        <v>3</v>
      </c>
      <c r="E248" s="18" t="str">
        <f>IF(meccsek[[#This Row],[Hazai gól]]&gt;meccsek[[#This Row],[Vendég gól]],"H",IF(meccsek[[#This Row],[Hazai gól]]&lt;meccsek[[#This Row],[Vendég gól]],"A","D" ) )</f>
        <v>A</v>
      </c>
    </row>
    <row r="249" spans="1:5" x14ac:dyDescent="0.25">
      <c r="A249" s="19" t="s">
        <v>33</v>
      </c>
      <c r="B249" s="19" t="s">
        <v>36</v>
      </c>
      <c r="C249" s="19">
        <v>1</v>
      </c>
      <c r="D249" s="19">
        <v>0</v>
      </c>
      <c r="E249" s="18" t="str">
        <f>IF(meccsek[[#This Row],[Hazai gól]]&gt;meccsek[[#This Row],[Vendég gól]],"H",IF(meccsek[[#This Row],[Hazai gól]]&lt;meccsek[[#This Row],[Vendég gól]],"A","D" ) )</f>
        <v>H</v>
      </c>
    </row>
    <row r="250" spans="1:5" x14ac:dyDescent="0.25">
      <c r="A250" s="18" t="s">
        <v>36</v>
      </c>
      <c r="B250" s="18" t="s">
        <v>6</v>
      </c>
      <c r="C250" s="18">
        <v>0</v>
      </c>
      <c r="D250" s="18">
        <v>0</v>
      </c>
      <c r="E250" s="18" t="str">
        <f>IF(meccsek[[#This Row],[Hazai gól]]&gt;meccsek[[#This Row],[Vendég gól]],"H",IF(meccsek[[#This Row],[Hazai gól]]&lt;meccsek[[#This Row],[Vendég gól]],"A","D" ) )</f>
        <v>D</v>
      </c>
    </row>
    <row r="251" spans="1:5" x14ac:dyDescent="0.25">
      <c r="A251" s="19" t="s">
        <v>11</v>
      </c>
      <c r="B251" s="19" t="s">
        <v>12</v>
      </c>
      <c r="C251" s="19">
        <v>1</v>
      </c>
      <c r="D251" s="19">
        <v>0</v>
      </c>
      <c r="E251" s="18" t="str">
        <f>IF(meccsek[[#This Row],[Hazai gól]]&gt;meccsek[[#This Row],[Vendég gól]],"H",IF(meccsek[[#This Row],[Hazai gól]]&lt;meccsek[[#This Row],[Vendég gól]],"A","D" ) )</f>
        <v>H</v>
      </c>
    </row>
    <row r="252" spans="1:5" x14ac:dyDescent="0.25">
      <c r="A252" s="18" t="s">
        <v>8</v>
      </c>
      <c r="B252" s="18" t="s">
        <v>5</v>
      </c>
      <c r="C252" s="18">
        <v>2</v>
      </c>
      <c r="D252" s="18">
        <v>0</v>
      </c>
      <c r="E252" s="18" t="str">
        <f>IF(meccsek[[#This Row],[Hazai gól]]&gt;meccsek[[#This Row],[Vendég gól]],"H",IF(meccsek[[#This Row],[Hazai gól]]&lt;meccsek[[#This Row],[Vendég gól]],"A","D" ) )</f>
        <v>H</v>
      </c>
    </row>
    <row r="253" spans="1:5" x14ac:dyDescent="0.25">
      <c r="A253" s="19" t="s">
        <v>4</v>
      </c>
      <c r="B253" s="19" t="s">
        <v>3</v>
      </c>
      <c r="C253" s="19">
        <v>3</v>
      </c>
      <c r="D253" s="19">
        <v>1</v>
      </c>
      <c r="E253" s="18" t="str">
        <f>IF(meccsek[[#This Row],[Hazai gól]]&gt;meccsek[[#This Row],[Vendég gól]],"H",IF(meccsek[[#This Row],[Hazai gól]]&lt;meccsek[[#This Row],[Vendég gól]],"A","D" ) )</f>
        <v>H</v>
      </c>
    </row>
    <row r="254" spans="1:5" x14ac:dyDescent="0.25">
      <c r="A254" s="18" t="s">
        <v>0</v>
      </c>
      <c r="B254" s="18" t="s">
        <v>10</v>
      </c>
      <c r="C254" s="18">
        <v>4</v>
      </c>
      <c r="D254" s="18">
        <v>1</v>
      </c>
      <c r="E254" s="18" t="str">
        <f>IF(meccsek[[#This Row],[Hazai gól]]&gt;meccsek[[#This Row],[Vendég gól]],"H",IF(meccsek[[#This Row],[Hazai gól]]&lt;meccsek[[#This Row],[Vendég gól]],"A","D" ) )</f>
        <v>H</v>
      </c>
    </row>
    <row r="255" spans="1:5" x14ac:dyDescent="0.25">
      <c r="A255" s="19" t="s">
        <v>35</v>
      </c>
      <c r="B255" s="19" t="s">
        <v>1</v>
      </c>
      <c r="C255" s="19">
        <v>2</v>
      </c>
      <c r="D255" s="19">
        <v>0</v>
      </c>
      <c r="E255" s="18" t="str">
        <f>IF(meccsek[[#This Row],[Hazai gól]]&gt;meccsek[[#This Row],[Vendég gól]],"H",IF(meccsek[[#This Row],[Hazai gól]]&lt;meccsek[[#This Row],[Vendég gól]],"A","D" ) )</f>
        <v>H</v>
      </c>
    </row>
    <row r="256" spans="1:5" x14ac:dyDescent="0.25">
      <c r="A256" s="18" t="s">
        <v>2</v>
      </c>
      <c r="B256" s="18" t="s">
        <v>7</v>
      </c>
      <c r="C256" s="18">
        <v>1</v>
      </c>
      <c r="D256" s="18">
        <v>2</v>
      </c>
      <c r="E256" s="18" t="str">
        <f>IF(meccsek[[#This Row],[Hazai gól]]&gt;meccsek[[#This Row],[Vendég gól]],"H",IF(meccsek[[#This Row],[Hazai gól]]&lt;meccsek[[#This Row],[Vendég gól]],"A","D" ) )</f>
        <v>A</v>
      </c>
    </row>
    <row r="257" spans="1:5" x14ac:dyDescent="0.25">
      <c r="A257" s="19" t="s">
        <v>14</v>
      </c>
      <c r="B257" s="19" t="s">
        <v>34</v>
      </c>
      <c r="C257" s="19">
        <v>2</v>
      </c>
      <c r="D257" s="19">
        <v>1</v>
      </c>
      <c r="E257" s="18" t="str">
        <f>IF(meccsek[[#This Row],[Hazai gól]]&gt;meccsek[[#This Row],[Vendég gól]],"H",IF(meccsek[[#This Row],[Hazai gól]]&lt;meccsek[[#This Row],[Vendég gól]],"A","D" ) )</f>
        <v>H</v>
      </c>
    </row>
    <row r="258" spans="1:5" x14ac:dyDescent="0.25">
      <c r="A258" s="18" t="s">
        <v>32</v>
      </c>
      <c r="B258" s="18" t="s">
        <v>13</v>
      </c>
      <c r="C258" s="18">
        <v>1</v>
      </c>
      <c r="D258" s="18">
        <v>3</v>
      </c>
      <c r="E258" s="18" t="str">
        <f>IF(meccsek[[#This Row],[Hazai gól]]&gt;meccsek[[#This Row],[Vendég gól]],"H",IF(meccsek[[#This Row],[Hazai gól]]&lt;meccsek[[#This Row],[Vendég gól]],"A","D" ) )</f>
        <v>A</v>
      </c>
    </row>
    <row r="259" spans="1:5" x14ac:dyDescent="0.25">
      <c r="A259" s="19" t="s">
        <v>33</v>
      </c>
      <c r="B259" s="19" t="s">
        <v>9</v>
      </c>
      <c r="C259" s="19">
        <v>3</v>
      </c>
      <c r="D259" s="19">
        <v>0</v>
      </c>
      <c r="E259" s="18" t="str">
        <f>IF(meccsek[[#This Row],[Hazai gól]]&gt;meccsek[[#This Row],[Vendég gól]],"H",IF(meccsek[[#This Row],[Hazai gól]]&lt;meccsek[[#This Row],[Vendég gól]],"A","D" ) )</f>
        <v>H</v>
      </c>
    </row>
    <row r="260" spans="1:5" x14ac:dyDescent="0.25">
      <c r="A260" s="18" t="s">
        <v>13</v>
      </c>
      <c r="B260" s="18" t="s">
        <v>35</v>
      </c>
      <c r="C260" s="18">
        <v>2</v>
      </c>
      <c r="D260" s="18">
        <v>1</v>
      </c>
      <c r="E260" s="18" t="str">
        <f>IF(meccsek[[#This Row],[Hazai gól]]&gt;meccsek[[#This Row],[Vendég gól]],"H",IF(meccsek[[#This Row],[Hazai gól]]&lt;meccsek[[#This Row],[Vendég gól]],"A","D" ) )</f>
        <v>H</v>
      </c>
    </row>
    <row r="261" spans="1:5" x14ac:dyDescent="0.25">
      <c r="A261" s="19" t="s">
        <v>9</v>
      </c>
      <c r="B261" s="19" t="s">
        <v>8</v>
      </c>
      <c r="C261" s="19">
        <v>1</v>
      </c>
      <c r="D261" s="19">
        <v>1</v>
      </c>
      <c r="E261" s="18" t="str">
        <f>IF(meccsek[[#This Row],[Hazai gól]]&gt;meccsek[[#This Row],[Vendég gól]],"H",IF(meccsek[[#This Row],[Hazai gól]]&lt;meccsek[[#This Row],[Vendég gól]],"A","D" ) )</f>
        <v>D</v>
      </c>
    </row>
    <row r="262" spans="1:5" x14ac:dyDescent="0.25">
      <c r="A262" s="18" t="s">
        <v>3</v>
      </c>
      <c r="B262" s="18" t="s">
        <v>2</v>
      </c>
      <c r="C262" s="18">
        <v>0</v>
      </c>
      <c r="D262" s="18">
        <v>1</v>
      </c>
      <c r="E262" s="18" t="str">
        <f>IF(meccsek[[#This Row],[Hazai gól]]&gt;meccsek[[#This Row],[Vendég gól]],"H",IF(meccsek[[#This Row],[Hazai gól]]&lt;meccsek[[#This Row],[Vendég gól]],"A","D" ) )</f>
        <v>A</v>
      </c>
    </row>
    <row r="263" spans="1:5" x14ac:dyDescent="0.25">
      <c r="A263" s="19" t="s">
        <v>12</v>
      </c>
      <c r="B263" s="19" t="s">
        <v>14</v>
      </c>
      <c r="C263" s="19">
        <v>1</v>
      </c>
      <c r="D263" s="19">
        <v>0</v>
      </c>
      <c r="E263" s="18" t="str">
        <f>IF(meccsek[[#This Row],[Hazai gól]]&gt;meccsek[[#This Row],[Vendég gól]],"H",IF(meccsek[[#This Row],[Hazai gól]]&lt;meccsek[[#This Row],[Vendég gól]],"A","D" ) )</f>
        <v>H</v>
      </c>
    </row>
    <row r="264" spans="1:5" x14ac:dyDescent="0.25">
      <c r="A264" s="18" t="s">
        <v>5</v>
      </c>
      <c r="B264" s="18" t="s">
        <v>4</v>
      </c>
      <c r="C264" s="18">
        <v>0</v>
      </c>
      <c r="D264" s="18">
        <v>0</v>
      </c>
      <c r="E264" s="18" t="str">
        <f>IF(meccsek[[#This Row],[Hazai gól]]&gt;meccsek[[#This Row],[Vendég gól]],"H",IF(meccsek[[#This Row],[Hazai gól]]&lt;meccsek[[#This Row],[Vendég gól]],"A","D" ) )</f>
        <v>D</v>
      </c>
    </row>
    <row r="265" spans="1:5" x14ac:dyDescent="0.25">
      <c r="A265" s="19" t="s">
        <v>1</v>
      </c>
      <c r="B265" s="19" t="s">
        <v>6</v>
      </c>
      <c r="C265" s="19">
        <v>1</v>
      </c>
      <c r="D265" s="19">
        <v>1</v>
      </c>
      <c r="E265" s="18" t="str">
        <f>IF(meccsek[[#This Row],[Hazai gól]]&gt;meccsek[[#This Row],[Vendég gól]],"H",IF(meccsek[[#This Row],[Hazai gól]]&lt;meccsek[[#This Row],[Vendég gól]],"A","D" ) )</f>
        <v>D</v>
      </c>
    </row>
    <row r="266" spans="1:5" x14ac:dyDescent="0.25">
      <c r="A266" s="18" t="s">
        <v>32</v>
      </c>
      <c r="B266" s="18" t="s">
        <v>33</v>
      </c>
      <c r="C266" s="18">
        <v>1</v>
      </c>
      <c r="D266" s="18">
        <v>0</v>
      </c>
      <c r="E266" s="18" t="str">
        <f>IF(meccsek[[#This Row],[Hazai gól]]&gt;meccsek[[#This Row],[Vendég gól]],"H",IF(meccsek[[#This Row],[Hazai gól]]&lt;meccsek[[#This Row],[Vendég gól]],"A","D" ) )</f>
        <v>H</v>
      </c>
    </row>
    <row r="267" spans="1:5" x14ac:dyDescent="0.25">
      <c r="A267" s="19" t="s">
        <v>10</v>
      </c>
      <c r="B267" s="19" t="s">
        <v>36</v>
      </c>
      <c r="C267" s="19">
        <v>1</v>
      </c>
      <c r="D267" s="19">
        <v>0</v>
      </c>
      <c r="E267" s="18" t="str">
        <f>IF(meccsek[[#This Row],[Hazai gól]]&gt;meccsek[[#This Row],[Vendég gól]],"H",IF(meccsek[[#This Row],[Hazai gól]]&lt;meccsek[[#This Row],[Vendég gól]],"A","D" ) )</f>
        <v>H</v>
      </c>
    </row>
    <row r="268" spans="1:5" x14ac:dyDescent="0.25">
      <c r="A268" s="18" t="s">
        <v>7</v>
      </c>
      <c r="B268" s="18" t="s">
        <v>11</v>
      </c>
      <c r="C268" s="18">
        <v>4</v>
      </c>
      <c r="D268" s="18">
        <v>0</v>
      </c>
      <c r="E268" s="18" t="str">
        <f>IF(meccsek[[#This Row],[Hazai gól]]&gt;meccsek[[#This Row],[Vendég gól]],"H",IF(meccsek[[#This Row],[Hazai gól]]&lt;meccsek[[#This Row],[Vendég gól]],"A","D" ) )</f>
        <v>H</v>
      </c>
    </row>
    <row r="269" spans="1:5" x14ac:dyDescent="0.25">
      <c r="A269" s="19" t="s">
        <v>34</v>
      </c>
      <c r="B269" s="19" t="s">
        <v>0</v>
      </c>
      <c r="C269" s="19">
        <v>0</v>
      </c>
      <c r="D269" s="19">
        <v>3</v>
      </c>
      <c r="E269" s="18" t="str">
        <f>IF(meccsek[[#This Row],[Hazai gól]]&gt;meccsek[[#This Row],[Vendég gól]],"H",IF(meccsek[[#This Row],[Hazai gól]]&lt;meccsek[[#This Row],[Vendég gól]],"A","D" ) )</f>
        <v>A</v>
      </c>
    </row>
    <row r="270" spans="1:5" x14ac:dyDescent="0.25">
      <c r="A270" s="18" t="s">
        <v>33</v>
      </c>
      <c r="B270" s="18" t="s">
        <v>5</v>
      </c>
      <c r="C270" s="18">
        <v>1</v>
      </c>
      <c r="D270" s="18">
        <v>1</v>
      </c>
      <c r="E270" s="18" t="str">
        <f>IF(meccsek[[#This Row],[Hazai gól]]&gt;meccsek[[#This Row],[Vendég gól]],"H",IF(meccsek[[#This Row],[Hazai gól]]&lt;meccsek[[#This Row],[Vendég gól]],"A","D" ) )</f>
        <v>D</v>
      </c>
    </row>
    <row r="271" spans="1:5" x14ac:dyDescent="0.25">
      <c r="A271" s="19" t="s">
        <v>36</v>
      </c>
      <c r="B271" s="19" t="s">
        <v>3</v>
      </c>
      <c r="C271" s="19">
        <v>2</v>
      </c>
      <c r="D271" s="19">
        <v>3</v>
      </c>
      <c r="E271" s="18" t="str">
        <f>IF(meccsek[[#This Row],[Hazai gól]]&gt;meccsek[[#This Row],[Vendég gól]],"H",IF(meccsek[[#This Row],[Hazai gól]]&lt;meccsek[[#This Row],[Vendég gól]],"A","D" ) )</f>
        <v>A</v>
      </c>
    </row>
    <row r="272" spans="1:5" x14ac:dyDescent="0.25">
      <c r="A272" s="18" t="s">
        <v>2</v>
      </c>
      <c r="B272" s="18" t="s">
        <v>4</v>
      </c>
      <c r="C272" s="18">
        <v>0</v>
      </c>
      <c r="D272" s="18">
        <v>1</v>
      </c>
      <c r="E272" s="18" t="str">
        <f>IF(meccsek[[#This Row],[Hazai gól]]&gt;meccsek[[#This Row],[Vendég gól]],"H",IF(meccsek[[#This Row],[Hazai gól]]&lt;meccsek[[#This Row],[Vendég gól]],"A","D" ) )</f>
        <v>A</v>
      </c>
    </row>
    <row r="273" spans="1:5" x14ac:dyDescent="0.25">
      <c r="A273" s="19" t="s">
        <v>11</v>
      </c>
      <c r="B273" s="19" t="s">
        <v>9</v>
      </c>
      <c r="C273" s="19">
        <v>3</v>
      </c>
      <c r="D273" s="19">
        <v>1</v>
      </c>
      <c r="E273" s="18" t="str">
        <f>IF(meccsek[[#This Row],[Hazai gól]]&gt;meccsek[[#This Row],[Vendég gól]],"H",IF(meccsek[[#This Row],[Hazai gól]]&lt;meccsek[[#This Row],[Vendég gól]],"A","D" ) )</f>
        <v>H</v>
      </c>
    </row>
    <row r="274" spans="1:5" x14ac:dyDescent="0.25">
      <c r="A274" s="18" t="s">
        <v>1</v>
      </c>
      <c r="B274" s="18" t="s">
        <v>13</v>
      </c>
      <c r="C274" s="18">
        <v>0</v>
      </c>
      <c r="D274" s="18">
        <v>1</v>
      </c>
      <c r="E274" s="18" t="str">
        <f>IF(meccsek[[#This Row],[Hazai gól]]&gt;meccsek[[#This Row],[Vendég gól]],"H",IF(meccsek[[#This Row],[Hazai gól]]&lt;meccsek[[#This Row],[Vendég gól]],"A","D" ) )</f>
        <v>A</v>
      </c>
    </row>
    <row r="275" spans="1:5" x14ac:dyDescent="0.25">
      <c r="A275" s="19" t="s">
        <v>8</v>
      </c>
      <c r="B275" s="19" t="s">
        <v>34</v>
      </c>
      <c r="C275" s="19">
        <v>1</v>
      </c>
      <c r="D275" s="19">
        <v>0</v>
      </c>
      <c r="E275" s="18" t="str">
        <f>IF(meccsek[[#This Row],[Hazai gól]]&gt;meccsek[[#This Row],[Vendég gól]],"H",IF(meccsek[[#This Row],[Hazai gól]]&lt;meccsek[[#This Row],[Vendég gól]],"A","D" ) )</f>
        <v>H</v>
      </c>
    </row>
    <row r="276" spans="1:5" x14ac:dyDescent="0.25">
      <c r="A276" s="18" t="s">
        <v>14</v>
      </c>
      <c r="B276" s="18" t="s">
        <v>32</v>
      </c>
      <c r="C276" s="18">
        <v>0</v>
      </c>
      <c r="D276" s="18">
        <v>0</v>
      </c>
      <c r="E276" s="18" t="str">
        <f>IF(meccsek[[#This Row],[Hazai gól]]&gt;meccsek[[#This Row],[Vendég gól]],"H",IF(meccsek[[#This Row],[Hazai gól]]&lt;meccsek[[#This Row],[Vendég gól]],"A","D" ) )</f>
        <v>D</v>
      </c>
    </row>
    <row r="277" spans="1:5" x14ac:dyDescent="0.25">
      <c r="A277" s="19" t="s">
        <v>35</v>
      </c>
      <c r="B277" s="19" t="s">
        <v>12</v>
      </c>
      <c r="C277" s="19">
        <v>1</v>
      </c>
      <c r="D277" s="19">
        <v>0</v>
      </c>
      <c r="E277" s="18" t="str">
        <f>IF(meccsek[[#This Row],[Hazai gól]]&gt;meccsek[[#This Row],[Vendég gól]],"H",IF(meccsek[[#This Row],[Hazai gól]]&lt;meccsek[[#This Row],[Vendég gól]],"A","D" ) )</f>
        <v>H</v>
      </c>
    </row>
    <row r="278" spans="1:5" x14ac:dyDescent="0.25">
      <c r="A278" s="18" t="s">
        <v>6</v>
      </c>
      <c r="B278" s="18" t="s">
        <v>10</v>
      </c>
      <c r="C278" s="18">
        <v>0</v>
      </c>
      <c r="D278" s="18">
        <v>0</v>
      </c>
      <c r="E278" s="18" t="str">
        <f>IF(meccsek[[#This Row],[Hazai gól]]&gt;meccsek[[#This Row],[Vendég gól]],"H",IF(meccsek[[#This Row],[Hazai gól]]&lt;meccsek[[#This Row],[Vendég gól]],"A","D" ) )</f>
        <v>D</v>
      </c>
    </row>
    <row r="279" spans="1:5" x14ac:dyDescent="0.25">
      <c r="A279" s="19" t="s">
        <v>0</v>
      </c>
      <c r="B279" s="19" t="s">
        <v>7</v>
      </c>
      <c r="C279" s="19">
        <v>0</v>
      </c>
      <c r="D279" s="19">
        <v>4</v>
      </c>
      <c r="E279" s="18" t="str">
        <f>IF(meccsek[[#This Row],[Hazai gól]]&gt;meccsek[[#This Row],[Vendég gól]],"H",IF(meccsek[[#This Row],[Hazai gól]]&lt;meccsek[[#This Row],[Vendég gól]],"A","D" ) )</f>
        <v>A</v>
      </c>
    </row>
    <row r="280" spans="1:5" x14ac:dyDescent="0.25">
      <c r="A280" s="18" t="s">
        <v>5</v>
      </c>
      <c r="B280" s="18" t="s">
        <v>34</v>
      </c>
      <c r="C280" s="18">
        <v>1</v>
      </c>
      <c r="D280" s="18">
        <v>0</v>
      </c>
      <c r="E280" s="18" t="str">
        <f>IF(meccsek[[#This Row],[Hazai gól]]&gt;meccsek[[#This Row],[Vendég gól]],"H",IF(meccsek[[#This Row],[Hazai gól]]&lt;meccsek[[#This Row],[Vendég gól]],"A","D" ) )</f>
        <v>H</v>
      </c>
    </row>
    <row r="281" spans="1:5" x14ac:dyDescent="0.25">
      <c r="A281" s="19" t="s">
        <v>9</v>
      </c>
      <c r="B281" s="19" t="s">
        <v>12</v>
      </c>
      <c r="C281" s="19">
        <v>2</v>
      </c>
      <c r="D281" s="19">
        <v>0</v>
      </c>
      <c r="E281" s="18" t="str">
        <f>IF(meccsek[[#This Row],[Hazai gól]]&gt;meccsek[[#This Row],[Vendég gól]],"H",IF(meccsek[[#This Row],[Hazai gól]]&lt;meccsek[[#This Row],[Vendég gól]],"A","D" ) )</f>
        <v>H</v>
      </c>
    </row>
    <row r="282" spans="1:5" x14ac:dyDescent="0.25">
      <c r="A282" s="18" t="s">
        <v>13</v>
      </c>
      <c r="B282" s="18" t="s">
        <v>36</v>
      </c>
      <c r="C282" s="18">
        <v>4</v>
      </c>
      <c r="D282" s="18">
        <v>1</v>
      </c>
      <c r="E282" s="18" t="str">
        <f>IF(meccsek[[#This Row],[Hazai gól]]&gt;meccsek[[#This Row],[Vendég gól]],"H",IF(meccsek[[#This Row],[Hazai gól]]&lt;meccsek[[#This Row],[Vendég gól]],"A","D" ) )</f>
        <v>H</v>
      </c>
    </row>
    <row r="283" spans="1:5" x14ac:dyDescent="0.25">
      <c r="A283" s="19" t="s">
        <v>14</v>
      </c>
      <c r="B283" s="19" t="s">
        <v>0</v>
      </c>
      <c r="C283" s="19">
        <v>1</v>
      </c>
      <c r="D283" s="19">
        <v>2</v>
      </c>
      <c r="E283" s="18" t="str">
        <f>IF(meccsek[[#This Row],[Hazai gól]]&gt;meccsek[[#This Row],[Vendég gól]],"H",IF(meccsek[[#This Row],[Hazai gól]]&lt;meccsek[[#This Row],[Vendég gól]],"A","D" ) )</f>
        <v>A</v>
      </c>
    </row>
    <row r="284" spans="1:5" x14ac:dyDescent="0.25">
      <c r="A284" s="18" t="s">
        <v>33</v>
      </c>
      <c r="B284" s="18" t="s">
        <v>2</v>
      </c>
      <c r="C284" s="18">
        <v>2</v>
      </c>
      <c r="D284" s="18">
        <v>1</v>
      </c>
      <c r="E284" s="18" t="str">
        <f>IF(meccsek[[#This Row],[Hazai gól]]&gt;meccsek[[#This Row],[Vendég gól]],"H",IF(meccsek[[#This Row],[Hazai gól]]&lt;meccsek[[#This Row],[Vendég gól]],"A","D" ) )</f>
        <v>H</v>
      </c>
    </row>
    <row r="285" spans="1:5" x14ac:dyDescent="0.25">
      <c r="A285" s="19" t="s">
        <v>32</v>
      </c>
      <c r="B285" s="19" t="s">
        <v>11</v>
      </c>
      <c r="C285" s="19">
        <v>4</v>
      </c>
      <c r="D285" s="19">
        <v>1</v>
      </c>
      <c r="E285" s="18" t="str">
        <f>IF(meccsek[[#This Row],[Hazai gól]]&gt;meccsek[[#This Row],[Vendég gól]],"H",IF(meccsek[[#This Row],[Hazai gól]]&lt;meccsek[[#This Row],[Vendég gól]],"A","D" ) )</f>
        <v>H</v>
      </c>
    </row>
    <row r="286" spans="1:5" x14ac:dyDescent="0.25">
      <c r="A286" s="18" t="s">
        <v>3</v>
      </c>
      <c r="B286" s="18" t="s">
        <v>1</v>
      </c>
      <c r="C286" s="18">
        <v>2</v>
      </c>
      <c r="D286" s="18">
        <v>2</v>
      </c>
      <c r="E286" s="18" t="str">
        <f>IF(meccsek[[#This Row],[Hazai gól]]&gt;meccsek[[#This Row],[Vendég gól]],"H",IF(meccsek[[#This Row],[Hazai gól]]&lt;meccsek[[#This Row],[Vendég gól]],"A","D" ) )</f>
        <v>D</v>
      </c>
    </row>
    <row r="287" spans="1:5" x14ac:dyDescent="0.25">
      <c r="A287" s="19" t="s">
        <v>4</v>
      </c>
      <c r="B287" s="19" t="s">
        <v>35</v>
      </c>
      <c r="C287" s="19">
        <v>0</v>
      </c>
      <c r="D287" s="19">
        <v>0</v>
      </c>
      <c r="E287" s="18" t="str">
        <f>IF(meccsek[[#This Row],[Hazai gól]]&gt;meccsek[[#This Row],[Vendég gól]],"H",IF(meccsek[[#This Row],[Hazai gól]]&lt;meccsek[[#This Row],[Vendég gól]],"A","D" ) )</f>
        <v>D</v>
      </c>
    </row>
    <row r="288" spans="1:5" x14ac:dyDescent="0.25">
      <c r="A288" s="18" t="s">
        <v>10</v>
      </c>
      <c r="B288" s="18" t="s">
        <v>8</v>
      </c>
      <c r="C288" s="18">
        <v>1</v>
      </c>
      <c r="D288" s="18">
        <v>0</v>
      </c>
      <c r="E288" s="18" t="str">
        <f>IF(meccsek[[#This Row],[Hazai gól]]&gt;meccsek[[#This Row],[Vendég gól]],"H",IF(meccsek[[#This Row],[Hazai gól]]&lt;meccsek[[#This Row],[Vendég gól]],"A","D" ) )</f>
        <v>H</v>
      </c>
    </row>
    <row r="289" spans="1:5" x14ac:dyDescent="0.25">
      <c r="A289" s="19" t="s">
        <v>6</v>
      </c>
      <c r="B289" s="19" t="s">
        <v>3</v>
      </c>
      <c r="C289" s="19">
        <v>4</v>
      </c>
      <c r="D289" s="19">
        <v>2</v>
      </c>
      <c r="E289" s="18" t="str">
        <f>IF(meccsek[[#This Row],[Hazai gól]]&gt;meccsek[[#This Row],[Vendég gól]],"H",IF(meccsek[[#This Row],[Hazai gól]]&lt;meccsek[[#This Row],[Vendég gól]],"A","D" ) )</f>
        <v>H</v>
      </c>
    </row>
    <row r="290" spans="1:5" x14ac:dyDescent="0.25">
      <c r="A290" s="18" t="s">
        <v>35</v>
      </c>
      <c r="B290" s="18" t="s">
        <v>32</v>
      </c>
      <c r="C290" s="18">
        <v>1</v>
      </c>
      <c r="D290" s="18">
        <v>2</v>
      </c>
      <c r="E290" s="18" t="str">
        <f>IF(meccsek[[#This Row],[Hazai gól]]&gt;meccsek[[#This Row],[Vendég gól]],"H",IF(meccsek[[#This Row],[Hazai gól]]&lt;meccsek[[#This Row],[Vendég gól]],"A","D" ) )</f>
        <v>A</v>
      </c>
    </row>
    <row r="291" spans="1:5" x14ac:dyDescent="0.25">
      <c r="A291" s="19" t="s">
        <v>34</v>
      </c>
      <c r="B291" s="19" t="s">
        <v>13</v>
      </c>
      <c r="C291" s="19">
        <v>1</v>
      </c>
      <c r="D291" s="19">
        <v>0</v>
      </c>
      <c r="E291" s="18" t="str">
        <f>IF(meccsek[[#This Row],[Hazai gól]]&gt;meccsek[[#This Row],[Vendég gól]],"H",IF(meccsek[[#This Row],[Hazai gól]]&lt;meccsek[[#This Row],[Vendég gól]],"A","D" ) )</f>
        <v>H</v>
      </c>
    </row>
    <row r="292" spans="1:5" x14ac:dyDescent="0.25">
      <c r="A292" s="18" t="s">
        <v>12</v>
      </c>
      <c r="B292" s="18" t="s">
        <v>33</v>
      </c>
      <c r="C292" s="18">
        <v>1</v>
      </c>
      <c r="D292" s="18">
        <v>1</v>
      </c>
      <c r="E292" s="18" t="str">
        <f>IF(meccsek[[#This Row],[Hazai gól]]&gt;meccsek[[#This Row],[Vendég gól]],"H",IF(meccsek[[#This Row],[Hazai gól]]&lt;meccsek[[#This Row],[Vendég gól]],"A","D" ) )</f>
        <v>D</v>
      </c>
    </row>
    <row r="293" spans="1:5" x14ac:dyDescent="0.25">
      <c r="A293" s="19" t="s">
        <v>0</v>
      </c>
      <c r="B293" s="19" t="s">
        <v>5</v>
      </c>
      <c r="C293" s="19">
        <v>2</v>
      </c>
      <c r="D293" s="19">
        <v>0</v>
      </c>
      <c r="E293" s="18" t="str">
        <f>IF(meccsek[[#This Row],[Hazai gól]]&gt;meccsek[[#This Row],[Vendég gól]],"H",IF(meccsek[[#This Row],[Hazai gól]]&lt;meccsek[[#This Row],[Vendég gól]],"A","D" ) )</f>
        <v>H</v>
      </c>
    </row>
    <row r="294" spans="1:5" x14ac:dyDescent="0.25">
      <c r="A294" s="18" t="s">
        <v>11</v>
      </c>
      <c r="B294" s="18" t="s">
        <v>36</v>
      </c>
      <c r="C294" s="18">
        <v>1</v>
      </c>
      <c r="D294" s="18">
        <v>0</v>
      </c>
      <c r="E294" s="18" t="str">
        <f>IF(meccsek[[#This Row],[Hazai gól]]&gt;meccsek[[#This Row],[Vendég gól]],"H",IF(meccsek[[#This Row],[Hazai gól]]&lt;meccsek[[#This Row],[Vendég gól]],"A","D" ) )</f>
        <v>H</v>
      </c>
    </row>
    <row r="295" spans="1:5" x14ac:dyDescent="0.25">
      <c r="A295" s="19" t="s">
        <v>8</v>
      </c>
      <c r="B295" s="19" t="s">
        <v>14</v>
      </c>
      <c r="C295" s="19">
        <v>1</v>
      </c>
      <c r="D295" s="19">
        <v>0</v>
      </c>
      <c r="E295" s="18" t="str">
        <f>IF(meccsek[[#This Row],[Hazai gól]]&gt;meccsek[[#This Row],[Vendég gól]],"H",IF(meccsek[[#This Row],[Hazai gól]]&lt;meccsek[[#This Row],[Vendég gól]],"A","D" ) )</f>
        <v>H</v>
      </c>
    </row>
    <row r="296" spans="1:5" x14ac:dyDescent="0.25">
      <c r="A296" s="18" t="s">
        <v>2</v>
      </c>
      <c r="B296" s="18" t="s">
        <v>10</v>
      </c>
      <c r="C296" s="18">
        <v>1</v>
      </c>
      <c r="D296" s="18">
        <v>2</v>
      </c>
      <c r="E296" s="18" t="str">
        <f>IF(meccsek[[#This Row],[Hazai gól]]&gt;meccsek[[#This Row],[Vendég gól]],"H",IF(meccsek[[#This Row],[Hazai gól]]&lt;meccsek[[#This Row],[Vendég gól]],"A","D" ) )</f>
        <v>A</v>
      </c>
    </row>
    <row r="297" spans="1:5" x14ac:dyDescent="0.25">
      <c r="A297" s="19" t="s">
        <v>9</v>
      </c>
      <c r="B297" s="19" t="s">
        <v>7</v>
      </c>
      <c r="C297" s="19">
        <v>2</v>
      </c>
      <c r="D297" s="19">
        <v>3</v>
      </c>
      <c r="E297" s="18" t="str">
        <f>IF(meccsek[[#This Row],[Hazai gól]]&gt;meccsek[[#This Row],[Vendég gól]],"H",IF(meccsek[[#This Row],[Hazai gól]]&lt;meccsek[[#This Row],[Vendég gól]],"A","D" ) )</f>
        <v>A</v>
      </c>
    </row>
    <row r="298" spans="1:5" x14ac:dyDescent="0.25">
      <c r="A298" s="18" t="s">
        <v>1</v>
      </c>
      <c r="B298" s="18" t="s">
        <v>4</v>
      </c>
      <c r="C298" s="18">
        <v>1</v>
      </c>
      <c r="D298" s="18">
        <v>1</v>
      </c>
      <c r="E298" s="18" t="str">
        <f>IF(meccsek[[#This Row],[Hazai gól]]&gt;meccsek[[#This Row],[Vendég gól]],"H",IF(meccsek[[#This Row],[Hazai gól]]&lt;meccsek[[#This Row],[Vendég gól]],"A","D" ) )</f>
        <v>D</v>
      </c>
    </row>
    <row r="299" spans="1:5" x14ac:dyDescent="0.25">
      <c r="A299" s="19" t="s">
        <v>10</v>
      </c>
      <c r="B299" s="19" t="s">
        <v>32</v>
      </c>
      <c r="C299" s="19">
        <v>0</v>
      </c>
      <c r="D299" s="19">
        <v>0</v>
      </c>
      <c r="E299" s="18" t="str">
        <f>IF(meccsek[[#This Row],[Hazai gól]]&gt;meccsek[[#This Row],[Vendég gól]],"H",IF(meccsek[[#This Row],[Hazai gól]]&lt;meccsek[[#This Row],[Vendég gól]],"A","D" ) )</f>
        <v>D</v>
      </c>
    </row>
    <row r="300" spans="1:5" x14ac:dyDescent="0.25">
      <c r="A300" s="18" t="s">
        <v>2</v>
      </c>
      <c r="B300" s="18" t="s">
        <v>34</v>
      </c>
      <c r="C300" s="18">
        <v>3</v>
      </c>
      <c r="D300" s="18">
        <v>0</v>
      </c>
      <c r="E300" s="18" t="str">
        <f>IF(meccsek[[#This Row],[Hazai gól]]&gt;meccsek[[#This Row],[Vendég gól]],"H",IF(meccsek[[#This Row],[Hazai gól]]&lt;meccsek[[#This Row],[Vendég gól]],"A","D" ) )</f>
        <v>H</v>
      </c>
    </row>
    <row r="301" spans="1:5" x14ac:dyDescent="0.25">
      <c r="A301" s="19" t="s">
        <v>36</v>
      </c>
      <c r="B301" s="19" t="s">
        <v>1</v>
      </c>
      <c r="C301" s="19">
        <v>1</v>
      </c>
      <c r="D301" s="19">
        <v>0</v>
      </c>
      <c r="E301" s="18" t="str">
        <f>IF(meccsek[[#This Row],[Hazai gól]]&gt;meccsek[[#This Row],[Vendég gól]],"H",IF(meccsek[[#This Row],[Hazai gól]]&lt;meccsek[[#This Row],[Vendég gól]],"A","D" ) )</f>
        <v>H</v>
      </c>
    </row>
    <row r="302" spans="1:5" x14ac:dyDescent="0.25">
      <c r="A302" s="18" t="s">
        <v>4</v>
      </c>
      <c r="B302" s="18" t="s">
        <v>11</v>
      </c>
      <c r="C302" s="18">
        <v>1</v>
      </c>
      <c r="D302" s="18">
        <v>2</v>
      </c>
      <c r="E302" s="18" t="str">
        <f>IF(meccsek[[#This Row],[Hazai gól]]&gt;meccsek[[#This Row],[Vendég gól]],"H",IF(meccsek[[#This Row],[Hazai gól]]&lt;meccsek[[#This Row],[Vendég gól]],"A","D" ) )</f>
        <v>A</v>
      </c>
    </row>
    <row r="303" spans="1:5" x14ac:dyDescent="0.25">
      <c r="A303" s="20" t="s">
        <v>5</v>
      </c>
      <c r="B303" s="20" t="s">
        <v>12</v>
      </c>
      <c r="C303" s="20">
        <v>1</v>
      </c>
      <c r="D303" s="20">
        <v>2</v>
      </c>
      <c r="E303" s="18" t="str">
        <f>IF(meccsek[[#This Row],[Hazai gól]]&gt;meccsek[[#This Row],[Vendég gól]],"H",IF(meccsek[[#This Row],[Hazai gól]]&lt;meccsek[[#This Row],[Vendég gól]],"A","D" ) )</f>
        <v>A</v>
      </c>
    </row>
    <row r="304" spans="1:5" x14ac:dyDescent="0.25">
      <c r="A304" s="20" t="s">
        <v>3</v>
      </c>
      <c r="B304" s="20" t="s">
        <v>9</v>
      </c>
      <c r="C304" s="20">
        <v>1</v>
      </c>
      <c r="D304" s="20">
        <v>0</v>
      </c>
      <c r="E304" s="27" t="str">
        <f>IF(meccsek[[#This Row],[Hazai gól]]&gt;meccsek[[#This Row],[Vendég gól]],"H",IF(meccsek[[#This Row],[Hazai gól]]&lt;meccsek[[#This Row],[Vendég gól]],"A","D" ) )</f>
        <v>H</v>
      </c>
    </row>
    <row r="305" spans="1:5" x14ac:dyDescent="0.25">
      <c r="A305" s="20" t="s">
        <v>13</v>
      </c>
      <c r="B305" s="20" t="s">
        <v>8</v>
      </c>
      <c r="C305" s="20">
        <v>1</v>
      </c>
      <c r="D305" s="20">
        <v>0</v>
      </c>
      <c r="E305" s="27" t="str">
        <f>IF(meccsek[[#This Row],[Hazai gól]]&gt;meccsek[[#This Row],[Vendég gól]],"H",IF(meccsek[[#This Row],[Hazai gól]]&lt;meccsek[[#This Row],[Vendég gól]],"A","D" ) )</f>
        <v>H</v>
      </c>
    </row>
    <row r="306" spans="1:5" x14ac:dyDescent="0.25">
      <c r="A306" s="20" t="s">
        <v>33</v>
      </c>
      <c r="B306" s="20" t="s">
        <v>14</v>
      </c>
      <c r="C306" s="20">
        <v>1</v>
      </c>
      <c r="D306" s="20">
        <v>0</v>
      </c>
      <c r="E306" s="27" t="str">
        <f>IF(meccsek[[#This Row],[Hazai gól]]&gt;meccsek[[#This Row],[Vendég gól]],"H",IF(meccsek[[#This Row],[Hazai gól]]&lt;meccsek[[#This Row],[Vendég gól]],"A","D" ) )</f>
        <v>H</v>
      </c>
    </row>
    <row r="307" spans="1:5" x14ac:dyDescent="0.25">
      <c r="A307" s="20" t="s">
        <v>6</v>
      </c>
      <c r="B307" s="20" t="s">
        <v>0</v>
      </c>
      <c r="C307" s="20">
        <v>1</v>
      </c>
      <c r="D307" s="20">
        <v>0</v>
      </c>
      <c r="E307" s="27" t="str">
        <f>IF(meccsek[[#This Row],[Hazai gól]]&gt;meccsek[[#This Row],[Vendég gól]],"H",IF(meccsek[[#This Row],[Hazai gól]]&lt;meccsek[[#This Row],[Vendég gól]],"A","D" ) )</f>
        <v>H</v>
      </c>
    </row>
    <row r="308" spans="1:5" x14ac:dyDescent="0.25">
      <c r="A308" s="20" t="s">
        <v>2</v>
      </c>
      <c r="B308" s="20" t="s">
        <v>11</v>
      </c>
      <c r="C308" s="20"/>
      <c r="D308" s="20"/>
      <c r="E308" s="27" t="str">
        <f>IF(meccsek[[#This Row],[Hazai gól]]&gt;meccsek[[#This Row],[Vendég gól]],"H",IF(meccsek[[#This Row],[Hazai gól]]&lt;meccsek[[#This Row],[Vendég gól]],"A","D" ) )</f>
        <v>D</v>
      </c>
    </row>
    <row r="309" spans="1:5" x14ac:dyDescent="0.25">
      <c r="A309" s="20" t="s">
        <v>3</v>
      </c>
      <c r="B309" s="20" t="s">
        <v>14</v>
      </c>
      <c r="C309" s="20"/>
      <c r="D309" s="20"/>
      <c r="E309" s="27" t="str">
        <f>IF(meccsek[[#This Row],[Hazai gól]]&gt;meccsek[[#This Row],[Vendég gól]],"H",IF(meccsek[[#This Row],[Hazai gól]]&lt;meccsek[[#This Row],[Vendég gól]],"A","D" ) )</f>
        <v>D</v>
      </c>
    </row>
    <row r="310" spans="1:5" x14ac:dyDescent="0.25">
      <c r="A310" s="20" t="s">
        <v>1</v>
      </c>
      <c r="B310" s="20" t="s">
        <v>10</v>
      </c>
      <c r="C310" s="20"/>
      <c r="D310" s="20"/>
      <c r="E310" s="27" t="str">
        <f>IF(meccsek[[#This Row],[Hazai gól]]&gt;meccsek[[#This Row],[Vendég gól]],"H",IF(meccsek[[#This Row],[Hazai gól]]&lt;meccsek[[#This Row],[Vendég gól]],"A","D" ) )</f>
        <v>D</v>
      </c>
    </row>
    <row r="311" spans="1:5" x14ac:dyDescent="0.25">
      <c r="A311" s="20" t="s">
        <v>7</v>
      </c>
      <c r="B311" s="20" t="s">
        <v>34</v>
      </c>
      <c r="C311" s="20"/>
      <c r="D311" s="20"/>
      <c r="E311" s="27" t="str">
        <f>IF(meccsek[[#This Row],[Hazai gól]]&gt;meccsek[[#This Row],[Vendég gól]],"H",IF(meccsek[[#This Row],[Hazai gól]]&lt;meccsek[[#This Row],[Vendég gól]],"A","D" ) )</f>
        <v>D</v>
      </c>
    </row>
    <row r="312" spans="1:5" x14ac:dyDescent="0.25">
      <c r="A312" s="20" t="s">
        <v>5</v>
      </c>
      <c r="B312" s="20" t="s">
        <v>32</v>
      </c>
      <c r="C312" s="20"/>
      <c r="D312" s="20"/>
      <c r="E312" s="27" t="str">
        <f>IF(meccsek[[#This Row],[Hazai gól]]&gt;meccsek[[#This Row],[Vendég gól]],"H",IF(meccsek[[#This Row],[Hazai gól]]&lt;meccsek[[#This Row],[Vendég gól]],"A","D" ) )</f>
        <v>D</v>
      </c>
    </row>
  </sheetData>
  <conditionalFormatting sqref="B258">
    <cfRule type="cellIs" dxfId="11" priority="1" operator="equal">
      <formula>"Vallecano"</formula>
    </cfRule>
    <cfRule type="cellIs" dxfId="10" priority="2" operator="equal">
      <formula>"Real Madrid"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43BF8-4B53-4A6F-9C52-91BF386481C1}">
  <dimension ref="A1:Z312"/>
  <sheetViews>
    <sheetView workbookViewId="0">
      <selection activeCell="J28" sqref="J28"/>
    </sheetView>
  </sheetViews>
  <sheetFormatPr defaultRowHeight="15" x14ac:dyDescent="0.25"/>
  <cols>
    <col min="1" max="1" width="11.7109375" bestFit="1" customWidth="1"/>
    <col min="2" max="2" width="18.85546875" bestFit="1" customWidth="1"/>
    <col min="3" max="3" width="8.85546875" bestFit="1" customWidth="1"/>
    <col min="4" max="4" width="11" bestFit="1" customWidth="1"/>
    <col min="5" max="5" width="13.7109375" bestFit="1" customWidth="1"/>
    <col min="6" max="8" width="14.42578125" bestFit="1" customWidth="1"/>
    <col min="9" max="9" width="20.85546875" bestFit="1" customWidth="1"/>
    <col min="10" max="11" width="12.5703125" bestFit="1" customWidth="1"/>
    <col min="12" max="12" width="16" bestFit="1" customWidth="1"/>
    <col min="13" max="13" width="12.5703125" bestFit="1" customWidth="1"/>
    <col min="14" max="14" width="13.85546875" bestFit="1" customWidth="1"/>
    <col min="15" max="15" width="14.42578125" bestFit="1" customWidth="1"/>
    <col min="16" max="17" width="12.5703125" bestFit="1" customWidth="1"/>
    <col min="18" max="20" width="13.7109375" bestFit="1" customWidth="1"/>
    <col min="21" max="22" width="8" bestFit="1" customWidth="1"/>
    <col min="23" max="23" width="11.140625" customWidth="1"/>
    <col min="24" max="24" width="19.85546875" bestFit="1" customWidth="1"/>
    <col min="26" max="26" width="9.5703125" bestFit="1" customWidth="1"/>
  </cols>
  <sheetData>
    <row r="1" spans="1:26" ht="46.5" customHeight="1" x14ac:dyDescent="0.25">
      <c r="A1" t="s">
        <v>37</v>
      </c>
      <c r="B1" t="s">
        <v>38</v>
      </c>
      <c r="C1" t="s">
        <v>39</v>
      </c>
      <c r="D1" t="s">
        <v>40</v>
      </c>
      <c r="E1" t="s">
        <v>310</v>
      </c>
      <c r="F1" s="21" t="s">
        <v>42</v>
      </c>
      <c r="G1" s="21" t="s">
        <v>43</v>
      </c>
      <c r="H1" s="21" t="s">
        <v>44</v>
      </c>
      <c r="I1" s="21" t="s">
        <v>45</v>
      </c>
      <c r="J1" s="21" t="s">
        <v>46</v>
      </c>
      <c r="K1" s="21" t="s">
        <v>47</v>
      </c>
      <c r="L1" s="21" t="s">
        <v>48</v>
      </c>
      <c r="M1" s="21" t="s">
        <v>49</v>
      </c>
      <c r="N1" s="21" t="s">
        <v>50</v>
      </c>
      <c r="O1" s="21" t="s">
        <v>51</v>
      </c>
      <c r="P1" s="21" t="s">
        <v>52</v>
      </c>
      <c r="Q1" s="21" t="s">
        <v>53</v>
      </c>
      <c r="R1" s="21" t="s">
        <v>17</v>
      </c>
      <c r="S1" s="21" t="s">
        <v>18</v>
      </c>
      <c r="T1" s="21" t="s">
        <v>19</v>
      </c>
      <c r="U1" s="21" t="s">
        <v>20</v>
      </c>
      <c r="V1" s="21" t="s">
        <v>21</v>
      </c>
      <c r="W1" s="21" t="s">
        <v>22</v>
      </c>
      <c r="X1" t="s">
        <v>311</v>
      </c>
      <c r="Y1" s="23" t="s">
        <v>312</v>
      </c>
      <c r="Z1" s="25">
        <f>COUNTIF(X2:X307, TRUE)/COUNTA(X2:X307)</f>
        <v>0.85620915032679734</v>
      </c>
    </row>
    <row r="2" spans="1:26" x14ac:dyDescent="0.25">
      <c r="A2" t="str" cm="1">
        <f t="array" ref="A2:E312">meccsek[]</f>
        <v>Valencia</v>
      </c>
      <c r="B2" t="str">
        <v>Espanyol</v>
      </c>
      <c r="C2">
        <v>1</v>
      </c>
      <c r="D2">
        <v>2</v>
      </c>
      <c r="E2" t="str">
        <v>A</v>
      </c>
      <c r="F2" s="22">
        <f>INDEX('la-liga ranking'!$A$2:$I$21,MATCH($A2,'la-liga ranking'!$A$2:$A$21,0),7)/(INDEX('la-liga ranking'!$A$2:$I$21,MATCH($B2,'la-liga ranking'!$A$2:$A$21,0),7)+0.1)</f>
        <v>1.1811023622047243</v>
      </c>
      <c r="G2" s="22">
        <f>INDEX('la-liga ranking'!$A$2:$I$21,MATCH($A2,'la-liga ranking'!$A$2:$A$21,0),8)/(INDEX('la-liga ranking'!$A$2:$I$21,MATCH($B2,'la-liga ranking'!$A$2:$A$21,0),8)+0.1)*-1</f>
        <v>-0.97804391217564868</v>
      </c>
      <c r="H2" s="22">
        <f>INDEX('la-liga ranking'!$A$2:$I$21,MATCH($A2,'la-liga ranking'!$A$2:$A$21,0),9)/(INDEX('la-liga ranking'!$A$2:$I$21,MATCH($B2,'la-liga ranking'!$A$2:$A$21,0),9)+0.1)</f>
        <v>1.0972568578553616</v>
      </c>
      <c r="I2" s="22">
        <f>(INDEX('world ranking'!$A$2:$B$21,MATCH($A2,'world ranking'!$A$2:$A$21,0),2)/(INDEX('world ranking'!$A$2:$B$21,MATCH($B2,'world ranking'!$A$2:$A$21,0),2)+0.1))*20</f>
        <v>21.167555070323036</v>
      </c>
      <c r="J2" s="22">
        <f>(INDEX('la-liga ranking'!$A$2:$I$21,MATCH($A2,'la-liga ranking'!$A$2:$A$21,0),4)/(INDEX('la-liga ranking'!$A$2:$I$21,MATCH($B2,'la-liga ranking'!$A$2:$A$21,0),4)+0.1))*1</f>
        <v>0.99009900990099009</v>
      </c>
      <c r="K2" s="22">
        <f>(INDEX('la-liga ranking'!$A$2:$I$21,MATCH($A2,'la-liga ranking'!$A$2:$A$21,0),5)/(INDEX('la-liga ranking'!$A$2:$I$21,MATCH($B2,'la-liga ranking'!$A$2:$A$21,0),5)+0.1))*-1</f>
        <v>-0.72847682119205304</v>
      </c>
      <c r="L2" s="22">
        <f>(INDEX('la-liga ranking'!$A$2:$I$21,MATCH($B2,'la-liga ranking'!$A$2:$A$21,0),7)+0.1)/INDEX('la-liga ranking'!$A$2:$I$21,MATCH($A2,'la-liga ranking'!$A$2:$A$21,0),7)</f>
        <v>0.84666666666666668</v>
      </c>
      <c r="M2" s="22">
        <f>(INDEX('la-liga ranking'!$A$2:$I$21,MATCH($B2,'la-liga ranking'!$A$2:$A$21,0),8)+0.1)/INDEX('la-liga ranking'!$A$2:$I$21,MATCH($A2,'la-liga ranking'!$A$2:$A$21,0),8)*-1</f>
        <v>-1.0224489795918368</v>
      </c>
      <c r="N2" s="22">
        <f>(INDEX('la-liga ranking'!$A$2:$I$21,MATCH($B2,'la-liga ranking'!$A$2:$A$21,0),9)+0.1)/(INDEX('la-liga ranking'!$A$2:$I$21,MATCH($A2,'la-liga ranking'!$A$2:$A$21,0),9)+0.1)</f>
        <v>0.90929705215419498</v>
      </c>
      <c r="O2" s="22">
        <f>((INDEX('world ranking'!$A$2:$B$21,MATCH($B2,'world ranking'!$A$2:$A$21,0),2)+0.1)/(INDEX('world ranking'!$A$2:$B$21,MATCH($A2,'world ranking'!$A$2:$A$21,0),2)+0.1))*20</f>
        <v>18.895698076573023</v>
      </c>
      <c r="P2" s="22">
        <f>(INDEX('la-liga ranking'!$A$2:$I$21,MATCH($B2,'la-liga ranking'!$A$2:$A$21,0),4)+0.1)/(INDEX('la-liga ranking'!$A$2:$I$21,MATCH($A2,'la-liga ranking'!$A$2:$A$21,0),4)+0.1)*1</f>
        <v>1</v>
      </c>
      <c r="Q2" s="22">
        <f>(INDEX('la-liga ranking'!$A$2:$I$21,MATCH($B2,'la-liga ranking'!$A$2:$A$21,0),5)+0.1)/(INDEX('la-liga ranking'!$A$2:$I$21,MATCH($A2,'la-liga ranking'!$A$2:$A$21,0),5)+0.1)*-1</f>
        <v>-1.3603603603603605</v>
      </c>
      <c r="R2" s="22">
        <f>(SUM(F2:K2))*1.05</f>
        <v>23.865967195262233</v>
      </c>
      <c r="S2" s="22">
        <f>SUM(L2:Q2)</f>
        <v>19.268852455441689</v>
      </c>
      <c r="T2" s="22">
        <f>SUM(R2:S2)</f>
        <v>43.134819650703918</v>
      </c>
      <c r="U2" s="14">
        <f>R2/T2</f>
        <v>0.55328774731234476</v>
      </c>
      <c r="V2" s="14">
        <f>S2/T2</f>
        <v>0.4467122526876553</v>
      </c>
      <c r="W2" t="str">
        <f>IF(U2&gt;V2, "H", IF(U2&lt;V2, "A", "D"))</f>
        <v>H</v>
      </c>
      <c r="X2" t="b">
        <f>OR(W2=E2, E2="D")</f>
        <v>0</v>
      </c>
    </row>
    <row r="3" spans="1:26" x14ac:dyDescent="0.25">
      <c r="A3" t="str">
        <v>Cádiz</v>
      </c>
      <c r="B3" t="str">
        <v>RCD Mallorca</v>
      </c>
      <c r="C3">
        <v>1</v>
      </c>
      <c r="D3">
        <v>1</v>
      </c>
      <c r="E3" t="str">
        <v>D</v>
      </c>
      <c r="F3" s="22">
        <f>INDEX('la-liga ranking'!$A$2:$I$21,MATCH($A3,'la-liga ranking'!$A$2:$A$21,0),7)/(INDEX('la-liga ranking'!$A$2:$I$21,MATCH($B3,'la-liga ranking'!$A$2:$A$21,0),7)+0.1)</f>
        <v>1.02803738317757</v>
      </c>
      <c r="G3" s="22">
        <f>INDEX('la-liga ranking'!$A$2:$I$21,MATCH($A3,'la-liga ranking'!$A$2:$A$21,0),8)/(INDEX('la-liga ranking'!$A$2:$I$21,MATCH($B3,'la-liga ranking'!$A$2:$A$21,0),8)+0.1)</f>
        <v>0.75684380032206122</v>
      </c>
      <c r="H3" s="22">
        <f>INDEX('la-liga ranking'!$A$2:$I$21,MATCH($A3,'la-liga ranking'!$A$2:$A$21,0),9)/(INDEX('la-liga ranking'!$A$2:$I$21,MATCH($B3,'la-liga ranking'!$A$2:$A$21,0),9)+0.1)</f>
        <v>1.0903426791277258</v>
      </c>
      <c r="I3" s="22">
        <f>(INDEX('world ranking'!$A$2:$B$21,MATCH($A3,'world ranking'!$A$2:$A$21,0),2)/(INDEX('world ranking'!$A$2:$B$21,MATCH($B3,'world ranking'!$A$2:$A$21,0),2)+0.1))*20</f>
        <v>19.723840062823115</v>
      </c>
      <c r="J3" s="22">
        <f>INDEX('la-liga ranking'!$A$2:$I$21,MATCH($A3,'la-liga ranking'!$A$2:$A$21,0),4)/(INDEX('la-liga ranking'!$A$2:$I$21,MATCH($B3,'la-liga ranking'!$A$2:$A$21,0),4)+0.1)</f>
        <v>0.86419753086419759</v>
      </c>
      <c r="K3" s="22">
        <f>INDEX('la-liga ranking'!$A$2:$I$21,MATCH($A3,'la-liga ranking'!$A$2:$A$21,0),5)/(INDEX('la-liga ranking'!$A$2:$I$21,MATCH($B3,'la-liga ranking'!$A$2:$A$21,0),5)+0.1)</f>
        <v>0.73298429319371727</v>
      </c>
      <c r="L3" s="22">
        <f>(INDEX('la-liga ranking'!$A$2:$I$21,MATCH($B3,'la-liga ranking'!$A$2:$A$21,0),7)+0.1)/INDEX('la-liga ranking'!$A$2:$I$21,MATCH($A3,'la-liga ranking'!$A$2:$A$21,0),7)</f>
        <v>0.97272727272727277</v>
      </c>
      <c r="M3" s="22">
        <f>(INDEX('la-liga ranking'!$A$2:$I$21,MATCH($B3,'la-liga ranking'!$A$2:$A$21,0),8)+0.1)/INDEX('la-liga ranking'!$A$2:$I$21,MATCH($A3,'la-liga ranking'!$A$2:$A$21,0),8)</f>
        <v>1.3212765957446808</v>
      </c>
      <c r="N3" s="22">
        <f>(INDEX('la-liga ranking'!$A$2:$I$21,MATCH($B3,'la-liga ranking'!$A$2:$A$21,0),9)+0.1)/(INDEX('la-liga ranking'!$A$2:$I$21,MATCH($A3,'la-liga ranking'!$A$2:$A$21,0),9)+0.1)</f>
        <v>0.9145299145299145</v>
      </c>
      <c r="O3" s="22">
        <f>((INDEX('world ranking'!$A$2:$B$21,MATCH($B3,'world ranking'!$A$2:$A$21,0),2)+0.1)/(INDEX('world ranking'!$A$2:$B$21,MATCH($A3,'world ranking'!$A$2:$A$21,0),2)+0.1))*20</f>
        <v>20.27868091035764</v>
      </c>
      <c r="P3" s="22">
        <f>(INDEX('la-liga ranking'!$A$2:$I$21,MATCH($B3,'la-liga ranking'!$A$2:$A$21,0),4)+0.1)/(INDEX('la-liga ranking'!$A$2:$I$21,MATCH($A3,'la-liga ranking'!$A$2:$A$21,0),4)+0.1)</f>
        <v>1.1408450704225352</v>
      </c>
      <c r="Q3" s="22">
        <f>(INDEX('la-liga ranking'!$A$2:$I$21,MATCH($B3,'la-liga ranking'!$A$2:$A$21,0),5)+0.1)/(INDEX('la-liga ranking'!$A$2:$I$21,MATCH($A3,'la-liga ranking'!$A$2:$A$21,0),5)+0.1)</f>
        <v>1.3546099290780143</v>
      </c>
      <c r="R3" s="22">
        <f t="shared" ref="R3:R66" si="0">SUM(F3:K3)*1.035</f>
        <v>25.043114350741178</v>
      </c>
      <c r="S3" s="22">
        <f t="shared" ref="S3:S66" si="1">SUM(L3:Q3)</f>
        <v>25.982669692860057</v>
      </c>
      <c r="T3" s="22">
        <f t="shared" ref="T3:T66" si="2">SUM(R3:S3)</f>
        <v>51.025784043601234</v>
      </c>
      <c r="U3" s="14">
        <f t="shared" ref="U3:U66" si="3">R3/T3</f>
        <v>0.49079332772901602</v>
      </c>
      <c r="V3" s="14">
        <f t="shared" ref="V3:V66" si="4">S3/T3</f>
        <v>0.50920667227098393</v>
      </c>
      <c r="W3" t="str">
        <f t="shared" ref="W3:W66" si="5">IF(U3&gt;V3, "H", IF(U3&lt;V3, "A", "D"))</f>
        <v>A</v>
      </c>
      <c r="X3" t="b">
        <f t="shared" ref="X3:X66" si="6">OR(W3=E3, E3="D")</f>
        <v>1</v>
      </c>
    </row>
    <row r="4" spans="1:26" x14ac:dyDescent="0.25">
      <c r="A4" t="str">
        <v>Atlético Madrid</v>
      </c>
      <c r="B4" t="str">
        <v>Real Betis Balompié</v>
      </c>
      <c r="C4">
        <v>3</v>
      </c>
      <c r="D4">
        <v>0</v>
      </c>
      <c r="E4" t="str">
        <v>H</v>
      </c>
      <c r="F4" s="22">
        <f>INDEX('la-liga ranking'!$A$2:$I$21,MATCH($A4,'la-liga ranking'!$A$2:$A$21,0),7)/(INDEX('la-liga ranking'!$A$2:$I$21,MATCH($B4,'la-liga ranking'!$A$2:$A$21,0),7)+0.1)</f>
        <v>1.0507880910683012</v>
      </c>
      <c r="G4" s="22">
        <f>INDEX('la-liga ranking'!$A$2:$I$21,MATCH($A4,'la-liga ranking'!$A$2:$A$21,0),8)/(INDEX('la-liga ranking'!$A$2:$I$21,MATCH($B4,'la-liga ranking'!$A$2:$A$21,0),8)+0.1)*-1</f>
        <v>-1.0224438902743143</v>
      </c>
      <c r="H4" s="22">
        <f>INDEX('la-liga ranking'!$A$2:$I$21,MATCH($A4,'la-liga ranking'!$A$2:$A$21,0),9)/(INDEX('la-liga ranking'!$A$2:$I$21,MATCH($B4,'la-liga ranking'!$A$2:$A$21,0),9)+0.1)</f>
        <v>1.1015490533562822</v>
      </c>
      <c r="I4" s="22">
        <f>(INDEX('world ranking'!$A$2:$B$21,MATCH($A4,'world ranking'!$A$2:$A$21,0),2)/(INDEX('world ranking'!$A$2:$B$21,MATCH($B4,'world ranking'!$A$2:$A$21,0),2)+0.1))*20</f>
        <v>20.848888633622423</v>
      </c>
      <c r="J4" s="22">
        <f>(INDEX('la-liga ranking'!$A$2:$I$21,MATCH($A4,'la-liga ranking'!$A$2:$A$21,0),4)/(INDEX('la-liga ranking'!$A$2:$I$21,MATCH($B4,'la-liga ranking'!$A$2:$A$21,0),4)+0.1))*1</f>
        <v>1.1111111111111109</v>
      </c>
      <c r="K4" s="22">
        <f>(INDEX('la-liga ranking'!$A$2:$I$21,MATCH($A4,'la-liga ranking'!$A$2:$A$21,0),5)/(INDEX('la-liga ranking'!$A$2:$I$21,MATCH($B4,'la-liga ranking'!$A$2:$A$21,0),5)+0.1))*-1</f>
        <v>-0.81081081081081086</v>
      </c>
      <c r="L4" s="22">
        <f>(INDEX('la-liga ranking'!$A$2:$I$21,MATCH($B4,'la-liga ranking'!$A$2:$A$21,0),7)+0.1)/INDEX('la-liga ranking'!$A$2:$I$21,MATCH($A4,'la-liga ranking'!$A$2:$A$21,0),7)</f>
        <v>0.95166666666666666</v>
      </c>
      <c r="M4" s="22">
        <f>(INDEX('la-liga ranking'!$A$2:$I$21,MATCH($B4,'la-liga ranking'!$A$2:$A$21,0),8)+0.1)/INDEX('la-liga ranking'!$A$2:$I$21,MATCH($A4,'la-liga ranking'!$A$2:$A$21,0),8)*-1</f>
        <v>-0.97804878048780486</v>
      </c>
      <c r="N4" s="22">
        <f>(INDEX('la-liga ranking'!$A$2:$I$21,MATCH($B4,'la-liga ranking'!$A$2:$A$21,0),9)+0.1)/(INDEX('la-liga ranking'!$A$2:$I$21,MATCH($A4,'la-liga ranking'!$A$2:$A$21,0),9)+0.1)</f>
        <v>0.90639625585023409</v>
      </c>
      <c r="O4" s="22">
        <f>((INDEX('world ranking'!$A$2:$B$21,MATCH($B4,'world ranking'!$A$2:$A$21,0),2)+0.1)/(INDEX('world ranking'!$A$2:$B$21,MATCH($A4,'world ranking'!$A$2:$A$21,0),2)+0.1))*20</f>
        <v>19.18461792738692</v>
      </c>
      <c r="P4" s="22">
        <f>(INDEX('la-liga ranking'!$A$2:$I$21,MATCH($B4,'la-liga ranking'!$A$2:$A$21,0),4)+0.1)/(INDEX('la-liga ranking'!$A$2:$I$21,MATCH($A4,'la-liga ranking'!$A$2:$A$21,0),4)+0.1)*1</f>
        <v>0.89528795811518325</v>
      </c>
      <c r="Q4" s="22">
        <f>(INDEX('la-liga ranking'!$A$2:$I$21,MATCH($B4,'la-liga ranking'!$A$2:$A$21,0),5)+0.1)/(INDEX('la-liga ranking'!$A$2:$I$21,MATCH($A4,'la-liga ranking'!$A$2:$A$21,0),5)+0.1)*-1</f>
        <v>-1.2197802197802199</v>
      </c>
      <c r="R4" s="22">
        <f t="shared" ref="R4:R5" si="7">(SUM(F4:K4))*1.05</f>
        <v>23.393036297476641</v>
      </c>
      <c r="S4" s="22">
        <f t="shared" si="1"/>
        <v>19.740139807750982</v>
      </c>
      <c r="T4" s="22">
        <f t="shared" si="2"/>
        <v>43.133176105227619</v>
      </c>
      <c r="U4" s="14">
        <f t="shared" si="3"/>
        <v>0.54234439495962528</v>
      </c>
      <c r="V4" s="14">
        <f t="shared" si="4"/>
        <v>0.45765560504037478</v>
      </c>
      <c r="W4" t="str">
        <f t="shared" si="5"/>
        <v>H</v>
      </c>
      <c r="X4" t="b">
        <f t="shared" si="6"/>
        <v>1</v>
      </c>
    </row>
    <row r="5" spans="1:26" x14ac:dyDescent="0.25">
      <c r="A5" t="str">
        <v>Getafe</v>
      </c>
      <c r="B5" t="str">
        <v>Espanyol</v>
      </c>
      <c r="C5">
        <v>2</v>
      </c>
      <c r="D5">
        <v>1</v>
      </c>
      <c r="E5" t="str">
        <v>H</v>
      </c>
      <c r="F5" s="22">
        <f>INDEX('la-liga ranking'!$A$2:$I$21,MATCH($A5,'la-liga ranking'!$A$2:$A$21,0),7)/(INDEX('la-liga ranking'!$A$2:$I$21,MATCH($B5,'la-liga ranking'!$A$2:$A$21,0),7)+0.1)</f>
        <v>0.81364829396325455</v>
      </c>
      <c r="G5" s="22">
        <f>INDEX('la-liga ranking'!$A$2:$I$21,MATCH($A5,'la-liga ranking'!$A$2:$A$21,0),8)/(INDEX('la-liga ranking'!$A$2:$I$21,MATCH($B5,'la-liga ranking'!$A$2:$A$21,0),8)+0.1)*-1</f>
        <v>-0.73852295409181634</v>
      </c>
      <c r="H5" s="22">
        <f>INDEX('la-liga ranking'!$A$2:$I$21,MATCH($A5,'la-liga ranking'!$A$2:$A$21,0),9)/(INDEX('la-liga ranking'!$A$2:$I$21,MATCH($B5,'la-liga ranking'!$A$2:$A$21,0),9)+0.1)</f>
        <v>0.92269326683291764</v>
      </c>
      <c r="I5" s="22">
        <f>(INDEX('world ranking'!$A$2:$B$21,MATCH($A5,'world ranking'!$A$2:$A$21,0),2)/(INDEX('world ranking'!$A$2:$B$21,MATCH($B5,'world ranking'!$A$2:$A$21,0),2)+0.1))*20</f>
        <v>20.692312632457774</v>
      </c>
      <c r="J5" s="22">
        <f>(INDEX('la-liga ranking'!$A$2:$I$21,MATCH($A5,'la-liga ranking'!$A$2:$A$21,0),4)/(INDEX('la-liga ranking'!$A$2:$I$21,MATCH($B5,'la-liga ranking'!$A$2:$A$21,0),4)+0.1))*1</f>
        <v>0.79207920792079212</v>
      </c>
      <c r="K5" s="22">
        <f>(INDEX('la-liga ranking'!$A$2:$I$21,MATCH($A5,'la-liga ranking'!$A$2:$A$21,0),5)/(INDEX('la-liga ranking'!$A$2:$I$21,MATCH($B5,'la-liga ranking'!$A$2:$A$21,0),5)+0.1))*-1</f>
        <v>-0.92715231788079477</v>
      </c>
      <c r="L5" s="22">
        <f>(INDEX('la-liga ranking'!$A$2:$I$21,MATCH($B5,'la-liga ranking'!$A$2:$A$21,0),7)+0.1)/INDEX('la-liga ranking'!$A$2:$I$21,MATCH($A5,'la-liga ranking'!$A$2:$A$21,0),7)</f>
        <v>1.2290322580645161</v>
      </c>
      <c r="M5" s="22">
        <f>(INDEX('la-liga ranking'!$A$2:$I$21,MATCH($B5,'la-liga ranking'!$A$2:$A$21,0),8)+0.1)/INDEX('la-liga ranking'!$A$2:$I$21,MATCH($A5,'la-liga ranking'!$A$2:$A$21,0),8)*-1</f>
        <v>-1.354054054054054</v>
      </c>
      <c r="N5" s="22">
        <f>(INDEX('la-liga ranking'!$A$2:$I$21,MATCH($B5,'la-liga ranking'!$A$2:$A$21,0),9)+0.1)/(INDEX('la-liga ranking'!$A$2:$I$21,MATCH($A5,'la-liga ranking'!$A$2:$A$21,0),9)+0.1)</f>
        <v>1.0808625336927224</v>
      </c>
      <c r="O5" s="22">
        <f>((INDEX('world ranking'!$A$2:$B$21,MATCH($B5,'world ranking'!$A$2:$A$21,0),2)+0.1)/(INDEX('world ranking'!$A$2:$B$21,MATCH($A5,'world ranking'!$A$2:$A$21,0),2)+0.1))*20</f>
        <v>19.329650549314131</v>
      </c>
      <c r="P5" s="22">
        <f>(INDEX('la-liga ranking'!$A$2:$I$21,MATCH($B5,'la-liga ranking'!$A$2:$A$21,0),4)+0.1)/(INDEX('la-liga ranking'!$A$2:$I$21,MATCH($A5,'la-liga ranking'!$A$2:$A$21,0),4)+0.1)*1</f>
        <v>1.2469135802469136</v>
      </c>
      <c r="Q5" s="22">
        <f>(INDEX('la-liga ranking'!$A$2:$I$21,MATCH($B5,'la-liga ranking'!$A$2:$A$21,0),5)+0.1)/(INDEX('la-liga ranking'!$A$2:$I$21,MATCH($A5,'la-liga ranking'!$A$2:$A$21,0),5)+0.1)*-1</f>
        <v>-1.0709219858156029</v>
      </c>
      <c r="R5" s="22">
        <f t="shared" si="7"/>
        <v>22.63281103566224</v>
      </c>
      <c r="S5" s="22">
        <f t="shared" si="1"/>
        <v>20.461482881448628</v>
      </c>
      <c r="T5" s="22">
        <f t="shared" si="2"/>
        <v>43.094293917110868</v>
      </c>
      <c r="U5" s="14">
        <f t="shared" si="3"/>
        <v>0.52519275705491342</v>
      </c>
      <c r="V5" s="14">
        <f t="shared" si="4"/>
        <v>0.47480724294508664</v>
      </c>
      <c r="W5" t="str">
        <f t="shared" si="5"/>
        <v>H</v>
      </c>
      <c r="X5" t="b">
        <f t="shared" si="6"/>
        <v>1</v>
      </c>
    </row>
    <row r="6" spans="1:26" x14ac:dyDescent="0.25">
      <c r="A6" t="str">
        <v>Real Sociedad</v>
      </c>
      <c r="B6" t="str">
        <v>Athletic Club</v>
      </c>
      <c r="C6">
        <v>1</v>
      </c>
      <c r="D6">
        <v>1</v>
      </c>
      <c r="E6" t="str">
        <v>D</v>
      </c>
      <c r="F6" s="22">
        <f>INDEX('la-liga ranking'!$A$2:$I$21,MATCH($A6,'la-liga ranking'!$A$2:$A$21,0),7)/(INDEX('la-liga ranking'!$A$2:$I$21,MATCH($B6,'la-liga ranking'!$A$2:$A$21,0),7)+0.1)</f>
        <v>0.82725060827250607</v>
      </c>
      <c r="G6" s="22">
        <f>INDEX('la-liga ranking'!$A$2:$I$21,MATCH($A6,'la-liga ranking'!$A$2:$A$21,0),8)/(INDEX('la-liga ranking'!$A$2:$I$21,MATCH($B6,'la-liga ranking'!$A$2:$A$21,0),8)+0.1)</f>
        <v>0.99706744868035191</v>
      </c>
      <c r="H6" s="22">
        <f>INDEX('la-liga ranking'!$A$2:$I$21,MATCH($A6,'la-liga ranking'!$A$2:$A$21,0),9)/(INDEX('la-liga ranking'!$A$2:$I$21,MATCH($B6,'la-liga ranking'!$A$2:$A$21,0),9)+0.1)</f>
        <v>1.0748560460652592</v>
      </c>
      <c r="I6" s="22">
        <f>(INDEX('world ranking'!$A$2:$B$21,MATCH($A6,'world ranking'!$A$2:$A$21,0),2)/(INDEX('world ranking'!$A$2:$B$21,MATCH($B6,'world ranking'!$A$2:$A$21,0),2)+0.1))*20</f>
        <v>19.939968218468604</v>
      </c>
      <c r="J6" s="22">
        <f>INDEX('la-liga ranking'!$A$2:$I$21,MATCH($A6,'la-liga ranking'!$A$2:$A$21,0),4)/(INDEX('la-liga ranking'!$A$2:$I$21,MATCH($B6,'la-liga ranking'!$A$2:$A$21,0),4)+0.1)</f>
        <v>1.1450381679389314</v>
      </c>
      <c r="K6" s="22">
        <f>INDEX('la-liga ranking'!$A$2:$I$21,MATCH($A6,'la-liga ranking'!$A$2:$A$21,0),5)/(INDEX('la-liga ranking'!$A$2:$I$21,MATCH($B6,'la-liga ranking'!$A$2:$A$21,0),5)+0.1)</f>
        <v>0.98901098901098905</v>
      </c>
      <c r="L6" s="22">
        <f>(INDEX('la-liga ranking'!$A$2:$I$21,MATCH($B6,'la-liga ranking'!$A$2:$A$21,0),7)+0.1)/INDEX('la-liga ranking'!$A$2:$I$21,MATCH($A6,'la-liga ranking'!$A$2:$A$21,0),7)</f>
        <v>1.2088235294117649</v>
      </c>
      <c r="M6" s="22">
        <f>(INDEX('la-liga ranking'!$A$2:$I$21,MATCH($B6,'la-liga ranking'!$A$2:$A$21,0),8)+0.1)/INDEX('la-liga ranking'!$A$2:$I$21,MATCH($A6,'la-liga ranking'!$A$2:$A$21,0),8)</f>
        <v>1.0029411764705882</v>
      </c>
      <c r="N6" s="22">
        <f>(INDEX('la-liga ranking'!$A$2:$I$21,MATCH($B6,'la-liga ranking'!$A$2:$A$21,0),9)+0.1)/(INDEX('la-liga ranking'!$A$2:$I$21,MATCH($A6,'la-liga ranking'!$A$2:$A$21,0),9)+0.1)</f>
        <v>0.928698752228164</v>
      </c>
      <c r="O6" s="22">
        <f>((INDEX('world ranking'!$A$2:$B$21,MATCH($B6,'world ranking'!$A$2:$A$21,0),2)+0.1)/(INDEX('world ranking'!$A$2:$B$21,MATCH($A6,'world ranking'!$A$2:$A$21,0),2)+0.1))*20</f>
        <v>20.059028392656867</v>
      </c>
      <c r="P6" s="22">
        <f>(INDEX('la-liga ranking'!$A$2:$I$21,MATCH($B6,'la-liga ranking'!$A$2:$A$21,0),4)+0.1)/(INDEX('la-liga ranking'!$A$2:$I$21,MATCH($A6,'la-liga ranking'!$A$2:$A$21,0),4)+0.1)</f>
        <v>0.86754966887417218</v>
      </c>
      <c r="Q6" s="22">
        <f>(INDEX('la-liga ranking'!$A$2:$I$21,MATCH($B6,'la-liga ranking'!$A$2:$A$21,0),5)+0.1)/(INDEX('la-liga ranking'!$A$2:$I$21,MATCH($A6,'la-liga ranking'!$A$2:$A$21,0),5)+0.1)</f>
        <v>1</v>
      </c>
      <c r="R6" s="22">
        <f t="shared" si="0"/>
        <v>25.847253180181919</v>
      </c>
      <c r="S6" s="22">
        <f t="shared" si="1"/>
        <v>25.067041519641556</v>
      </c>
      <c r="T6" s="22">
        <f t="shared" si="2"/>
        <v>50.914294699823472</v>
      </c>
      <c r="U6" s="14">
        <f t="shared" si="3"/>
        <v>0.50766200990449029</v>
      </c>
      <c r="V6" s="14">
        <f t="shared" si="4"/>
        <v>0.49233799009550983</v>
      </c>
      <c r="W6" t="str">
        <f t="shared" si="5"/>
        <v>H</v>
      </c>
      <c r="X6" t="b">
        <f t="shared" si="6"/>
        <v>1</v>
      </c>
    </row>
    <row r="7" spans="1:26" x14ac:dyDescent="0.25">
      <c r="A7" t="str">
        <v>Elche CF</v>
      </c>
      <c r="B7" t="str">
        <v>Real Madrid</v>
      </c>
      <c r="C7">
        <v>1</v>
      </c>
      <c r="D7">
        <v>2</v>
      </c>
      <c r="E7" t="str">
        <v>A</v>
      </c>
      <c r="F7" s="22">
        <f>INDEX('la-liga ranking'!$A$2:$I$21,MATCH($A7,'la-liga ranking'!$A$2:$A$21,0),7)/(INDEX('la-liga ranking'!$A$2:$I$21,MATCH($B7,'la-liga ranking'!$A$2:$A$21,0),7)+0.1)</f>
        <v>0.50615595075239406</v>
      </c>
      <c r="G7" s="22">
        <f>INDEX('la-liga ranking'!$A$2:$I$21,MATCH($A7,'la-liga ranking'!$A$2:$A$21,0),8)/(INDEX('la-liga ranking'!$A$2:$I$21,MATCH($B7,'la-liga ranking'!$A$2:$A$21,0),8)+0.1)*-1</f>
        <v>-1.5946843853820598</v>
      </c>
      <c r="H7" s="22">
        <f>INDEX('la-liga ranking'!$A$2:$I$21,MATCH($A7,'la-liga ranking'!$A$2:$A$21,0),9)/(INDEX('la-liga ranking'!$A$2:$I$21,MATCH($B7,'la-liga ranking'!$A$2:$A$21,0),9)+0.1)</f>
        <v>0.48088779284833544</v>
      </c>
      <c r="I7" s="22">
        <f>(INDEX('world ranking'!$A$2:$B$21,MATCH($A7,'world ranking'!$A$2:$A$21,0),2)/(INDEX('world ranking'!$A$2:$B$21,MATCH($B7,'world ranking'!$A$2:$A$21,0),2)+0.1))*20</f>
        <v>16.06225522608209</v>
      </c>
      <c r="J7" s="22">
        <f>(INDEX('la-liga ranking'!$A$2:$I$21,MATCH($A7,'la-liga ranking'!$A$2:$A$21,0),4)/(INDEX('la-liga ranking'!$A$2:$I$21,MATCH($B7,'la-liga ranking'!$A$2:$A$21,0),4)+0.1))*1</f>
        <v>0.39840637450199201</v>
      </c>
      <c r="K7" s="22">
        <f>(INDEX('la-liga ranking'!$A$2:$I$21,MATCH($A7,'la-liga ranking'!$A$2:$A$21,0),5)/(INDEX('la-liga ranking'!$A$2:$I$21,MATCH($B7,'la-liga ranking'!$A$2:$A$21,0),5)+0.1))*-1</f>
        <v>-3.9024390243902443</v>
      </c>
      <c r="L7" s="22">
        <f>(INDEX('la-liga ranking'!$A$2:$I$21,MATCH($B7,'la-liga ranking'!$A$2:$A$21,0),7)+0.1)/INDEX('la-liga ranking'!$A$2:$I$21,MATCH($A7,'la-liga ranking'!$A$2:$A$21,0),7)</f>
        <v>1.9756756756756755</v>
      </c>
      <c r="M7" s="22">
        <f>(INDEX('la-liga ranking'!$A$2:$I$21,MATCH($B7,'la-liga ranking'!$A$2:$A$21,0),8)+0.1)/INDEX('la-liga ranking'!$A$2:$I$21,MATCH($A7,'la-liga ranking'!$A$2:$A$21,0),8)*-1</f>
        <v>-0.62708333333333333</v>
      </c>
      <c r="N7" s="22">
        <f>(INDEX('la-liga ranking'!$A$2:$I$21,MATCH($B7,'la-liga ranking'!$A$2:$A$21,0),9)+0.1)/(INDEX('la-liga ranking'!$A$2:$I$21,MATCH($A7,'la-liga ranking'!$A$2:$A$21,0),9)+0.1)</f>
        <v>2.074168797953964</v>
      </c>
      <c r="O7" s="22">
        <f>((INDEX('world ranking'!$A$2:$B$21,MATCH($B7,'world ranking'!$A$2:$A$21,0),2)+0.1)/(INDEX('world ranking'!$A$2:$B$21,MATCH($A7,'world ranking'!$A$2:$A$21,0),2)+0.1))*20</f>
        <v>24.901526185802041</v>
      </c>
      <c r="P7" s="22">
        <f>(INDEX('la-liga ranking'!$A$2:$I$21,MATCH($B7,'la-liga ranking'!$A$2:$A$21,0),4)+0.1)/(INDEX('la-liga ranking'!$A$2:$I$21,MATCH($A7,'la-liga ranking'!$A$2:$A$21,0),4)+0.1)*1</f>
        <v>2.4851485148514856</v>
      </c>
      <c r="Q7" s="22">
        <f>(INDEX('la-liga ranking'!$A$2:$I$21,MATCH($B7,'la-liga ranking'!$A$2:$A$21,0),5)+0.1)/(INDEX('la-liga ranking'!$A$2:$I$21,MATCH($A7,'la-liga ranking'!$A$2:$A$21,0),5)+0.1)*-1</f>
        <v>-0.25465838509316768</v>
      </c>
      <c r="R7" s="22">
        <f t="shared" ref="R7:R9" si="8">(SUM(F7:K7))*1.05</f>
        <v>12.548111031133134</v>
      </c>
      <c r="S7" s="22">
        <f t="shared" si="1"/>
        <v>30.554777455856662</v>
      </c>
      <c r="T7" s="22">
        <f t="shared" si="2"/>
        <v>43.102888486989798</v>
      </c>
      <c r="U7" s="14">
        <f t="shared" si="3"/>
        <v>0.2911199567268134</v>
      </c>
      <c r="V7" s="14">
        <f t="shared" si="4"/>
        <v>0.70888004327318654</v>
      </c>
      <c r="W7" t="str">
        <f t="shared" si="5"/>
        <v>A</v>
      </c>
      <c r="X7" t="b">
        <f t="shared" si="6"/>
        <v>1</v>
      </c>
    </row>
    <row r="8" spans="1:26" x14ac:dyDescent="0.25">
      <c r="A8" t="str">
        <v>Sevilla</v>
      </c>
      <c r="B8" t="str">
        <v>Osasuna</v>
      </c>
      <c r="C8">
        <v>2</v>
      </c>
      <c r="D8">
        <v>0</v>
      </c>
      <c r="E8" t="str">
        <v>H</v>
      </c>
      <c r="F8" s="22">
        <f>INDEX('la-liga ranking'!$A$2:$I$21,MATCH($A8,'la-liga ranking'!$A$2:$A$21,0),7)/(INDEX('la-liga ranking'!$A$2:$I$21,MATCH($B8,'la-liga ranking'!$A$2:$A$21,0),7)+0.1)</f>
        <v>1.412742382271468</v>
      </c>
      <c r="G8" s="22">
        <f>INDEX('la-liga ranking'!$A$2:$I$21,MATCH($A8,'la-liga ranking'!$A$2:$A$21,0),8)/(INDEX('la-liga ranking'!$A$2:$I$21,MATCH($B8,'la-liga ranking'!$A$2:$A$21,0),8)+0.1)*-1</f>
        <v>-0.62906724511930578</v>
      </c>
      <c r="H8" s="22">
        <f>INDEX('la-liga ranking'!$A$2:$I$21,MATCH($A8,'la-liga ranking'!$A$2:$A$21,0),9)/(INDEX('la-liga ranking'!$A$2:$I$21,MATCH($B8,'la-liga ranking'!$A$2:$A$21,0),9)+0.1)</f>
        <v>1.4099783080260304</v>
      </c>
      <c r="I8" s="22">
        <f>(INDEX('world ranking'!$A$2:$B$21,MATCH($A8,'world ranking'!$A$2:$A$21,0),2)/(INDEX('world ranking'!$A$2:$B$21,MATCH($B8,'world ranking'!$A$2:$A$21,0),2)+0.1))*20</f>
        <v>22.634737949384323</v>
      </c>
      <c r="J8" s="22">
        <f>(INDEX('la-liga ranking'!$A$2:$I$21,MATCH($A8,'la-liga ranking'!$A$2:$A$21,0),4)/(INDEX('la-liga ranking'!$A$2:$I$21,MATCH($B8,'la-liga ranking'!$A$2:$A$21,0),4)+0.1))*1</f>
        <v>1.4049586776859504</v>
      </c>
      <c r="K8" s="22">
        <f>(INDEX('la-liga ranking'!$A$2:$I$21,MATCH($A8,'la-liga ranking'!$A$2:$A$21,0),5)/(INDEX('la-liga ranking'!$A$2:$I$21,MATCH($B8,'la-liga ranking'!$A$2:$A$21,0),5)+0.1))*-1</f>
        <v>-0.30534351145038169</v>
      </c>
      <c r="L8" s="22">
        <f>(INDEX('la-liga ranking'!$A$2:$I$21,MATCH($B8,'la-liga ranking'!$A$2:$A$21,0),7)+0.1)/INDEX('la-liga ranking'!$A$2:$I$21,MATCH($A8,'la-liga ranking'!$A$2:$A$21,0),7)</f>
        <v>0.707843137254902</v>
      </c>
      <c r="M8" s="22">
        <f>(INDEX('la-liga ranking'!$A$2:$I$21,MATCH($B8,'la-liga ranking'!$A$2:$A$21,0),8)+0.1)/INDEX('la-liga ranking'!$A$2:$I$21,MATCH($A8,'la-liga ranking'!$A$2:$A$21,0),8)*-1</f>
        <v>-1.5896551724137931</v>
      </c>
      <c r="N8" s="22">
        <f>(INDEX('la-liga ranking'!$A$2:$I$21,MATCH($B8,'la-liga ranking'!$A$2:$A$21,0),9)+0.1)/(INDEX('la-liga ranking'!$A$2:$I$21,MATCH($A8,'la-liga ranking'!$A$2:$A$21,0),9)+0.1)</f>
        <v>0.70814132104454697</v>
      </c>
      <c r="O8" s="22">
        <f>((INDEX('world ranking'!$A$2:$B$21,MATCH($B8,'world ranking'!$A$2:$A$21,0),2)+0.1)/(INDEX('world ranking'!$A$2:$B$21,MATCH($A8,'world ranking'!$A$2:$A$21,0),2)+0.1))*20</f>
        <v>17.670985730687224</v>
      </c>
      <c r="P8" s="22">
        <f>(INDEX('la-liga ranking'!$A$2:$I$21,MATCH($B8,'la-liga ranking'!$A$2:$A$21,0),4)+0.1)/(INDEX('la-liga ranking'!$A$2:$I$21,MATCH($A8,'la-liga ranking'!$A$2:$A$21,0),4)+0.1)*1</f>
        <v>0.70760233918128645</v>
      </c>
      <c r="Q8" s="22">
        <f>(INDEX('la-liga ranking'!$A$2:$I$21,MATCH($B8,'la-liga ranking'!$A$2:$A$21,0),5)+0.1)/(INDEX('la-liga ranking'!$A$2:$I$21,MATCH($A8,'la-liga ranking'!$A$2:$A$21,0),5)+0.1)*-1</f>
        <v>-3.1951219512195124</v>
      </c>
      <c r="R8" s="22">
        <f t="shared" si="8"/>
        <v>27.22440688883799</v>
      </c>
      <c r="S8" s="22">
        <f t="shared" si="1"/>
        <v>15.009795404534653</v>
      </c>
      <c r="T8" s="22">
        <f t="shared" si="2"/>
        <v>42.234202293372647</v>
      </c>
      <c r="U8" s="14">
        <f t="shared" si="3"/>
        <v>0.64460568474167723</v>
      </c>
      <c r="V8" s="14">
        <f t="shared" si="4"/>
        <v>0.35539431525832266</v>
      </c>
      <c r="W8" t="str">
        <f t="shared" si="5"/>
        <v>H</v>
      </c>
      <c r="X8" t="b">
        <f t="shared" si="6"/>
        <v>1</v>
      </c>
    </row>
    <row r="9" spans="1:26" x14ac:dyDescent="0.25">
      <c r="A9" t="str">
        <v>Valencia</v>
      </c>
      <c r="B9" t="str">
        <v>Villarreal</v>
      </c>
      <c r="C9">
        <v>2</v>
      </c>
      <c r="D9">
        <v>0</v>
      </c>
      <c r="E9" t="str">
        <v>H</v>
      </c>
      <c r="F9" s="22">
        <f>INDEX('la-liga ranking'!$A$2:$I$21,MATCH($A9,'la-liga ranking'!$A$2:$A$21,0),7)/(INDEX('la-liga ranking'!$A$2:$I$21,MATCH($B9,'la-liga ranking'!$A$2:$A$21,0),7)+0.1)</f>
        <v>0.8166969147005444</v>
      </c>
      <c r="G9" s="22">
        <f>INDEX('la-liga ranking'!$A$2:$I$21,MATCH($A9,'la-liga ranking'!$A$2:$A$21,0),8)/(INDEX('la-liga ranking'!$A$2:$I$21,MATCH($B9,'la-liga ranking'!$A$2:$A$21,0),8)+0.1)*-1</f>
        <v>-1.4369501466275658</v>
      </c>
      <c r="H9" s="22">
        <f>INDEX('la-liga ranking'!$A$2:$I$21,MATCH($A9,'la-liga ranking'!$A$2:$A$21,0),9)/(INDEX('la-liga ranking'!$A$2:$I$21,MATCH($B9,'la-liga ranking'!$A$2:$A$21,0),9)+0.1)</f>
        <v>0.82862523540489641</v>
      </c>
      <c r="I9" s="22">
        <f>(INDEX('world ranking'!$A$2:$B$21,MATCH($A9,'world ranking'!$A$2:$A$21,0),2)/(INDEX('world ranking'!$A$2:$B$21,MATCH($B9,'world ranking'!$A$2:$A$21,0),2)+0.1))*20</f>
        <v>18.108895115652988</v>
      </c>
      <c r="J9" s="22">
        <f>(INDEX('la-liga ranking'!$A$2:$I$21,MATCH($A9,'la-liga ranking'!$A$2:$A$21,0),4)/(INDEX('la-liga ranking'!$A$2:$I$21,MATCH($B9,'la-liga ranking'!$A$2:$A$21,0),4)+0.1))*1</f>
        <v>0.70921985815602839</v>
      </c>
      <c r="K9" s="22">
        <f>(INDEX('la-liga ranking'!$A$2:$I$21,MATCH($A9,'la-liga ranking'!$A$2:$A$21,0),5)/(INDEX('la-liga ranking'!$A$2:$I$21,MATCH($B9,'la-liga ranking'!$A$2:$A$21,0),5)+0.1))*-1</f>
        <v>-1.0891089108910892</v>
      </c>
      <c r="L9" s="22">
        <f>(INDEX('la-liga ranking'!$A$2:$I$21,MATCH($B9,'la-liga ranking'!$A$2:$A$21,0),7)+0.1)/INDEX('la-liga ranking'!$A$2:$I$21,MATCH($A9,'la-liga ranking'!$A$2:$A$21,0),7)</f>
        <v>1.2244444444444444</v>
      </c>
      <c r="M9" s="22">
        <f>(INDEX('la-liga ranking'!$A$2:$I$21,MATCH($B9,'la-liga ranking'!$A$2:$A$21,0),8)+0.1)/INDEX('la-liga ranking'!$A$2:$I$21,MATCH($A9,'la-liga ranking'!$A$2:$A$21,0),8)*-1</f>
        <v>-0.69591836734693879</v>
      </c>
      <c r="N9" s="22">
        <f>(INDEX('la-liga ranking'!$A$2:$I$21,MATCH($B9,'la-liga ranking'!$A$2:$A$21,0),9)+0.1)/(INDEX('la-liga ranking'!$A$2:$I$21,MATCH($A9,'la-liga ranking'!$A$2:$A$21,0),9)+0.1)</f>
        <v>1.2040816326530612</v>
      </c>
      <c r="O9" s="22">
        <f>((INDEX('world ranking'!$A$2:$B$21,MATCH($B9,'world ranking'!$A$2:$A$21,0),2)+0.1)/(INDEX('world ranking'!$A$2:$B$21,MATCH($A9,'world ranking'!$A$2:$A$21,0),2)+0.1))*20</f>
        <v>22.087251987136703</v>
      </c>
      <c r="P9" s="22">
        <f>(INDEX('la-liga ranking'!$A$2:$I$21,MATCH($B9,'la-liga ranking'!$A$2:$A$21,0),4)+0.1)/(INDEX('la-liga ranking'!$A$2:$I$21,MATCH($A9,'la-liga ranking'!$A$2:$A$21,0),4)+0.1)*1</f>
        <v>1.3960396039603959</v>
      </c>
      <c r="Q9" s="22">
        <f>(INDEX('la-liga ranking'!$A$2:$I$21,MATCH($B9,'la-liga ranking'!$A$2:$A$21,0),5)+0.1)/(INDEX('la-liga ranking'!$A$2:$I$21,MATCH($A9,'la-liga ranking'!$A$2:$A$21,0),5)+0.1)*-1</f>
        <v>-0.90990990990990994</v>
      </c>
      <c r="R9" s="22">
        <f t="shared" si="8"/>
        <v>18.834246969715597</v>
      </c>
      <c r="S9" s="22">
        <f t="shared" si="1"/>
        <v>24.305989390937757</v>
      </c>
      <c r="T9" s="22">
        <f t="shared" si="2"/>
        <v>43.140236360653354</v>
      </c>
      <c r="U9" s="14">
        <f t="shared" si="3"/>
        <v>0.4365819142079071</v>
      </c>
      <c r="V9" s="14">
        <f t="shared" si="4"/>
        <v>0.56341808579209285</v>
      </c>
      <c r="W9" t="str">
        <f t="shared" si="5"/>
        <v>A</v>
      </c>
      <c r="X9" t="b">
        <f t="shared" si="6"/>
        <v>0</v>
      </c>
    </row>
    <row r="10" spans="1:26" x14ac:dyDescent="0.25">
      <c r="A10" t="str">
        <v>Barcelona</v>
      </c>
      <c r="B10" t="str">
        <v>Deportivo Alavés</v>
      </c>
      <c r="C10">
        <v>1</v>
      </c>
      <c r="D10">
        <v>1</v>
      </c>
      <c r="E10" t="str">
        <v>D</v>
      </c>
      <c r="F10" s="22">
        <f>INDEX('la-liga ranking'!$A$2:$I$21,MATCH($A10,'la-liga ranking'!$A$2:$A$21,0),7)/(INDEX('la-liga ranking'!$A$2:$I$21,MATCH($B10,'la-liga ranking'!$A$2:$A$21,0),7)+0.1)</f>
        <v>2.3131672597864767</v>
      </c>
      <c r="G10" s="22">
        <f>INDEX('la-liga ranking'!$A$2:$I$21,MATCH($A10,'la-liga ranking'!$A$2:$A$21,0),8)/(INDEX('la-liga ranking'!$A$2:$I$21,MATCH($B10,'la-liga ranking'!$A$2:$A$21,0),8)+0.1)</f>
        <v>0.58236272878535777</v>
      </c>
      <c r="H10" s="22">
        <f>INDEX('la-liga ranking'!$A$2:$I$21,MATCH($A10,'la-liga ranking'!$A$2:$A$21,0),9)/(INDEX('la-liga ranking'!$A$2:$I$21,MATCH($B10,'la-liga ranking'!$A$2:$A$21,0),9)+0.1)</f>
        <v>2.4555160142348753</v>
      </c>
      <c r="I10" s="22">
        <f>(INDEX('world ranking'!$A$2:$B$21,MATCH($A10,'world ranking'!$A$2:$A$21,0),2)/(INDEX('world ranking'!$A$2:$B$21,MATCH($B10,'world ranking'!$A$2:$A$21,0),2)+0.1))*20</f>
        <v>24.503961757579727</v>
      </c>
      <c r="J10" s="22">
        <f>INDEX('la-liga ranking'!$A$2:$I$21,MATCH($A10,'la-liga ranking'!$A$2:$A$21,0),4)/(INDEX('la-liga ranking'!$A$2:$I$21,MATCH($B10,'la-liga ranking'!$A$2:$A$21,0),4)+0.1)</f>
        <v>2.8169014084507045</v>
      </c>
      <c r="K10" s="22">
        <f>INDEX('la-liga ranking'!$A$2:$I$21,MATCH($A10,'la-liga ranking'!$A$2:$A$21,0),5)/(INDEX('la-liga ranking'!$A$2:$I$21,MATCH($B10,'la-liga ranking'!$A$2:$A$21,0),5)+0.1)</f>
        <v>0.28436018957345971</v>
      </c>
      <c r="L10" s="22">
        <f>(INDEX('la-liga ranking'!$A$2:$I$21,MATCH($B10,'la-liga ranking'!$A$2:$A$21,0),7)+0.1)/INDEX('la-liga ranking'!$A$2:$I$21,MATCH($A10,'la-liga ranking'!$A$2:$A$21,0),7)</f>
        <v>0.43230769230769234</v>
      </c>
      <c r="M10" s="22">
        <f>(INDEX('la-liga ranking'!$A$2:$I$21,MATCH($B10,'la-liga ranking'!$A$2:$A$21,0),8)+0.1)/INDEX('la-liga ranking'!$A$2:$I$21,MATCH($A10,'la-liga ranking'!$A$2:$A$21,0),8)</f>
        <v>1.7171428571428571</v>
      </c>
      <c r="N10" s="22">
        <f>(INDEX('la-liga ranking'!$A$2:$I$21,MATCH($B10,'la-liga ranking'!$A$2:$A$21,0),9)+0.1)/(INDEX('la-liga ranking'!$A$2:$I$21,MATCH($A10,'la-liga ranking'!$A$2:$A$21,0),9)+0.1)</f>
        <v>0.40665701881331406</v>
      </c>
      <c r="O10" s="22">
        <f>((INDEX('world ranking'!$A$2:$B$21,MATCH($B10,'world ranking'!$A$2:$A$21,0),2)+0.1)/(INDEX('world ranking'!$A$2:$B$21,MATCH($A10,'world ranking'!$A$2:$A$21,0),2)+0.1))*20</f>
        <v>16.323018545240767</v>
      </c>
      <c r="P10" s="22">
        <f>(INDEX('la-liga ranking'!$A$2:$I$21,MATCH($B10,'la-liga ranking'!$A$2:$A$21,0),4)+0.1)/(INDEX('la-liga ranking'!$A$2:$I$21,MATCH($A10,'la-liga ranking'!$A$2:$A$21,0),4)+0.1)</f>
        <v>0.35323383084577109</v>
      </c>
      <c r="Q10" s="22">
        <f>(INDEX('la-liga ranking'!$A$2:$I$21,MATCH($B10,'la-liga ranking'!$A$2:$A$21,0),5)+0.1)/(INDEX('la-liga ranking'!$A$2:$I$21,MATCH($A10,'la-liga ranking'!$A$2:$A$21,0),5)+0.1)</f>
        <v>3.4590163934426235</v>
      </c>
      <c r="R10" s="22">
        <f t="shared" si="0"/>
        <v>34.109738785954967</v>
      </c>
      <c r="S10" s="22">
        <f t="shared" si="1"/>
        <v>22.691376337793027</v>
      </c>
      <c r="T10" s="22">
        <f t="shared" si="2"/>
        <v>56.801115123747991</v>
      </c>
      <c r="U10" s="14">
        <f t="shared" si="3"/>
        <v>0.60051178065153898</v>
      </c>
      <c r="V10" s="14">
        <f t="shared" si="4"/>
        <v>0.39948821934846107</v>
      </c>
      <c r="W10" t="str">
        <f t="shared" si="5"/>
        <v>H</v>
      </c>
      <c r="X10" t="b">
        <f t="shared" si="6"/>
        <v>1</v>
      </c>
    </row>
    <row r="11" spans="1:26" x14ac:dyDescent="0.25">
      <c r="A11" t="str">
        <v>Osasuna</v>
      </c>
      <c r="B11" t="str">
        <v>Elche CF</v>
      </c>
      <c r="C11">
        <v>1</v>
      </c>
      <c r="D11">
        <v>1</v>
      </c>
      <c r="E11" t="str">
        <v>D</v>
      </c>
      <c r="F11" s="22">
        <f>INDEX('la-liga ranking'!$A$2:$I$21,MATCH($A11,'la-liga ranking'!$A$2:$A$21,0),7)/(INDEX('la-liga ranking'!$A$2:$I$21,MATCH($B11,'la-liga ranking'!$A$2:$A$21,0),7)+0.1)</f>
        <v>0.97035040431266839</v>
      </c>
      <c r="G11" s="22">
        <f>INDEX('la-liga ranking'!$A$2:$I$21,MATCH($A11,'la-liga ranking'!$A$2:$A$21,0),8)/(INDEX('la-liga ranking'!$A$2:$I$21,MATCH($B11,'la-liga ranking'!$A$2:$A$21,0),8)+0.1)</f>
        <v>0.95634095634095628</v>
      </c>
      <c r="H11" s="22">
        <f>INDEX('la-liga ranking'!$A$2:$I$21,MATCH($A11,'la-liga ranking'!$A$2:$A$21,0),9)/(INDEX('la-liga ranking'!$A$2:$I$21,MATCH($B11,'la-liga ranking'!$A$2:$A$21,0),9)+0.1)</f>
        <v>1.1764705882352942</v>
      </c>
      <c r="I11" s="22">
        <f>(INDEX('world ranking'!$A$2:$B$21,MATCH($A11,'world ranking'!$A$2:$A$21,0),2)/(INDEX('world ranking'!$A$2:$B$21,MATCH($B11,'world ranking'!$A$2:$A$21,0),2)+0.1))*20</f>
        <v>20.46735482236717</v>
      </c>
      <c r="J11" s="22">
        <f>INDEX('la-liga ranking'!$A$2:$I$21,MATCH($A11,'la-liga ranking'!$A$2:$A$21,0),4)/(INDEX('la-liga ranking'!$A$2:$I$21,MATCH($B11,'la-liga ranking'!$A$2:$A$21,0),4)+0.1)</f>
        <v>1.1881188118811881</v>
      </c>
      <c r="K11" s="22">
        <f>INDEX('la-liga ranking'!$A$2:$I$21,MATCH($A11,'la-liga ranking'!$A$2:$A$21,0),5)/(INDEX('la-liga ranking'!$A$2:$I$21,MATCH($B11,'la-liga ranking'!$A$2:$A$21,0),5)+0.1)</f>
        <v>0.80745341614906829</v>
      </c>
      <c r="L11" s="22">
        <f>(INDEX('la-liga ranking'!$A$2:$I$21,MATCH($B11,'la-liga ranking'!$A$2:$A$21,0),7)+0.1)/INDEX('la-liga ranking'!$A$2:$I$21,MATCH($A11,'la-liga ranking'!$A$2:$A$21,0),7)</f>
        <v>1.0305555555555557</v>
      </c>
      <c r="M11" s="22">
        <f>(INDEX('la-liga ranking'!$A$2:$I$21,MATCH($B11,'la-liga ranking'!$A$2:$A$21,0),8)+0.1)/INDEX('la-liga ranking'!$A$2:$I$21,MATCH($A11,'la-liga ranking'!$A$2:$A$21,0),8)</f>
        <v>1.0456521739130435</v>
      </c>
      <c r="N11" s="22">
        <f>(INDEX('la-liga ranking'!$A$2:$I$21,MATCH($B11,'la-liga ranking'!$A$2:$A$21,0),9)+0.1)/(INDEX('la-liga ranking'!$A$2:$I$21,MATCH($A11,'la-liga ranking'!$A$2:$A$21,0),9)+0.1)</f>
        <v>0.84815618221258138</v>
      </c>
      <c r="O11" s="22">
        <f>((INDEX('world ranking'!$A$2:$B$21,MATCH($B11,'world ranking'!$A$2:$A$21,0),2)+0.1)/(INDEX('world ranking'!$A$2:$B$21,MATCH($A11,'world ranking'!$A$2:$A$21,0),2)+0.1))*20</f>
        <v>19.542107542850072</v>
      </c>
      <c r="P11" s="22">
        <f>(INDEX('la-liga ranking'!$A$2:$I$21,MATCH($B11,'la-liga ranking'!$A$2:$A$21,0),4)+0.1)/(INDEX('la-liga ranking'!$A$2:$I$21,MATCH($A11,'la-liga ranking'!$A$2:$A$21,0),4)+0.1)</f>
        <v>0.83471074380165289</v>
      </c>
      <c r="Q11" s="22">
        <f>(INDEX('la-liga ranking'!$A$2:$I$21,MATCH($B11,'la-liga ranking'!$A$2:$A$21,0),5)+0.1)/(INDEX('la-liga ranking'!$A$2:$I$21,MATCH($A11,'la-liga ranking'!$A$2:$A$21,0),5)+0.1)</f>
        <v>1.2290076335877864</v>
      </c>
      <c r="R11" s="22">
        <f t="shared" si="0"/>
        <v>26.460902114261366</v>
      </c>
      <c r="S11" s="22">
        <f t="shared" si="1"/>
        <v>24.530189831920694</v>
      </c>
      <c r="T11" s="22">
        <f t="shared" si="2"/>
        <v>50.99109194618206</v>
      </c>
      <c r="U11" s="14">
        <f t="shared" si="3"/>
        <v>0.51893185857226221</v>
      </c>
      <c r="V11" s="14">
        <f t="shared" si="4"/>
        <v>0.48106814142773779</v>
      </c>
      <c r="W11" t="str">
        <f t="shared" si="5"/>
        <v>H</v>
      </c>
      <c r="X11" t="b">
        <f t="shared" si="6"/>
        <v>1</v>
      </c>
    </row>
    <row r="12" spans="1:26" x14ac:dyDescent="0.25">
      <c r="A12" t="str">
        <v>Barcelona</v>
      </c>
      <c r="B12" t="str">
        <v>Getafe</v>
      </c>
      <c r="C12">
        <v>2</v>
      </c>
      <c r="D12">
        <v>1</v>
      </c>
      <c r="E12" t="str">
        <v>H</v>
      </c>
      <c r="F12" s="22">
        <f>INDEX('la-liga ranking'!$A$2:$I$21,MATCH($A12,'la-liga ranking'!$A$2:$A$21,0),7)/(INDEX('la-liga ranking'!$A$2:$I$21,MATCH($B12,'la-liga ranking'!$A$2:$A$21,0),7)+0.1)</f>
        <v>2.090032154340836</v>
      </c>
      <c r="G12" s="22">
        <f>INDEX('la-liga ranking'!$A$2:$I$21,MATCH($A12,'la-liga ranking'!$A$2:$A$21,0),8)/(INDEX('la-liga ranking'!$A$2:$I$21,MATCH($B12,'la-liga ranking'!$A$2:$A$21,0),8)+0.1)*-1</f>
        <v>-0.94339622641509435</v>
      </c>
      <c r="H12" s="22">
        <f>INDEX('la-liga ranking'!$A$2:$I$21,MATCH($A12,'la-liga ranking'!$A$2:$A$21,0),9)/(INDEX('la-liga ranking'!$A$2:$I$21,MATCH($B12,'la-liga ranking'!$A$2:$A$21,0),9)+0.1)</f>
        <v>1.8598382749326146</v>
      </c>
      <c r="I12" s="22">
        <f>(INDEX('world ranking'!$A$2:$B$21,MATCH($A12,'world ranking'!$A$2:$A$21,0),2)/(INDEX('world ranking'!$A$2:$B$21,MATCH($B12,'world ranking'!$A$2:$A$21,0),2)+0.1))*20</f>
        <v>23.226367078393647</v>
      </c>
      <c r="J12" s="22">
        <f>(INDEX('la-liga ranking'!$A$2:$I$21,MATCH($A12,'la-liga ranking'!$A$2:$A$21,0),4)/(INDEX('la-liga ranking'!$A$2:$I$21,MATCH($B12,'la-liga ranking'!$A$2:$A$21,0),4)+0.1))*1</f>
        <v>2.4691358024691361</v>
      </c>
      <c r="K12" s="22">
        <f>(INDEX('la-liga ranking'!$A$2:$I$21,MATCH($A12,'la-liga ranking'!$A$2:$A$21,0),5)/(INDEX('la-liga ranking'!$A$2:$I$21,MATCH($B12,'la-liga ranking'!$A$2:$A$21,0),5)+0.1))*-1</f>
        <v>-0.42553191489361702</v>
      </c>
      <c r="L12" s="22">
        <f>(INDEX('la-liga ranking'!$A$2:$I$21,MATCH($B12,'la-liga ranking'!$A$2:$A$21,0),7)+0.1)/INDEX('la-liga ranking'!$A$2:$I$21,MATCH($A12,'la-liga ranking'!$A$2:$A$21,0),7)</f>
        <v>0.47846153846153849</v>
      </c>
      <c r="M12" s="22">
        <f>(INDEX('la-liga ranking'!$A$2:$I$21,MATCH($B12,'la-liga ranking'!$A$2:$A$21,0),8)+0.1)/INDEX('la-liga ranking'!$A$2:$I$21,MATCH($A12,'la-liga ranking'!$A$2:$A$21,0),8)*-1</f>
        <v>-1.06</v>
      </c>
      <c r="N12" s="22">
        <f>(INDEX('la-liga ranking'!$A$2:$I$21,MATCH($B12,'la-liga ranking'!$A$2:$A$21,0),9)+0.1)/(INDEX('la-liga ranking'!$A$2:$I$21,MATCH($A12,'la-liga ranking'!$A$2:$A$21,0),9)+0.1)</f>
        <v>0.5369030390738061</v>
      </c>
      <c r="O12" s="22">
        <f>((INDEX('world ranking'!$A$2:$B$21,MATCH($B12,'world ranking'!$A$2:$A$21,0),2)+0.1)/(INDEX('world ranking'!$A$2:$B$21,MATCH($A12,'world ranking'!$A$2:$A$21,0),2)+0.1))*20</f>
        <v>17.220886109774998</v>
      </c>
      <c r="P12" s="22">
        <f>(INDEX('la-liga ranking'!$A$2:$I$21,MATCH($B12,'la-liga ranking'!$A$2:$A$21,0),4)+0.1)/(INDEX('la-liga ranking'!$A$2:$I$21,MATCH($A12,'la-liga ranking'!$A$2:$A$21,0),4)+0.1)*1</f>
        <v>0.40298507462686561</v>
      </c>
      <c r="Q12" s="22">
        <f>(INDEX('la-liga ranking'!$A$2:$I$21,MATCH($B12,'la-liga ranking'!$A$2:$A$21,0),5)+0.1)/(INDEX('la-liga ranking'!$A$2:$I$21,MATCH($A12,'la-liga ranking'!$A$2:$A$21,0),5)+0.1)*-1</f>
        <v>-2.3114754098360657</v>
      </c>
      <c r="R12" s="22">
        <f t="shared" ref="R12:R14" si="9">(SUM(F12:K12))*1.05</f>
        <v>29.6902674272689</v>
      </c>
      <c r="S12" s="22">
        <f t="shared" si="1"/>
        <v>15.267760352101144</v>
      </c>
      <c r="T12" s="22">
        <f t="shared" si="2"/>
        <v>44.958027779370042</v>
      </c>
      <c r="U12" s="14">
        <f t="shared" si="3"/>
        <v>0.66039968596871856</v>
      </c>
      <c r="V12" s="14">
        <f t="shared" si="4"/>
        <v>0.33960031403128149</v>
      </c>
      <c r="W12" t="str">
        <f t="shared" si="5"/>
        <v>H</v>
      </c>
      <c r="X12" t="b">
        <f t="shared" si="6"/>
        <v>1</v>
      </c>
    </row>
    <row r="13" spans="1:26" x14ac:dyDescent="0.25">
      <c r="A13" t="str">
        <v>Cádiz</v>
      </c>
      <c r="B13" t="str">
        <v>Osasuna</v>
      </c>
      <c r="C13">
        <v>2</v>
      </c>
      <c r="D13">
        <v>3</v>
      </c>
      <c r="E13" t="str">
        <v>A</v>
      </c>
      <c r="F13" s="22">
        <f>INDEX('la-liga ranking'!$A$2:$I$21,MATCH($A13,'la-liga ranking'!$A$2:$A$21,0),7)/(INDEX('la-liga ranking'!$A$2:$I$21,MATCH($B13,'la-liga ranking'!$A$2:$A$21,0),7)+0.1)</f>
        <v>0.91412742382271461</v>
      </c>
      <c r="G13" s="22">
        <f>INDEX('la-liga ranking'!$A$2:$I$21,MATCH($A13,'la-liga ranking'!$A$2:$A$21,0),8)/(INDEX('la-liga ranking'!$A$2:$I$21,MATCH($B13,'la-liga ranking'!$A$2:$A$21,0),8)+0.1)*-1</f>
        <v>-1.019522776572668</v>
      </c>
      <c r="H13" s="22">
        <f>INDEX('la-liga ranking'!$A$2:$I$21,MATCH($A13,'la-liga ranking'!$A$2:$A$21,0),9)/(INDEX('la-liga ranking'!$A$2:$I$21,MATCH($B13,'la-liga ranking'!$A$2:$A$21,0),9)+0.1)</f>
        <v>0.75921908893709322</v>
      </c>
      <c r="I13" s="22">
        <f>(INDEX('world ranking'!$A$2:$B$21,MATCH($A13,'world ranking'!$A$2:$A$21,0),2)/(INDEX('world ranking'!$A$2:$B$21,MATCH($B13,'world ranking'!$A$2:$A$21,0),2)+0.1))*20</f>
        <v>18.649836024998454</v>
      </c>
      <c r="J13" s="22">
        <f>(INDEX('la-liga ranking'!$A$2:$I$21,MATCH($A13,'la-liga ranking'!$A$2:$A$21,0),4)/(INDEX('la-liga ranking'!$A$2:$I$21,MATCH($B13,'la-liga ranking'!$A$2:$A$21,0),4)+0.1))*1</f>
        <v>0.57851239669421495</v>
      </c>
      <c r="K13" s="22">
        <f>(INDEX('la-liga ranking'!$A$2:$I$21,MATCH($A13,'la-liga ranking'!$A$2:$A$21,0),5)/(INDEX('la-liga ranking'!$A$2:$I$21,MATCH($B13,'la-liga ranking'!$A$2:$A$21,0),5)+0.1))*-1</f>
        <v>-1.0687022900763359</v>
      </c>
      <c r="L13" s="22">
        <f>(INDEX('la-liga ranking'!$A$2:$I$21,MATCH($B13,'la-liga ranking'!$A$2:$A$21,0),7)+0.1)/INDEX('la-liga ranking'!$A$2:$I$21,MATCH($A13,'la-liga ranking'!$A$2:$A$21,0),7)</f>
        <v>1.093939393939394</v>
      </c>
      <c r="M13" s="22">
        <f>(INDEX('la-liga ranking'!$A$2:$I$21,MATCH($B13,'la-liga ranking'!$A$2:$A$21,0),8)+0.1)/INDEX('la-liga ranking'!$A$2:$I$21,MATCH($A13,'la-liga ranking'!$A$2:$A$21,0),8)*-1</f>
        <v>-0.98085106382978726</v>
      </c>
      <c r="N13" s="22">
        <f>(INDEX('la-liga ranking'!$A$2:$I$21,MATCH($B13,'la-liga ranking'!$A$2:$A$21,0),9)+0.1)/(INDEX('la-liga ranking'!$A$2:$I$21,MATCH($A13,'la-liga ranking'!$A$2:$A$21,0),9)+0.1)</f>
        <v>1.3133903133903133</v>
      </c>
      <c r="O13" s="22">
        <f>((INDEX('world ranking'!$A$2:$B$21,MATCH($B13,'world ranking'!$A$2:$A$21,0),2)+0.1)/(INDEX('world ranking'!$A$2:$B$21,MATCH($A13,'world ranking'!$A$2:$A$21,0),2)+0.1))*20</f>
        <v>21.446486629951561</v>
      </c>
      <c r="P13" s="22">
        <f>(INDEX('la-liga ranking'!$A$2:$I$21,MATCH($B13,'la-liga ranking'!$A$2:$A$21,0),4)+0.1)/(INDEX('la-liga ranking'!$A$2:$I$21,MATCH($A13,'la-liga ranking'!$A$2:$A$21,0),4)+0.1)*1</f>
        <v>1.704225352112676</v>
      </c>
      <c r="Q13" s="22">
        <f>(INDEX('la-liga ranking'!$A$2:$I$21,MATCH($B13,'la-liga ranking'!$A$2:$A$21,0),5)+0.1)/(INDEX('la-liga ranking'!$A$2:$I$21,MATCH($A13,'la-liga ranking'!$A$2:$A$21,0),5)+0.1)*-1</f>
        <v>-0.92907801418439717</v>
      </c>
      <c r="R13" s="22">
        <f t="shared" si="9"/>
        <v>19.754143361193648</v>
      </c>
      <c r="S13" s="22">
        <f t="shared" si="1"/>
        <v>23.648112611379759</v>
      </c>
      <c r="T13" s="22">
        <f t="shared" si="2"/>
        <v>43.402255972573407</v>
      </c>
      <c r="U13" s="14">
        <f t="shared" si="3"/>
        <v>0.45514093492459501</v>
      </c>
      <c r="V13" s="14">
        <f t="shared" si="4"/>
        <v>0.54485906507540494</v>
      </c>
      <c r="W13" t="str">
        <f t="shared" si="5"/>
        <v>A</v>
      </c>
      <c r="X13" t="b">
        <f t="shared" si="6"/>
        <v>1</v>
      </c>
    </row>
    <row r="14" spans="1:26" x14ac:dyDescent="0.25">
      <c r="A14" t="str">
        <v>Rayo Vallecano</v>
      </c>
      <c r="B14" t="str">
        <v>Granada</v>
      </c>
      <c r="C14">
        <v>4</v>
      </c>
      <c r="D14">
        <v>0</v>
      </c>
      <c r="E14" t="str">
        <v>H</v>
      </c>
      <c r="F14" s="22">
        <f>INDEX('la-liga ranking'!$A$2:$I$21,MATCH($A14,'la-liga ranking'!$A$2:$A$21,0),7)/(INDEX('la-liga ranking'!$A$2:$I$21,MATCH($B14,'la-liga ranking'!$A$2:$A$21,0),7)+0.1)</f>
        <v>0.81206496519721572</v>
      </c>
      <c r="G14" s="22">
        <f>INDEX('la-liga ranking'!$A$2:$I$21,MATCH($A14,'la-liga ranking'!$A$2:$A$21,0),8)/(INDEX('la-liga ranking'!$A$2:$I$21,MATCH($B14,'la-liga ranking'!$A$2:$A$21,0),8)+0.1)*-1</f>
        <v>-0.65989847715736039</v>
      </c>
      <c r="H14" s="22">
        <f>INDEX('la-liga ranking'!$A$2:$I$21,MATCH($A14,'la-liga ranking'!$A$2:$A$21,0),9)/(INDEX('la-liga ranking'!$A$2:$I$21,MATCH($B14,'la-liga ranking'!$A$2:$A$21,0),9)+0.1)</f>
        <v>1.2316715542521994</v>
      </c>
      <c r="I14" s="22">
        <f>(INDEX('world ranking'!$A$2:$B$21,MATCH($A14,'world ranking'!$A$2:$A$21,0),2)/(INDEX('world ranking'!$A$2:$B$21,MATCH($B14,'world ranking'!$A$2:$A$21,0),2)+0.1))*20</f>
        <v>20.037368726241866</v>
      </c>
      <c r="J14" s="22">
        <f>(INDEX('la-liga ranking'!$A$2:$I$21,MATCH($A14,'la-liga ranking'!$A$2:$A$21,0),4)/(INDEX('la-liga ranking'!$A$2:$I$21,MATCH($B14,'la-liga ranking'!$A$2:$A$21,0),4)+0.1))*1</f>
        <v>1.5492957746478875</v>
      </c>
      <c r="K14" s="22">
        <f>(INDEX('la-liga ranking'!$A$2:$I$21,MATCH($A14,'la-liga ranking'!$A$2:$A$21,0),5)/(INDEX('la-liga ranking'!$A$2:$I$21,MATCH($B14,'la-liga ranking'!$A$2:$A$21,0),5)+0.1))*-1</f>
        <v>-0.99337748344370869</v>
      </c>
      <c r="L14" s="22">
        <f>(INDEX('la-liga ranking'!$A$2:$I$21,MATCH($B14,'la-liga ranking'!$A$2:$A$21,0),7)+0.1)/INDEX('la-liga ranking'!$A$2:$I$21,MATCH($A14,'la-liga ranking'!$A$2:$A$21,0),7)</f>
        <v>1.2314285714285715</v>
      </c>
      <c r="M14" s="22">
        <f>(INDEX('la-liga ranking'!$A$2:$I$21,MATCH($B14,'la-liga ranking'!$A$2:$A$21,0),8)+0.1)/INDEX('la-liga ranking'!$A$2:$I$21,MATCH($A14,'la-liga ranking'!$A$2:$A$21,0),8)*-1</f>
        <v>-1.5153846153846153</v>
      </c>
      <c r="N14" s="22">
        <f>(INDEX('la-liga ranking'!$A$2:$I$21,MATCH($B14,'la-liga ranking'!$A$2:$A$21,0),9)+0.1)/(INDEX('la-liga ranking'!$A$2:$I$21,MATCH($A14,'la-liga ranking'!$A$2:$A$21,0),9)+0.1)</f>
        <v>0.80997624703087889</v>
      </c>
      <c r="O14" s="22">
        <f>((INDEX('world ranking'!$A$2:$B$21,MATCH($B14,'world ranking'!$A$2:$A$21,0),2)+0.1)/(INDEX('world ranking'!$A$2:$B$21,MATCH($A14,'world ranking'!$A$2:$A$21,0),2)+0.1))*20</f>
        <v>19.961417272201146</v>
      </c>
      <c r="P14" s="22">
        <f>(INDEX('la-liga ranking'!$A$2:$I$21,MATCH($B14,'la-liga ranking'!$A$2:$A$21,0),4)+0.1)/(INDEX('la-liga ranking'!$A$2:$I$21,MATCH($A14,'la-liga ranking'!$A$2:$A$21,0),4)+0.1)*1</f>
        <v>0.63963963963963966</v>
      </c>
      <c r="Q14" s="22">
        <f>(INDEX('la-liga ranking'!$A$2:$I$21,MATCH($B14,'la-liga ranking'!$A$2:$A$21,0),5)+0.1)/(INDEX('la-liga ranking'!$A$2:$I$21,MATCH($A14,'la-liga ranking'!$A$2:$A$21,0),5)+0.1)*-1</f>
        <v>-1</v>
      </c>
      <c r="R14" s="22">
        <f t="shared" si="9"/>
        <v>23.075981312725006</v>
      </c>
      <c r="S14" s="22">
        <f t="shared" si="1"/>
        <v>20.127077114915622</v>
      </c>
      <c r="T14" s="22">
        <f t="shared" si="2"/>
        <v>43.203058427640627</v>
      </c>
      <c r="U14" s="14">
        <f t="shared" si="3"/>
        <v>0.53412841943526301</v>
      </c>
      <c r="V14" s="14">
        <f t="shared" si="4"/>
        <v>0.46587158056473704</v>
      </c>
      <c r="W14" t="str">
        <f t="shared" si="5"/>
        <v>H</v>
      </c>
      <c r="X14" t="b">
        <f t="shared" si="6"/>
        <v>1</v>
      </c>
    </row>
    <row r="15" spans="1:26" x14ac:dyDescent="0.25">
      <c r="A15" t="str">
        <v>Atlético Madrid</v>
      </c>
      <c r="B15" t="str">
        <v>Villarreal</v>
      </c>
      <c r="C15">
        <v>2</v>
      </c>
      <c r="D15">
        <v>2</v>
      </c>
      <c r="E15" t="str">
        <v>D</v>
      </c>
      <c r="F15" s="22">
        <f>INDEX('la-liga ranking'!$A$2:$I$21,MATCH($A15,'la-liga ranking'!$A$2:$A$21,0),7)/(INDEX('la-liga ranking'!$A$2:$I$21,MATCH($B15,'la-liga ranking'!$A$2:$A$21,0),7)+0.1)</f>
        <v>1.0889292196007259</v>
      </c>
      <c r="G15" s="22">
        <f>INDEX('la-liga ranking'!$A$2:$I$21,MATCH($A15,'la-liga ranking'!$A$2:$A$21,0),8)/(INDEX('la-liga ranking'!$A$2:$I$21,MATCH($B15,'la-liga ranking'!$A$2:$A$21,0),8)+0.1)</f>
        <v>1.2023460410557185</v>
      </c>
      <c r="H15" s="22">
        <f>INDEX('la-liga ranking'!$A$2:$I$21,MATCH($A15,'la-liga ranking'!$A$2:$A$21,0),9)/(INDEX('la-liga ranking'!$A$2:$I$21,MATCH($B15,'la-liga ranking'!$A$2:$A$21,0),9)+0.1)</f>
        <v>1.2052730696798493</v>
      </c>
      <c r="I15" s="22">
        <f>(INDEX('world ranking'!$A$2:$B$21,MATCH($A15,'world ranking'!$A$2:$A$21,0),2)/(INDEX('world ranking'!$A$2:$B$21,MATCH($B15,'world ranking'!$A$2:$A$21,0),2)+0.1))*20</f>
        <v>19.943959123125104</v>
      </c>
      <c r="J15" s="22">
        <f>INDEX('la-liga ranking'!$A$2:$I$21,MATCH($A15,'la-liga ranking'!$A$2:$A$21,0),4)/(INDEX('la-liga ranking'!$A$2:$I$21,MATCH($B15,'la-liga ranking'!$A$2:$A$21,0),4)+0.1)</f>
        <v>1.3475177304964538</v>
      </c>
      <c r="K15" s="22">
        <f>INDEX('la-liga ranking'!$A$2:$I$21,MATCH($A15,'la-liga ranking'!$A$2:$A$21,0),5)/(INDEX('la-liga ranking'!$A$2:$I$21,MATCH($B15,'la-liga ranking'!$A$2:$A$21,0),5)+0.1)</f>
        <v>0.8910891089108911</v>
      </c>
      <c r="L15" s="22">
        <f>(INDEX('la-liga ranking'!$A$2:$I$21,MATCH($B15,'la-liga ranking'!$A$2:$A$21,0),7)+0.1)/INDEX('la-liga ranking'!$A$2:$I$21,MATCH($A15,'la-liga ranking'!$A$2:$A$21,0),7)</f>
        <v>0.91833333333333333</v>
      </c>
      <c r="M15" s="22">
        <f>(INDEX('la-liga ranking'!$A$2:$I$21,MATCH($B15,'la-liga ranking'!$A$2:$A$21,0),8)+0.1)/INDEX('la-liga ranking'!$A$2:$I$21,MATCH($A15,'la-liga ranking'!$A$2:$A$21,0),8)</f>
        <v>0.8317073170731708</v>
      </c>
      <c r="N15" s="22">
        <f>(INDEX('la-liga ranking'!$A$2:$I$21,MATCH($B15,'la-liga ranking'!$A$2:$A$21,0),9)+0.1)/(INDEX('la-liga ranking'!$A$2:$I$21,MATCH($A15,'la-liga ranking'!$A$2:$A$21,0),9)+0.1)</f>
        <v>0.82839313572542916</v>
      </c>
      <c r="O15" s="22">
        <f>((INDEX('world ranking'!$A$2:$B$21,MATCH($B15,'world ranking'!$A$2:$A$21,0),2)+0.1)/(INDEX('world ranking'!$A$2:$B$21,MATCH($A15,'world ranking'!$A$2:$A$21,0),2)+0.1))*20</f>
        <v>20.055093383284664</v>
      </c>
      <c r="P15" s="22">
        <f>(INDEX('la-liga ranking'!$A$2:$I$21,MATCH($B15,'la-liga ranking'!$A$2:$A$21,0),4)+0.1)/(INDEX('la-liga ranking'!$A$2:$I$21,MATCH($A15,'la-liga ranking'!$A$2:$A$21,0),4)+0.1)</f>
        <v>0.73821989528795806</v>
      </c>
      <c r="Q15" s="22">
        <f>(INDEX('la-liga ranking'!$A$2:$I$21,MATCH($B15,'la-liga ranking'!$A$2:$A$21,0),5)+0.1)/(INDEX('la-liga ranking'!$A$2:$I$21,MATCH($A15,'la-liga ranking'!$A$2:$A$21,0),5)+0.1)</f>
        <v>1.1098901098901099</v>
      </c>
      <c r="R15" s="22">
        <f t="shared" si="0"/>
        <v>26.577883293119147</v>
      </c>
      <c r="S15" s="22">
        <f t="shared" si="1"/>
        <v>24.481637174594663</v>
      </c>
      <c r="T15" s="22">
        <f t="shared" si="2"/>
        <v>51.05952046771381</v>
      </c>
      <c r="U15" s="14">
        <f t="shared" si="3"/>
        <v>0.52052747557480483</v>
      </c>
      <c r="V15" s="14">
        <f t="shared" si="4"/>
        <v>0.47947252442519517</v>
      </c>
      <c r="W15" t="str">
        <f t="shared" si="5"/>
        <v>H</v>
      </c>
      <c r="X15" t="b">
        <f t="shared" si="6"/>
        <v>1</v>
      </c>
    </row>
    <row r="16" spans="1:26" x14ac:dyDescent="0.25">
      <c r="A16" t="str">
        <v>Real Betis Balompié</v>
      </c>
      <c r="B16" t="str">
        <v>Levante</v>
      </c>
      <c r="C16">
        <v>3</v>
      </c>
      <c r="D16">
        <v>1</v>
      </c>
      <c r="E16" t="str">
        <v>H</v>
      </c>
      <c r="F16" s="22">
        <f>INDEX('la-liga ranking'!$A$2:$I$21,MATCH($A16,'la-liga ranking'!$A$2:$A$21,0),7)/(INDEX('la-liga ranking'!$A$2:$I$21,MATCH($B16,'la-liga ranking'!$A$2:$A$21,0),7)+0.1)</f>
        <v>1.292517006802721</v>
      </c>
      <c r="G16" s="22">
        <f>INDEX('la-liga ranking'!$A$2:$I$21,MATCH($A16,'la-liga ranking'!$A$2:$A$21,0),8)/(INDEX('la-liga ranking'!$A$2:$I$21,MATCH($B16,'la-liga ranking'!$A$2:$A$21,0),8)+0.1)*-1</f>
        <v>-0.59612518628912081</v>
      </c>
      <c r="H16" s="22">
        <f>INDEX('la-liga ranking'!$A$2:$I$21,MATCH($A16,'la-liga ranking'!$A$2:$A$21,0),9)/(INDEX('la-liga ranking'!$A$2:$I$21,MATCH($B16,'la-liga ranking'!$A$2:$A$21,0),9)+0.1)</f>
        <v>1.9931271477663228</v>
      </c>
      <c r="I16" s="22">
        <f>(INDEX('world ranking'!$A$2:$B$21,MATCH($A16,'world ranking'!$A$2:$A$21,0),2)/(INDEX('world ranking'!$A$2:$B$21,MATCH($B16,'world ranking'!$A$2:$A$21,0),2)+0.1))*20</f>
        <v>23.027577541167915</v>
      </c>
      <c r="J16" s="22">
        <f>(INDEX('la-liga ranking'!$A$2:$I$21,MATCH($A16,'la-liga ranking'!$A$2:$A$21,0),4)/(INDEX('la-liga ranking'!$A$2:$I$21,MATCH($B16,'la-liga ranking'!$A$2:$A$21,0),4)+0.1))*1</f>
        <v>2.7868852459016393</v>
      </c>
      <c r="K16" s="22">
        <f>(INDEX('la-liga ranking'!$A$2:$I$21,MATCH($A16,'la-liga ranking'!$A$2:$A$21,0),5)/(INDEX('la-liga ranking'!$A$2:$I$21,MATCH($B16,'la-liga ranking'!$A$2:$A$21,0),5)+0.1))*-1</f>
        <v>-0.60773480662983426</v>
      </c>
      <c r="L16" s="22">
        <f>(INDEX('la-liga ranking'!$A$2:$I$21,MATCH($B16,'la-liga ranking'!$A$2:$A$21,0),7)+0.1)/INDEX('la-liga ranking'!$A$2:$I$21,MATCH($A16,'la-liga ranking'!$A$2:$A$21,0),7)</f>
        <v>0.77368421052631586</v>
      </c>
      <c r="M16" s="22">
        <f>(INDEX('la-liga ranking'!$A$2:$I$21,MATCH($B16,'la-liga ranking'!$A$2:$A$21,0),8)+0.1)/INDEX('la-liga ranking'!$A$2:$I$21,MATCH($A16,'la-liga ranking'!$A$2:$A$21,0),8)*-1</f>
        <v>-1.6774999999999998</v>
      </c>
      <c r="N16" s="22">
        <f>(INDEX('la-liga ranking'!$A$2:$I$21,MATCH($B16,'la-liga ranking'!$A$2:$A$21,0),9)+0.1)/(INDEX('la-liga ranking'!$A$2:$I$21,MATCH($A16,'la-liga ranking'!$A$2:$A$21,0),9)+0.1)</f>
        <v>0.50086058519793464</v>
      </c>
      <c r="O16" s="22">
        <f>((INDEX('world ranking'!$A$2:$B$21,MATCH($B16,'world ranking'!$A$2:$A$21,0),2)+0.1)/(INDEX('world ranking'!$A$2:$B$21,MATCH($A16,'world ranking'!$A$2:$A$21,0),2)+0.1))*20</f>
        <v>17.369479064958934</v>
      </c>
      <c r="P16" s="22">
        <f>(INDEX('la-liga ranking'!$A$2:$I$21,MATCH($B16,'la-liga ranking'!$A$2:$A$21,0),4)+0.1)/(INDEX('la-liga ranking'!$A$2:$I$21,MATCH($A16,'la-liga ranking'!$A$2:$A$21,0),4)+0.1)*1</f>
        <v>0.35672514619883033</v>
      </c>
      <c r="Q16" s="22">
        <f>(INDEX('la-liga ranking'!$A$2:$I$21,MATCH($B16,'la-liga ranking'!$A$2:$A$21,0),5)+0.1)/(INDEX('la-liga ranking'!$A$2:$I$21,MATCH($A16,'la-liga ranking'!$A$2:$A$21,0),5)+0.1)*-1</f>
        <v>-1.6306306306306309</v>
      </c>
      <c r="R16" s="22">
        <f t="shared" ref="R16:R20" si="10">(SUM(F16:K16))*1.05</f>
        <v>29.291059296155627</v>
      </c>
      <c r="S16" s="22">
        <f t="shared" si="1"/>
        <v>15.692618376251385</v>
      </c>
      <c r="T16" s="22">
        <f t="shared" si="2"/>
        <v>44.983677672407012</v>
      </c>
      <c r="U16" s="14">
        <f t="shared" si="3"/>
        <v>0.65114861238041377</v>
      </c>
      <c r="V16" s="14">
        <f t="shared" si="4"/>
        <v>0.34885138761958623</v>
      </c>
      <c r="W16" t="str">
        <f t="shared" si="5"/>
        <v>H</v>
      </c>
      <c r="X16" t="b">
        <f t="shared" si="6"/>
        <v>1</v>
      </c>
    </row>
    <row r="17" spans="1:24" x14ac:dyDescent="0.25">
      <c r="A17" t="str">
        <v>Espanyol</v>
      </c>
      <c r="B17" t="str">
        <v>Real Sociedad</v>
      </c>
      <c r="C17">
        <v>1</v>
      </c>
      <c r="D17">
        <v>0</v>
      </c>
      <c r="E17" t="str">
        <v>H</v>
      </c>
      <c r="F17" s="22">
        <f>INDEX('la-liga ranking'!$A$2:$I$21,MATCH($A17,'la-liga ranking'!$A$2:$A$21,0),7)/(INDEX('la-liga ranking'!$A$2:$I$21,MATCH($B17,'la-liga ranking'!$A$2:$A$21,0),7)+0.1)</f>
        <v>1.1143695014662756</v>
      </c>
      <c r="G17" s="22">
        <f>INDEX('la-liga ranking'!$A$2:$I$21,MATCH($A17,'la-liga ranking'!$A$2:$A$21,0),8)/(INDEX('la-liga ranking'!$A$2:$I$21,MATCH($B17,'la-liga ranking'!$A$2:$A$21,0),8)+0.1)*-1</f>
        <v>-1.466275659824047</v>
      </c>
      <c r="H17" s="22">
        <f>INDEX('la-liga ranking'!$A$2:$I$21,MATCH($A17,'la-liga ranking'!$A$2:$A$21,0),9)/(INDEX('la-liga ranking'!$A$2:$I$21,MATCH($B17,'la-liga ranking'!$A$2:$A$21,0),9)+0.1)</f>
        <v>0.71301247771836007</v>
      </c>
      <c r="I17" s="22">
        <f>(INDEX('world ranking'!$A$2:$B$21,MATCH($A17,'world ranking'!$A$2:$A$21,0),2)/(INDEX('world ranking'!$A$2:$B$21,MATCH($B17,'world ranking'!$A$2:$A$21,0),2)+0.1))*20</f>
        <v>18.38144147334868</v>
      </c>
      <c r="J17" s="22">
        <f>(INDEX('la-liga ranking'!$A$2:$I$21,MATCH($A17,'la-liga ranking'!$A$2:$A$21,0),4)/(INDEX('la-liga ranking'!$A$2:$I$21,MATCH($B17,'la-liga ranking'!$A$2:$A$21,0),4)+0.1))*1</f>
        <v>0.66225165562913912</v>
      </c>
      <c r="K17" s="22">
        <f>(INDEX('la-liga ranking'!$A$2:$I$21,MATCH($A17,'la-liga ranking'!$A$2:$A$21,0),5)/(INDEX('la-liga ranking'!$A$2:$I$21,MATCH($B17,'la-liga ranking'!$A$2:$A$21,0),5)+0.1))*-1</f>
        <v>-1.6483516483516485</v>
      </c>
      <c r="L17" s="22">
        <f>(INDEX('la-liga ranking'!$A$2:$I$21,MATCH($B17,'la-liga ranking'!$A$2:$A$21,0),7)+0.1)/INDEX('la-liga ranking'!$A$2:$I$21,MATCH($A17,'la-liga ranking'!$A$2:$A$21,0),7)</f>
        <v>0.89736842105263159</v>
      </c>
      <c r="M17" s="22">
        <f>(INDEX('la-liga ranking'!$A$2:$I$21,MATCH($B17,'la-liga ranking'!$A$2:$A$21,0),8)+0.1)/INDEX('la-liga ranking'!$A$2:$I$21,MATCH($A17,'la-liga ranking'!$A$2:$A$21,0),8)*-1</f>
        <v>-0.68200000000000005</v>
      </c>
      <c r="N17" s="22">
        <f>(INDEX('la-liga ranking'!$A$2:$I$21,MATCH($B17,'la-liga ranking'!$A$2:$A$21,0),9)+0.1)/(INDEX('la-liga ranking'!$A$2:$I$21,MATCH($A17,'la-liga ranking'!$A$2:$A$21,0),9)+0.1)</f>
        <v>1.3990024937655861</v>
      </c>
      <c r="O17" s="22">
        <f>((INDEX('world ranking'!$A$2:$B$21,MATCH($B17,'world ranking'!$A$2:$A$21,0),2)+0.1)/(INDEX('world ranking'!$A$2:$B$21,MATCH($A17,'world ranking'!$A$2:$A$21,0),2)+0.1))*20</f>
        <v>21.759681459122724</v>
      </c>
      <c r="P17" s="22">
        <f>(INDEX('la-liga ranking'!$A$2:$I$21,MATCH($B17,'la-liga ranking'!$A$2:$A$21,0),4)+0.1)/(INDEX('la-liga ranking'!$A$2:$I$21,MATCH($A17,'la-liga ranking'!$A$2:$A$21,0),4)+0.1)*1</f>
        <v>1.495049504950495</v>
      </c>
      <c r="Q17" s="22">
        <f>(INDEX('la-liga ranking'!$A$2:$I$21,MATCH($B17,'la-liga ranking'!$A$2:$A$21,0),5)+0.1)/(INDEX('la-liga ranking'!$A$2:$I$21,MATCH($A17,'la-liga ranking'!$A$2:$A$21,0),5)+0.1)*-1</f>
        <v>-0.60264900662251653</v>
      </c>
      <c r="R17" s="22">
        <f t="shared" si="10"/>
        <v>18.644270189986095</v>
      </c>
      <c r="S17" s="22">
        <f t="shared" si="1"/>
        <v>24.266452872268918</v>
      </c>
      <c r="T17" s="22">
        <f t="shared" si="2"/>
        <v>42.910723062255016</v>
      </c>
      <c r="U17" s="14">
        <f t="shared" si="3"/>
        <v>0.43448976990988775</v>
      </c>
      <c r="V17" s="14">
        <f t="shared" si="4"/>
        <v>0.56551023009011214</v>
      </c>
      <c r="W17" t="str">
        <f t="shared" si="5"/>
        <v>A</v>
      </c>
      <c r="X17" t="b">
        <f t="shared" si="6"/>
        <v>0</v>
      </c>
    </row>
    <row r="18" spans="1:24" x14ac:dyDescent="0.25">
      <c r="A18" t="str">
        <v>Cádiz</v>
      </c>
      <c r="B18" t="str">
        <v>Atlético Madrid</v>
      </c>
      <c r="C18">
        <v>1</v>
      </c>
      <c r="D18">
        <v>4</v>
      </c>
      <c r="E18" t="str">
        <v>A</v>
      </c>
      <c r="F18" s="22">
        <f>INDEX('la-liga ranking'!$A$2:$I$21,MATCH($A18,'la-liga ranking'!$A$2:$A$21,0),7)/(INDEX('la-liga ranking'!$A$2:$I$21,MATCH($B18,'la-liga ranking'!$A$2:$A$21,0),7)+0.1)</f>
        <v>0.54908485856905154</v>
      </c>
      <c r="G18" s="22">
        <f>INDEX('la-liga ranking'!$A$2:$I$21,MATCH($A18,'la-liga ranking'!$A$2:$A$21,0),8)/(INDEX('la-liga ranking'!$A$2:$I$21,MATCH($B18,'la-liga ranking'!$A$2:$A$21,0),8)+0.1)*-1</f>
        <v>-1.1435523114355231</v>
      </c>
      <c r="H18" s="22">
        <f>INDEX('la-liga ranking'!$A$2:$I$21,MATCH($A18,'la-liga ranking'!$A$2:$A$21,0),9)/(INDEX('la-liga ranking'!$A$2:$I$21,MATCH($B18,'la-liga ranking'!$A$2:$A$21,0),9)+0.1)</f>
        <v>0.54602184087363503</v>
      </c>
      <c r="I18" s="22">
        <f>(INDEX('world ranking'!$A$2:$B$21,MATCH($A18,'world ranking'!$A$2:$A$21,0),2)/(INDEX('world ranking'!$A$2:$B$21,MATCH($B18,'world ranking'!$A$2:$A$21,0),2)+0.1))*20</f>
        <v>16.605145721998788</v>
      </c>
      <c r="J18" s="22">
        <f>(INDEX('la-liga ranking'!$A$2:$I$21,MATCH($A18,'la-liga ranking'!$A$2:$A$21,0),4)/(INDEX('la-liga ranking'!$A$2:$I$21,MATCH($B18,'la-liga ranking'!$A$2:$A$21,0),4)+0.1))*1</f>
        <v>0.36649214659685864</v>
      </c>
      <c r="K18" s="22">
        <f>(INDEX('la-liga ranking'!$A$2:$I$21,MATCH($A18,'la-liga ranking'!$A$2:$A$21,0),5)/(INDEX('la-liga ranking'!$A$2:$I$21,MATCH($B18,'la-liga ranking'!$A$2:$A$21,0),5)+0.1))*-1</f>
        <v>-1.5384615384615385</v>
      </c>
      <c r="L18" s="22">
        <f>(INDEX('la-liga ranking'!$A$2:$I$21,MATCH($B18,'la-liga ranking'!$A$2:$A$21,0),7)+0.1)/INDEX('la-liga ranking'!$A$2:$I$21,MATCH($A18,'la-liga ranking'!$A$2:$A$21,0),7)</f>
        <v>1.8212121212121213</v>
      </c>
      <c r="M18" s="22">
        <f>(INDEX('la-liga ranking'!$A$2:$I$21,MATCH($B18,'la-liga ranking'!$A$2:$A$21,0),8)+0.1)/INDEX('la-liga ranking'!$A$2:$I$21,MATCH($A18,'la-liga ranking'!$A$2:$A$21,0),8)*-1</f>
        <v>-0.87446808510638296</v>
      </c>
      <c r="N18" s="22">
        <f>(INDEX('la-liga ranking'!$A$2:$I$21,MATCH($B18,'la-liga ranking'!$A$2:$A$21,0),9)+0.1)/(INDEX('la-liga ranking'!$A$2:$I$21,MATCH($A18,'la-liga ranking'!$A$2:$A$21,0),9)+0.1)</f>
        <v>1.8262108262108259</v>
      </c>
      <c r="O18" s="22">
        <f>((INDEX('world ranking'!$A$2:$B$21,MATCH($B18,'world ranking'!$A$2:$A$21,0),2)+0.1)/(INDEX('world ranking'!$A$2:$B$21,MATCH($A18,'world ranking'!$A$2:$A$21,0),2)+0.1))*20</f>
        <v>24.087320018578726</v>
      </c>
      <c r="P18" s="22">
        <f>(INDEX('la-liga ranking'!$A$2:$I$21,MATCH($B18,'la-liga ranking'!$A$2:$A$21,0),4)+0.1)/(INDEX('la-liga ranking'!$A$2:$I$21,MATCH($A18,'la-liga ranking'!$A$2:$A$21,0),4)+0.1)*1</f>
        <v>2.6901408450704229</v>
      </c>
      <c r="Q18" s="22">
        <f>(INDEX('la-liga ranking'!$A$2:$I$21,MATCH($B18,'la-liga ranking'!$A$2:$A$21,0),5)+0.1)/(INDEX('la-liga ranking'!$A$2:$I$21,MATCH($A18,'la-liga ranking'!$A$2:$A$21,0),5)+0.1)*-1</f>
        <v>-0.64539007092198586</v>
      </c>
      <c r="R18" s="22">
        <f t="shared" si="10"/>
        <v>16.153967254048336</v>
      </c>
      <c r="S18" s="22">
        <f t="shared" si="1"/>
        <v>28.905025655043726</v>
      </c>
      <c r="T18" s="22">
        <f t="shared" si="2"/>
        <v>45.058992909092062</v>
      </c>
      <c r="U18" s="14">
        <f t="shared" si="3"/>
        <v>0.35850706398697091</v>
      </c>
      <c r="V18" s="14">
        <f t="shared" si="4"/>
        <v>0.64149293601302915</v>
      </c>
      <c r="W18" t="str">
        <f t="shared" si="5"/>
        <v>A</v>
      </c>
      <c r="X18" t="b">
        <f t="shared" si="6"/>
        <v>1</v>
      </c>
    </row>
    <row r="19" spans="1:24" x14ac:dyDescent="0.25">
      <c r="A19" t="str">
        <v>Real Madrid</v>
      </c>
      <c r="B19" t="str">
        <v>Sevilla</v>
      </c>
      <c r="C19">
        <v>2</v>
      </c>
      <c r="D19">
        <v>1</v>
      </c>
      <c r="E19" t="str">
        <v>H</v>
      </c>
      <c r="F19" s="22">
        <f>INDEX('la-liga ranking'!$A$2:$I$21,MATCH($A19,'la-liga ranking'!$A$2:$A$21,0),7)/(INDEX('la-liga ranking'!$A$2:$I$21,MATCH($B19,'la-liga ranking'!$A$2:$A$21,0),7)+0.1)</f>
        <v>1.4285714285714286</v>
      </c>
      <c r="G19" s="22">
        <f>INDEX('la-liga ranking'!$A$2:$I$21,MATCH($A19,'la-liga ranking'!$A$2:$A$21,0),8)/(INDEX('la-liga ranking'!$A$2:$I$21,MATCH($B19,'la-liga ranking'!$A$2:$A$21,0),8)+0.1)*-1</f>
        <v>-1.0309278350515463</v>
      </c>
      <c r="H19" s="22">
        <f>INDEX('la-liga ranking'!$A$2:$I$21,MATCH($A19,'la-liga ranking'!$A$2:$A$21,0),9)/(INDEX('la-liga ranking'!$A$2:$I$21,MATCH($B19,'la-liga ranking'!$A$2:$A$21,0),9)+0.1)</f>
        <v>1.2442396313364057</v>
      </c>
      <c r="I19" s="22">
        <f>(INDEX('world ranking'!$A$2:$B$21,MATCH($A19,'world ranking'!$A$2:$A$21,0),2)/(INDEX('world ranking'!$A$2:$B$21,MATCH($B19,'world ranking'!$A$2:$A$21,0),2)+0.1))*20</f>
        <v>21.496911049149858</v>
      </c>
      <c r="J19" s="22">
        <f>(INDEX('la-liga ranking'!$A$2:$I$21,MATCH($A19,'la-liga ranking'!$A$2:$A$21,0),4)/(INDEX('la-liga ranking'!$A$2:$I$21,MATCH($B19,'la-liga ranking'!$A$2:$A$21,0),4)+0.1))*1</f>
        <v>1.4619883040935671</v>
      </c>
      <c r="K19" s="22">
        <f>(INDEX('la-liga ranking'!$A$2:$I$21,MATCH($A19,'la-liga ranking'!$A$2:$A$21,0),5)/(INDEX('la-liga ranking'!$A$2:$I$21,MATCH($B19,'la-liga ranking'!$A$2:$A$21,0),5)+0.1))*-1</f>
        <v>-0.97560975609756106</v>
      </c>
      <c r="L19" s="22">
        <f>(INDEX('la-liga ranking'!$A$2:$I$21,MATCH($B19,'la-liga ranking'!$A$2:$A$21,0),7)+0.1)/INDEX('la-liga ranking'!$A$2:$I$21,MATCH($A19,'la-liga ranking'!$A$2:$A$21,0),7)</f>
        <v>0.70000000000000007</v>
      </c>
      <c r="M19" s="22">
        <f>(INDEX('la-liga ranking'!$A$2:$I$21,MATCH($B19,'la-liga ranking'!$A$2:$A$21,0),8)+0.1)/INDEX('la-liga ranking'!$A$2:$I$21,MATCH($A19,'la-liga ranking'!$A$2:$A$21,0),8)*-1</f>
        <v>-0.97000000000000008</v>
      </c>
      <c r="N19" s="22">
        <f>(INDEX('la-liga ranking'!$A$2:$I$21,MATCH($B19,'la-liga ranking'!$A$2:$A$21,0),9)+0.1)/(INDEX('la-liga ranking'!$A$2:$I$21,MATCH($A19,'la-liga ranking'!$A$2:$A$21,0),9)+0.1)</f>
        <v>0.80271270036991371</v>
      </c>
      <c r="O19" s="22">
        <f>((INDEX('world ranking'!$A$2:$B$21,MATCH($B19,'world ranking'!$A$2:$A$21,0),2)+0.1)/(INDEX('world ranking'!$A$2:$B$21,MATCH($A19,'world ranking'!$A$2:$A$21,0),2)+0.1))*20</f>
        <v>18.606378108946647</v>
      </c>
      <c r="P19" s="22">
        <f>(INDEX('la-liga ranking'!$A$2:$I$21,MATCH($B19,'la-liga ranking'!$A$2:$A$21,0),4)+0.1)/(INDEX('la-liga ranking'!$A$2:$I$21,MATCH($A19,'la-liga ranking'!$A$2:$A$21,0),4)+0.1)*1</f>
        <v>0.68127490039840644</v>
      </c>
      <c r="Q19" s="22">
        <f>(INDEX('la-liga ranking'!$A$2:$I$21,MATCH($B19,'la-liga ranking'!$A$2:$A$21,0),5)+0.1)/(INDEX('la-liga ranking'!$A$2:$I$21,MATCH($A19,'la-liga ranking'!$A$2:$A$21,0),5)+0.1)*-1</f>
        <v>-1</v>
      </c>
      <c r="R19" s="22">
        <f t="shared" si="10"/>
        <v>24.806431463102257</v>
      </c>
      <c r="S19" s="22">
        <f t="shared" si="1"/>
        <v>18.820365709714967</v>
      </c>
      <c r="T19" s="22">
        <f t="shared" si="2"/>
        <v>43.62679717281722</v>
      </c>
      <c r="U19" s="14">
        <f t="shared" si="3"/>
        <v>0.56860537721431748</v>
      </c>
      <c r="V19" s="14">
        <f t="shared" si="4"/>
        <v>0.43139462278568252</v>
      </c>
      <c r="W19" t="str">
        <f t="shared" si="5"/>
        <v>H</v>
      </c>
      <c r="X19" t="b">
        <f t="shared" si="6"/>
        <v>1</v>
      </c>
    </row>
    <row r="20" spans="1:24" x14ac:dyDescent="0.25">
      <c r="A20" t="str">
        <v>Celta Vigo</v>
      </c>
      <c r="B20" t="str">
        <v>Real Sociedad</v>
      </c>
      <c r="C20">
        <v>0</v>
      </c>
      <c r="D20">
        <v>2</v>
      </c>
      <c r="E20" t="str">
        <v>A</v>
      </c>
      <c r="F20" s="22">
        <f>INDEX('la-liga ranking'!$A$2:$I$21,MATCH($A20,'la-liga ranking'!$A$2:$A$21,0),7)/(INDEX('la-liga ranking'!$A$2:$I$21,MATCH($B20,'la-liga ranking'!$A$2:$A$21,0),7)+0.1)</f>
        <v>1.2023460410557185</v>
      </c>
      <c r="G20" s="22">
        <f>INDEX('la-liga ranking'!$A$2:$I$21,MATCH($A20,'la-liga ranking'!$A$2:$A$21,0),8)/(INDEX('la-liga ranking'!$A$2:$I$21,MATCH($B20,'la-liga ranking'!$A$2:$A$21,0),8)+0.1)*-1</f>
        <v>-1.1143695014662756</v>
      </c>
      <c r="H20" s="22">
        <f>INDEX('la-liga ranking'!$A$2:$I$21,MATCH($A20,'la-liga ranking'!$A$2:$A$21,0),9)/(INDEX('la-liga ranking'!$A$2:$I$21,MATCH($B20,'la-liga ranking'!$A$2:$A$21,0),9)+0.1)</f>
        <v>0.76648841354723707</v>
      </c>
      <c r="I20" s="22">
        <f>(INDEX('world ranking'!$A$2:$B$21,MATCH($A20,'world ranking'!$A$2:$A$21,0),2)/(INDEX('world ranking'!$A$2:$B$21,MATCH($B20,'world ranking'!$A$2:$A$21,0),2)+0.1))*20</f>
        <v>19.927985360958623</v>
      </c>
      <c r="J20" s="22">
        <f>(INDEX('la-liga ranking'!$A$2:$I$21,MATCH($A20,'la-liga ranking'!$A$2:$A$21,0),4)/(INDEX('la-liga ranking'!$A$2:$I$21,MATCH($B20,'la-liga ranking'!$A$2:$A$21,0),4)+0.1))*1</f>
        <v>0.72847682119205304</v>
      </c>
      <c r="K20" s="22">
        <f>(INDEX('la-liga ranking'!$A$2:$I$21,MATCH($A20,'la-liga ranking'!$A$2:$A$21,0),5)/(INDEX('la-liga ranking'!$A$2:$I$21,MATCH($B20,'la-liga ranking'!$A$2:$A$21,0),5)+0.1))*-1</f>
        <v>-1.5384615384615385</v>
      </c>
      <c r="L20" s="22">
        <f>(INDEX('la-liga ranking'!$A$2:$I$21,MATCH($B20,'la-liga ranking'!$A$2:$A$21,0),7)+0.1)/INDEX('la-liga ranking'!$A$2:$I$21,MATCH($A20,'la-liga ranking'!$A$2:$A$21,0),7)</f>
        <v>0.8317073170731708</v>
      </c>
      <c r="M20" s="22">
        <f>(INDEX('la-liga ranking'!$A$2:$I$21,MATCH($B20,'la-liga ranking'!$A$2:$A$21,0),8)+0.1)/INDEX('la-liga ranking'!$A$2:$I$21,MATCH($A20,'la-liga ranking'!$A$2:$A$21,0),8)*-1</f>
        <v>-0.89736842105263159</v>
      </c>
      <c r="N20" s="22">
        <f>(INDEX('la-liga ranking'!$A$2:$I$21,MATCH($B20,'la-liga ranking'!$A$2:$A$21,0),9)+0.1)/(INDEX('la-liga ranking'!$A$2:$I$21,MATCH($A20,'la-liga ranking'!$A$2:$A$21,0),9)+0.1)</f>
        <v>1.3016241299303943</v>
      </c>
      <c r="O20" s="22">
        <f>((INDEX('world ranking'!$A$2:$B$21,MATCH($B20,'world ranking'!$A$2:$A$21,0),2)+0.1)/(INDEX('world ranking'!$A$2:$B$21,MATCH($A20,'world ranking'!$A$2:$A$21,0),2)+0.1))*20</f>
        <v>20.071085836147148</v>
      </c>
      <c r="P20" s="22">
        <f>(INDEX('la-liga ranking'!$A$2:$I$21,MATCH($B20,'la-liga ranking'!$A$2:$A$21,0),4)+0.1)/(INDEX('la-liga ranking'!$A$2:$I$21,MATCH($A20,'la-liga ranking'!$A$2:$A$21,0),4)+0.1)*1</f>
        <v>1.3603603603603605</v>
      </c>
      <c r="Q20" s="22">
        <f>(INDEX('la-liga ranking'!$A$2:$I$21,MATCH($B20,'la-liga ranking'!$A$2:$A$21,0),5)+0.1)/(INDEX('la-liga ranking'!$A$2:$I$21,MATCH($A20,'la-liga ranking'!$A$2:$A$21,0),5)+0.1)*-1</f>
        <v>-0.64539007092198586</v>
      </c>
      <c r="R20" s="22">
        <f t="shared" si="10"/>
        <v>20.971088876667107</v>
      </c>
      <c r="S20" s="22">
        <f t="shared" si="1"/>
        <v>22.022019151536455</v>
      </c>
      <c r="T20" s="22">
        <f t="shared" si="2"/>
        <v>42.993108028203565</v>
      </c>
      <c r="U20" s="14">
        <f t="shared" si="3"/>
        <v>0.48777792158943312</v>
      </c>
      <c r="V20" s="14">
        <f t="shared" si="4"/>
        <v>0.51222207841056677</v>
      </c>
      <c r="W20" t="str">
        <f t="shared" si="5"/>
        <v>A</v>
      </c>
      <c r="X20" t="b">
        <f t="shared" si="6"/>
        <v>1</v>
      </c>
    </row>
    <row r="21" spans="1:24" x14ac:dyDescent="0.25">
      <c r="A21" t="str">
        <v>Granada</v>
      </c>
      <c r="B21" t="str">
        <v>Getafe</v>
      </c>
      <c r="C21">
        <v>1</v>
      </c>
      <c r="D21">
        <v>1</v>
      </c>
      <c r="E21" t="str">
        <v>D</v>
      </c>
      <c r="F21" s="22">
        <f>INDEX('la-liga ranking'!$A$2:$I$21,MATCH($A21,'la-liga ranking'!$A$2:$A$21,0),7)/(INDEX('la-liga ranking'!$A$2:$I$21,MATCH($B21,'la-liga ranking'!$A$2:$A$21,0),7)+0.1)</f>
        <v>1.382636655948553</v>
      </c>
      <c r="G21" s="22">
        <f>INDEX('la-liga ranking'!$A$2:$I$21,MATCH($A21,'la-liga ranking'!$A$2:$A$21,0),8)/(INDEX('la-liga ranking'!$A$2:$I$21,MATCH($B21,'la-liga ranking'!$A$2:$A$21,0),8)+0.1)</f>
        <v>1.5902964959568733</v>
      </c>
      <c r="H21" s="22">
        <f>INDEX('la-liga ranking'!$A$2:$I$21,MATCH($A21,'la-liga ranking'!$A$2:$A$21,0),9)/(INDEX('la-liga ranking'!$A$2:$I$21,MATCH($B21,'la-liga ranking'!$A$2:$A$21,0),9)+0.1)</f>
        <v>0.9164420485175202</v>
      </c>
      <c r="I21" s="22">
        <f>(INDEX('world ranking'!$A$2:$B$21,MATCH($A21,'world ranking'!$A$2:$A$21,0),2)/(INDEX('world ranking'!$A$2:$B$21,MATCH($B21,'world ranking'!$A$2:$A$21,0),2)+0.1))*20</f>
        <v>19.266339767860469</v>
      </c>
      <c r="J21" s="22">
        <f>INDEX('la-liga ranking'!$A$2:$I$21,MATCH($A21,'la-liga ranking'!$A$2:$A$21,0),4)/(INDEX('la-liga ranking'!$A$2:$I$21,MATCH($B21,'la-liga ranking'!$A$2:$A$21,0),4)+0.1)</f>
        <v>0.86419753086419759</v>
      </c>
      <c r="K21" s="22">
        <f>INDEX('la-liga ranking'!$A$2:$I$21,MATCH($A21,'la-liga ranking'!$A$2:$A$21,0),5)/(INDEX('la-liga ranking'!$A$2:$I$21,MATCH($B21,'la-liga ranking'!$A$2:$A$21,0),5)+0.1)</f>
        <v>1.0638297872340425</v>
      </c>
      <c r="L21" s="22">
        <f>(INDEX('la-liga ranking'!$A$2:$I$21,MATCH($B21,'la-liga ranking'!$A$2:$A$21,0),7)+0.1)/INDEX('la-liga ranking'!$A$2:$I$21,MATCH($A21,'la-liga ranking'!$A$2:$A$21,0),7)</f>
        <v>0.72325581395348837</v>
      </c>
      <c r="M21" s="22">
        <f>(INDEX('la-liga ranking'!$A$2:$I$21,MATCH($B21,'la-liga ranking'!$A$2:$A$21,0),8)+0.1)/INDEX('la-liga ranking'!$A$2:$I$21,MATCH($A21,'la-liga ranking'!$A$2:$A$21,0),8)</f>
        <v>0.62881355932203398</v>
      </c>
      <c r="N21" s="22">
        <f>(INDEX('la-liga ranking'!$A$2:$I$21,MATCH($B21,'la-liga ranking'!$A$2:$A$21,0),9)+0.1)/(INDEX('la-liga ranking'!$A$2:$I$21,MATCH($A21,'la-liga ranking'!$A$2:$A$21,0),9)+0.1)</f>
        <v>1.0879765395894427</v>
      </c>
      <c r="O21" s="22">
        <f>((INDEX('world ranking'!$A$2:$B$21,MATCH($B21,'world ranking'!$A$2:$A$21,0),2)+0.1)/(INDEX('world ranking'!$A$2:$B$21,MATCH($A21,'world ranking'!$A$2:$A$21,0),2)+0.1))*20</f>
        <v>20.760260292506928</v>
      </c>
      <c r="P21" s="22">
        <f>(INDEX('la-liga ranking'!$A$2:$I$21,MATCH($B21,'la-liga ranking'!$A$2:$A$21,0),4)+0.1)/(INDEX('la-liga ranking'!$A$2:$I$21,MATCH($A21,'la-liga ranking'!$A$2:$A$21,0),4)+0.1)</f>
        <v>1.1408450704225352</v>
      </c>
      <c r="Q21" s="22">
        <f>(INDEX('la-liga ranking'!$A$2:$I$21,MATCH($B21,'la-liga ranking'!$A$2:$A$21,0),5)+0.1)/(INDEX('la-liga ranking'!$A$2:$I$21,MATCH($A21,'la-liga ranking'!$A$2:$A$21,0),5)+0.1)</f>
        <v>0.93377483443708609</v>
      </c>
      <c r="R21" s="22">
        <f t="shared" si="0"/>
        <v>25.961673266405008</v>
      </c>
      <c r="S21" s="22">
        <f t="shared" si="1"/>
        <v>25.274926110231512</v>
      </c>
      <c r="T21" s="22">
        <f t="shared" si="2"/>
        <v>51.236599376636519</v>
      </c>
      <c r="U21" s="14">
        <f t="shared" si="3"/>
        <v>0.5067017245926615</v>
      </c>
      <c r="V21" s="14">
        <f t="shared" si="4"/>
        <v>0.49329827540733856</v>
      </c>
      <c r="W21" t="str">
        <f t="shared" si="5"/>
        <v>H</v>
      </c>
      <c r="X21" t="b">
        <f t="shared" si="6"/>
        <v>1</v>
      </c>
    </row>
    <row r="22" spans="1:24" x14ac:dyDescent="0.25">
      <c r="A22" t="str">
        <v>Levante</v>
      </c>
      <c r="B22" t="str">
        <v>Atlético Madrid</v>
      </c>
      <c r="C22">
        <v>2</v>
      </c>
      <c r="D22">
        <v>2</v>
      </c>
      <c r="E22" t="str">
        <v>D</v>
      </c>
      <c r="F22" s="22">
        <f>INDEX('la-liga ranking'!$A$2:$I$21,MATCH($A22,'la-liga ranking'!$A$2:$A$21,0),7)/(INDEX('la-liga ranking'!$A$2:$I$21,MATCH($B22,'la-liga ranking'!$A$2:$A$21,0),7)+0.1)</f>
        <v>0.73211314475873546</v>
      </c>
      <c r="G22" s="22">
        <f>INDEX('la-liga ranking'!$A$2:$I$21,MATCH($A22,'la-liga ranking'!$A$2:$A$21,0),8)/(INDEX('la-liga ranking'!$A$2:$I$21,MATCH($B22,'la-liga ranking'!$A$2:$A$21,0),8)+0.1)</f>
        <v>1.6301703163017032</v>
      </c>
      <c r="H22" s="22">
        <f>INDEX('la-liga ranking'!$A$2:$I$21,MATCH($A22,'la-liga ranking'!$A$2:$A$21,0),9)/(INDEX('la-liga ranking'!$A$2:$I$21,MATCH($B22,'la-liga ranking'!$A$2:$A$21,0),9)+0.1)</f>
        <v>0.45241809672386901</v>
      </c>
      <c r="I22" s="22">
        <f>(INDEX('world ranking'!$A$2:$B$21,MATCH($A22,'world ranking'!$A$2:$A$21,0),2)/(INDEX('world ranking'!$A$2:$B$21,MATCH($B22,'world ranking'!$A$2:$A$21,0),2)+0.1))*20</f>
        <v>16.660239105283456</v>
      </c>
      <c r="J22" s="22">
        <f>INDEX('la-liga ranking'!$A$2:$I$21,MATCH($A22,'la-liga ranking'!$A$2:$A$21,0),4)/(INDEX('la-liga ranking'!$A$2:$I$21,MATCH($B22,'la-liga ranking'!$A$2:$A$21,0),4)+0.1)</f>
        <v>0.31413612565445026</v>
      </c>
      <c r="K22" s="22">
        <f>INDEX('la-liga ranking'!$A$2:$I$21,MATCH($A22,'la-liga ranking'!$A$2:$A$21,0),5)/(INDEX('la-liga ranking'!$A$2:$I$21,MATCH($B22,'la-liga ranking'!$A$2:$A$21,0),5)+0.1)</f>
        <v>1.9780219780219781</v>
      </c>
      <c r="L22" s="22">
        <f>(INDEX('la-liga ranking'!$A$2:$I$21,MATCH($B22,'la-liga ranking'!$A$2:$A$21,0),7)+0.1)/INDEX('la-liga ranking'!$A$2:$I$21,MATCH($A22,'la-liga ranking'!$A$2:$A$21,0),7)</f>
        <v>1.365909090909091</v>
      </c>
      <c r="M22" s="22">
        <f>(INDEX('la-liga ranking'!$A$2:$I$21,MATCH($B22,'la-liga ranking'!$A$2:$A$21,0),8)+0.1)/INDEX('la-liga ranking'!$A$2:$I$21,MATCH($A22,'la-liga ranking'!$A$2:$A$21,0),8)</f>
        <v>0.61343283582089558</v>
      </c>
      <c r="N22" s="22">
        <f>(INDEX('la-liga ranking'!$A$2:$I$21,MATCH($B22,'la-liga ranking'!$A$2:$A$21,0),9)+0.1)/(INDEX('la-liga ranking'!$A$2:$I$21,MATCH($A22,'la-liga ranking'!$A$2:$A$21,0),9)+0.1)</f>
        <v>2.2027491408934705</v>
      </c>
      <c r="O22" s="22">
        <f>((INDEX('world ranking'!$A$2:$B$21,MATCH($B22,'world ranking'!$A$2:$A$21,0),2)+0.1)/(INDEX('world ranking'!$A$2:$B$21,MATCH($A22,'world ranking'!$A$2:$A$21,0),2)+0.1))*20</f>
        <v>24.007671450300908</v>
      </c>
      <c r="P22" s="22">
        <f>(INDEX('la-liga ranking'!$A$2:$I$21,MATCH($B22,'la-liga ranking'!$A$2:$A$21,0),4)+0.1)/(INDEX('la-liga ranking'!$A$2:$I$21,MATCH($A22,'la-liga ranking'!$A$2:$A$21,0),4)+0.1)</f>
        <v>3.1311475409836071</v>
      </c>
      <c r="Q22" s="22">
        <f>(INDEX('la-liga ranking'!$A$2:$I$21,MATCH($B22,'la-liga ranking'!$A$2:$A$21,0),5)+0.1)/(INDEX('la-liga ranking'!$A$2:$I$21,MATCH($A22,'la-liga ranking'!$A$2:$A$21,0),5)+0.1)</f>
        <v>0.50276243093922646</v>
      </c>
      <c r="R22" s="22">
        <f t="shared" si="0"/>
        <v>22.528947223580236</v>
      </c>
      <c r="S22" s="22">
        <f t="shared" si="1"/>
        <v>31.823672489847201</v>
      </c>
      <c r="T22" s="22">
        <f t="shared" si="2"/>
        <v>54.352619713427437</v>
      </c>
      <c r="U22" s="14">
        <f t="shared" si="3"/>
        <v>0.41449606923021259</v>
      </c>
      <c r="V22" s="14">
        <f t="shared" si="4"/>
        <v>0.58550393076978746</v>
      </c>
      <c r="W22" t="str">
        <f t="shared" si="5"/>
        <v>A</v>
      </c>
      <c r="X22" t="b">
        <f t="shared" si="6"/>
        <v>1</v>
      </c>
    </row>
    <row r="23" spans="1:24" x14ac:dyDescent="0.25">
      <c r="A23" t="str">
        <v>Celta Vigo</v>
      </c>
      <c r="B23" t="str">
        <v>Athletic Club</v>
      </c>
      <c r="C23">
        <v>0</v>
      </c>
      <c r="D23">
        <v>1</v>
      </c>
      <c r="E23" t="str">
        <v>A</v>
      </c>
      <c r="F23" s="22">
        <f>INDEX('la-liga ranking'!$A$2:$I$21,MATCH($A23,'la-liga ranking'!$A$2:$A$21,0),7)/(INDEX('la-liga ranking'!$A$2:$I$21,MATCH($B23,'la-liga ranking'!$A$2:$A$21,0),7)+0.1)</f>
        <v>0.9975669099756691</v>
      </c>
      <c r="G23" s="22">
        <f>INDEX('la-liga ranking'!$A$2:$I$21,MATCH($A23,'la-liga ranking'!$A$2:$A$21,0),8)/(INDEX('la-liga ranking'!$A$2:$I$21,MATCH($B23,'la-liga ranking'!$A$2:$A$21,0),8)+0.1)*-1</f>
        <v>-1.1143695014662756</v>
      </c>
      <c r="H23" s="22">
        <f>INDEX('la-liga ranking'!$A$2:$I$21,MATCH($A23,'la-liga ranking'!$A$2:$A$21,0),9)/(INDEX('la-liga ranking'!$A$2:$I$21,MATCH($B23,'la-liga ranking'!$A$2:$A$21,0),9)+0.1)</f>
        <v>0.82533589251439532</v>
      </c>
      <c r="I23" s="22">
        <f>(INDEX('world ranking'!$A$2:$B$21,MATCH($A23,'world ranking'!$A$2:$A$21,0),2)/(INDEX('world ranking'!$A$2:$B$21,MATCH($B23,'world ranking'!$A$2:$A$21,0),2)+0.1))*20</f>
        <v>19.869342593137546</v>
      </c>
      <c r="J23" s="22">
        <f>(INDEX('la-liga ranking'!$A$2:$I$21,MATCH($A23,'la-liga ranking'!$A$2:$A$21,0),4)/(INDEX('la-liga ranking'!$A$2:$I$21,MATCH($B23,'la-liga ranking'!$A$2:$A$21,0),4)+0.1))*1</f>
        <v>0.83969465648854968</v>
      </c>
      <c r="K23" s="22">
        <f>(INDEX('la-liga ranking'!$A$2:$I$21,MATCH($A23,'la-liga ranking'!$A$2:$A$21,0),5)/(INDEX('la-liga ranking'!$A$2:$I$21,MATCH($B23,'la-liga ranking'!$A$2:$A$21,0),5)+0.1))*-1</f>
        <v>-1.5384615384615385</v>
      </c>
      <c r="L23" s="22">
        <f>(INDEX('la-liga ranking'!$A$2:$I$21,MATCH($B23,'la-liga ranking'!$A$2:$A$21,0),7)+0.1)/INDEX('la-liga ranking'!$A$2:$I$21,MATCH($A23,'la-liga ranking'!$A$2:$A$21,0),7)</f>
        <v>1.0024390243902439</v>
      </c>
      <c r="M23" s="22">
        <f>(INDEX('la-liga ranking'!$A$2:$I$21,MATCH($B23,'la-liga ranking'!$A$2:$A$21,0),8)+0.1)/INDEX('la-liga ranking'!$A$2:$I$21,MATCH($A23,'la-liga ranking'!$A$2:$A$21,0),8)*-1</f>
        <v>-0.89736842105263159</v>
      </c>
      <c r="N23" s="22">
        <f>(INDEX('la-liga ranking'!$A$2:$I$21,MATCH($B23,'la-liga ranking'!$A$2:$A$21,0),9)+0.1)/(INDEX('la-liga ranking'!$A$2:$I$21,MATCH($A23,'la-liga ranking'!$A$2:$A$21,0),9)+0.1)</f>
        <v>1.2088167053364269</v>
      </c>
      <c r="O23" s="22">
        <f>((INDEX('world ranking'!$A$2:$B$21,MATCH($B23,'world ranking'!$A$2:$A$21,0),2)+0.1)/(INDEX('world ranking'!$A$2:$B$21,MATCH($A23,'world ranking'!$A$2:$A$21,0),2)+0.1))*20</f>
        <v>20.130324032936436</v>
      </c>
      <c r="P23" s="22">
        <f>(INDEX('la-liga ranking'!$A$2:$I$21,MATCH($B23,'la-liga ranking'!$A$2:$A$21,0),4)+0.1)/(INDEX('la-liga ranking'!$A$2:$I$21,MATCH($A23,'la-liga ranking'!$A$2:$A$21,0),4)+0.1)*1</f>
        <v>1.1801801801801801</v>
      </c>
      <c r="Q23" s="22">
        <f>(INDEX('la-liga ranking'!$A$2:$I$21,MATCH($B23,'la-liga ranking'!$A$2:$A$21,0),5)+0.1)/(INDEX('la-liga ranking'!$A$2:$I$21,MATCH($A23,'la-liga ranking'!$A$2:$A$21,0),5)+0.1)*-1</f>
        <v>-0.64539007092198586</v>
      </c>
      <c r="R23" s="22">
        <f>(SUM(F23:K23))*1.05</f>
        <v>20.873064462797764</v>
      </c>
      <c r="S23" s="22">
        <f>SUM(L23:Q23)</f>
        <v>21.979001450868669</v>
      </c>
      <c r="T23" s="22">
        <f t="shared" si="2"/>
        <v>42.852065913666436</v>
      </c>
      <c r="U23" s="14">
        <f t="shared" si="3"/>
        <v>0.48709587315697889</v>
      </c>
      <c r="V23" s="14">
        <f t="shared" si="4"/>
        <v>0.512904126843021</v>
      </c>
      <c r="W23" t="str">
        <f t="shared" si="5"/>
        <v>A</v>
      </c>
      <c r="X23" t="b">
        <f t="shared" si="6"/>
        <v>1</v>
      </c>
    </row>
    <row r="24" spans="1:24" x14ac:dyDescent="0.25">
      <c r="A24" t="str">
        <v>Elche CF</v>
      </c>
      <c r="B24" t="str">
        <v>Sevilla</v>
      </c>
      <c r="C24">
        <v>1</v>
      </c>
      <c r="D24">
        <v>1</v>
      </c>
      <c r="E24" t="str">
        <v>D</v>
      </c>
      <c r="F24" s="22">
        <f>INDEX('la-liga ranking'!$A$2:$I$21,MATCH($A24,'la-liga ranking'!$A$2:$A$21,0),7)/(INDEX('la-liga ranking'!$A$2:$I$21,MATCH($B24,'la-liga ranking'!$A$2:$A$21,0),7)+0.1)</f>
        <v>0.72407045009784732</v>
      </c>
      <c r="G24" s="22">
        <f>INDEX('la-liga ranking'!$A$2:$I$21,MATCH($A24,'la-liga ranking'!$A$2:$A$21,0),8)/(INDEX('la-liga ranking'!$A$2:$I$21,MATCH($B24,'la-liga ranking'!$A$2:$A$21,0),8)+0.1)</f>
        <v>1.6494845360824741</v>
      </c>
      <c r="H24" s="22">
        <f>INDEX('la-liga ranking'!$A$2:$I$21,MATCH($A24,'la-liga ranking'!$A$2:$A$21,0),9)/(INDEX('la-liga ranking'!$A$2:$I$21,MATCH($B24,'la-liga ranking'!$A$2:$A$21,0),9)+0.1)</f>
        <v>0.59907834101382496</v>
      </c>
      <c r="I24" s="22">
        <f>(INDEX('world ranking'!$A$2:$B$21,MATCH($A24,'world ranking'!$A$2:$A$21,0),2)/(INDEX('world ranking'!$A$2:$B$21,MATCH($B24,'world ranking'!$A$2:$A$21,0),2)+0.1))*20</f>
        <v>17.265321742933683</v>
      </c>
      <c r="J24" s="22">
        <f>INDEX('la-liga ranking'!$A$2:$I$21,MATCH($A24,'la-liga ranking'!$A$2:$A$21,0),4)/(INDEX('la-liga ranking'!$A$2:$I$21,MATCH($B24,'la-liga ranking'!$A$2:$A$21,0),4)+0.1)</f>
        <v>0.58479532163742687</v>
      </c>
      <c r="K24" s="22">
        <f>INDEX('la-liga ranking'!$A$2:$I$21,MATCH($A24,'la-liga ranking'!$A$2:$A$21,0),5)/(INDEX('la-liga ranking'!$A$2:$I$21,MATCH($B24,'la-liga ranking'!$A$2:$A$21,0),5)+0.1)</f>
        <v>3.9024390243902443</v>
      </c>
      <c r="L24" s="22">
        <f>(INDEX('la-liga ranking'!$A$2:$I$21,MATCH($B24,'la-liga ranking'!$A$2:$A$21,0),7)+0.1)/INDEX('la-liga ranking'!$A$2:$I$21,MATCH($A24,'la-liga ranking'!$A$2:$A$21,0),7)</f>
        <v>1.3810810810810812</v>
      </c>
      <c r="M24" s="22">
        <f>(INDEX('la-liga ranking'!$A$2:$I$21,MATCH($B24,'la-liga ranking'!$A$2:$A$21,0),8)+0.1)/INDEX('la-liga ranking'!$A$2:$I$21,MATCH($A24,'la-liga ranking'!$A$2:$A$21,0),8)</f>
        <v>0.60625000000000007</v>
      </c>
      <c r="N24" s="22">
        <f>(INDEX('la-liga ranking'!$A$2:$I$21,MATCH($B24,'la-liga ranking'!$A$2:$A$21,0),9)+0.1)/(INDEX('la-liga ranking'!$A$2:$I$21,MATCH($A24,'la-liga ranking'!$A$2:$A$21,0),9)+0.1)</f>
        <v>1.6649616368286444</v>
      </c>
      <c r="O24" s="22">
        <f>((INDEX('world ranking'!$A$2:$B$21,MATCH($B24,'world ranking'!$A$2:$A$21,0),2)+0.1)/(INDEX('world ranking'!$A$2:$B$21,MATCH($A24,'world ranking'!$A$2:$A$21,0),2)+0.1))*20</f>
        <v>23.166360585143437</v>
      </c>
      <c r="P24" s="22">
        <f>(INDEX('la-liga ranking'!$A$2:$I$21,MATCH($B24,'la-liga ranking'!$A$2:$A$21,0),4)+0.1)/(INDEX('la-liga ranking'!$A$2:$I$21,MATCH($A24,'la-liga ranking'!$A$2:$A$21,0),4)+0.1)</f>
        <v>1.6930693069306932</v>
      </c>
      <c r="Q24" s="22">
        <f>(INDEX('la-liga ranking'!$A$2:$I$21,MATCH($B24,'la-liga ranking'!$A$2:$A$21,0),5)+0.1)/(INDEX('la-liga ranking'!$A$2:$I$21,MATCH($A24,'la-liga ranking'!$A$2:$A$21,0),5)+0.1)</f>
        <v>0.25465838509316768</v>
      </c>
      <c r="R24" s="22">
        <f t="shared" si="0"/>
        <v>25.590571045720939</v>
      </c>
      <c r="S24" s="22">
        <f t="shared" si="1"/>
        <v>28.766380995077022</v>
      </c>
      <c r="T24" s="22">
        <f t="shared" si="2"/>
        <v>54.356952040797964</v>
      </c>
      <c r="U24" s="14">
        <f t="shared" si="3"/>
        <v>0.47078745376513698</v>
      </c>
      <c r="V24" s="14">
        <f t="shared" si="4"/>
        <v>0.52921254623486302</v>
      </c>
      <c r="W24" t="str">
        <f t="shared" si="5"/>
        <v>A</v>
      </c>
      <c r="X24" t="b">
        <f t="shared" si="6"/>
        <v>1</v>
      </c>
    </row>
    <row r="25" spans="1:24" x14ac:dyDescent="0.25">
      <c r="A25" t="str">
        <v>Real Sociedad</v>
      </c>
      <c r="B25" t="str">
        <v>Levante</v>
      </c>
      <c r="C25">
        <v>1</v>
      </c>
      <c r="D25">
        <v>0</v>
      </c>
      <c r="E25" t="str">
        <v>H</v>
      </c>
      <c r="F25" s="22">
        <f>INDEX('la-liga ranking'!$A$2:$I$21,MATCH($A25,'la-liga ranking'!$A$2:$A$21,0),7)/(INDEX('la-liga ranking'!$A$2:$I$21,MATCH($B25,'la-liga ranking'!$A$2:$A$21,0),7)+0.1)</f>
        <v>0.77097505668934241</v>
      </c>
      <c r="G25" s="22">
        <f>INDEX('la-liga ranking'!$A$2:$I$21,MATCH($A25,'la-liga ranking'!$A$2:$A$21,0),8)/(INDEX('la-liga ranking'!$A$2:$I$21,MATCH($B25,'la-liga ranking'!$A$2:$A$21,0),8)+0.1)*-1</f>
        <v>-0.50670640834575265</v>
      </c>
      <c r="H25" s="22">
        <f>INDEX('la-liga ranking'!$A$2:$I$21,MATCH($A25,'la-liga ranking'!$A$2:$A$21,0),9)/(INDEX('la-liga ranking'!$A$2:$I$21,MATCH($B25,'la-liga ranking'!$A$2:$A$21,0),9)+0.1)</f>
        <v>1.9243986254295531</v>
      </c>
      <c r="I25" s="22">
        <f>(INDEX('world ranking'!$A$2:$B$21,MATCH($A25,'world ranking'!$A$2:$A$21,0),2)/(INDEX('world ranking'!$A$2:$B$21,MATCH($B25,'world ranking'!$A$2:$A$21,0),2)+0.1))*20</f>
        <v>22.405925534025531</v>
      </c>
      <c r="J25" s="22">
        <f>(INDEX('la-liga ranking'!$A$2:$I$21,MATCH($A25,'la-liga ranking'!$A$2:$A$21,0),4)/(INDEX('la-liga ranking'!$A$2:$I$21,MATCH($B25,'la-liga ranking'!$A$2:$A$21,0),4)+0.1))*1</f>
        <v>2.459016393442623</v>
      </c>
      <c r="K25" s="22">
        <f>(INDEX('la-liga ranking'!$A$2:$I$21,MATCH($A25,'la-liga ranking'!$A$2:$A$21,0),5)/(INDEX('la-liga ranking'!$A$2:$I$21,MATCH($B25,'la-liga ranking'!$A$2:$A$21,0),5)+0.1))*-1</f>
        <v>-0.49723756906077343</v>
      </c>
      <c r="L25" s="22">
        <f>(INDEX('la-liga ranking'!$A$2:$I$21,MATCH($B25,'la-liga ranking'!$A$2:$A$21,0),7)+0.1)/INDEX('la-liga ranking'!$A$2:$I$21,MATCH($A25,'la-liga ranking'!$A$2:$A$21,0),7)</f>
        <v>1.2970588235294118</v>
      </c>
      <c r="M25" s="22">
        <f>(INDEX('la-liga ranking'!$A$2:$I$21,MATCH($B25,'la-liga ranking'!$A$2:$A$21,0),8)+0.1)/INDEX('la-liga ranking'!$A$2:$I$21,MATCH($A25,'la-liga ranking'!$A$2:$A$21,0),8)*-1</f>
        <v>-1.9735294117647058</v>
      </c>
      <c r="N25" s="22">
        <f>(INDEX('la-liga ranking'!$A$2:$I$21,MATCH($B25,'la-liga ranking'!$A$2:$A$21,0),9)+0.1)/(INDEX('la-liga ranking'!$A$2:$I$21,MATCH($A25,'la-liga ranking'!$A$2:$A$21,0),9)+0.1)</f>
        <v>0.51871657754010692</v>
      </c>
      <c r="O25" s="22">
        <f>((INDEX('world ranking'!$A$2:$B$21,MATCH($B25,'world ranking'!$A$2:$A$21,0),2)+0.1)/(INDEX('world ranking'!$A$2:$B$21,MATCH($A25,'world ranking'!$A$2:$A$21,0),2)+0.1))*20</f>
        <v>17.851366507290006</v>
      </c>
      <c r="P25" s="22">
        <f>(INDEX('la-liga ranking'!$A$2:$I$21,MATCH($B25,'la-liga ranking'!$A$2:$A$21,0),4)+0.1)/(INDEX('la-liga ranking'!$A$2:$I$21,MATCH($A25,'la-liga ranking'!$A$2:$A$21,0),4)+0.1)*1</f>
        <v>0.40397350993377484</v>
      </c>
      <c r="Q25" s="22">
        <f>(INDEX('la-liga ranking'!$A$2:$I$21,MATCH($B25,'la-liga ranking'!$A$2:$A$21,0),5)+0.1)/(INDEX('la-liga ranking'!$A$2:$I$21,MATCH($A25,'la-liga ranking'!$A$2:$A$21,0),5)+0.1)*-1</f>
        <v>-1.9890109890109893</v>
      </c>
      <c r="R25" s="22">
        <f t="shared" ref="R25:R27" si="11">(SUM(F25:K25))*1.05</f>
        <v>27.884190213789552</v>
      </c>
      <c r="S25" s="22">
        <f t="shared" si="1"/>
        <v>16.108575017517605</v>
      </c>
      <c r="T25" s="22">
        <f t="shared" si="2"/>
        <v>43.99276523130716</v>
      </c>
      <c r="U25" s="14">
        <f t="shared" si="3"/>
        <v>0.63383581521140553</v>
      </c>
      <c r="V25" s="14">
        <f t="shared" si="4"/>
        <v>0.36616418478859436</v>
      </c>
      <c r="W25" t="str">
        <f t="shared" si="5"/>
        <v>H</v>
      </c>
      <c r="X25" t="b">
        <f t="shared" si="6"/>
        <v>1</v>
      </c>
    </row>
    <row r="26" spans="1:24" x14ac:dyDescent="0.25">
      <c r="A26" t="str">
        <v>Real Betis Balompié</v>
      </c>
      <c r="B26" t="str">
        <v>Real Madrid</v>
      </c>
      <c r="C26">
        <v>0</v>
      </c>
      <c r="D26">
        <v>1</v>
      </c>
      <c r="E26" t="str">
        <v>A</v>
      </c>
      <c r="F26" s="22">
        <f>INDEX('la-liga ranking'!$A$2:$I$21,MATCH($A26,'la-liga ranking'!$A$2:$A$21,0),7)/(INDEX('la-liga ranking'!$A$2:$I$21,MATCH($B26,'la-liga ranking'!$A$2:$A$21,0),7)+0.1)</f>
        <v>0.77975376196990431</v>
      </c>
      <c r="G26" s="22">
        <f>INDEX('la-liga ranking'!$A$2:$I$21,MATCH($A26,'la-liga ranking'!$A$2:$A$21,0),8)/(INDEX('la-liga ranking'!$A$2:$I$21,MATCH($B26,'la-liga ranking'!$A$2:$A$21,0),8)+0.1)*-1</f>
        <v>-1.3289036544850499</v>
      </c>
      <c r="H26" s="22">
        <f>INDEX('la-liga ranking'!$A$2:$I$21,MATCH($A26,'la-liga ranking'!$A$2:$A$21,0),9)/(INDEX('la-liga ranking'!$A$2:$I$21,MATCH($B26,'la-liga ranking'!$A$2:$A$21,0),9)+0.1)</f>
        <v>0.71516646115906291</v>
      </c>
      <c r="I26" s="22">
        <f>(INDEX('world ranking'!$A$2:$B$21,MATCH($A26,'world ranking'!$A$2:$A$21,0),2)/(INDEX('world ranking'!$A$2:$B$21,MATCH($B26,'world ranking'!$A$2:$A$21,0),2)+0.1))*20</f>
        <v>17.710187681196278</v>
      </c>
      <c r="J26" s="22">
        <f>(INDEX('la-liga ranking'!$A$2:$I$21,MATCH($A26,'la-liga ranking'!$A$2:$A$21,0),4)/(INDEX('la-liga ranking'!$A$2:$I$21,MATCH($B26,'la-liga ranking'!$A$2:$A$21,0),4)+0.1))*1</f>
        <v>0.67729083665338641</v>
      </c>
      <c r="K26" s="22">
        <f>(INDEX('la-liga ranking'!$A$2:$I$21,MATCH($A26,'la-liga ranking'!$A$2:$A$21,0),5)/(INDEX('la-liga ranking'!$A$2:$I$21,MATCH($B26,'la-liga ranking'!$A$2:$A$21,0),5)+0.1))*-1</f>
        <v>-2.6829268292682928</v>
      </c>
      <c r="L26" s="22">
        <f>(INDEX('la-liga ranking'!$A$2:$I$21,MATCH($B26,'la-liga ranking'!$A$2:$A$21,0),7)+0.1)/INDEX('la-liga ranking'!$A$2:$I$21,MATCH($A26,'la-liga ranking'!$A$2:$A$21,0),7)</f>
        <v>1.2824561403508772</v>
      </c>
      <c r="M26" s="22">
        <f>(INDEX('la-liga ranking'!$A$2:$I$21,MATCH($B26,'la-liga ranking'!$A$2:$A$21,0),8)+0.1)/INDEX('la-liga ranking'!$A$2:$I$21,MATCH($A26,'la-liga ranking'!$A$2:$A$21,0),8)*-1</f>
        <v>-0.75250000000000006</v>
      </c>
      <c r="N26" s="22">
        <f>(INDEX('la-liga ranking'!$A$2:$I$21,MATCH($B26,'la-liga ranking'!$A$2:$A$21,0),9)+0.1)/(INDEX('la-liga ranking'!$A$2:$I$21,MATCH($A26,'la-liga ranking'!$A$2:$A$21,0),9)+0.1)</f>
        <v>1.3958691910499139</v>
      </c>
      <c r="O26" s="22">
        <f>((INDEX('world ranking'!$A$2:$B$21,MATCH($B26,'world ranking'!$A$2:$A$21,0),2)+0.1)/(INDEX('world ranking'!$A$2:$B$21,MATCH($A26,'world ranking'!$A$2:$A$21,0),2)+0.1))*20</f>
        <v>22.584572971110219</v>
      </c>
      <c r="P26" s="22">
        <f>(INDEX('la-liga ranking'!$A$2:$I$21,MATCH($B26,'la-liga ranking'!$A$2:$A$21,0),4)+0.1)/(INDEX('la-liga ranking'!$A$2:$I$21,MATCH($A26,'la-liga ranking'!$A$2:$A$21,0),4)+0.1)*1</f>
        <v>1.4678362573099415</v>
      </c>
      <c r="Q26" s="22">
        <f>(INDEX('la-liga ranking'!$A$2:$I$21,MATCH($B26,'la-liga ranking'!$A$2:$A$21,0),5)+0.1)/(INDEX('la-liga ranking'!$A$2:$I$21,MATCH($A26,'la-liga ranking'!$A$2:$A$21,0),5)+0.1)*-1</f>
        <v>-0.36936936936936937</v>
      </c>
      <c r="R26" s="22">
        <f t="shared" si="11"/>
        <v>16.664096670086554</v>
      </c>
      <c r="S26" s="22">
        <f t="shared" si="1"/>
        <v>25.608865190451581</v>
      </c>
      <c r="T26" s="22">
        <f t="shared" si="2"/>
        <v>42.272961860538132</v>
      </c>
      <c r="U26" s="14">
        <f t="shared" si="3"/>
        <v>0.39420224977522833</v>
      </c>
      <c r="V26" s="14">
        <f t="shared" si="4"/>
        <v>0.60579775022477178</v>
      </c>
      <c r="W26" t="str">
        <f t="shared" si="5"/>
        <v>A</v>
      </c>
      <c r="X26" t="b">
        <f t="shared" si="6"/>
        <v>1</v>
      </c>
    </row>
    <row r="27" spans="1:24" x14ac:dyDescent="0.25">
      <c r="A27" t="str">
        <v>Deportivo Alavés</v>
      </c>
      <c r="B27" t="str">
        <v>Celta Vigo</v>
      </c>
      <c r="C27">
        <v>1</v>
      </c>
      <c r="D27">
        <v>2</v>
      </c>
      <c r="E27" t="str">
        <v>A</v>
      </c>
      <c r="F27" s="22">
        <f>INDEX('la-liga ranking'!$A$2:$I$21,MATCH($A27,'la-liga ranking'!$A$2:$A$21,0),7)/(INDEX('la-liga ranking'!$A$2:$I$21,MATCH($B27,'la-liga ranking'!$A$2:$A$21,0),7)+0.1)</f>
        <v>0.68126520681265201</v>
      </c>
      <c r="G27" s="22">
        <f>INDEX('la-liga ranking'!$A$2:$I$21,MATCH($A27,'la-liga ranking'!$A$2:$A$21,0),8)/(INDEX('la-liga ranking'!$A$2:$I$21,MATCH($B27,'la-liga ranking'!$A$2:$A$21,0),8)+0.1)*-1</f>
        <v>-1.5748031496062991</v>
      </c>
      <c r="H27" s="22">
        <f>INDEX('la-liga ranking'!$A$2:$I$21,MATCH($A27,'la-liga ranking'!$A$2:$A$21,0),9)/(INDEX('la-liga ranking'!$A$2:$I$21,MATCH($B27,'la-liga ranking'!$A$2:$A$21,0),9)+0.1)</f>
        <v>0.64965197215777259</v>
      </c>
      <c r="I27" s="22">
        <f>(INDEX('world ranking'!$A$2:$B$21,MATCH($A27,'world ranking'!$A$2:$A$21,0),2)/(INDEX('world ranking'!$A$2:$B$21,MATCH($B27,'world ranking'!$A$2:$A$21,0),2)+0.1))*20</f>
        <v>18.091345299449088</v>
      </c>
      <c r="J27" s="22">
        <f>(INDEX('la-liga ranking'!$A$2:$I$21,MATCH($A27,'la-liga ranking'!$A$2:$A$21,0),4)/(INDEX('la-liga ranking'!$A$2:$I$21,MATCH($B27,'la-liga ranking'!$A$2:$A$21,0),4)+0.1))*1</f>
        <v>0.63063063063063063</v>
      </c>
      <c r="K27" s="22">
        <f>(INDEX('la-liga ranking'!$A$2:$I$21,MATCH($A27,'la-liga ranking'!$A$2:$A$21,0),5)/(INDEX('la-liga ranking'!$A$2:$I$21,MATCH($B27,'la-liga ranking'!$A$2:$A$21,0),5)+0.1))*-1</f>
        <v>-1.4893617021276595</v>
      </c>
      <c r="L27" s="22">
        <f>(INDEX('la-liga ranking'!$A$2:$I$21,MATCH($B27,'la-liga ranking'!$A$2:$A$21,0),7)+0.1)/INDEX('la-liga ranking'!$A$2:$I$21,MATCH($A27,'la-liga ranking'!$A$2:$A$21,0),7)</f>
        <v>1.467857142857143</v>
      </c>
      <c r="M27" s="22">
        <f>(INDEX('la-liga ranking'!$A$2:$I$21,MATCH($B27,'la-liga ranking'!$A$2:$A$21,0),8)+0.1)/INDEX('la-liga ranking'!$A$2:$I$21,MATCH($A27,'la-liga ranking'!$A$2:$A$21,0),8)*-1</f>
        <v>-0.63500000000000001</v>
      </c>
      <c r="N27" s="22">
        <f>(INDEX('la-liga ranking'!$A$2:$I$21,MATCH($B27,'la-liga ranking'!$A$2:$A$21,0),9)+0.1)/(INDEX('la-liga ranking'!$A$2:$I$21,MATCH($A27,'la-liga ranking'!$A$2:$A$21,0),9)+0.1)</f>
        <v>1.5338078291814947</v>
      </c>
      <c r="O27" s="22">
        <f>((INDEX('world ranking'!$A$2:$B$21,MATCH($B27,'world ranking'!$A$2:$A$21,0),2)+0.1)/(INDEX('world ranking'!$A$2:$B$21,MATCH($A27,'world ranking'!$A$2:$A$21,0),2)+0.1))*20</f>
        <v>22.108571802763407</v>
      </c>
      <c r="P27" s="22">
        <f>(INDEX('la-liga ranking'!$A$2:$I$21,MATCH($B27,'la-liga ranking'!$A$2:$A$21,0),4)+0.1)/(INDEX('la-liga ranking'!$A$2:$I$21,MATCH($A27,'la-liga ranking'!$A$2:$A$21,0),4)+0.1)*1</f>
        <v>1.563380281690141</v>
      </c>
      <c r="Q27" s="22">
        <f>(INDEX('la-liga ranking'!$A$2:$I$21,MATCH($B27,'la-liga ranking'!$A$2:$A$21,0),5)+0.1)/(INDEX('la-liga ranking'!$A$2:$I$21,MATCH($A27,'la-liga ranking'!$A$2:$A$21,0),5)+0.1)*-1</f>
        <v>-0.66824644549763024</v>
      </c>
      <c r="R27" s="22">
        <f t="shared" si="11"/>
        <v>17.838164670181996</v>
      </c>
      <c r="S27" s="22">
        <f t="shared" si="1"/>
        <v>25.370370610994556</v>
      </c>
      <c r="T27" s="22">
        <f t="shared" si="2"/>
        <v>43.208535281176552</v>
      </c>
      <c r="U27" s="14">
        <f t="shared" si="3"/>
        <v>0.41283891143500639</v>
      </c>
      <c r="V27" s="14">
        <f t="shared" si="4"/>
        <v>0.58716108856499361</v>
      </c>
      <c r="W27" t="str">
        <f t="shared" si="5"/>
        <v>A</v>
      </c>
      <c r="X27" t="b">
        <f t="shared" si="6"/>
        <v>1</v>
      </c>
    </row>
    <row r="28" spans="1:24" x14ac:dyDescent="0.25">
      <c r="A28" t="str">
        <v>Valencia</v>
      </c>
      <c r="B28" t="str">
        <v>Rayo Vallecano</v>
      </c>
      <c r="C28">
        <v>1</v>
      </c>
      <c r="D28">
        <v>1</v>
      </c>
      <c r="E28" t="str">
        <v>D</v>
      </c>
      <c r="F28" s="22">
        <f>INDEX('la-liga ranking'!$A$2:$I$21,MATCH($A28,'la-liga ranking'!$A$2:$A$21,0),7)/(INDEX('la-liga ranking'!$A$2:$I$21,MATCH($B28,'la-liga ranking'!$A$2:$A$21,0),7)+0.1)</f>
        <v>1.2820512820512819</v>
      </c>
      <c r="G28" s="22">
        <f>INDEX('la-liga ranking'!$A$2:$I$21,MATCH($A28,'la-liga ranking'!$A$2:$A$21,0),8)/(INDEX('la-liga ranking'!$A$2:$I$21,MATCH($B28,'la-liga ranking'!$A$2:$A$21,0),8)+0.1)</f>
        <v>1.2531969309462916</v>
      </c>
      <c r="H28" s="22">
        <f>INDEX('la-liga ranking'!$A$2:$I$21,MATCH($A28,'la-liga ranking'!$A$2:$A$21,0),9)/(INDEX('la-liga ranking'!$A$2:$I$21,MATCH($B28,'la-liga ranking'!$A$2:$A$21,0),9)+0.1)</f>
        <v>1.0451306413301662</v>
      </c>
      <c r="I28" s="22">
        <f>(INDEX('world ranking'!$A$2:$B$21,MATCH($A28,'world ranking'!$A$2:$A$21,0),2)/(INDEX('world ranking'!$A$2:$B$21,MATCH($B28,'world ranking'!$A$2:$A$21,0),2)+0.1))*20</f>
        <v>21.194778470837893</v>
      </c>
      <c r="J28" s="22">
        <f>INDEX('la-liga ranking'!$A$2:$I$21,MATCH($A28,'la-liga ranking'!$A$2:$A$21,0),4)/(INDEX('la-liga ranking'!$A$2:$I$21,MATCH($B28,'la-liga ranking'!$A$2:$A$21,0),4)+0.1)</f>
        <v>0.90090090090090091</v>
      </c>
      <c r="K28" s="22">
        <f>INDEX('la-liga ranking'!$A$2:$I$21,MATCH($A28,'la-liga ranking'!$A$2:$A$21,0),5)/(INDEX('la-liga ranking'!$A$2:$I$21,MATCH($B28,'la-liga ranking'!$A$2:$A$21,0),5)+0.1)</f>
        <v>0.72847682119205304</v>
      </c>
      <c r="L28" s="22">
        <f>(INDEX('la-liga ranking'!$A$2:$I$21,MATCH($B28,'la-liga ranking'!$A$2:$A$21,0),7)+0.1)/INDEX('la-liga ranking'!$A$2:$I$21,MATCH($A28,'la-liga ranking'!$A$2:$A$21,0),7)</f>
        <v>0.78</v>
      </c>
      <c r="M28" s="22">
        <f>(INDEX('la-liga ranking'!$A$2:$I$21,MATCH($B28,'la-liga ranking'!$A$2:$A$21,0),8)+0.1)/INDEX('la-liga ranking'!$A$2:$I$21,MATCH($A28,'la-liga ranking'!$A$2:$A$21,0),8)</f>
        <v>0.79795918367346941</v>
      </c>
      <c r="N28" s="22">
        <f>(INDEX('la-liga ranking'!$A$2:$I$21,MATCH($B28,'la-liga ranking'!$A$2:$A$21,0),9)+0.1)/(INDEX('la-liga ranking'!$A$2:$I$21,MATCH($A28,'la-liga ranking'!$A$2:$A$21,0),9)+0.1)</f>
        <v>0.95464852607709749</v>
      </c>
      <c r="O28" s="22">
        <f>((INDEX('world ranking'!$A$2:$B$21,MATCH($B28,'world ranking'!$A$2:$A$21,0),2)+0.1)/(INDEX('world ranking'!$A$2:$B$21,MATCH($A28,'world ranking'!$A$2:$A$21,0),2)+0.1))*20</f>
        <v>18.871427704629575</v>
      </c>
      <c r="P28" s="22">
        <f>(INDEX('la-liga ranking'!$A$2:$I$21,MATCH($B28,'la-liga ranking'!$A$2:$A$21,0),4)+0.1)/(INDEX('la-liga ranking'!$A$2:$I$21,MATCH($A28,'la-liga ranking'!$A$2:$A$21,0),4)+0.1)</f>
        <v>1.0990099009900991</v>
      </c>
      <c r="Q28" s="22">
        <f>(INDEX('la-liga ranking'!$A$2:$I$21,MATCH($B28,'la-liga ranking'!$A$2:$A$21,0),5)+0.1)/(INDEX('la-liga ranking'!$A$2:$I$21,MATCH($A28,'la-liga ranking'!$A$2:$A$21,0),5)+0.1)</f>
        <v>1.3603603603603605</v>
      </c>
      <c r="R28" s="22">
        <f t="shared" si="0"/>
        <v>27.328693773912637</v>
      </c>
      <c r="S28" s="22">
        <f t="shared" si="1"/>
        <v>23.863405675730604</v>
      </c>
      <c r="T28" s="22">
        <f t="shared" si="2"/>
        <v>51.192099449643237</v>
      </c>
      <c r="U28" s="14">
        <f t="shared" si="3"/>
        <v>0.53384592676835596</v>
      </c>
      <c r="V28" s="14">
        <f t="shared" si="4"/>
        <v>0.46615407323164415</v>
      </c>
      <c r="W28" t="str">
        <f t="shared" si="5"/>
        <v>H</v>
      </c>
      <c r="X28" t="b">
        <f t="shared" si="6"/>
        <v>1</v>
      </c>
    </row>
    <row r="29" spans="1:24" x14ac:dyDescent="0.25">
      <c r="A29" t="str">
        <v>RCD Mallorca</v>
      </c>
      <c r="B29" t="str">
        <v>Getafe</v>
      </c>
      <c r="C29">
        <v>0</v>
      </c>
      <c r="D29">
        <v>0</v>
      </c>
      <c r="E29" t="str">
        <v>D</v>
      </c>
      <c r="F29" s="22">
        <f>INDEX('la-liga ranking'!$A$2:$I$21,MATCH($A29,'la-liga ranking'!$A$2:$A$21,0),7)/(INDEX('la-liga ranking'!$A$2:$I$21,MATCH($B29,'la-liga ranking'!$A$2:$A$21,0),7)+0.1)</f>
        <v>1.0289389067524115</v>
      </c>
      <c r="G29" s="22">
        <f>INDEX('la-liga ranking'!$A$2:$I$21,MATCH($A29,'la-liga ranking'!$A$2:$A$21,0),8)/(INDEX('la-liga ranking'!$A$2:$I$21,MATCH($B29,'la-liga ranking'!$A$2:$A$21,0),8)+0.1)</f>
        <v>1.6711590296495957</v>
      </c>
      <c r="H29" s="22">
        <f>INDEX('la-liga ranking'!$A$2:$I$21,MATCH($A29,'la-liga ranking'!$A$2:$A$21,0),9)/(INDEX('la-liga ranking'!$A$2:$I$21,MATCH($B29,'la-liga ranking'!$A$2:$A$21,0),9)+0.1)</f>
        <v>0.8625336927223719</v>
      </c>
      <c r="I29" s="22">
        <f>(INDEX('world ranking'!$A$2:$B$21,MATCH($A29,'world ranking'!$A$2:$A$21,0),2)/(INDEX('world ranking'!$A$2:$B$21,MATCH($B29,'world ranking'!$A$2:$A$21,0),2)+0.1))*20</f>
        <v>18.968406678666753</v>
      </c>
      <c r="J29" s="22">
        <f>INDEX('la-liga ranking'!$A$2:$I$21,MATCH($A29,'la-liga ranking'!$A$2:$A$21,0),4)/(INDEX('la-liga ranking'!$A$2:$I$21,MATCH($B29,'la-liga ranking'!$A$2:$A$21,0),4)+0.1)</f>
        <v>0.98765432098765438</v>
      </c>
      <c r="K29" s="22">
        <f>INDEX('la-liga ranking'!$A$2:$I$21,MATCH($A29,'la-liga ranking'!$A$2:$A$21,0),5)/(INDEX('la-liga ranking'!$A$2:$I$21,MATCH($B29,'la-liga ranking'!$A$2:$A$21,0),5)+0.1)</f>
        <v>1.3475177304964538</v>
      </c>
      <c r="L29" s="22">
        <f>(INDEX('la-liga ranking'!$A$2:$I$21,MATCH($B29,'la-liga ranking'!$A$2:$A$21,0),7)+0.1)/INDEX('la-liga ranking'!$A$2:$I$21,MATCH($A29,'la-liga ranking'!$A$2:$A$21,0),7)</f>
        <v>0.97187500000000004</v>
      </c>
      <c r="M29" s="22">
        <f>(INDEX('la-liga ranking'!$A$2:$I$21,MATCH($B29,'la-liga ranking'!$A$2:$A$21,0),8)+0.1)/INDEX('la-liga ranking'!$A$2:$I$21,MATCH($A29,'la-liga ranking'!$A$2:$A$21,0),8)</f>
        <v>0.59838709677419355</v>
      </c>
      <c r="N29" s="22">
        <f>(INDEX('la-liga ranking'!$A$2:$I$21,MATCH($B29,'la-liga ranking'!$A$2:$A$21,0),9)+0.1)/(INDEX('la-liga ranking'!$A$2:$I$21,MATCH($A29,'la-liga ranking'!$A$2:$A$21,0),9)+0.1)</f>
        <v>1.1557632398753894</v>
      </c>
      <c r="O29" s="22">
        <f>((INDEX('world ranking'!$A$2:$B$21,MATCH($B29,'world ranking'!$A$2:$A$21,0),2)+0.1)/(INDEX('world ranking'!$A$2:$B$21,MATCH($A29,'world ranking'!$A$2:$A$21,0),2)+0.1))*20</f>
        <v>21.08631634055363</v>
      </c>
      <c r="P29" s="22">
        <f>(INDEX('la-liga ranking'!$A$2:$I$21,MATCH($B29,'la-liga ranking'!$A$2:$A$21,0),4)+0.1)/(INDEX('la-liga ranking'!$A$2:$I$21,MATCH($A29,'la-liga ranking'!$A$2:$A$21,0),4)+0.1)</f>
        <v>1</v>
      </c>
      <c r="Q29" s="22">
        <f>(INDEX('la-liga ranking'!$A$2:$I$21,MATCH($B29,'la-liga ranking'!$A$2:$A$21,0),5)+0.1)/(INDEX('la-liga ranking'!$A$2:$I$21,MATCH($A29,'la-liga ranking'!$A$2:$A$21,0),5)+0.1)</f>
        <v>0.73821989528795806</v>
      </c>
      <c r="R29" s="22">
        <f t="shared" si="0"/>
        <v>25.736527721849871</v>
      </c>
      <c r="S29" s="22">
        <f t="shared" si="1"/>
        <v>25.550561572491173</v>
      </c>
      <c r="T29" s="22">
        <f t="shared" si="2"/>
        <v>51.287089294341044</v>
      </c>
      <c r="U29" s="14">
        <f t="shared" si="3"/>
        <v>0.50181299184568096</v>
      </c>
      <c r="V29" s="14">
        <f t="shared" si="4"/>
        <v>0.4981870081543191</v>
      </c>
      <c r="W29" t="str">
        <f t="shared" si="5"/>
        <v>H</v>
      </c>
      <c r="X29" t="b">
        <f t="shared" si="6"/>
        <v>1</v>
      </c>
    </row>
    <row r="30" spans="1:24" x14ac:dyDescent="0.25">
      <c r="A30" t="str">
        <v>Villarreal</v>
      </c>
      <c r="B30" t="str">
        <v>Barcelona</v>
      </c>
      <c r="C30">
        <v>1</v>
      </c>
      <c r="D30">
        <v>3</v>
      </c>
      <c r="E30" t="str">
        <v>A</v>
      </c>
      <c r="F30" s="22">
        <f>INDEX('la-liga ranking'!$A$2:$I$21,MATCH($A30,'la-liga ranking'!$A$2:$A$21,0),7)/(INDEX('la-liga ranking'!$A$2:$I$21,MATCH($B30,'la-liga ranking'!$A$2:$A$21,0),7)+0.1)</f>
        <v>0.84485407066052232</v>
      </c>
      <c r="G30" s="22">
        <f>INDEX('la-liga ranking'!$A$2:$I$21,MATCH($A30,'la-liga ranking'!$A$2:$A$21,0),8)/(INDEX('la-liga ranking'!$A$2:$I$21,MATCH($B30,'la-liga ranking'!$A$2:$A$21,0),8)+0.1)*-1</f>
        <v>-0.96866096866096862</v>
      </c>
      <c r="H30" s="22">
        <f>INDEX('la-liga ranking'!$A$2:$I$21,MATCH($A30,'la-liga ranking'!$A$2:$A$21,0),9)/(INDEX('la-liga ranking'!$A$2:$I$21,MATCH($B30,'la-liga ranking'!$A$2:$A$21,0),9)+0.1)</f>
        <v>0.76700434153400876</v>
      </c>
      <c r="I30" s="22">
        <f>(INDEX('world ranking'!$A$2:$B$21,MATCH($A30,'world ranking'!$A$2:$A$21,0),2)/(INDEX('world ranking'!$A$2:$B$21,MATCH($B30,'world ranking'!$A$2:$A$21,0),2)+0.1))*20</f>
        <v>19.45379723157501</v>
      </c>
      <c r="J30" s="22">
        <f>(INDEX('la-liga ranking'!$A$2:$I$21,MATCH($A30,'la-liga ranking'!$A$2:$A$21,0),4)/(INDEX('la-liga ranking'!$A$2:$I$21,MATCH($B30,'la-liga ranking'!$A$2:$A$21,0),4)+0.1))*1</f>
        <v>0.69651741293532332</v>
      </c>
      <c r="K30" s="22">
        <f>(INDEX('la-liga ranking'!$A$2:$I$21,MATCH($A30,'la-liga ranking'!$A$2:$A$21,0),5)/(INDEX('la-liga ranking'!$A$2:$I$21,MATCH($B30,'la-liga ranking'!$A$2:$A$21,0),5)+0.1))*-1</f>
        <v>-1.639344262295082</v>
      </c>
      <c r="L30" s="22">
        <f>(INDEX('la-liga ranking'!$A$2:$I$21,MATCH($B30,'la-liga ranking'!$A$2:$A$21,0),7)+0.1)/INDEX('la-liga ranking'!$A$2:$I$21,MATCH($A30,'la-liga ranking'!$A$2:$A$21,0),7)</f>
        <v>1.1836363636363636</v>
      </c>
      <c r="M30" s="22">
        <f>(INDEX('la-liga ranking'!$A$2:$I$21,MATCH($B30,'la-liga ranking'!$A$2:$A$21,0),8)+0.1)/INDEX('la-liga ranking'!$A$2:$I$21,MATCH($A30,'la-liga ranking'!$A$2:$A$21,0),8)*-1</f>
        <v>-1.0323529411764707</v>
      </c>
      <c r="N30" s="22">
        <f>(INDEX('la-liga ranking'!$A$2:$I$21,MATCH($B30,'la-liga ranking'!$A$2:$A$21,0),9)+0.1)/(INDEX('la-liga ranking'!$A$2:$I$21,MATCH($A30,'la-liga ranking'!$A$2:$A$21,0),9)+0.1)</f>
        <v>1.3013182674199621</v>
      </c>
      <c r="O30" s="22">
        <f>((INDEX('world ranking'!$A$2:$B$21,MATCH($B30,'world ranking'!$A$2:$A$21,0),2)+0.1)/(INDEX('world ranking'!$A$2:$B$21,MATCH($A30,'world ranking'!$A$2:$A$21,0),2)+0.1))*20</f>
        <v>20.560408768748971</v>
      </c>
      <c r="P30" s="22">
        <f>(INDEX('la-liga ranking'!$A$2:$I$21,MATCH($B30,'la-liga ranking'!$A$2:$A$21,0),4)+0.1)/(INDEX('la-liga ranking'!$A$2:$I$21,MATCH($A30,'la-liga ranking'!$A$2:$A$21,0),4)+0.1)*1</f>
        <v>1.4255319148936172</v>
      </c>
      <c r="Q30" s="22">
        <f>(INDEX('la-liga ranking'!$A$2:$I$21,MATCH($B30,'la-liga ranking'!$A$2:$A$21,0),5)+0.1)/(INDEX('la-liga ranking'!$A$2:$I$21,MATCH($A30,'la-liga ranking'!$A$2:$A$21,0),5)+0.1)*-1</f>
        <v>-0.60396039603960394</v>
      </c>
      <c r="R30" s="22">
        <f>(SUM(F30:K30))*1.05</f>
        <v>20.111876217036254</v>
      </c>
      <c r="S30" s="22">
        <f>SUM(L30:Q30)</f>
        <v>22.834581977482841</v>
      </c>
      <c r="T30" s="22">
        <f t="shared" si="2"/>
        <v>42.946458194519096</v>
      </c>
      <c r="U30" s="14">
        <f t="shared" si="3"/>
        <v>0.46830116062057403</v>
      </c>
      <c r="V30" s="14">
        <f t="shared" si="4"/>
        <v>0.53169883937942597</v>
      </c>
      <c r="W30" t="str">
        <f t="shared" si="5"/>
        <v>A</v>
      </c>
      <c r="X30" t="b">
        <f t="shared" si="6"/>
        <v>1</v>
      </c>
    </row>
    <row r="31" spans="1:24" x14ac:dyDescent="0.25">
      <c r="A31" t="str">
        <v>RCD Mallorca</v>
      </c>
      <c r="B31" t="str">
        <v>Sevilla</v>
      </c>
      <c r="C31">
        <v>1</v>
      </c>
      <c r="D31">
        <v>1</v>
      </c>
      <c r="E31" t="str">
        <v>D</v>
      </c>
      <c r="F31" s="22">
        <f>INDEX('la-liga ranking'!$A$2:$I$21,MATCH($A31,'la-liga ranking'!$A$2:$A$21,0),7)/(INDEX('la-liga ranking'!$A$2:$I$21,MATCH($B31,'la-liga ranking'!$A$2:$A$21,0),7)+0.1)</f>
        <v>0.6262230919765166</v>
      </c>
      <c r="G31" s="22">
        <f>INDEX('la-liga ranking'!$A$2:$I$21,MATCH($A31,'la-liga ranking'!$A$2:$A$21,0),8)/(INDEX('la-liga ranking'!$A$2:$I$21,MATCH($B31,'la-liga ranking'!$A$2:$A$21,0),8)+0.1)</f>
        <v>2.1305841924398625</v>
      </c>
      <c r="H31" s="22">
        <f>INDEX('la-liga ranking'!$A$2:$I$21,MATCH($A31,'la-liga ranking'!$A$2:$A$21,0),9)/(INDEX('la-liga ranking'!$A$2:$I$21,MATCH($B31,'la-liga ranking'!$A$2:$A$21,0),9)+0.1)</f>
        <v>0.49155145929339483</v>
      </c>
      <c r="I31" s="22">
        <f>(INDEX('world ranking'!$A$2:$B$21,MATCH($A31,'world ranking'!$A$2:$A$21,0),2)/(INDEX('world ranking'!$A$2:$B$21,MATCH($B31,'world ranking'!$A$2:$A$21,0),2)+0.1))*20</f>
        <v>16.707670439013725</v>
      </c>
      <c r="J31" s="22">
        <f>INDEX('la-liga ranking'!$A$2:$I$21,MATCH($A31,'la-liga ranking'!$A$2:$A$21,0),4)/(INDEX('la-liga ranking'!$A$2:$I$21,MATCH($B31,'la-liga ranking'!$A$2:$A$21,0),4)+0.1)</f>
        <v>0.46783625730994149</v>
      </c>
      <c r="K31" s="22">
        <f>INDEX('la-liga ranking'!$A$2:$I$21,MATCH($A31,'la-liga ranking'!$A$2:$A$21,0),5)/(INDEX('la-liga ranking'!$A$2:$I$21,MATCH($B31,'la-liga ranking'!$A$2:$A$21,0),5)+0.1)</f>
        <v>4.6341463414634152</v>
      </c>
      <c r="L31" s="22">
        <f>(INDEX('la-liga ranking'!$A$2:$I$21,MATCH($B31,'la-liga ranking'!$A$2:$A$21,0),7)+0.1)/INDEX('la-liga ranking'!$A$2:$I$21,MATCH($A31,'la-liga ranking'!$A$2:$A$21,0),7)</f>
        <v>1.596875</v>
      </c>
      <c r="M31" s="22">
        <f>(INDEX('la-liga ranking'!$A$2:$I$21,MATCH($B31,'la-liga ranking'!$A$2:$A$21,0),8)+0.1)/INDEX('la-liga ranking'!$A$2:$I$21,MATCH($A31,'la-liga ranking'!$A$2:$A$21,0),8)</f>
        <v>0.46935483870967742</v>
      </c>
      <c r="N31" s="22">
        <f>(INDEX('la-liga ranking'!$A$2:$I$21,MATCH($B31,'la-liga ranking'!$A$2:$A$21,0),9)+0.1)/(INDEX('la-liga ranking'!$A$2:$I$21,MATCH($A31,'la-liga ranking'!$A$2:$A$21,0),9)+0.1)</f>
        <v>2.02803738317757</v>
      </c>
      <c r="O31" s="22">
        <f>((INDEX('world ranking'!$A$2:$B$21,MATCH($B31,'world ranking'!$A$2:$A$21,0),2)+0.1)/(INDEX('world ranking'!$A$2:$B$21,MATCH($A31,'world ranking'!$A$2:$A$21,0),2)+0.1))*20</f>
        <v>23.939532753092077</v>
      </c>
      <c r="P31" s="22">
        <f>(INDEX('la-liga ranking'!$A$2:$I$21,MATCH($B31,'la-liga ranking'!$A$2:$A$21,0),4)+0.1)/(INDEX('la-liga ranking'!$A$2:$I$21,MATCH($A31,'la-liga ranking'!$A$2:$A$21,0),4)+0.1)</f>
        <v>2.1111111111111112</v>
      </c>
      <c r="Q31" s="22">
        <f>(INDEX('la-liga ranking'!$A$2:$I$21,MATCH($B31,'la-liga ranking'!$A$2:$A$21,0),5)+0.1)/(INDEX('la-liga ranking'!$A$2:$I$21,MATCH($A31,'la-liga ranking'!$A$2:$A$21,0),5)+0.1)</f>
        <v>0.21465968586387432</v>
      </c>
      <c r="R31" s="22">
        <f t="shared" si="0"/>
        <v>25.935042193849238</v>
      </c>
      <c r="S31" s="22">
        <f t="shared" si="1"/>
        <v>30.35957077195431</v>
      </c>
      <c r="T31" s="22">
        <f t="shared" si="2"/>
        <v>56.294612965803552</v>
      </c>
      <c r="U31" s="14">
        <f t="shared" si="3"/>
        <v>0.46070202506949665</v>
      </c>
      <c r="V31" s="14">
        <f t="shared" si="4"/>
        <v>0.53929797493050335</v>
      </c>
      <c r="W31" t="str">
        <f t="shared" si="5"/>
        <v>A</v>
      </c>
      <c r="X31" t="b">
        <f t="shared" si="6"/>
        <v>1</v>
      </c>
    </row>
    <row r="32" spans="1:24" x14ac:dyDescent="0.25">
      <c r="A32" t="str">
        <v>Rayo Vallecano</v>
      </c>
      <c r="B32" t="str">
        <v>Barcelona</v>
      </c>
      <c r="C32">
        <v>1</v>
      </c>
      <c r="D32">
        <v>0</v>
      </c>
      <c r="E32" t="str">
        <v>H</v>
      </c>
      <c r="F32" s="22">
        <f>INDEX('la-liga ranking'!$A$2:$I$21,MATCH($A32,'la-liga ranking'!$A$2:$A$21,0),7)/(INDEX('la-liga ranking'!$A$2:$I$21,MATCH($B32,'la-liga ranking'!$A$2:$A$21,0),7)+0.1)</f>
        <v>0.53763440860215062</v>
      </c>
      <c r="G32" s="22">
        <f>INDEX('la-liga ranking'!$A$2:$I$21,MATCH($A32,'la-liga ranking'!$A$2:$A$21,0),8)/(INDEX('la-liga ranking'!$A$2:$I$21,MATCH($B32,'la-liga ranking'!$A$2:$A$21,0),8)+0.1)*-1</f>
        <v>-1.1111111111111112</v>
      </c>
      <c r="H32" s="22">
        <f>INDEX('la-liga ranking'!$A$2:$I$21,MATCH($A32,'la-liga ranking'!$A$2:$A$21,0),9)/(INDEX('la-liga ranking'!$A$2:$I$21,MATCH($B32,'la-liga ranking'!$A$2:$A$21,0),9)+0.1)</f>
        <v>0.60781476121562961</v>
      </c>
      <c r="I32" s="22">
        <f>(INDEX('world ranking'!$A$2:$B$21,MATCH($A32,'world ranking'!$A$2:$A$21,0),2)/(INDEX('world ranking'!$A$2:$B$21,MATCH($B32,'world ranking'!$A$2:$A$21,0),2)+0.1))*20</f>
        <v>16.621238843461065</v>
      </c>
      <c r="J32" s="22">
        <f>(INDEX('la-liga ranking'!$A$2:$I$21,MATCH($A32,'la-liga ranking'!$A$2:$A$21,0),4)/(INDEX('la-liga ranking'!$A$2:$I$21,MATCH($B32,'la-liga ranking'!$A$2:$A$21,0),4)+0.1))*1</f>
        <v>0.54726368159203975</v>
      </c>
      <c r="K32" s="22">
        <f>(INDEX('la-liga ranking'!$A$2:$I$21,MATCH($A32,'la-liga ranking'!$A$2:$A$21,0),5)/(INDEX('la-liga ranking'!$A$2:$I$21,MATCH($B32,'la-liga ranking'!$A$2:$A$21,0),5)+0.1))*-1</f>
        <v>-2.459016393442623</v>
      </c>
      <c r="L32" s="22">
        <f>(INDEX('la-liga ranking'!$A$2:$I$21,MATCH($B32,'la-liga ranking'!$A$2:$A$21,0),7)+0.1)/INDEX('la-liga ranking'!$A$2:$I$21,MATCH($A32,'la-liga ranking'!$A$2:$A$21,0),7)</f>
        <v>1.8599999999999999</v>
      </c>
      <c r="M32" s="22">
        <f>(INDEX('la-liga ranking'!$A$2:$I$21,MATCH($B32,'la-liga ranking'!$A$2:$A$21,0),8)+0.1)/INDEX('la-liga ranking'!$A$2:$I$21,MATCH($A32,'la-liga ranking'!$A$2:$A$21,0),8)*-1</f>
        <v>-0.9</v>
      </c>
      <c r="N32" s="22">
        <f>(INDEX('la-liga ranking'!$A$2:$I$21,MATCH($B32,'la-liga ranking'!$A$2:$A$21,0),9)+0.1)/(INDEX('la-liga ranking'!$A$2:$I$21,MATCH($A32,'la-liga ranking'!$A$2:$A$21,0),9)+0.1)</f>
        <v>1.6413301662707838</v>
      </c>
      <c r="O32" s="22">
        <f>((INDEX('world ranking'!$A$2:$B$21,MATCH($B32,'world ranking'!$A$2:$A$21,0),2)+0.1)/(INDEX('world ranking'!$A$2:$B$21,MATCH($A32,'world ranking'!$A$2:$A$21,0),2)+0.1))*20</f>
        <v>24.064047328146103</v>
      </c>
      <c r="P32" s="22">
        <f>(INDEX('la-liga ranking'!$A$2:$I$21,MATCH($B32,'la-liga ranking'!$A$2:$A$21,0),4)+0.1)/(INDEX('la-liga ranking'!$A$2:$I$21,MATCH($A32,'la-liga ranking'!$A$2:$A$21,0),4)+0.1)*1</f>
        <v>1.810810810810811</v>
      </c>
      <c r="Q32" s="22">
        <f>(INDEX('la-liga ranking'!$A$2:$I$21,MATCH($B32,'la-liga ranking'!$A$2:$A$21,0),5)+0.1)/(INDEX('la-liga ranking'!$A$2:$I$21,MATCH($A32,'la-liga ranking'!$A$2:$A$21,0),5)+0.1)*-1</f>
        <v>-0.40397350993377484</v>
      </c>
      <c r="R32" s="22">
        <f t="shared" ref="R32:R33" si="12">(SUM(F32:K32))*1.05</f>
        <v>15.481015399833009</v>
      </c>
      <c r="S32" s="22">
        <f t="shared" si="1"/>
        <v>28.072214795293924</v>
      </c>
      <c r="T32" s="22">
        <f t="shared" si="2"/>
        <v>43.553230195126929</v>
      </c>
      <c r="U32" s="14">
        <f t="shared" si="3"/>
        <v>0.35545045293942729</v>
      </c>
      <c r="V32" s="14">
        <f t="shared" si="4"/>
        <v>0.64454954706057277</v>
      </c>
      <c r="W32" t="str">
        <f t="shared" si="5"/>
        <v>A</v>
      </c>
      <c r="X32" t="b">
        <f t="shared" si="6"/>
        <v>0</v>
      </c>
    </row>
    <row r="33" spans="1:24" x14ac:dyDescent="0.25">
      <c r="A33" t="str">
        <v>Real Betis Balompié</v>
      </c>
      <c r="B33" t="str">
        <v>Valencia</v>
      </c>
      <c r="C33">
        <v>4</v>
      </c>
      <c r="D33">
        <v>1</v>
      </c>
      <c r="E33" t="str">
        <v>H</v>
      </c>
      <c r="F33" s="22">
        <f>INDEX('la-liga ranking'!$A$2:$I$21,MATCH($A33,'la-liga ranking'!$A$2:$A$21,0),7)/(INDEX('la-liga ranking'!$A$2:$I$21,MATCH($B33,'la-liga ranking'!$A$2:$A$21,0),7)+0.1)</f>
        <v>1.2638580931263859</v>
      </c>
      <c r="G33" s="22">
        <f>INDEX('la-liga ranking'!$A$2:$I$21,MATCH($A33,'la-liga ranking'!$A$2:$A$21,0),8)/(INDEX('la-liga ranking'!$A$2:$I$21,MATCH($B33,'la-liga ranking'!$A$2:$A$21,0),8)+0.1)*-1</f>
        <v>-0.81466395112016288</v>
      </c>
      <c r="H33" s="22">
        <f>INDEX('la-liga ranking'!$A$2:$I$21,MATCH($A33,'la-liga ranking'!$A$2:$A$21,0),9)/(INDEX('la-liga ranking'!$A$2:$I$21,MATCH($B33,'la-liga ranking'!$A$2:$A$21,0),9)+0.1)</f>
        <v>1.3151927437641724</v>
      </c>
      <c r="I33" s="22">
        <f>(INDEX('world ranking'!$A$2:$B$21,MATCH($A33,'world ranking'!$A$2:$A$21,0),2)/(INDEX('world ranking'!$A$2:$B$21,MATCH($B33,'world ranking'!$A$2:$A$21,0),2)+0.1))*20</f>
        <v>21.127358776773256</v>
      </c>
      <c r="J33" s="22">
        <f>(INDEX('la-liga ranking'!$A$2:$I$21,MATCH($A33,'la-liga ranking'!$A$2:$A$21,0),4)/(INDEX('la-liga ranking'!$A$2:$I$21,MATCH($B33,'la-liga ranking'!$A$2:$A$21,0),4)+0.1))*1</f>
        <v>1.6831683168316833</v>
      </c>
      <c r="K33" s="22">
        <f>(INDEX('la-liga ranking'!$A$2:$I$21,MATCH($A33,'la-liga ranking'!$A$2:$A$21,0),5)/(INDEX('la-liga ranking'!$A$2:$I$21,MATCH($B33,'la-liga ranking'!$A$2:$A$21,0),5)+0.1))*-1</f>
        <v>-0.99099099099099097</v>
      </c>
      <c r="L33" s="22">
        <f>(INDEX('la-liga ranking'!$A$2:$I$21,MATCH($B33,'la-liga ranking'!$A$2:$A$21,0),7)+0.1)/INDEX('la-liga ranking'!$A$2:$I$21,MATCH($A33,'la-liga ranking'!$A$2:$A$21,0),7)</f>
        <v>0.79122807017543861</v>
      </c>
      <c r="M33" s="22">
        <f>(INDEX('la-liga ranking'!$A$2:$I$21,MATCH($B33,'la-liga ranking'!$A$2:$A$21,0),8)+0.1)/INDEX('la-liga ranking'!$A$2:$I$21,MATCH($A33,'la-liga ranking'!$A$2:$A$21,0),8)*-1</f>
        <v>-1.2275</v>
      </c>
      <c r="N33" s="22">
        <f>(INDEX('la-liga ranking'!$A$2:$I$21,MATCH($B33,'la-liga ranking'!$A$2:$A$21,0),9)+0.1)/(INDEX('la-liga ranking'!$A$2:$I$21,MATCH($A33,'la-liga ranking'!$A$2:$A$21,0),9)+0.1)</f>
        <v>0.75903614457831325</v>
      </c>
      <c r="O33" s="22">
        <f>((INDEX('world ranking'!$A$2:$B$21,MATCH($B33,'world ranking'!$A$2:$A$21,0),2)+0.1)/(INDEX('world ranking'!$A$2:$B$21,MATCH($A33,'world ranking'!$A$2:$A$21,0),2)+0.1))*20</f>
        <v>18.931709838607777</v>
      </c>
      <c r="P33" s="22">
        <f>(INDEX('la-liga ranking'!$A$2:$I$21,MATCH($B33,'la-liga ranking'!$A$2:$A$21,0),4)+0.1)/(INDEX('la-liga ranking'!$A$2:$I$21,MATCH($A33,'la-liga ranking'!$A$2:$A$21,0),4)+0.1)*1</f>
        <v>0.59064327485380108</v>
      </c>
      <c r="Q33" s="22">
        <f>(INDEX('la-liga ranking'!$A$2:$I$21,MATCH($B33,'la-liga ranking'!$A$2:$A$21,0),5)+0.1)/(INDEX('la-liga ranking'!$A$2:$I$21,MATCH($A33,'la-liga ranking'!$A$2:$A$21,0),5)+0.1)*-1</f>
        <v>-1</v>
      </c>
      <c r="R33" s="22">
        <f t="shared" si="12"/>
        <v>24.763119137803564</v>
      </c>
      <c r="S33" s="22">
        <f t="shared" si="1"/>
        <v>18.845117328215327</v>
      </c>
      <c r="T33" s="22">
        <f t="shared" si="2"/>
        <v>43.608236466018894</v>
      </c>
      <c r="U33" s="14">
        <f t="shared" si="3"/>
        <v>0.56785417491257362</v>
      </c>
      <c r="V33" s="14">
        <f t="shared" si="4"/>
        <v>0.43214582508742633</v>
      </c>
      <c r="W33" t="str">
        <f t="shared" si="5"/>
        <v>H</v>
      </c>
      <c r="X33" t="b">
        <f t="shared" si="6"/>
        <v>1</v>
      </c>
    </row>
    <row r="34" spans="1:24" x14ac:dyDescent="0.25">
      <c r="A34" t="str">
        <v>Real Madrid</v>
      </c>
      <c r="B34" t="str">
        <v>Osasuna</v>
      </c>
      <c r="C34">
        <v>0</v>
      </c>
      <c r="D34">
        <v>0</v>
      </c>
      <c r="E34" t="str">
        <v>D</v>
      </c>
      <c r="F34" s="22">
        <f>INDEX('la-liga ranking'!$A$2:$I$21,MATCH($A34,'la-liga ranking'!$A$2:$A$21,0),7)/(INDEX('la-liga ranking'!$A$2:$I$21,MATCH($B34,'la-liga ranking'!$A$2:$A$21,0),7)+0.1)</f>
        <v>2.0221606648199444</v>
      </c>
      <c r="G34" s="22">
        <f>INDEX('la-liga ranking'!$A$2:$I$21,MATCH($A34,'la-liga ranking'!$A$2:$A$21,0),8)/(INDEX('la-liga ranking'!$A$2:$I$21,MATCH($B34,'la-liga ranking'!$A$2:$A$21,0),8)+0.1)</f>
        <v>0.65075921908893708</v>
      </c>
      <c r="H34" s="22">
        <f>INDEX('la-liga ranking'!$A$2:$I$21,MATCH($A34,'la-liga ranking'!$A$2:$A$21,0),9)/(INDEX('la-liga ranking'!$A$2:$I$21,MATCH($B34,'la-liga ranking'!$A$2:$A$21,0),9)+0.1)</f>
        <v>1.75704989154013</v>
      </c>
      <c r="I34" s="22">
        <f>(INDEX('world ranking'!$A$2:$B$21,MATCH($A34,'world ranking'!$A$2:$A$21,0),2)/(INDEX('world ranking'!$A$2:$B$21,MATCH($B34,'world ranking'!$A$2:$A$21,0),2)+0.1))*20</f>
        <v>24.330177588020547</v>
      </c>
      <c r="J34" s="22">
        <f>INDEX('la-liga ranking'!$A$2:$I$21,MATCH($A34,'la-liga ranking'!$A$2:$A$21,0),4)/(INDEX('la-liga ranking'!$A$2:$I$21,MATCH($B34,'la-liga ranking'!$A$2:$A$21,0),4)+0.1)</f>
        <v>2.0661157024793391</v>
      </c>
      <c r="K34" s="22">
        <f>INDEX('la-liga ranking'!$A$2:$I$21,MATCH($A34,'la-liga ranking'!$A$2:$A$21,0),5)/(INDEX('la-liga ranking'!$A$2:$I$21,MATCH($B34,'la-liga ranking'!$A$2:$A$21,0),5)+0.1)</f>
        <v>0.30534351145038169</v>
      </c>
      <c r="L34" s="22">
        <f>(INDEX('la-liga ranking'!$A$2:$I$21,MATCH($B34,'la-liga ranking'!$A$2:$A$21,0),7)+0.1)/INDEX('la-liga ranking'!$A$2:$I$21,MATCH($A34,'la-liga ranking'!$A$2:$A$21,0),7)</f>
        <v>0.4945205479452055</v>
      </c>
      <c r="M34" s="22">
        <f>(INDEX('la-liga ranking'!$A$2:$I$21,MATCH($B34,'la-liga ranking'!$A$2:$A$21,0),8)+0.1)/INDEX('la-liga ranking'!$A$2:$I$21,MATCH($A34,'la-liga ranking'!$A$2:$A$21,0),8)</f>
        <v>1.5366666666666666</v>
      </c>
      <c r="N34" s="22">
        <f>(INDEX('la-liga ranking'!$A$2:$I$21,MATCH($B34,'la-liga ranking'!$A$2:$A$21,0),9)+0.1)/(INDEX('la-liga ranking'!$A$2:$I$21,MATCH($A34,'la-liga ranking'!$A$2:$A$21,0),9)+0.1)</f>
        <v>0.5684340320591863</v>
      </c>
      <c r="O34" s="22">
        <f>((INDEX('world ranking'!$A$2:$B$21,MATCH($B34,'world ranking'!$A$2:$A$21,0),2)+0.1)/(INDEX('world ranking'!$A$2:$B$21,MATCH($A34,'world ranking'!$A$2:$A$21,0),2)+0.1))*20</f>
        <v>16.439652103148365</v>
      </c>
      <c r="P34" s="22">
        <f>(INDEX('la-liga ranking'!$A$2:$I$21,MATCH($B34,'la-liga ranking'!$A$2:$A$21,0),4)+0.1)/(INDEX('la-liga ranking'!$A$2:$I$21,MATCH($A34,'la-liga ranking'!$A$2:$A$21,0),4)+0.1)</f>
        <v>0.48207171314741032</v>
      </c>
      <c r="Q34" s="22">
        <f>(INDEX('la-liga ranking'!$A$2:$I$21,MATCH($B34,'la-liga ranking'!$A$2:$A$21,0),5)+0.1)/(INDEX('la-liga ranking'!$A$2:$I$21,MATCH($A34,'la-liga ranking'!$A$2:$A$21,0),5)+0.1)</f>
        <v>3.1951219512195124</v>
      </c>
      <c r="R34" s="22">
        <f t="shared" si="0"/>
        <v>32.221212807608254</v>
      </c>
      <c r="S34" s="22">
        <f t="shared" si="1"/>
        <v>22.716467014186346</v>
      </c>
      <c r="T34" s="22">
        <f t="shared" si="2"/>
        <v>54.937679821794603</v>
      </c>
      <c r="U34" s="14">
        <f t="shared" si="3"/>
        <v>0.5865047980207132</v>
      </c>
      <c r="V34" s="14">
        <f t="shared" si="4"/>
        <v>0.41349520197928674</v>
      </c>
      <c r="W34" t="str">
        <f t="shared" si="5"/>
        <v>H</v>
      </c>
      <c r="X34" t="b">
        <f t="shared" si="6"/>
        <v>1</v>
      </c>
    </row>
    <row r="35" spans="1:24" x14ac:dyDescent="0.25">
      <c r="A35" t="str">
        <v>Celta Vigo</v>
      </c>
      <c r="B35" t="str">
        <v>Granada</v>
      </c>
      <c r="C35">
        <v>1</v>
      </c>
      <c r="D35">
        <v>0</v>
      </c>
      <c r="E35" t="str">
        <v>H</v>
      </c>
      <c r="F35" s="22">
        <f>INDEX('la-liga ranking'!$A$2:$I$21,MATCH($A35,'la-liga ranking'!$A$2:$A$21,0),7)/(INDEX('la-liga ranking'!$A$2:$I$21,MATCH($B35,'la-liga ranking'!$A$2:$A$21,0),7)+0.1)</f>
        <v>0.95127610208816704</v>
      </c>
      <c r="G35" s="22">
        <f>INDEX('la-liga ranking'!$A$2:$I$21,MATCH($A35,'la-liga ranking'!$A$2:$A$21,0),8)/(INDEX('la-liga ranking'!$A$2:$I$21,MATCH($B35,'la-liga ranking'!$A$2:$A$21,0),8)+0.1)*-1</f>
        <v>-0.64297800338409472</v>
      </c>
      <c r="H35" s="22">
        <f>INDEX('la-liga ranking'!$A$2:$I$21,MATCH($A35,'la-liga ranking'!$A$2:$A$21,0),9)/(INDEX('la-liga ranking'!$A$2:$I$21,MATCH($B35,'la-liga ranking'!$A$2:$A$21,0),9)+0.1)</f>
        <v>1.2609970674486803</v>
      </c>
      <c r="I35" s="22">
        <f>(INDEX('world ranking'!$A$2:$B$21,MATCH($A35,'world ranking'!$A$2:$A$21,0),2)/(INDEX('world ranking'!$A$2:$B$21,MATCH($B35,'world ranking'!$A$2:$A$21,0),2)+0.1))*20</f>
        <v>21.751175826299853</v>
      </c>
      <c r="J35" s="22">
        <f>(INDEX('la-liga ranking'!$A$2:$I$21,MATCH($A35,'la-liga ranking'!$A$2:$A$21,0),4)/(INDEX('la-liga ranking'!$A$2:$I$21,MATCH($B35,'la-liga ranking'!$A$2:$A$21,0),4)+0.1))*1</f>
        <v>1.5492957746478875</v>
      </c>
      <c r="K35" s="22">
        <f>(INDEX('la-liga ranking'!$A$2:$I$21,MATCH($A35,'la-liga ranking'!$A$2:$A$21,0),5)/(INDEX('la-liga ranking'!$A$2:$I$21,MATCH($B35,'la-liga ranking'!$A$2:$A$21,0),5)+0.1))*-1</f>
        <v>-0.92715231788079477</v>
      </c>
      <c r="L35" s="22">
        <f>(INDEX('la-liga ranking'!$A$2:$I$21,MATCH($B35,'la-liga ranking'!$A$2:$A$21,0),7)+0.1)/INDEX('la-liga ranking'!$A$2:$I$21,MATCH($A35,'la-liga ranking'!$A$2:$A$21,0),7)</f>
        <v>1.051219512195122</v>
      </c>
      <c r="M35" s="22">
        <f>(INDEX('la-liga ranking'!$A$2:$I$21,MATCH($B35,'la-liga ranking'!$A$2:$A$21,0),8)+0.1)/INDEX('la-liga ranking'!$A$2:$I$21,MATCH($A35,'la-liga ranking'!$A$2:$A$21,0),8)*-1</f>
        <v>-1.5552631578947369</v>
      </c>
      <c r="N35" s="22">
        <f>(INDEX('la-liga ranking'!$A$2:$I$21,MATCH($B35,'la-liga ranking'!$A$2:$A$21,0),9)+0.1)/(INDEX('la-liga ranking'!$A$2:$I$21,MATCH($A35,'la-liga ranking'!$A$2:$A$21,0),9)+0.1)</f>
        <v>0.79118329466357307</v>
      </c>
      <c r="O35" s="22">
        <f>((INDEX('world ranking'!$A$2:$B$21,MATCH($B35,'world ranking'!$A$2:$A$21,0),2)+0.1)/(INDEX('world ranking'!$A$2:$B$21,MATCH($A35,'world ranking'!$A$2:$A$21,0),2)+0.1))*20</f>
        <v>18.38872104733132</v>
      </c>
      <c r="P35" s="22">
        <f>(INDEX('la-liga ranking'!$A$2:$I$21,MATCH($B35,'la-liga ranking'!$A$2:$A$21,0),4)+0.1)/(INDEX('la-liga ranking'!$A$2:$I$21,MATCH($A35,'la-liga ranking'!$A$2:$A$21,0),4)+0.1)*1</f>
        <v>0.63963963963963966</v>
      </c>
      <c r="Q35" s="22">
        <f>(INDEX('la-liga ranking'!$A$2:$I$21,MATCH($B35,'la-liga ranking'!$A$2:$A$21,0),5)+0.1)/(INDEX('la-liga ranking'!$A$2:$I$21,MATCH($A35,'la-liga ranking'!$A$2:$A$21,0),5)+0.1)*-1</f>
        <v>-1.0709219858156029</v>
      </c>
      <c r="R35" s="22">
        <f t="shared" ref="R35:R37" si="13">(SUM(F35:K35))*1.05</f>
        <v>25.139745171680687</v>
      </c>
      <c r="S35" s="22">
        <f t="shared" si="1"/>
        <v>18.244578350119316</v>
      </c>
      <c r="T35" s="22">
        <f t="shared" si="2"/>
        <v>43.384323521799999</v>
      </c>
      <c r="U35" s="14">
        <f t="shared" si="3"/>
        <v>0.57946610966627898</v>
      </c>
      <c r="V35" s="14">
        <f t="shared" si="4"/>
        <v>0.42053389033372107</v>
      </c>
      <c r="W35" t="str">
        <f t="shared" si="5"/>
        <v>H</v>
      </c>
      <c r="X35" t="b">
        <f t="shared" si="6"/>
        <v>1</v>
      </c>
    </row>
    <row r="36" spans="1:24" x14ac:dyDescent="0.25">
      <c r="A36" t="str">
        <v>RCD Mallorca</v>
      </c>
      <c r="B36" t="str">
        <v>Espanyol</v>
      </c>
      <c r="C36">
        <v>1</v>
      </c>
      <c r="D36">
        <v>0</v>
      </c>
      <c r="E36" t="str">
        <v>H</v>
      </c>
      <c r="F36" s="22">
        <f>INDEX('la-liga ranking'!$A$2:$I$21,MATCH($A36,'la-liga ranking'!$A$2:$A$21,0),7)/(INDEX('la-liga ranking'!$A$2:$I$21,MATCH($B36,'la-liga ranking'!$A$2:$A$21,0),7)+0.1)</f>
        <v>0.83989501312335957</v>
      </c>
      <c r="G36" s="22">
        <f>INDEX('la-liga ranking'!$A$2:$I$21,MATCH($A36,'la-liga ranking'!$A$2:$A$21,0),8)/(INDEX('la-liga ranking'!$A$2:$I$21,MATCH($B36,'la-liga ranking'!$A$2:$A$21,0),8)+0.1)*-1</f>
        <v>-1.2375249500998005</v>
      </c>
      <c r="H36" s="22">
        <f>INDEX('la-liga ranking'!$A$2:$I$21,MATCH($A36,'la-liga ranking'!$A$2:$A$21,0),9)/(INDEX('la-liga ranking'!$A$2:$I$21,MATCH($B36,'la-liga ranking'!$A$2:$A$21,0),9)+0.1)</f>
        <v>0.79800498753117199</v>
      </c>
      <c r="I36" s="22">
        <f>(INDEX('world ranking'!$A$2:$B$21,MATCH($A36,'world ranking'!$A$2:$A$21,0),2)/(INDEX('world ranking'!$A$2:$B$21,MATCH($B36,'world ranking'!$A$2:$A$21,0),2)+0.1))*20</f>
        <v>19.626228244814079</v>
      </c>
      <c r="J36" s="22">
        <f>(INDEX('la-liga ranking'!$A$2:$I$21,MATCH($A36,'la-liga ranking'!$A$2:$A$21,0),4)/(INDEX('la-liga ranking'!$A$2:$I$21,MATCH($B36,'la-liga ranking'!$A$2:$A$21,0),4)+0.1))*1</f>
        <v>0.79207920792079212</v>
      </c>
      <c r="K36" s="22">
        <f>(INDEX('la-liga ranking'!$A$2:$I$21,MATCH($A36,'la-liga ranking'!$A$2:$A$21,0),5)/(INDEX('la-liga ranking'!$A$2:$I$21,MATCH($B36,'la-liga ranking'!$A$2:$A$21,0),5)+0.1))*-1</f>
        <v>-1.2582781456953642</v>
      </c>
      <c r="L36" s="22">
        <f>(INDEX('la-liga ranking'!$A$2:$I$21,MATCH($B36,'la-liga ranking'!$A$2:$A$21,0),7)+0.1)/INDEX('la-liga ranking'!$A$2:$I$21,MATCH($A36,'la-liga ranking'!$A$2:$A$21,0),7)</f>
        <v>1.190625</v>
      </c>
      <c r="M36" s="22">
        <f>(INDEX('la-liga ranking'!$A$2:$I$21,MATCH($B36,'la-liga ranking'!$A$2:$A$21,0),8)+0.1)/INDEX('la-liga ranking'!$A$2:$I$21,MATCH($A36,'la-liga ranking'!$A$2:$A$21,0),8)*-1</f>
        <v>-0.8080645161290323</v>
      </c>
      <c r="N36" s="22">
        <f>(INDEX('la-liga ranking'!$A$2:$I$21,MATCH($B36,'la-liga ranking'!$A$2:$A$21,0),9)+0.1)/(INDEX('la-liga ranking'!$A$2:$I$21,MATCH($A36,'la-liga ranking'!$A$2:$A$21,0),9)+0.1)</f>
        <v>1.2492211838006231</v>
      </c>
      <c r="O36" s="22">
        <f>((INDEX('world ranking'!$A$2:$B$21,MATCH($B36,'world ranking'!$A$2:$A$21,0),2)+0.1)/(INDEX('world ranking'!$A$2:$B$21,MATCH($A36,'world ranking'!$A$2:$A$21,0),2)+0.1))*20</f>
        <v>20.379556311759703</v>
      </c>
      <c r="P36" s="22">
        <f>(INDEX('la-liga ranking'!$A$2:$I$21,MATCH($B36,'la-liga ranking'!$A$2:$A$21,0),4)+0.1)/(INDEX('la-liga ranking'!$A$2:$I$21,MATCH($A36,'la-liga ranking'!$A$2:$A$21,0),4)+0.1)*1</f>
        <v>1.2469135802469136</v>
      </c>
      <c r="Q36" s="22">
        <f>(INDEX('la-liga ranking'!$A$2:$I$21,MATCH($B36,'la-liga ranking'!$A$2:$A$21,0),5)+0.1)/(INDEX('la-liga ranking'!$A$2:$I$21,MATCH($A36,'la-liga ranking'!$A$2:$A$21,0),5)+0.1)*-1</f>
        <v>-0.79057591623036638</v>
      </c>
      <c r="R36" s="22">
        <f t="shared" si="13"/>
        <v>20.538424575473954</v>
      </c>
      <c r="S36" s="22">
        <f t="shared" si="1"/>
        <v>22.467675643447841</v>
      </c>
      <c r="T36" s="22">
        <f t="shared" si="2"/>
        <v>43.006100218921794</v>
      </c>
      <c r="U36" s="14">
        <f t="shared" si="3"/>
        <v>0.47757003008697524</v>
      </c>
      <c r="V36" s="14">
        <f t="shared" si="4"/>
        <v>0.52242996991302471</v>
      </c>
      <c r="W36" t="str">
        <f t="shared" si="5"/>
        <v>A</v>
      </c>
      <c r="X36" t="b">
        <f t="shared" si="6"/>
        <v>0</v>
      </c>
    </row>
    <row r="37" spans="1:24" x14ac:dyDescent="0.25">
      <c r="A37" t="str">
        <v>Valencia</v>
      </c>
      <c r="B37" t="str">
        <v>Deportivo Alavés</v>
      </c>
      <c r="C37">
        <v>3</v>
      </c>
      <c r="D37">
        <v>0</v>
      </c>
      <c r="E37" t="str">
        <v>H</v>
      </c>
      <c r="F37" s="22">
        <f>INDEX('la-liga ranking'!$A$2:$I$21,MATCH($A37,'la-liga ranking'!$A$2:$A$21,0),7)/(INDEX('la-liga ranking'!$A$2:$I$21,MATCH($B37,'la-liga ranking'!$A$2:$A$21,0),7)+0.1)</f>
        <v>1.6014234875444839</v>
      </c>
      <c r="G37" s="22">
        <f>INDEX('la-liga ranking'!$A$2:$I$21,MATCH($A37,'la-liga ranking'!$A$2:$A$21,0),8)/(INDEX('la-liga ranking'!$A$2:$I$21,MATCH($B37,'la-liga ranking'!$A$2:$A$21,0),8)+0.1)*-1</f>
        <v>-0.81530782029950077</v>
      </c>
      <c r="H37" s="22">
        <f>INDEX('la-liga ranking'!$A$2:$I$21,MATCH($A37,'la-liga ranking'!$A$2:$A$21,0),9)/(INDEX('la-liga ranking'!$A$2:$I$21,MATCH($B37,'la-liga ranking'!$A$2:$A$21,0),9)+0.1)</f>
        <v>1.5658362989323842</v>
      </c>
      <c r="I37" s="22">
        <f>(INDEX('world ranking'!$A$2:$B$21,MATCH($A37,'world ranking'!$A$2:$A$21,0),2)/(INDEX('world ranking'!$A$2:$B$21,MATCH($B37,'world ranking'!$A$2:$A$21,0),2)+0.1))*20</f>
        <v>21.583393359963331</v>
      </c>
      <c r="J37" s="22">
        <f>(INDEX('la-liga ranking'!$A$2:$I$21,MATCH($A37,'la-liga ranking'!$A$2:$A$21,0),4)/(INDEX('la-liga ranking'!$A$2:$I$21,MATCH($B37,'la-liga ranking'!$A$2:$A$21,0),4)+0.1))*1</f>
        <v>1.4084507042253522</v>
      </c>
      <c r="K37" s="22">
        <f>(INDEX('la-liga ranking'!$A$2:$I$21,MATCH($A37,'la-liga ranking'!$A$2:$A$21,0),5)/(INDEX('la-liga ranking'!$A$2:$I$21,MATCH($B37,'la-liga ranking'!$A$2:$A$21,0),5)+0.1))*-1</f>
        <v>-0.52132701421800942</v>
      </c>
      <c r="L37" s="22">
        <f>(INDEX('la-liga ranking'!$A$2:$I$21,MATCH($B37,'la-liga ranking'!$A$2:$A$21,0),7)+0.1)/INDEX('la-liga ranking'!$A$2:$I$21,MATCH($A37,'la-liga ranking'!$A$2:$A$21,0),7)</f>
        <v>0.62444444444444447</v>
      </c>
      <c r="M37" s="22">
        <f>(INDEX('la-liga ranking'!$A$2:$I$21,MATCH($B37,'la-liga ranking'!$A$2:$A$21,0),8)+0.1)/INDEX('la-liga ranking'!$A$2:$I$21,MATCH($A37,'la-liga ranking'!$A$2:$A$21,0),8)*-1</f>
        <v>-1.226530612244898</v>
      </c>
      <c r="N37" s="22">
        <f>(INDEX('la-liga ranking'!$A$2:$I$21,MATCH($B37,'la-liga ranking'!$A$2:$A$21,0),9)+0.1)/(INDEX('la-liga ranking'!$A$2:$I$21,MATCH($A37,'la-liga ranking'!$A$2:$A$21,0),9)+0.1)</f>
        <v>0.63718820861678005</v>
      </c>
      <c r="O37" s="22">
        <f>((INDEX('world ranking'!$A$2:$B$21,MATCH($B37,'world ranking'!$A$2:$A$21,0),2)+0.1)/(INDEX('world ranking'!$A$2:$B$21,MATCH($A37,'world ranking'!$A$2:$A$21,0),2)+0.1))*20</f>
        <v>18.531642497421274</v>
      </c>
      <c r="P37" s="22">
        <f>(INDEX('la-liga ranking'!$A$2:$I$21,MATCH($B37,'la-liga ranking'!$A$2:$A$21,0),4)+0.1)/(INDEX('la-liga ranking'!$A$2:$I$21,MATCH($A37,'la-liga ranking'!$A$2:$A$21,0),4)+0.1)*1</f>
        <v>0.70297029702970293</v>
      </c>
      <c r="Q37" s="22">
        <f>(INDEX('la-liga ranking'!$A$2:$I$21,MATCH($B37,'la-liga ranking'!$A$2:$A$21,0),5)+0.1)/(INDEX('la-liga ranking'!$A$2:$I$21,MATCH($A37,'la-liga ranking'!$A$2:$A$21,0),5)+0.1)*-1</f>
        <v>-1.900900900900901</v>
      </c>
      <c r="R37" s="22">
        <f t="shared" si="13"/>
        <v>26.063592466955445</v>
      </c>
      <c r="S37" s="22">
        <f t="shared" si="1"/>
        <v>17.368813934366404</v>
      </c>
      <c r="T37" s="22">
        <f t="shared" si="2"/>
        <v>43.432406401321849</v>
      </c>
      <c r="U37" s="14">
        <f t="shared" si="3"/>
        <v>0.60009551914126058</v>
      </c>
      <c r="V37" s="14">
        <f t="shared" si="4"/>
        <v>0.39990448085873942</v>
      </c>
      <c r="W37" t="str">
        <f t="shared" si="5"/>
        <v>H</v>
      </c>
      <c r="X37" t="b">
        <f t="shared" si="6"/>
        <v>1</v>
      </c>
    </row>
    <row r="38" spans="1:24" x14ac:dyDescent="0.25">
      <c r="A38" t="str">
        <v>Athletic Club</v>
      </c>
      <c r="B38" t="str">
        <v>Granada</v>
      </c>
      <c r="C38">
        <v>2</v>
      </c>
      <c r="D38">
        <v>2</v>
      </c>
      <c r="E38" t="str">
        <v>D</v>
      </c>
      <c r="F38" s="22">
        <f>INDEX('la-liga ranking'!$A$2:$I$21,MATCH($A38,'la-liga ranking'!$A$2:$A$21,0),7)/(INDEX('la-liga ranking'!$A$2:$I$21,MATCH($B38,'la-liga ranking'!$A$2:$A$21,0),7)+0.1)</f>
        <v>0.95127610208816704</v>
      </c>
      <c r="G38" s="22">
        <f>INDEX('la-liga ranking'!$A$2:$I$21,MATCH($A38,'la-liga ranking'!$A$2:$A$21,0),8)/(INDEX('la-liga ranking'!$A$2:$I$21,MATCH($B38,'la-liga ranking'!$A$2:$A$21,0),8)+0.1)</f>
        <v>0.57529610829103217</v>
      </c>
      <c r="H38" s="22">
        <f>INDEX('la-liga ranking'!$A$2:$I$21,MATCH($A38,'la-liga ranking'!$A$2:$A$21,0),9)/(INDEX('la-liga ranking'!$A$2:$I$21,MATCH($B38,'la-liga ranking'!$A$2:$A$21,0),9)+0.1)</f>
        <v>1.5249266862170088</v>
      </c>
      <c r="I38" s="22">
        <f>(INDEX('world ranking'!$A$2:$B$21,MATCH($A38,'world ranking'!$A$2:$A$21,0),2)/(INDEX('world ranking'!$A$2:$B$21,MATCH($B38,'world ranking'!$A$2:$A$21,0),2)+0.1))*20</f>
        <v>21.892919270665551</v>
      </c>
      <c r="J38" s="22">
        <f>INDEX('la-liga ranking'!$A$2:$I$21,MATCH($A38,'la-liga ranking'!$A$2:$A$21,0),4)/(INDEX('la-liga ranking'!$A$2:$I$21,MATCH($B38,'la-liga ranking'!$A$2:$A$21,0),4)+0.1)</f>
        <v>1.8309859154929577</v>
      </c>
      <c r="K38" s="22">
        <f>INDEX('la-liga ranking'!$A$2:$I$21,MATCH($A38,'la-liga ranking'!$A$2:$A$21,0),5)/(INDEX('la-liga ranking'!$A$2:$I$21,MATCH($B38,'la-liga ranking'!$A$2:$A$21,0),5)+0.1)</f>
        <v>0.59602649006622521</v>
      </c>
      <c r="L38" s="22">
        <f>(INDEX('la-liga ranking'!$A$2:$I$21,MATCH($B38,'la-liga ranking'!$A$2:$A$21,0),7)+0.1)/INDEX('la-liga ranking'!$A$2:$I$21,MATCH($A38,'la-liga ranking'!$A$2:$A$21,0),7)</f>
        <v>1.051219512195122</v>
      </c>
      <c r="M38" s="22">
        <f>(INDEX('la-liga ranking'!$A$2:$I$21,MATCH($B38,'la-liga ranking'!$A$2:$A$21,0),8)+0.1)/INDEX('la-liga ranking'!$A$2:$I$21,MATCH($A38,'la-liga ranking'!$A$2:$A$21,0),8)</f>
        <v>1.7382352941176471</v>
      </c>
      <c r="N38" s="22">
        <f>(INDEX('la-liga ranking'!$A$2:$I$21,MATCH($B38,'la-liga ranking'!$A$2:$A$21,0),9)+0.1)/(INDEX('la-liga ranking'!$A$2:$I$21,MATCH($A38,'la-liga ranking'!$A$2:$A$21,0),9)+0.1)</f>
        <v>0.65451055662188096</v>
      </c>
      <c r="O38" s="22">
        <f>((INDEX('world ranking'!$A$2:$B$21,MATCH($B38,'world ranking'!$A$2:$A$21,0),2)+0.1)/(INDEX('world ranking'!$A$2:$B$21,MATCH($A38,'world ranking'!$A$2:$A$21,0),2)+0.1))*20</f>
        <v>18.26967217938909</v>
      </c>
      <c r="P38" s="22">
        <f>(INDEX('la-liga ranking'!$A$2:$I$21,MATCH($B38,'la-liga ranking'!$A$2:$A$21,0),4)+0.1)/(INDEX('la-liga ranking'!$A$2:$I$21,MATCH($A38,'la-liga ranking'!$A$2:$A$21,0),4)+0.1)</f>
        <v>0.5419847328244275</v>
      </c>
      <c r="Q38" s="22">
        <f>(INDEX('la-liga ranking'!$A$2:$I$21,MATCH($B38,'la-liga ranking'!$A$2:$A$21,0),5)+0.1)/(INDEX('la-liga ranking'!$A$2:$I$21,MATCH($A38,'la-liga ranking'!$A$2:$A$21,0),5)+0.1)</f>
        <v>1.6593406593406594</v>
      </c>
      <c r="R38" s="22">
        <f t="shared" si="0"/>
        <v>28.329430642869671</v>
      </c>
      <c r="S38" s="22">
        <f t="shared" si="1"/>
        <v>23.914962934488827</v>
      </c>
      <c r="T38" s="22">
        <f t="shared" si="2"/>
        <v>52.244393577358494</v>
      </c>
      <c r="U38" s="14">
        <f t="shared" si="3"/>
        <v>0.5422482433626522</v>
      </c>
      <c r="V38" s="14">
        <f t="shared" si="4"/>
        <v>0.45775175663734791</v>
      </c>
      <c r="W38" t="str">
        <f t="shared" si="5"/>
        <v>H</v>
      </c>
      <c r="X38" t="b">
        <f t="shared" si="6"/>
        <v>1</v>
      </c>
    </row>
    <row r="39" spans="1:24" x14ac:dyDescent="0.25">
      <c r="A39" t="str">
        <v>Deportivo Alavés</v>
      </c>
      <c r="B39" t="str">
        <v>Elche CF</v>
      </c>
      <c r="C39">
        <v>1</v>
      </c>
      <c r="D39">
        <v>0</v>
      </c>
      <c r="E39" t="str">
        <v>H</v>
      </c>
      <c r="F39" s="22">
        <f>INDEX('la-liga ranking'!$A$2:$I$21,MATCH($A39,'la-liga ranking'!$A$2:$A$21,0),7)/(INDEX('la-liga ranking'!$A$2:$I$21,MATCH($B39,'la-liga ranking'!$A$2:$A$21,0),7)+0.1)</f>
        <v>0.75471698113207542</v>
      </c>
      <c r="G39" s="22">
        <f>INDEX('la-liga ranking'!$A$2:$I$21,MATCH($A39,'la-liga ranking'!$A$2:$A$21,0),8)/(INDEX('la-liga ranking'!$A$2:$I$21,MATCH($B39,'la-liga ranking'!$A$2:$A$21,0),8)+0.1)*-1</f>
        <v>-1.2474012474012475</v>
      </c>
      <c r="H39" s="22">
        <f>INDEX('la-liga ranking'!$A$2:$I$21,MATCH($A39,'la-liga ranking'!$A$2:$A$21,0),9)/(INDEX('la-liga ranking'!$A$2:$I$21,MATCH($B39,'la-liga ranking'!$A$2:$A$21,0),9)+0.1)</f>
        <v>0.71611253196930946</v>
      </c>
      <c r="I39" s="22">
        <f>(INDEX('world ranking'!$A$2:$B$21,MATCH($A39,'world ranking'!$A$2:$A$21,0),2)/(INDEX('world ranking'!$A$2:$B$21,MATCH($B39,'world ranking'!$A$2:$A$21,0),2)+0.1))*20</f>
        <v>19.340130454056109</v>
      </c>
      <c r="J39" s="22">
        <f>(INDEX('la-liga ranking'!$A$2:$I$21,MATCH($A39,'la-liga ranking'!$A$2:$A$21,0),4)/(INDEX('la-liga ranking'!$A$2:$I$21,MATCH($B39,'la-liga ranking'!$A$2:$A$21,0),4)+0.1))*1</f>
        <v>0.69306930693069313</v>
      </c>
      <c r="K39" s="22">
        <f>(INDEX('la-liga ranking'!$A$2:$I$21,MATCH($A39,'la-liga ranking'!$A$2:$A$21,0),5)/(INDEX('la-liga ranking'!$A$2:$I$21,MATCH($B39,'la-liga ranking'!$A$2:$A$21,0),5)+0.1))*-1</f>
        <v>-1.3043478260869563</v>
      </c>
      <c r="L39" s="22">
        <f>(INDEX('la-liga ranking'!$A$2:$I$21,MATCH($B39,'la-liga ranking'!$A$2:$A$21,0),7)+0.1)/INDEX('la-liga ranking'!$A$2:$I$21,MATCH($A39,'la-liga ranking'!$A$2:$A$21,0),7)</f>
        <v>1.325</v>
      </c>
      <c r="M39" s="22">
        <f>(INDEX('la-liga ranking'!$A$2:$I$21,MATCH($B39,'la-liga ranking'!$A$2:$A$21,0),8)+0.1)/INDEX('la-liga ranking'!$A$2:$I$21,MATCH($A39,'la-liga ranking'!$A$2:$A$21,0),8)*-1</f>
        <v>-0.80166666666666664</v>
      </c>
      <c r="N39" s="22">
        <f>(INDEX('la-liga ranking'!$A$2:$I$21,MATCH($B39,'la-liga ranking'!$A$2:$A$21,0),9)+0.1)/(INDEX('la-liga ranking'!$A$2:$I$21,MATCH($A39,'la-liga ranking'!$A$2:$A$21,0),9)+0.1)</f>
        <v>1.3914590747330962</v>
      </c>
      <c r="O39" s="22">
        <f>((INDEX('world ranking'!$A$2:$B$21,MATCH($B39,'world ranking'!$A$2:$A$21,0),2)+0.1)/(INDEX('world ranking'!$A$2:$B$21,MATCH($A39,'world ranking'!$A$2:$A$21,0),2)+0.1))*20</f>
        <v>20.681029402134765</v>
      </c>
      <c r="P39" s="22">
        <f>(INDEX('la-liga ranking'!$A$2:$I$21,MATCH($B39,'la-liga ranking'!$A$2:$A$21,0),4)+0.1)/(INDEX('la-liga ranking'!$A$2:$I$21,MATCH($A39,'la-liga ranking'!$A$2:$A$21,0),4)+0.1)*1</f>
        <v>1.4225352112676057</v>
      </c>
      <c r="Q39" s="22">
        <f>(INDEX('la-liga ranking'!$A$2:$I$21,MATCH($B39,'la-liga ranking'!$A$2:$A$21,0),5)+0.1)/(INDEX('la-liga ranking'!$A$2:$I$21,MATCH($A39,'la-liga ranking'!$A$2:$A$21,0),5)+0.1)*-1</f>
        <v>-0.76303317535545023</v>
      </c>
      <c r="R39" s="22">
        <f>(SUM(F39:K39))*1.05</f>
        <v>19.899894210629981</v>
      </c>
      <c r="S39" s="22">
        <f>SUM(L39:Q39)</f>
        <v>23.255323846113349</v>
      </c>
      <c r="T39" s="22">
        <f t="shared" si="2"/>
        <v>43.15521805674333</v>
      </c>
      <c r="U39" s="14">
        <f t="shared" si="3"/>
        <v>0.46112370894440358</v>
      </c>
      <c r="V39" s="14">
        <f t="shared" si="4"/>
        <v>0.53887629105559642</v>
      </c>
      <c r="W39" t="str">
        <f t="shared" si="5"/>
        <v>A</v>
      </c>
      <c r="X39" t="b">
        <f t="shared" si="6"/>
        <v>0</v>
      </c>
    </row>
    <row r="40" spans="1:24" x14ac:dyDescent="0.25">
      <c r="A40" t="str">
        <v>Espanyol</v>
      </c>
      <c r="B40" t="str">
        <v>Athletic Club</v>
      </c>
      <c r="C40">
        <v>1</v>
      </c>
      <c r="D40">
        <v>1</v>
      </c>
      <c r="E40" t="str">
        <v>D</v>
      </c>
      <c r="F40" s="22">
        <f>INDEX('la-liga ranking'!$A$2:$I$21,MATCH($A40,'la-liga ranking'!$A$2:$A$21,0),7)/(INDEX('la-liga ranking'!$A$2:$I$21,MATCH($B40,'la-liga ranking'!$A$2:$A$21,0),7)+0.1)</f>
        <v>0.92457420924574207</v>
      </c>
      <c r="G40" s="22">
        <f>INDEX('la-liga ranking'!$A$2:$I$21,MATCH($A40,'la-liga ranking'!$A$2:$A$21,0),8)/(INDEX('la-liga ranking'!$A$2:$I$21,MATCH($B40,'la-liga ranking'!$A$2:$A$21,0),8)+0.1)</f>
        <v>1.466275659824047</v>
      </c>
      <c r="H40" s="22">
        <f>INDEX('la-liga ranking'!$A$2:$I$21,MATCH($A40,'la-liga ranking'!$A$2:$A$21,0),9)/(INDEX('la-liga ranking'!$A$2:$I$21,MATCH($B40,'la-liga ranking'!$A$2:$A$21,0),9)+0.1)</f>
        <v>0.76775431861804222</v>
      </c>
      <c r="I40" s="22">
        <f>(INDEX('world ranking'!$A$2:$B$21,MATCH($A40,'world ranking'!$A$2:$A$21,0),2)/(INDEX('world ranking'!$A$2:$B$21,MATCH($B40,'world ranking'!$A$2:$A$21,0),2)+0.1))*20</f>
        <v>18.327349773409452</v>
      </c>
      <c r="J40" s="22">
        <f>INDEX('la-liga ranking'!$A$2:$I$21,MATCH($A40,'la-liga ranking'!$A$2:$A$21,0),4)/(INDEX('la-liga ranking'!$A$2:$I$21,MATCH($B40,'la-liga ranking'!$A$2:$A$21,0),4)+0.1)</f>
        <v>0.76335877862595425</v>
      </c>
      <c r="K40" s="22">
        <f>INDEX('la-liga ranking'!$A$2:$I$21,MATCH($A40,'la-liga ranking'!$A$2:$A$21,0),5)/(INDEX('la-liga ranking'!$A$2:$I$21,MATCH($B40,'la-liga ranking'!$A$2:$A$21,0),5)+0.1)</f>
        <v>1.6483516483516485</v>
      </c>
      <c r="L40" s="22">
        <f>(INDEX('la-liga ranking'!$A$2:$I$21,MATCH($B40,'la-liga ranking'!$A$2:$A$21,0),7)+0.1)/INDEX('la-liga ranking'!$A$2:$I$21,MATCH($A40,'la-liga ranking'!$A$2:$A$21,0),7)</f>
        <v>1.0815789473684212</v>
      </c>
      <c r="M40" s="22">
        <f>(INDEX('la-liga ranking'!$A$2:$I$21,MATCH($B40,'la-liga ranking'!$A$2:$A$21,0),8)+0.1)/INDEX('la-liga ranking'!$A$2:$I$21,MATCH($A40,'la-liga ranking'!$A$2:$A$21,0),8)</f>
        <v>0.68200000000000005</v>
      </c>
      <c r="N40" s="22">
        <f>(INDEX('la-liga ranking'!$A$2:$I$21,MATCH($B40,'la-liga ranking'!$A$2:$A$21,0),9)+0.1)/(INDEX('la-liga ranking'!$A$2:$I$21,MATCH($A40,'la-liga ranking'!$A$2:$A$21,0),9)+0.1)</f>
        <v>1.2992518703241895</v>
      </c>
      <c r="O40" s="22">
        <f>((INDEX('world ranking'!$A$2:$B$21,MATCH($B40,'world ranking'!$A$2:$A$21,0),2)+0.1)/(INDEX('world ranking'!$A$2:$B$21,MATCH($A40,'world ranking'!$A$2:$A$21,0),2)+0.1))*20</f>
        <v>21.823903410185604</v>
      </c>
      <c r="P40" s="22">
        <f>(INDEX('la-liga ranking'!$A$2:$I$21,MATCH($B40,'la-liga ranking'!$A$2:$A$21,0),4)+0.1)/(INDEX('la-liga ranking'!$A$2:$I$21,MATCH($A40,'la-liga ranking'!$A$2:$A$21,0),4)+0.1)</f>
        <v>1.2970297029702971</v>
      </c>
      <c r="Q40" s="22">
        <f>(INDEX('la-liga ranking'!$A$2:$I$21,MATCH($B40,'la-liga ranking'!$A$2:$A$21,0),5)+0.1)/(INDEX('la-liga ranking'!$A$2:$I$21,MATCH($A40,'la-liga ranking'!$A$2:$A$21,0),5)+0.1)</f>
        <v>0.60264900662251653</v>
      </c>
      <c r="R40" s="22">
        <f t="shared" si="0"/>
        <v>24.734082641657505</v>
      </c>
      <c r="S40" s="22">
        <f t="shared" si="1"/>
        <v>26.786412937471027</v>
      </c>
      <c r="T40" s="22">
        <f t="shared" si="2"/>
        <v>51.520495579128536</v>
      </c>
      <c r="U40" s="14">
        <f t="shared" si="3"/>
        <v>0.48008238980677675</v>
      </c>
      <c r="V40" s="14">
        <f t="shared" si="4"/>
        <v>0.51991761019322313</v>
      </c>
      <c r="W40" t="str">
        <f t="shared" si="5"/>
        <v>A</v>
      </c>
      <c r="X40" t="b">
        <f t="shared" si="6"/>
        <v>1</v>
      </c>
    </row>
    <row r="41" spans="1:24" x14ac:dyDescent="0.25">
      <c r="A41" t="str">
        <v>Villarreal</v>
      </c>
      <c r="B41" t="str">
        <v>Cádiz</v>
      </c>
      <c r="C41">
        <v>3</v>
      </c>
      <c r="D41">
        <v>3</v>
      </c>
      <c r="E41" t="str">
        <v>D</v>
      </c>
      <c r="F41" s="22">
        <f>INDEX('la-liga ranking'!$A$2:$I$21,MATCH($A41,'la-liga ranking'!$A$2:$A$21,0),7)/(INDEX('la-liga ranking'!$A$2:$I$21,MATCH($B41,'la-liga ranking'!$A$2:$A$21,0),7)+0.1)</f>
        <v>1.661631419939577</v>
      </c>
      <c r="G41" s="22">
        <f>INDEX('la-liga ranking'!$A$2:$I$21,MATCH($A41,'la-liga ranking'!$A$2:$A$21,0),8)/(INDEX('la-liga ranking'!$A$2:$I$21,MATCH($B41,'la-liga ranking'!$A$2:$A$21,0),8)+0.1)</f>
        <v>0.72186836518046704</v>
      </c>
      <c r="H41" s="22">
        <f>INDEX('la-liga ranking'!$A$2:$I$21,MATCH($A41,'la-liga ranking'!$A$2:$A$21,0),9)/(INDEX('la-liga ranking'!$A$2:$I$21,MATCH($B41,'la-liga ranking'!$A$2:$A$21,0),9)+0.1)</f>
        <v>1.5099715099715099</v>
      </c>
      <c r="I41" s="22">
        <f>(INDEX('world ranking'!$A$2:$B$21,MATCH($A41,'world ranking'!$A$2:$A$21,0),2)/(INDEX('world ranking'!$A$2:$B$21,MATCH($B41,'world ranking'!$A$2:$A$21,0),2)+0.1))*20</f>
        <v>24.152345564328847</v>
      </c>
      <c r="J41" s="22">
        <f>INDEX('la-liga ranking'!$A$2:$I$21,MATCH($A41,'la-liga ranking'!$A$2:$A$21,0),4)/(INDEX('la-liga ranking'!$A$2:$I$21,MATCH($B41,'la-liga ranking'!$A$2:$A$21,0),4)+0.1)</f>
        <v>1.971830985915493</v>
      </c>
      <c r="K41" s="22">
        <f>INDEX('la-liga ranking'!$A$2:$I$21,MATCH($A41,'la-liga ranking'!$A$2:$A$21,0),5)/(INDEX('la-liga ranking'!$A$2:$I$21,MATCH($B41,'la-liga ranking'!$A$2:$A$21,0),5)+0.1)</f>
        <v>0.70921985815602839</v>
      </c>
      <c r="L41" s="22">
        <f>(INDEX('la-liga ranking'!$A$2:$I$21,MATCH($B41,'la-liga ranking'!$A$2:$A$21,0),7)+0.1)/INDEX('la-liga ranking'!$A$2:$I$21,MATCH($A41,'la-liga ranking'!$A$2:$A$21,0),7)</f>
        <v>0.60181818181818181</v>
      </c>
      <c r="M41" s="22">
        <f>(INDEX('la-liga ranking'!$A$2:$I$21,MATCH($B41,'la-liga ranking'!$A$2:$A$21,0),8)+0.1)/INDEX('la-liga ranking'!$A$2:$I$21,MATCH($A41,'la-liga ranking'!$A$2:$A$21,0),8)</f>
        <v>1.3852941176470588</v>
      </c>
      <c r="N41" s="22">
        <f>(INDEX('la-liga ranking'!$A$2:$I$21,MATCH($B41,'la-liga ranking'!$A$2:$A$21,0),9)+0.1)/(INDEX('la-liga ranking'!$A$2:$I$21,MATCH($A41,'la-liga ranking'!$A$2:$A$21,0),9)+0.1)</f>
        <v>0.66101694915254239</v>
      </c>
      <c r="O41" s="22">
        <f>((INDEX('world ranking'!$A$2:$B$21,MATCH($B41,'world ranking'!$A$2:$A$21,0),2)+0.1)/(INDEX('world ranking'!$A$2:$B$21,MATCH($A41,'world ranking'!$A$2:$A$21,0),2)+0.1))*20</f>
        <v>16.560628536893578</v>
      </c>
      <c r="P41" s="22">
        <f>(INDEX('la-liga ranking'!$A$2:$I$21,MATCH($B41,'la-liga ranking'!$A$2:$A$21,0),4)+0.1)/(INDEX('la-liga ranking'!$A$2:$I$21,MATCH($A41,'la-liga ranking'!$A$2:$A$21,0),4)+0.1)</f>
        <v>0.50354609929078009</v>
      </c>
      <c r="Q41" s="22">
        <f>(INDEX('la-liga ranking'!$A$2:$I$21,MATCH($B41,'la-liga ranking'!$A$2:$A$21,0),5)+0.1)/(INDEX('la-liga ranking'!$A$2:$I$21,MATCH($A41,'la-liga ranking'!$A$2:$A$21,0),5)+0.1)</f>
        <v>1.3960396039603959</v>
      </c>
      <c r="R41" s="22">
        <f t="shared" si="0"/>
        <v>31.802308073114137</v>
      </c>
      <c r="S41" s="22">
        <f t="shared" si="1"/>
        <v>21.108343488762536</v>
      </c>
      <c r="T41" s="22">
        <f t="shared" si="2"/>
        <v>52.910651561876676</v>
      </c>
      <c r="U41" s="14">
        <f t="shared" si="3"/>
        <v>0.60105682191274357</v>
      </c>
      <c r="V41" s="14">
        <f t="shared" si="4"/>
        <v>0.39894317808725638</v>
      </c>
      <c r="W41" t="str">
        <f t="shared" si="5"/>
        <v>H</v>
      </c>
      <c r="X41" t="b">
        <f t="shared" si="6"/>
        <v>1</v>
      </c>
    </row>
    <row r="42" spans="1:24" x14ac:dyDescent="0.25">
      <c r="A42" t="str">
        <v>RCD Mallorca</v>
      </c>
      <c r="B42" t="str">
        <v>Osasuna</v>
      </c>
      <c r="C42">
        <v>2</v>
      </c>
      <c r="D42">
        <v>3</v>
      </c>
      <c r="E42" t="str">
        <v>A</v>
      </c>
      <c r="F42" s="22">
        <f>INDEX('la-liga ranking'!$A$2:$I$21,MATCH($A42,'la-liga ranking'!$A$2:$A$21,0),7)/(INDEX('la-liga ranking'!$A$2:$I$21,MATCH($B42,'la-liga ranking'!$A$2:$A$21,0),7)+0.1)</f>
        <v>0.88642659279778391</v>
      </c>
      <c r="G42" s="22">
        <f>INDEX('la-liga ranking'!$A$2:$I$21,MATCH($A42,'la-liga ranking'!$A$2:$A$21,0),8)/(INDEX('la-liga ranking'!$A$2:$I$21,MATCH($B42,'la-liga ranking'!$A$2:$A$21,0),8)+0.1)*-1</f>
        <v>-1.3449023861171365</v>
      </c>
      <c r="H42" s="22">
        <f>INDEX('la-liga ranking'!$A$2:$I$21,MATCH($A42,'la-liga ranking'!$A$2:$A$21,0),9)/(INDEX('la-liga ranking'!$A$2:$I$21,MATCH($B42,'la-liga ranking'!$A$2:$A$21,0),9)+0.1)</f>
        <v>0.69414316702819956</v>
      </c>
      <c r="I42" s="22">
        <f>(INDEX('world ranking'!$A$2:$B$21,MATCH($A42,'world ranking'!$A$2:$A$21,0),2)/(INDEX('world ranking'!$A$2:$B$21,MATCH($B42,'world ranking'!$A$2:$A$21,0),2)+0.1))*20</f>
        <v>18.909720933110577</v>
      </c>
      <c r="J42" s="22">
        <f>(INDEX('la-liga ranking'!$A$2:$I$21,MATCH($A42,'la-liga ranking'!$A$2:$A$21,0),4)/(INDEX('la-liga ranking'!$A$2:$I$21,MATCH($B42,'la-liga ranking'!$A$2:$A$21,0),4)+0.1))*1</f>
        <v>0.66115702479338845</v>
      </c>
      <c r="K42" s="22">
        <f>(INDEX('la-liga ranking'!$A$2:$I$21,MATCH($A42,'la-liga ranking'!$A$2:$A$21,0),5)/(INDEX('la-liga ranking'!$A$2:$I$21,MATCH($B42,'la-liga ranking'!$A$2:$A$21,0),5)+0.1))*-1</f>
        <v>-1.4503816793893129</v>
      </c>
      <c r="L42" s="22">
        <f>(INDEX('la-liga ranking'!$A$2:$I$21,MATCH($B42,'la-liga ranking'!$A$2:$A$21,0),7)+0.1)/INDEX('la-liga ranking'!$A$2:$I$21,MATCH($A42,'la-liga ranking'!$A$2:$A$21,0),7)</f>
        <v>1.128125</v>
      </c>
      <c r="M42" s="22">
        <f>(INDEX('la-liga ranking'!$A$2:$I$21,MATCH($B42,'la-liga ranking'!$A$2:$A$21,0),8)+0.1)/INDEX('la-liga ranking'!$A$2:$I$21,MATCH($A42,'la-liga ranking'!$A$2:$A$21,0),8)*-1</f>
        <v>-0.74354838709677418</v>
      </c>
      <c r="N42" s="22">
        <f>(INDEX('la-liga ranking'!$A$2:$I$21,MATCH($B42,'la-liga ranking'!$A$2:$A$21,0),9)+0.1)/(INDEX('la-liga ranking'!$A$2:$I$21,MATCH($A42,'la-liga ranking'!$A$2:$A$21,0),9)+0.1)</f>
        <v>1.4361370716510904</v>
      </c>
      <c r="O42" s="22">
        <f>((INDEX('world ranking'!$A$2:$B$21,MATCH($B42,'world ranking'!$A$2:$A$21,0),2)+0.1)/(INDEX('world ranking'!$A$2:$B$21,MATCH($A42,'world ranking'!$A$2:$A$21,0),2)+0.1))*20</f>
        <v>21.151757083960476</v>
      </c>
      <c r="P42" s="22">
        <f>(INDEX('la-liga ranking'!$A$2:$I$21,MATCH($B42,'la-liga ranking'!$A$2:$A$21,0),4)+0.1)/(INDEX('la-liga ranking'!$A$2:$I$21,MATCH($A42,'la-liga ranking'!$A$2:$A$21,0),4)+0.1)*1</f>
        <v>1.4938271604938271</v>
      </c>
      <c r="Q42" s="22">
        <f>(INDEX('la-liga ranking'!$A$2:$I$21,MATCH($B42,'la-liga ranking'!$A$2:$A$21,0),5)+0.1)/(INDEX('la-liga ranking'!$A$2:$I$21,MATCH($A42,'la-liga ranking'!$A$2:$A$21,0),5)+0.1)*-1</f>
        <v>-0.68586387434554963</v>
      </c>
      <c r="R42" s="22">
        <f t="shared" ref="R42:R48" si="14">(SUM(F42:K42))*1.05</f>
        <v>19.273971834834676</v>
      </c>
      <c r="S42" s="22">
        <f t="shared" si="1"/>
        <v>23.780434054663068</v>
      </c>
      <c r="T42" s="22">
        <f t="shared" si="2"/>
        <v>43.054405889497744</v>
      </c>
      <c r="U42" s="14">
        <f t="shared" si="3"/>
        <v>0.44766549291848834</v>
      </c>
      <c r="V42" s="14">
        <f t="shared" si="4"/>
        <v>0.55233450708151166</v>
      </c>
      <c r="W42" t="str">
        <f t="shared" si="5"/>
        <v>A</v>
      </c>
      <c r="X42" t="b">
        <f t="shared" si="6"/>
        <v>1</v>
      </c>
    </row>
    <row r="43" spans="1:24" x14ac:dyDescent="0.25">
      <c r="A43" t="str">
        <v>Barcelona</v>
      </c>
      <c r="B43" t="str">
        <v>Levante</v>
      </c>
      <c r="C43">
        <v>3</v>
      </c>
      <c r="D43">
        <v>0</v>
      </c>
      <c r="E43" t="str">
        <v>H</v>
      </c>
      <c r="F43" s="22">
        <f>INDEX('la-liga ranking'!$A$2:$I$21,MATCH($A43,'la-liga ranking'!$A$2:$A$21,0),7)/(INDEX('la-liga ranking'!$A$2:$I$21,MATCH($B43,'la-liga ranking'!$A$2:$A$21,0),7)+0.1)</f>
        <v>1.473922902494331</v>
      </c>
      <c r="G43" s="22">
        <f>INDEX('la-liga ranking'!$A$2:$I$21,MATCH($A43,'la-liga ranking'!$A$2:$A$21,0),8)/(INDEX('la-liga ranking'!$A$2:$I$21,MATCH($B43,'la-liga ranking'!$A$2:$A$21,0),8)+0.1)*-1</f>
        <v>-0.52160953800298071</v>
      </c>
      <c r="H43" s="22">
        <f>INDEX('la-liga ranking'!$A$2:$I$21,MATCH($A43,'la-liga ranking'!$A$2:$A$21,0),9)/(INDEX('la-liga ranking'!$A$2:$I$21,MATCH($B43,'la-liga ranking'!$A$2:$A$21,0),9)+0.1)</f>
        <v>2.3711340206185567</v>
      </c>
      <c r="I43" s="22">
        <f>(INDEX('world ranking'!$A$2:$B$21,MATCH($A43,'world ranking'!$A$2:$A$21,0),2)/(INDEX('world ranking'!$A$2:$B$21,MATCH($B43,'world ranking'!$A$2:$A$21,0),2)+0.1))*20</f>
        <v>24.747040539646854</v>
      </c>
      <c r="J43" s="22">
        <f>(INDEX('la-liga ranking'!$A$2:$I$21,MATCH($A43,'la-liga ranking'!$A$2:$A$21,0),4)/(INDEX('la-liga ranking'!$A$2:$I$21,MATCH($B43,'la-liga ranking'!$A$2:$A$21,0),4)+0.1))*1</f>
        <v>3.278688524590164</v>
      </c>
      <c r="K43" s="22">
        <f>(INDEX('la-liga ranking'!$A$2:$I$21,MATCH($A43,'la-liga ranking'!$A$2:$A$21,0),5)/(INDEX('la-liga ranking'!$A$2:$I$21,MATCH($B43,'la-liga ranking'!$A$2:$A$21,0),5)+0.1))*-1</f>
        <v>-0.33149171270718231</v>
      </c>
      <c r="L43" s="22">
        <f>(INDEX('la-liga ranking'!$A$2:$I$21,MATCH($B43,'la-liga ranking'!$A$2:$A$21,0),7)+0.1)/INDEX('la-liga ranking'!$A$2:$I$21,MATCH($A43,'la-liga ranking'!$A$2:$A$21,0),7)</f>
        <v>0.67846153846153845</v>
      </c>
      <c r="M43" s="22">
        <f>(INDEX('la-liga ranking'!$A$2:$I$21,MATCH($B43,'la-liga ranking'!$A$2:$A$21,0),8)+0.1)/INDEX('la-liga ranking'!$A$2:$I$21,MATCH($A43,'la-liga ranking'!$A$2:$A$21,0),8)*-1</f>
        <v>-1.917142857142857</v>
      </c>
      <c r="N43" s="22">
        <f>(INDEX('la-liga ranking'!$A$2:$I$21,MATCH($B43,'la-liga ranking'!$A$2:$A$21,0),9)+0.1)/(INDEX('la-liga ranking'!$A$2:$I$21,MATCH($A43,'la-liga ranking'!$A$2:$A$21,0),9)+0.1)</f>
        <v>0.42112879884225768</v>
      </c>
      <c r="O43" s="22">
        <f>((INDEX('world ranking'!$A$2:$B$21,MATCH($B43,'world ranking'!$A$2:$A$21,0),2)+0.1)/(INDEX('world ranking'!$A$2:$B$21,MATCH($A43,'world ranking'!$A$2:$A$21,0),2)+0.1))*20</f>
        <v>16.162685051573938</v>
      </c>
      <c r="P43" s="22">
        <f>(INDEX('la-liga ranking'!$A$2:$I$21,MATCH($B43,'la-liga ranking'!$A$2:$A$21,0),4)+0.1)/(INDEX('la-liga ranking'!$A$2:$I$21,MATCH($A43,'la-liga ranking'!$A$2:$A$21,0),4)+0.1)*1</f>
        <v>0.30348258706467657</v>
      </c>
      <c r="Q43" s="22">
        <f>(INDEX('la-liga ranking'!$A$2:$I$21,MATCH($B43,'la-liga ranking'!$A$2:$A$21,0),5)+0.1)/(INDEX('la-liga ranking'!$A$2:$I$21,MATCH($A43,'la-liga ranking'!$A$2:$A$21,0),5)+0.1)*-1</f>
        <v>-2.9672131147540988</v>
      </c>
      <c r="R43" s="22">
        <f t="shared" si="14"/>
        <v>32.568568973471734</v>
      </c>
      <c r="S43" s="22">
        <f t="shared" si="1"/>
        <v>12.681402004045454</v>
      </c>
      <c r="T43" s="22">
        <f t="shared" si="2"/>
        <v>45.249970977517187</v>
      </c>
      <c r="U43" s="14">
        <f t="shared" si="3"/>
        <v>0.71974784226168209</v>
      </c>
      <c r="V43" s="14">
        <f t="shared" si="4"/>
        <v>0.28025215773831791</v>
      </c>
      <c r="W43" t="str">
        <f t="shared" si="5"/>
        <v>H</v>
      </c>
      <c r="X43" t="b">
        <f t="shared" si="6"/>
        <v>1</v>
      </c>
    </row>
    <row r="44" spans="1:24" x14ac:dyDescent="0.25">
      <c r="A44" t="str">
        <v>Real Sociedad</v>
      </c>
      <c r="B44" t="str">
        <v>Elche CF</v>
      </c>
      <c r="C44">
        <v>1</v>
      </c>
      <c r="D44">
        <v>0</v>
      </c>
      <c r="E44" t="str">
        <v>H</v>
      </c>
      <c r="F44" s="22">
        <f>INDEX('la-liga ranking'!$A$2:$I$21,MATCH($A44,'la-liga ranking'!$A$2:$A$21,0),7)/(INDEX('la-liga ranking'!$A$2:$I$21,MATCH($B44,'la-liga ranking'!$A$2:$A$21,0),7)+0.1)</f>
        <v>0.9164420485175202</v>
      </c>
      <c r="G44" s="22">
        <f>INDEX('la-liga ranking'!$A$2:$I$21,MATCH($A44,'la-liga ranking'!$A$2:$A$21,0),8)/(INDEX('la-liga ranking'!$A$2:$I$21,MATCH($B44,'la-liga ranking'!$A$2:$A$21,0),8)+0.1)*-1</f>
        <v>-0.70686070686070679</v>
      </c>
      <c r="H44" s="22">
        <f>INDEX('la-liga ranking'!$A$2:$I$21,MATCH($A44,'la-liga ranking'!$A$2:$A$21,0),9)/(INDEX('la-liga ranking'!$A$2:$I$21,MATCH($B44,'la-liga ranking'!$A$2:$A$21,0),9)+0.1)</f>
        <v>1.4322250639386189</v>
      </c>
      <c r="I44" s="22">
        <f>(INDEX('world ranking'!$A$2:$B$21,MATCH($A44,'world ranking'!$A$2:$A$21,0),2)/(INDEX('world ranking'!$A$2:$B$21,MATCH($B44,'world ranking'!$A$2:$A$21,0),2)+0.1))*20</f>
        <v>21.455259324931927</v>
      </c>
      <c r="J44" s="22">
        <f>(INDEX('la-liga ranking'!$A$2:$I$21,MATCH($A44,'la-liga ranking'!$A$2:$A$21,0),4)/(INDEX('la-liga ranking'!$A$2:$I$21,MATCH($B44,'la-liga ranking'!$A$2:$A$21,0),4)+0.1))*1</f>
        <v>1.4851485148514851</v>
      </c>
      <c r="K44" s="22">
        <f>(INDEX('la-liga ranking'!$A$2:$I$21,MATCH($A44,'la-liga ranking'!$A$2:$A$21,0),5)/(INDEX('la-liga ranking'!$A$2:$I$21,MATCH($B44,'la-liga ranking'!$A$2:$A$21,0),5)+0.1))*-1</f>
        <v>-0.55900621118012417</v>
      </c>
      <c r="L44" s="22">
        <f>(INDEX('la-liga ranking'!$A$2:$I$21,MATCH($B44,'la-liga ranking'!$A$2:$A$21,0),7)+0.1)/INDEX('la-liga ranking'!$A$2:$I$21,MATCH($A44,'la-liga ranking'!$A$2:$A$21,0),7)</f>
        <v>1.0911764705882354</v>
      </c>
      <c r="M44" s="22">
        <f>(INDEX('la-liga ranking'!$A$2:$I$21,MATCH($B44,'la-liga ranking'!$A$2:$A$21,0),8)+0.1)/INDEX('la-liga ranking'!$A$2:$I$21,MATCH($A44,'la-liga ranking'!$A$2:$A$21,0),8)*-1</f>
        <v>-1.4147058823529413</v>
      </c>
      <c r="N44" s="22">
        <f>(INDEX('la-liga ranking'!$A$2:$I$21,MATCH($B44,'la-liga ranking'!$A$2:$A$21,0),9)+0.1)/(INDEX('la-liga ranking'!$A$2:$I$21,MATCH($A44,'la-liga ranking'!$A$2:$A$21,0),9)+0.1)</f>
        <v>0.69696969696969702</v>
      </c>
      <c r="O44" s="22">
        <f>((INDEX('world ranking'!$A$2:$B$21,MATCH($B44,'world ranking'!$A$2:$A$21,0),2)+0.1)/(INDEX('world ranking'!$A$2:$B$21,MATCH($A44,'world ranking'!$A$2:$A$21,0),2)+0.1))*20</f>
        <v>18.642346968892035</v>
      </c>
      <c r="P44" s="22">
        <f>(INDEX('la-liga ranking'!$A$2:$I$21,MATCH($B44,'la-liga ranking'!$A$2:$A$21,0),4)+0.1)/(INDEX('la-liga ranking'!$A$2:$I$21,MATCH($A44,'la-liga ranking'!$A$2:$A$21,0),4)+0.1)*1</f>
        <v>0.66887417218543044</v>
      </c>
      <c r="Q44" s="22">
        <f>(INDEX('la-liga ranking'!$A$2:$I$21,MATCH($B44,'la-liga ranking'!$A$2:$A$21,0),5)+0.1)/(INDEX('la-liga ranking'!$A$2:$I$21,MATCH($A44,'la-liga ranking'!$A$2:$A$21,0),5)+0.1)*-1</f>
        <v>-1.7692307692307694</v>
      </c>
      <c r="R44" s="22">
        <f t="shared" si="14"/>
        <v>25.224368435908655</v>
      </c>
      <c r="S44" s="22">
        <f t="shared" si="1"/>
        <v>17.915430657051687</v>
      </c>
      <c r="T44" s="22">
        <f t="shared" si="2"/>
        <v>43.139799092960345</v>
      </c>
      <c r="U44" s="14">
        <f t="shared" si="3"/>
        <v>0.58471223710508258</v>
      </c>
      <c r="V44" s="14">
        <f t="shared" si="4"/>
        <v>0.41528776289491737</v>
      </c>
      <c r="W44" t="str">
        <f t="shared" si="5"/>
        <v>H</v>
      </c>
      <c r="X44" t="b">
        <f t="shared" si="6"/>
        <v>1</v>
      </c>
    </row>
    <row r="45" spans="1:24" x14ac:dyDescent="0.25">
      <c r="A45" t="str">
        <v>Rayo Vallecano</v>
      </c>
      <c r="B45" t="str">
        <v>Cádiz</v>
      </c>
      <c r="C45">
        <v>3</v>
      </c>
      <c r="D45">
        <v>1</v>
      </c>
      <c r="E45" t="str">
        <v>H</v>
      </c>
      <c r="F45" s="22">
        <f>INDEX('la-liga ranking'!$A$2:$I$21,MATCH($A45,'la-liga ranking'!$A$2:$A$21,0),7)/(INDEX('la-liga ranking'!$A$2:$I$21,MATCH($B45,'la-liga ranking'!$A$2:$A$21,0),7)+0.1)</f>
        <v>1.0574018126888216</v>
      </c>
      <c r="G45" s="22">
        <f>INDEX('la-liga ranking'!$A$2:$I$21,MATCH($A45,'la-liga ranking'!$A$2:$A$21,0),8)/(INDEX('la-liga ranking'!$A$2:$I$21,MATCH($B45,'la-liga ranking'!$A$2:$A$21,0),8)+0.1)*-1</f>
        <v>-0.8280254777070063</v>
      </c>
      <c r="H45" s="22">
        <f>INDEX('la-liga ranking'!$A$2:$I$21,MATCH($A45,'la-liga ranking'!$A$2:$A$21,0),9)/(INDEX('la-liga ranking'!$A$2:$I$21,MATCH($B45,'la-liga ranking'!$A$2:$A$21,0),9)+0.1)</f>
        <v>1.1965811965811965</v>
      </c>
      <c r="I45" s="22">
        <f>(INDEX('world ranking'!$A$2:$B$21,MATCH($A45,'world ranking'!$A$2:$A$21,0),2)/(INDEX('world ranking'!$A$2:$B$21,MATCH($B45,'world ranking'!$A$2:$A$21,0),2)+0.1))*20</f>
        <v>20.635657886006239</v>
      </c>
      <c r="J45" s="22">
        <f>(INDEX('la-liga ranking'!$A$2:$I$21,MATCH($A45,'la-liga ranking'!$A$2:$A$21,0),4)/(INDEX('la-liga ranking'!$A$2:$I$21,MATCH($B45,'la-liga ranking'!$A$2:$A$21,0),4)+0.1))*1</f>
        <v>1.5492957746478875</v>
      </c>
      <c r="K45" s="22">
        <f>(INDEX('la-liga ranking'!$A$2:$I$21,MATCH($A45,'la-liga ranking'!$A$2:$A$21,0),5)/(INDEX('la-liga ranking'!$A$2:$I$21,MATCH($B45,'la-liga ranking'!$A$2:$A$21,0),5)+0.1))*-1</f>
        <v>-1.0638297872340425</v>
      </c>
      <c r="L45" s="22">
        <f>(INDEX('la-liga ranking'!$A$2:$I$21,MATCH($B45,'la-liga ranking'!$A$2:$A$21,0),7)+0.1)/INDEX('la-liga ranking'!$A$2:$I$21,MATCH($A45,'la-liga ranking'!$A$2:$A$21,0),7)</f>
        <v>0.94571428571428573</v>
      </c>
      <c r="M45" s="22">
        <f>(INDEX('la-liga ranking'!$A$2:$I$21,MATCH($B45,'la-liga ranking'!$A$2:$A$21,0),8)+0.1)/INDEX('la-liga ranking'!$A$2:$I$21,MATCH($A45,'la-liga ranking'!$A$2:$A$21,0),8)*-1</f>
        <v>-1.2076923076923076</v>
      </c>
      <c r="N45" s="22">
        <f>(INDEX('la-liga ranking'!$A$2:$I$21,MATCH($B45,'la-liga ranking'!$A$2:$A$21,0),9)+0.1)/(INDEX('la-liga ranking'!$A$2:$I$21,MATCH($A45,'la-liga ranking'!$A$2:$A$21,0),9)+0.1)</f>
        <v>0.833729216152019</v>
      </c>
      <c r="O45" s="22">
        <f>((INDEX('world ranking'!$A$2:$B$21,MATCH($B45,'world ranking'!$A$2:$A$21,0),2)+0.1)/(INDEX('world ranking'!$A$2:$B$21,MATCH($A45,'world ranking'!$A$2:$A$21,0),2)+0.1))*20</f>
        <v>19.382676355218315</v>
      </c>
      <c r="P45" s="22">
        <f>(INDEX('la-liga ranking'!$A$2:$I$21,MATCH($B45,'la-liga ranking'!$A$2:$A$21,0),4)+0.1)/(INDEX('la-liga ranking'!$A$2:$I$21,MATCH($A45,'la-liga ranking'!$A$2:$A$21,0),4)+0.1)*1</f>
        <v>0.63963963963963966</v>
      </c>
      <c r="Q45" s="22">
        <f>(INDEX('la-liga ranking'!$A$2:$I$21,MATCH($B45,'la-liga ranking'!$A$2:$A$21,0),5)+0.1)/(INDEX('la-liga ranking'!$A$2:$I$21,MATCH($A45,'la-liga ranking'!$A$2:$A$21,0),5)+0.1)*-1</f>
        <v>-0.93377483443708609</v>
      </c>
      <c r="R45" s="22">
        <f t="shared" si="14"/>
        <v>23.674435475232251</v>
      </c>
      <c r="S45" s="22">
        <f t="shared" si="1"/>
        <v>19.660292354594869</v>
      </c>
      <c r="T45" s="22">
        <f t="shared" si="2"/>
        <v>43.334727829827116</v>
      </c>
      <c r="U45" s="14">
        <f t="shared" si="3"/>
        <v>0.54631554554121908</v>
      </c>
      <c r="V45" s="14">
        <f t="shared" si="4"/>
        <v>0.45368445445878097</v>
      </c>
      <c r="W45" t="str">
        <f t="shared" si="5"/>
        <v>H</v>
      </c>
      <c r="X45" t="b">
        <f t="shared" si="6"/>
        <v>1</v>
      </c>
    </row>
    <row r="46" spans="1:24" x14ac:dyDescent="0.25">
      <c r="A46" t="str">
        <v>Real Betis Balompié</v>
      </c>
      <c r="B46" t="str">
        <v>Getafe</v>
      </c>
      <c r="C46">
        <v>2</v>
      </c>
      <c r="D46">
        <v>0</v>
      </c>
      <c r="E46" t="str">
        <v>H</v>
      </c>
      <c r="F46" s="22">
        <f>INDEX('la-liga ranking'!$A$2:$I$21,MATCH($A46,'la-liga ranking'!$A$2:$A$21,0),7)/(INDEX('la-liga ranking'!$A$2:$I$21,MATCH($B46,'la-liga ranking'!$A$2:$A$21,0),7)+0.1)</f>
        <v>1.832797427652733</v>
      </c>
      <c r="G46" s="22">
        <f>INDEX('la-liga ranking'!$A$2:$I$21,MATCH($A46,'la-liga ranking'!$A$2:$A$21,0),8)/(INDEX('la-liga ranking'!$A$2:$I$21,MATCH($B46,'la-liga ranking'!$A$2:$A$21,0),8)+0.1)*-1</f>
        <v>-1.0781671159029649</v>
      </c>
      <c r="H46" s="22">
        <f>INDEX('la-liga ranking'!$A$2:$I$21,MATCH($A46,'la-liga ranking'!$A$2:$A$21,0),9)/(INDEX('la-liga ranking'!$A$2:$I$21,MATCH($B46,'la-liga ranking'!$A$2:$A$21,0),9)+0.1)</f>
        <v>1.5633423180592991</v>
      </c>
      <c r="I46" s="22">
        <f>(INDEX('world ranking'!$A$2:$B$21,MATCH($A46,'world ranking'!$A$2:$A$21,0),2)/(INDEX('world ranking'!$A$2:$B$21,MATCH($B46,'world ranking'!$A$2:$A$21,0),2)+0.1))*20</f>
        <v>21.612562845261003</v>
      </c>
      <c r="J46" s="22">
        <f>(INDEX('la-liga ranking'!$A$2:$I$21,MATCH($A46,'la-liga ranking'!$A$2:$A$21,0),4)/(INDEX('la-liga ranking'!$A$2:$I$21,MATCH($B46,'la-liga ranking'!$A$2:$A$21,0),4)+0.1))*1</f>
        <v>2.0987654320987654</v>
      </c>
      <c r="K46" s="22">
        <f>(INDEX('la-liga ranking'!$A$2:$I$21,MATCH($A46,'la-liga ranking'!$A$2:$A$21,0),5)/(INDEX('la-liga ranking'!$A$2:$I$21,MATCH($B46,'la-liga ranking'!$A$2:$A$21,0),5)+0.1))*-1</f>
        <v>-0.78014184397163122</v>
      </c>
      <c r="L46" s="22">
        <f>(INDEX('la-liga ranking'!$A$2:$I$21,MATCH($B46,'la-liga ranking'!$A$2:$A$21,0),7)+0.1)/INDEX('la-liga ranking'!$A$2:$I$21,MATCH($A46,'la-liga ranking'!$A$2:$A$21,0),7)</f>
        <v>0.54561403508771933</v>
      </c>
      <c r="M46" s="22">
        <f>(INDEX('la-liga ranking'!$A$2:$I$21,MATCH($B46,'la-liga ranking'!$A$2:$A$21,0),8)+0.1)/INDEX('la-liga ranking'!$A$2:$I$21,MATCH($A46,'la-liga ranking'!$A$2:$A$21,0),8)*-1</f>
        <v>-0.92749999999999999</v>
      </c>
      <c r="N46" s="22">
        <f>(INDEX('la-liga ranking'!$A$2:$I$21,MATCH($B46,'la-liga ranking'!$A$2:$A$21,0),9)+0.1)/(INDEX('la-liga ranking'!$A$2:$I$21,MATCH($A46,'la-liga ranking'!$A$2:$A$21,0),9)+0.1)</f>
        <v>0.63855421686746994</v>
      </c>
      <c r="O46" s="22">
        <f>((INDEX('world ranking'!$A$2:$B$21,MATCH($B46,'world ranking'!$A$2:$A$21,0),2)+0.1)/(INDEX('world ranking'!$A$2:$B$21,MATCH($A46,'world ranking'!$A$2:$A$21,0),2)+0.1))*20</f>
        <v>18.506691172247429</v>
      </c>
      <c r="P46" s="22">
        <f>(INDEX('la-liga ranking'!$A$2:$I$21,MATCH($B46,'la-liga ranking'!$A$2:$A$21,0),4)+0.1)/(INDEX('la-liga ranking'!$A$2:$I$21,MATCH($A46,'la-liga ranking'!$A$2:$A$21,0),4)+0.1)*1</f>
        <v>0.47368421052631571</v>
      </c>
      <c r="Q46" s="22">
        <f>(INDEX('la-liga ranking'!$A$2:$I$21,MATCH($B46,'la-liga ranking'!$A$2:$A$21,0),5)+0.1)/(INDEX('la-liga ranking'!$A$2:$I$21,MATCH($A46,'la-liga ranking'!$A$2:$A$21,0),5)+0.1)*-1</f>
        <v>-1.2702702702702702</v>
      </c>
      <c r="R46" s="22">
        <f t="shared" si="14"/>
        <v>26.511617016357064</v>
      </c>
      <c r="S46" s="22">
        <f t="shared" si="1"/>
        <v>17.966773364458664</v>
      </c>
      <c r="T46" s="22">
        <f t="shared" si="2"/>
        <v>44.478390380815725</v>
      </c>
      <c r="U46" s="14">
        <f t="shared" si="3"/>
        <v>0.59605612499394689</v>
      </c>
      <c r="V46" s="14">
        <f t="shared" si="4"/>
        <v>0.40394387500605317</v>
      </c>
      <c r="W46" t="str">
        <f t="shared" si="5"/>
        <v>H</v>
      </c>
      <c r="X46" t="b">
        <f t="shared" si="6"/>
        <v>1</v>
      </c>
    </row>
    <row r="47" spans="1:24" x14ac:dyDescent="0.25">
      <c r="A47" t="str">
        <v>Getafe</v>
      </c>
      <c r="B47" t="str">
        <v>Celta Vigo</v>
      </c>
      <c r="C47">
        <v>0</v>
      </c>
      <c r="D47">
        <v>3</v>
      </c>
      <c r="E47" t="str">
        <v>A</v>
      </c>
      <c r="F47" s="22">
        <f>INDEX('la-liga ranking'!$A$2:$I$21,MATCH($A47,'la-liga ranking'!$A$2:$A$21,0),7)/(INDEX('la-liga ranking'!$A$2:$I$21,MATCH($B47,'la-liga ranking'!$A$2:$A$21,0),7)+0.1)</f>
        <v>0.75425790754257904</v>
      </c>
      <c r="G47" s="22">
        <f>INDEX('la-liga ranking'!$A$2:$I$21,MATCH($A47,'la-liga ranking'!$A$2:$A$21,0),8)/(INDEX('la-liga ranking'!$A$2:$I$21,MATCH($B47,'la-liga ranking'!$A$2:$A$21,0),8)+0.1)*-1</f>
        <v>-0.97112860892388453</v>
      </c>
      <c r="H47" s="22">
        <f>INDEX('la-liga ranking'!$A$2:$I$21,MATCH($A47,'la-liga ranking'!$A$2:$A$21,0),9)/(INDEX('la-liga ranking'!$A$2:$I$21,MATCH($B47,'la-liga ranking'!$A$2:$A$21,0),9)+0.1)</f>
        <v>0.85846867749419953</v>
      </c>
      <c r="I47" s="22">
        <f>(INDEX('world ranking'!$A$2:$B$21,MATCH($A47,'world ranking'!$A$2:$A$21,0),2)/(INDEX('world ranking'!$A$2:$B$21,MATCH($B47,'world ranking'!$A$2:$A$21,0),2)+0.1))*20</f>
        <v>19.086547005509154</v>
      </c>
      <c r="J47" s="22">
        <f>(INDEX('la-liga ranking'!$A$2:$I$21,MATCH($A47,'la-liga ranking'!$A$2:$A$21,0),4)/(INDEX('la-liga ranking'!$A$2:$I$21,MATCH($B47,'la-liga ranking'!$A$2:$A$21,0),4)+0.1))*1</f>
        <v>0.7207207207207208</v>
      </c>
      <c r="K47" s="22">
        <f>(INDEX('la-liga ranking'!$A$2:$I$21,MATCH($A47,'la-liga ranking'!$A$2:$A$21,0),5)/(INDEX('la-liga ranking'!$A$2:$I$21,MATCH($B47,'la-liga ranking'!$A$2:$A$21,0),5)+0.1))*-1</f>
        <v>-0.99290780141843971</v>
      </c>
      <c r="L47" s="22">
        <f>(INDEX('la-liga ranking'!$A$2:$I$21,MATCH($B47,'la-liga ranking'!$A$2:$A$21,0),7)+0.1)/INDEX('la-liga ranking'!$A$2:$I$21,MATCH($A47,'la-liga ranking'!$A$2:$A$21,0),7)</f>
        <v>1.3258064516129033</v>
      </c>
      <c r="M47" s="22">
        <f>(INDEX('la-liga ranking'!$A$2:$I$21,MATCH($B47,'la-liga ranking'!$A$2:$A$21,0),8)+0.1)/INDEX('la-liga ranking'!$A$2:$I$21,MATCH($A47,'la-liga ranking'!$A$2:$A$21,0),8)*-1</f>
        <v>-1.0297297297297299</v>
      </c>
      <c r="N47" s="22">
        <f>(INDEX('la-liga ranking'!$A$2:$I$21,MATCH($B47,'la-liga ranking'!$A$2:$A$21,0),9)+0.1)/(INDEX('la-liga ranking'!$A$2:$I$21,MATCH($A47,'la-liga ranking'!$A$2:$A$21,0),9)+0.1)</f>
        <v>1.1617250673854447</v>
      </c>
      <c r="O47" s="22">
        <f>((INDEX('world ranking'!$A$2:$B$21,MATCH($B47,'world ranking'!$A$2:$A$21,0),2)+0.1)/(INDEX('world ranking'!$A$2:$B$21,MATCH($A47,'world ranking'!$A$2:$A$21,0),2)+0.1))*20</f>
        <v>20.95586866116318</v>
      </c>
      <c r="P47" s="22">
        <f>(INDEX('la-liga ranking'!$A$2:$I$21,MATCH($B47,'la-liga ranking'!$A$2:$A$21,0),4)+0.1)/(INDEX('la-liga ranking'!$A$2:$I$21,MATCH($A47,'la-liga ranking'!$A$2:$A$21,0),4)+0.1)*1</f>
        <v>1.3703703703703705</v>
      </c>
      <c r="Q47" s="22">
        <f>(INDEX('la-liga ranking'!$A$2:$I$21,MATCH($B47,'la-liga ranking'!$A$2:$A$21,0),5)+0.1)/(INDEX('la-liga ranking'!$A$2:$I$21,MATCH($A47,'la-liga ranking'!$A$2:$A$21,0),5)+0.1)*-1</f>
        <v>-1</v>
      </c>
      <c r="R47" s="22">
        <f t="shared" si="14"/>
        <v>20.428755795970545</v>
      </c>
      <c r="S47" s="22">
        <f t="shared" si="1"/>
        <v>22.784040820802169</v>
      </c>
      <c r="T47" s="22">
        <f t="shared" si="2"/>
        <v>43.212796616772714</v>
      </c>
      <c r="U47" s="14">
        <f t="shared" si="3"/>
        <v>0.47274782924003766</v>
      </c>
      <c r="V47" s="14">
        <f t="shared" si="4"/>
        <v>0.52725217075996234</v>
      </c>
      <c r="W47" t="str">
        <f t="shared" si="5"/>
        <v>A</v>
      </c>
      <c r="X47" t="b">
        <f t="shared" si="6"/>
        <v>1</v>
      </c>
    </row>
    <row r="48" spans="1:24" x14ac:dyDescent="0.25">
      <c r="A48" t="str">
        <v>Deportivo Alavés</v>
      </c>
      <c r="B48" t="str">
        <v>Atlético Madrid</v>
      </c>
      <c r="C48">
        <v>1</v>
      </c>
      <c r="D48">
        <v>0</v>
      </c>
      <c r="E48" t="str">
        <v>H</v>
      </c>
      <c r="F48" s="22">
        <f>INDEX('la-liga ranking'!$A$2:$I$21,MATCH($A48,'la-liga ranking'!$A$2:$A$21,0),7)/(INDEX('la-liga ranking'!$A$2:$I$21,MATCH($B48,'la-liga ranking'!$A$2:$A$21,0),7)+0.1)</f>
        <v>0.46589018302828616</v>
      </c>
      <c r="G48" s="22">
        <f>INDEX('la-liga ranking'!$A$2:$I$21,MATCH($A48,'la-liga ranking'!$A$2:$A$21,0),8)/(INDEX('la-liga ranking'!$A$2:$I$21,MATCH($B48,'la-liga ranking'!$A$2:$A$21,0),8)+0.1)*-1</f>
        <v>-1.4598540145985401</v>
      </c>
      <c r="H48" s="22">
        <f>INDEX('la-liga ranking'!$A$2:$I$21,MATCH($A48,'la-liga ranking'!$A$2:$A$21,0),9)/(INDEX('la-liga ranking'!$A$2:$I$21,MATCH($B48,'la-liga ranking'!$A$2:$A$21,0),9)+0.1)</f>
        <v>0.43681747269890797</v>
      </c>
      <c r="I48" s="22">
        <f>(INDEX('world ranking'!$A$2:$B$21,MATCH($A48,'world ranking'!$A$2:$A$21,0),2)/(INDEX('world ranking'!$A$2:$B$21,MATCH($B48,'world ranking'!$A$2:$A$21,0),2)+0.1))*20</f>
        <v>16.825519255137461</v>
      </c>
      <c r="J48" s="22">
        <f>(INDEX('la-liga ranking'!$A$2:$I$21,MATCH($A48,'la-liga ranking'!$A$2:$A$21,0),4)/(INDEX('la-liga ranking'!$A$2:$I$21,MATCH($B48,'la-liga ranking'!$A$2:$A$21,0),4)+0.1))*1</f>
        <v>0.36649214659685864</v>
      </c>
      <c r="K48" s="22">
        <f>(INDEX('la-liga ranking'!$A$2:$I$21,MATCH($A48,'la-liga ranking'!$A$2:$A$21,0),5)/(INDEX('la-liga ranking'!$A$2:$I$21,MATCH($B48,'la-liga ranking'!$A$2:$A$21,0),5)+0.1))*-1</f>
        <v>-2.3076923076923079</v>
      </c>
      <c r="L48" s="22">
        <f>(INDEX('la-liga ranking'!$A$2:$I$21,MATCH($B48,'la-liga ranking'!$A$2:$A$21,0),7)+0.1)/INDEX('la-liga ranking'!$A$2:$I$21,MATCH($A48,'la-liga ranking'!$A$2:$A$21,0),7)</f>
        <v>2.1464285714285714</v>
      </c>
      <c r="M48" s="22">
        <f>(INDEX('la-liga ranking'!$A$2:$I$21,MATCH($B48,'la-liga ranking'!$A$2:$A$21,0),8)+0.1)/INDEX('la-liga ranking'!$A$2:$I$21,MATCH($A48,'la-liga ranking'!$A$2:$A$21,0),8)*-1</f>
        <v>-0.68500000000000005</v>
      </c>
      <c r="N48" s="22">
        <f>(INDEX('la-liga ranking'!$A$2:$I$21,MATCH($B48,'la-liga ranking'!$A$2:$A$21,0),9)+0.1)/(INDEX('la-liga ranking'!$A$2:$I$21,MATCH($A48,'la-liga ranking'!$A$2:$A$21,0),9)+0.1)</f>
        <v>2.2811387900355871</v>
      </c>
      <c r="O48" s="22">
        <f>((INDEX('world ranking'!$A$2:$B$21,MATCH($B48,'world ranking'!$A$2:$A$21,0),2)+0.1)/(INDEX('world ranking'!$A$2:$B$21,MATCH($A48,'world ranking'!$A$2:$A$21,0),2)+0.1))*20</f>
        <v>23.771855150284857</v>
      </c>
      <c r="P48" s="22">
        <f>(INDEX('la-liga ranking'!$A$2:$I$21,MATCH($B48,'la-liga ranking'!$A$2:$A$21,0),4)+0.1)/(INDEX('la-liga ranking'!$A$2:$I$21,MATCH($A48,'la-liga ranking'!$A$2:$A$21,0),4)+0.1)*1</f>
        <v>2.6901408450704229</v>
      </c>
      <c r="Q48" s="22">
        <f>(INDEX('la-liga ranking'!$A$2:$I$21,MATCH($B48,'la-liga ranking'!$A$2:$A$21,0),5)+0.1)/(INDEX('la-liga ranking'!$A$2:$I$21,MATCH($A48,'la-liga ranking'!$A$2:$A$21,0),5)+0.1)*-1</f>
        <v>-0.43127962085308053</v>
      </c>
      <c r="R48" s="22">
        <f t="shared" si="14"/>
        <v>15.043531371929198</v>
      </c>
      <c r="S48" s="22">
        <f t="shared" si="1"/>
        <v>29.773283735966359</v>
      </c>
      <c r="T48" s="22">
        <f t="shared" si="2"/>
        <v>44.816815107895557</v>
      </c>
      <c r="U48" s="14">
        <f t="shared" si="3"/>
        <v>0.33566712261262222</v>
      </c>
      <c r="V48" s="14">
        <f t="shared" si="4"/>
        <v>0.66433287738737778</v>
      </c>
      <c r="W48" t="str">
        <f t="shared" si="5"/>
        <v>A</v>
      </c>
      <c r="X48" t="b">
        <f t="shared" si="6"/>
        <v>0</v>
      </c>
    </row>
    <row r="49" spans="1:24" x14ac:dyDescent="0.25">
      <c r="A49" t="str">
        <v>Valencia</v>
      </c>
      <c r="B49" t="str">
        <v>Athletic Club</v>
      </c>
      <c r="C49">
        <v>1</v>
      </c>
      <c r="D49">
        <v>1</v>
      </c>
      <c r="E49" t="str">
        <v>D</v>
      </c>
      <c r="F49" s="22">
        <f>INDEX('la-liga ranking'!$A$2:$I$21,MATCH($A49,'la-liga ranking'!$A$2:$A$21,0),7)/(INDEX('la-liga ranking'!$A$2:$I$21,MATCH($B49,'la-liga ranking'!$A$2:$A$21,0),7)+0.1)</f>
        <v>1.0948905109489051</v>
      </c>
      <c r="G49" s="22">
        <f>INDEX('la-liga ranking'!$A$2:$I$21,MATCH($A49,'la-liga ranking'!$A$2:$A$21,0),8)/(INDEX('la-liga ranking'!$A$2:$I$21,MATCH($B49,'la-liga ranking'!$A$2:$A$21,0),8)+0.1)</f>
        <v>1.4369501466275658</v>
      </c>
      <c r="H49" s="22">
        <f>INDEX('la-liga ranking'!$A$2:$I$21,MATCH($A49,'la-liga ranking'!$A$2:$A$21,0),9)/(INDEX('la-liga ranking'!$A$2:$I$21,MATCH($B49,'la-liga ranking'!$A$2:$A$21,0),9)+0.1)</f>
        <v>0.84452975047984646</v>
      </c>
      <c r="I49" s="22">
        <f>(INDEX('world ranking'!$A$2:$B$21,MATCH($A49,'world ranking'!$A$2:$A$21,0),2)/(INDEX('world ranking'!$A$2:$B$21,MATCH($B49,'world ranking'!$A$2:$A$21,0),2)+0.1))*20</f>
        <v>19.398505090930492</v>
      </c>
      <c r="J49" s="22">
        <f>INDEX('la-liga ranking'!$A$2:$I$21,MATCH($A49,'la-liga ranking'!$A$2:$A$21,0),4)/(INDEX('la-liga ranking'!$A$2:$I$21,MATCH($B49,'la-liga ranking'!$A$2:$A$21,0),4)+0.1)</f>
        <v>0.76335877862595425</v>
      </c>
      <c r="K49" s="22">
        <f>INDEX('la-liga ranking'!$A$2:$I$21,MATCH($A49,'la-liga ranking'!$A$2:$A$21,0),5)/(INDEX('la-liga ranking'!$A$2:$I$21,MATCH($B49,'la-liga ranking'!$A$2:$A$21,0),5)+0.1)</f>
        <v>1.2087912087912089</v>
      </c>
      <c r="L49" s="22">
        <f>(INDEX('la-liga ranking'!$A$2:$I$21,MATCH($B49,'la-liga ranking'!$A$2:$A$21,0),7)+0.1)/INDEX('la-liga ranking'!$A$2:$I$21,MATCH($A49,'la-liga ranking'!$A$2:$A$21,0),7)</f>
        <v>0.91333333333333333</v>
      </c>
      <c r="M49" s="22">
        <f>(INDEX('la-liga ranking'!$A$2:$I$21,MATCH($B49,'la-liga ranking'!$A$2:$A$21,0),8)+0.1)/INDEX('la-liga ranking'!$A$2:$I$21,MATCH($A49,'la-liga ranking'!$A$2:$A$21,0),8)</f>
        <v>0.69591836734693879</v>
      </c>
      <c r="N49" s="22">
        <f>(INDEX('la-liga ranking'!$A$2:$I$21,MATCH($B49,'la-liga ranking'!$A$2:$A$21,0),9)+0.1)/(INDEX('la-liga ranking'!$A$2:$I$21,MATCH($A49,'la-liga ranking'!$A$2:$A$21,0),9)+0.1)</f>
        <v>1.18140589569161</v>
      </c>
      <c r="O49" s="22">
        <f>((INDEX('world ranking'!$A$2:$B$21,MATCH($B49,'world ranking'!$A$2:$A$21,0),2)+0.1)/(INDEX('world ranking'!$A$2:$B$21,MATCH($A49,'world ranking'!$A$2:$A$21,0),2)+0.1))*20</f>
        <v>20.618894484557977</v>
      </c>
      <c r="P49" s="22">
        <f>(INDEX('la-liga ranking'!$A$2:$I$21,MATCH($B49,'la-liga ranking'!$A$2:$A$21,0),4)+0.1)/(INDEX('la-liga ranking'!$A$2:$I$21,MATCH($A49,'la-liga ranking'!$A$2:$A$21,0),4)+0.1)</f>
        <v>1.2970297029702971</v>
      </c>
      <c r="Q49" s="22">
        <f>(INDEX('la-liga ranking'!$A$2:$I$21,MATCH($B49,'la-liga ranking'!$A$2:$A$21,0),5)+0.1)/(INDEX('la-liga ranking'!$A$2:$I$21,MATCH($A49,'la-liga ranking'!$A$2:$A$21,0),5)+0.1)</f>
        <v>0.81981981981981977</v>
      </c>
      <c r="R49" s="22">
        <f t="shared" si="0"/>
        <v>25.613171378428106</v>
      </c>
      <c r="S49" s="22">
        <f t="shared" si="1"/>
        <v>25.526401603719975</v>
      </c>
      <c r="T49" s="22">
        <f t="shared" si="2"/>
        <v>51.139572982148081</v>
      </c>
      <c r="U49" s="14">
        <f t="shared" si="3"/>
        <v>0.50084836233124608</v>
      </c>
      <c r="V49" s="14">
        <f t="shared" si="4"/>
        <v>0.49915163766875392</v>
      </c>
      <c r="W49" t="str">
        <f t="shared" si="5"/>
        <v>H</v>
      </c>
      <c r="X49" t="b">
        <f t="shared" si="6"/>
        <v>1</v>
      </c>
    </row>
    <row r="50" spans="1:24" x14ac:dyDescent="0.25">
      <c r="A50" t="str">
        <v>Sevilla</v>
      </c>
      <c r="B50" t="str">
        <v>Espanyol</v>
      </c>
      <c r="C50">
        <v>2</v>
      </c>
      <c r="D50">
        <v>0</v>
      </c>
      <c r="E50" t="str">
        <v>H</v>
      </c>
      <c r="F50" s="22">
        <f>INDEX('la-liga ranking'!$A$2:$I$21,MATCH($A50,'la-liga ranking'!$A$2:$A$21,0),7)/(INDEX('la-liga ranking'!$A$2:$I$21,MATCH($B50,'la-liga ranking'!$A$2:$A$21,0),7)+0.1)</f>
        <v>1.3385826771653542</v>
      </c>
      <c r="G50" s="22">
        <f>INDEX('la-liga ranking'!$A$2:$I$21,MATCH($A50,'la-liga ranking'!$A$2:$A$21,0),8)/(INDEX('la-liga ranking'!$A$2:$I$21,MATCH($B50,'la-liga ranking'!$A$2:$A$21,0),8)+0.1)*-1</f>
        <v>-0.57884231536926145</v>
      </c>
      <c r="H50" s="22">
        <f>INDEX('la-liga ranking'!$A$2:$I$21,MATCH($A50,'la-liga ranking'!$A$2:$A$21,0),9)/(INDEX('la-liga ranking'!$A$2:$I$21,MATCH($B50,'la-liga ranking'!$A$2:$A$21,0),9)+0.1)</f>
        <v>1.6209476309226931</v>
      </c>
      <c r="I50" s="22">
        <f>(INDEX('world ranking'!$A$2:$B$21,MATCH($A50,'world ranking'!$A$2:$A$21,0),2)/(INDEX('world ranking'!$A$2:$B$21,MATCH($B50,'world ranking'!$A$2:$A$21,0),2)+0.1))*20</f>
        <v>23.492389698799052</v>
      </c>
      <c r="J50" s="22">
        <f>(INDEX('la-liga ranking'!$A$2:$I$21,MATCH($A50,'la-liga ranking'!$A$2:$A$21,0),4)/(INDEX('la-liga ranking'!$A$2:$I$21,MATCH($B50,'la-liga ranking'!$A$2:$A$21,0),4)+0.1))*1</f>
        <v>1.6831683168316833</v>
      </c>
      <c r="K50" s="22">
        <f>(INDEX('la-liga ranking'!$A$2:$I$21,MATCH($A50,'la-liga ranking'!$A$2:$A$21,0),5)/(INDEX('la-liga ranking'!$A$2:$I$21,MATCH($B50,'la-liga ranking'!$A$2:$A$21,0),5)+0.1))*-1</f>
        <v>-0.26490066225165565</v>
      </c>
      <c r="L50" s="22">
        <f>(INDEX('la-liga ranking'!$A$2:$I$21,MATCH($B50,'la-liga ranking'!$A$2:$A$21,0),7)+0.1)/INDEX('la-liga ranking'!$A$2:$I$21,MATCH($A50,'la-liga ranking'!$A$2:$A$21,0),7)</f>
        <v>0.74705882352941178</v>
      </c>
      <c r="M50" s="22">
        <f>(INDEX('la-liga ranking'!$A$2:$I$21,MATCH($B50,'la-liga ranking'!$A$2:$A$21,0),8)+0.1)/INDEX('la-liga ranking'!$A$2:$I$21,MATCH($A50,'la-liga ranking'!$A$2:$A$21,0),8)*-1</f>
        <v>-1.7275862068965517</v>
      </c>
      <c r="N50" s="22">
        <f>(INDEX('la-liga ranking'!$A$2:$I$21,MATCH($B50,'la-liga ranking'!$A$2:$A$21,0),9)+0.1)/(INDEX('la-liga ranking'!$A$2:$I$21,MATCH($A50,'la-liga ranking'!$A$2:$A$21,0),9)+0.1)</f>
        <v>0.6159754224270354</v>
      </c>
      <c r="O50" s="22">
        <f>((INDEX('world ranking'!$A$2:$B$21,MATCH($B50,'world ranking'!$A$2:$A$21,0),2)+0.1)/(INDEX('world ranking'!$A$2:$B$21,MATCH($A50,'world ranking'!$A$2:$A$21,0),2)+0.1))*20</f>
        <v>17.025859712426875</v>
      </c>
      <c r="P50" s="22">
        <f>(INDEX('la-liga ranking'!$A$2:$I$21,MATCH($B50,'la-liga ranking'!$A$2:$A$21,0),4)+0.1)/(INDEX('la-liga ranking'!$A$2:$I$21,MATCH($A50,'la-liga ranking'!$A$2:$A$21,0),4)+0.1)*1</f>
        <v>0.59064327485380108</v>
      </c>
      <c r="Q50" s="22">
        <f>(INDEX('la-liga ranking'!$A$2:$I$21,MATCH($B50,'la-liga ranking'!$A$2:$A$21,0),5)+0.1)/(INDEX('la-liga ranking'!$A$2:$I$21,MATCH($A50,'la-liga ranking'!$A$2:$A$21,0),5)+0.1)*-1</f>
        <v>-3.6829268292682928</v>
      </c>
      <c r="R50" s="22">
        <f>(SUM(F50:K50))*1.05</f>
        <v>28.655912613402762</v>
      </c>
      <c r="S50" s="22">
        <f>SUM(L50:Q50)</f>
        <v>13.569024197072277</v>
      </c>
      <c r="T50" s="22">
        <f t="shared" si="2"/>
        <v>42.224936810475043</v>
      </c>
      <c r="U50" s="14">
        <f t="shared" si="3"/>
        <v>0.67864903485880135</v>
      </c>
      <c r="V50" s="14">
        <f t="shared" si="4"/>
        <v>0.32135096514119854</v>
      </c>
      <c r="W50" t="str">
        <f t="shared" si="5"/>
        <v>H</v>
      </c>
      <c r="X50" t="b">
        <f t="shared" si="6"/>
        <v>1</v>
      </c>
    </row>
    <row r="51" spans="1:24" x14ac:dyDescent="0.25">
      <c r="A51" t="str">
        <v>Real Madrid</v>
      </c>
      <c r="B51" t="str">
        <v>Villarreal</v>
      </c>
      <c r="C51">
        <v>0</v>
      </c>
      <c r="D51">
        <v>0</v>
      </c>
      <c r="E51" t="str">
        <v>D</v>
      </c>
      <c r="F51" s="22">
        <f>INDEX('la-liga ranking'!$A$2:$I$21,MATCH($A51,'la-liga ranking'!$A$2:$A$21,0),7)/(INDEX('la-liga ranking'!$A$2:$I$21,MATCH($B51,'la-liga ranking'!$A$2:$A$21,0),7)+0.1)</f>
        <v>1.3248638838475499</v>
      </c>
      <c r="G51" s="22">
        <f>INDEX('la-liga ranking'!$A$2:$I$21,MATCH($A51,'la-liga ranking'!$A$2:$A$21,0),8)/(INDEX('la-liga ranking'!$A$2:$I$21,MATCH($B51,'la-liga ranking'!$A$2:$A$21,0),8)+0.1)</f>
        <v>0.87976539589442815</v>
      </c>
      <c r="H51" s="22">
        <f>INDEX('la-liga ranking'!$A$2:$I$21,MATCH($A51,'la-liga ranking'!$A$2:$A$21,0),9)/(INDEX('la-liga ranking'!$A$2:$I$21,MATCH($B51,'la-liga ranking'!$A$2:$A$21,0),9)+0.1)</f>
        <v>1.5254237288135593</v>
      </c>
      <c r="I51" s="22">
        <f>(INDEX('world ranking'!$A$2:$B$21,MATCH($A51,'world ranking'!$A$2:$A$21,0),2)/(INDEX('world ranking'!$A$2:$B$21,MATCH($B51,'world ranking'!$A$2:$A$21,0),2)+0.1))*20</f>
        <v>21.603208614911267</v>
      </c>
      <c r="J51" s="22">
        <f>INDEX('la-liga ranking'!$A$2:$I$21,MATCH($A51,'la-liga ranking'!$A$2:$A$21,0),4)/(INDEX('la-liga ranking'!$A$2:$I$21,MATCH($B51,'la-liga ranking'!$A$2:$A$21,0),4)+0.1)</f>
        <v>1.773049645390071</v>
      </c>
      <c r="K51" s="22">
        <f>INDEX('la-liga ranking'!$A$2:$I$21,MATCH($A51,'la-liga ranking'!$A$2:$A$21,0),5)/(INDEX('la-liga ranking'!$A$2:$I$21,MATCH($B51,'la-liga ranking'!$A$2:$A$21,0),5)+0.1)</f>
        <v>0.39603960396039606</v>
      </c>
      <c r="L51" s="22">
        <f>(INDEX('la-liga ranking'!$A$2:$I$21,MATCH($B51,'la-liga ranking'!$A$2:$A$21,0),7)+0.1)/INDEX('la-liga ranking'!$A$2:$I$21,MATCH($A51,'la-liga ranking'!$A$2:$A$21,0),7)</f>
        <v>0.75479452054794527</v>
      </c>
      <c r="M51" s="22">
        <f>(INDEX('la-liga ranking'!$A$2:$I$21,MATCH($B51,'la-liga ranking'!$A$2:$A$21,0),8)+0.1)/INDEX('la-liga ranking'!$A$2:$I$21,MATCH($A51,'la-liga ranking'!$A$2:$A$21,0),8)</f>
        <v>1.1366666666666667</v>
      </c>
      <c r="N51" s="22">
        <f>(INDEX('la-liga ranking'!$A$2:$I$21,MATCH($B51,'la-liga ranking'!$A$2:$A$21,0),9)+0.1)/(INDEX('la-liga ranking'!$A$2:$I$21,MATCH($A51,'la-liga ranking'!$A$2:$A$21,0),9)+0.1)</f>
        <v>0.654747225647349</v>
      </c>
      <c r="O51" s="22">
        <f>((INDEX('world ranking'!$A$2:$B$21,MATCH($B51,'world ranking'!$A$2:$A$21,0),2)+0.1)/(INDEX('world ranking'!$A$2:$B$21,MATCH($A51,'world ranking'!$A$2:$A$21,0),2)+0.1))*20</f>
        <v>18.514826305884746</v>
      </c>
      <c r="P51" s="22">
        <f>(INDEX('la-liga ranking'!$A$2:$I$21,MATCH($B51,'la-liga ranking'!$A$2:$A$21,0),4)+0.1)/(INDEX('la-liga ranking'!$A$2:$I$21,MATCH($A51,'la-liga ranking'!$A$2:$A$21,0),4)+0.1)</f>
        <v>0.56175298804780871</v>
      </c>
      <c r="Q51" s="22">
        <f>(INDEX('la-liga ranking'!$A$2:$I$21,MATCH($B51,'la-liga ranking'!$A$2:$A$21,0),5)+0.1)/(INDEX('la-liga ranking'!$A$2:$I$21,MATCH($A51,'la-liga ranking'!$A$2:$A$21,0),5)+0.1)</f>
        <v>2.4634146341463414</v>
      </c>
      <c r="R51" s="22">
        <f t="shared" si="0"/>
        <v>28.464933153365873</v>
      </c>
      <c r="S51" s="22">
        <f t="shared" si="1"/>
        <v>24.086202340940858</v>
      </c>
      <c r="T51" s="22">
        <f t="shared" si="2"/>
        <v>52.551135494306735</v>
      </c>
      <c r="U51" s="14">
        <f t="shared" si="3"/>
        <v>0.54166161940401258</v>
      </c>
      <c r="V51" s="14">
        <f t="shared" si="4"/>
        <v>0.4583383805959873</v>
      </c>
      <c r="W51" t="str">
        <f t="shared" si="5"/>
        <v>H</v>
      </c>
      <c r="X51" t="b">
        <f t="shared" si="6"/>
        <v>1</v>
      </c>
    </row>
    <row r="52" spans="1:24" x14ac:dyDescent="0.25">
      <c r="A52" t="str">
        <v>Sevilla</v>
      </c>
      <c r="B52" t="str">
        <v>Levante</v>
      </c>
      <c r="C52">
        <v>5</v>
      </c>
      <c r="D52">
        <v>3</v>
      </c>
      <c r="E52" t="str">
        <v>H</v>
      </c>
      <c r="F52" s="22">
        <f>INDEX('la-liga ranking'!$A$2:$I$21,MATCH($A52,'la-liga ranking'!$A$2:$A$21,0),7)/(INDEX('la-liga ranking'!$A$2:$I$21,MATCH($B52,'la-liga ranking'!$A$2:$A$21,0),7)+0.1)</f>
        <v>1.1564625850340136</v>
      </c>
      <c r="G52" s="22">
        <f>INDEX('la-liga ranking'!$A$2:$I$21,MATCH($A52,'la-liga ranking'!$A$2:$A$21,0),8)/(INDEX('la-liga ranking'!$A$2:$I$21,MATCH($B52,'la-liga ranking'!$A$2:$A$21,0),8)+0.1)*-1</f>
        <v>-0.43219076005961254</v>
      </c>
      <c r="H52" s="22">
        <f>INDEX('la-liga ranking'!$A$2:$I$21,MATCH($A52,'la-liga ranking'!$A$2:$A$21,0),9)/(INDEX('la-liga ranking'!$A$2:$I$21,MATCH($B52,'la-liga ranking'!$A$2:$A$21,0),9)+0.1)</f>
        <v>2.2336769759450172</v>
      </c>
      <c r="I52" s="22">
        <f>(INDEX('world ranking'!$A$2:$B$21,MATCH($A52,'world ranking'!$A$2:$A$21,0),2)/(INDEX('world ranking'!$A$2:$B$21,MATCH($B52,'world ranking'!$A$2:$A$21,0),2)+0.1))*20</f>
        <v>24.191521724753656</v>
      </c>
      <c r="J52" s="22">
        <f>(INDEX('la-liga ranking'!$A$2:$I$21,MATCH($A52,'la-liga ranking'!$A$2:$A$21,0),4)/(INDEX('la-liga ranking'!$A$2:$I$21,MATCH($B52,'la-liga ranking'!$A$2:$A$21,0),4)+0.1))*1</f>
        <v>2.7868852459016393</v>
      </c>
      <c r="K52" s="22">
        <f>(INDEX('la-liga ranking'!$A$2:$I$21,MATCH($A52,'la-liga ranking'!$A$2:$A$21,0),5)/(INDEX('la-liga ranking'!$A$2:$I$21,MATCH($B52,'la-liga ranking'!$A$2:$A$21,0),5)+0.1))*-1</f>
        <v>-0.22099447513812154</v>
      </c>
      <c r="L52" s="22">
        <f>(INDEX('la-liga ranking'!$A$2:$I$21,MATCH($B52,'la-liga ranking'!$A$2:$A$21,0),7)+0.1)/INDEX('la-liga ranking'!$A$2:$I$21,MATCH($A52,'la-liga ranking'!$A$2:$A$21,0),7)</f>
        <v>0.86470588235294121</v>
      </c>
      <c r="M52" s="22">
        <f>(INDEX('la-liga ranking'!$A$2:$I$21,MATCH($B52,'la-liga ranking'!$A$2:$A$21,0),8)+0.1)/INDEX('la-liga ranking'!$A$2:$I$21,MATCH($A52,'la-liga ranking'!$A$2:$A$21,0),8)*-1</f>
        <v>-2.3137931034482757</v>
      </c>
      <c r="N52" s="22">
        <f>(INDEX('la-liga ranking'!$A$2:$I$21,MATCH($B52,'la-liga ranking'!$A$2:$A$21,0),9)+0.1)/(INDEX('la-liga ranking'!$A$2:$I$21,MATCH($A52,'la-liga ranking'!$A$2:$A$21,0),9)+0.1)</f>
        <v>0.44700460829493094</v>
      </c>
      <c r="O52" s="22">
        <f>((INDEX('world ranking'!$A$2:$B$21,MATCH($B52,'world ranking'!$A$2:$A$21,0),2)+0.1)/(INDEX('world ranking'!$A$2:$B$21,MATCH($A52,'world ranking'!$A$2:$A$21,0),2)+0.1))*20</f>
        <v>16.533814444262205</v>
      </c>
      <c r="P52" s="22">
        <f>(INDEX('la-liga ranking'!$A$2:$I$21,MATCH($B52,'la-liga ranking'!$A$2:$A$21,0),4)+0.1)/(INDEX('la-liga ranking'!$A$2:$I$21,MATCH($A52,'la-liga ranking'!$A$2:$A$21,0),4)+0.1)*1</f>
        <v>0.35672514619883033</v>
      </c>
      <c r="Q52" s="22">
        <f>(INDEX('la-liga ranking'!$A$2:$I$21,MATCH($B52,'la-liga ranking'!$A$2:$A$21,0),5)+0.1)/(INDEX('la-liga ranking'!$A$2:$I$21,MATCH($A52,'la-liga ranking'!$A$2:$A$21,0),5)+0.1)*-1</f>
        <v>-4.4146341463414638</v>
      </c>
      <c r="R52" s="22">
        <f t="shared" ref="R52:R54" si="15">(SUM(F52:K52))*1.05</f>
        <v>31.201129361258424</v>
      </c>
      <c r="S52" s="22">
        <f t="shared" si="1"/>
        <v>11.473822831319168</v>
      </c>
      <c r="T52" s="22">
        <f t="shared" si="2"/>
        <v>42.674952192577592</v>
      </c>
      <c r="U52" s="14">
        <f t="shared" si="3"/>
        <v>0.73113448892592325</v>
      </c>
      <c r="V52" s="14">
        <f t="shared" si="4"/>
        <v>0.2688655110740768</v>
      </c>
      <c r="W52" t="str">
        <f t="shared" si="5"/>
        <v>H</v>
      </c>
      <c r="X52" t="b">
        <f t="shared" si="6"/>
        <v>1</v>
      </c>
    </row>
    <row r="53" spans="1:24" x14ac:dyDescent="0.25">
      <c r="A53" t="str">
        <v>Barcelona</v>
      </c>
      <c r="B53" t="str">
        <v>Real Madrid</v>
      </c>
      <c r="C53">
        <v>1</v>
      </c>
      <c r="D53">
        <v>2</v>
      </c>
      <c r="E53" t="str">
        <v>A</v>
      </c>
      <c r="F53" s="22">
        <f>INDEX('la-liga ranking'!$A$2:$I$21,MATCH($A53,'la-liga ranking'!$A$2:$A$21,0),7)/(INDEX('la-liga ranking'!$A$2:$I$21,MATCH($B53,'la-liga ranking'!$A$2:$A$21,0),7)+0.1)</f>
        <v>0.88919288645690842</v>
      </c>
      <c r="G53" s="22">
        <f>INDEX('la-liga ranking'!$A$2:$I$21,MATCH($A53,'la-liga ranking'!$A$2:$A$21,0),8)/(INDEX('la-liga ranking'!$A$2:$I$21,MATCH($B53,'la-liga ranking'!$A$2:$A$21,0),8)+0.1)*-1</f>
        <v>-1.1627906976744184</v>
      </c>
      <c r="H53" s="22">
        <f>INDEX('la-liga ranking'!$A$2:$I$21,MATCH($A53,'la-liga ranking'!$A$2:$A$21,0),9)/(INDEX('la-liga ranking'!$A$2:$I$21,MATCH($B53,'la-liga ranking'!$A$2:$A$21,0),9)+0.1)</f>
        <v>0.85080147965474728</v>
      </c>
      <c r="I53" s="22">
        <f>(INDEX('world ranking'!$A$2:$B$21,MATCH($A53,'world ranking'!$A$2:$A$21,0),2)/(INDEX('world ranking'!$A$2:$B$21,MATCH($B53,'world ranking'!$A$2:$A$21,0),2)+0.1))*20</f>
        <v>19.032602614312598</v>
      </c>
      <c r="J53" s="22">
        <f>(INDEX('la-liga ranking'!$A$2:$I$21,MATCH($A53,'la-liga ranking'!$A$2:$A$21,0),4)/(INDEX('la-liga ranking'!$A$2:$I$21,MATCH($B53,'la-liga ranking'!$A$2:$A$21,0),4)+0.1))*1</f>
        <v>0.79681274900398402</v>
      </c>
      <c r="K53" s="22">
        <f>(INDEX('la-liga ranking'!$A$2:$I$21,MATCH($A53,'la-liga ranking'!$A$2:$A$21,0),5)/(INDEX('la-liga ranking'!$A$2:$I$21,MATCH($B53,'la-liga ranking'!$A$2:$A$21,0),5)+0.1))*-1</f>
        <v>-1.4634146341463417</v>
      </c>
      <c r="L53" s="22">
        <f>(INDEX('la-liga ranking'!$A$2:$I$21,MATCH($B53,'la-liga ranking'!$A$2:$A$21,0),7)+0.1)/INDEX('la-liga ranking'!$A$2:$I$21,MATCH($A53,'la-liga ranking'!$A$2:$A$21,0),7)</f>
        <v>1.1246153846153846</v>
      </c>
      <c r="M53" s="22">
        <f>(INDEX('la-liga ranking'!$A$2:$I$21,MATCH($B53,'la-liga ranking'!$A$2:$A$21,0),8)+0.1)/INDEX('la-liga ranking'!$A$2:$I$21,MATCH($A53,'la-liga ranking'!$A$2:$A$21,0),8)*-1</f>
        <v>-0.86</v>
      </c>
      <c r="N53" s="22">
        <f>(INDEX('la-liga ranking'!$A$2:$I$21,MATCH($B53,'la-liga ranking'!$A$2:$A$21,0),9)+0.1)/(INDEX('la-liga ranking'!$A$2:$I$21,MATCH($A53,'la-liga ranking'!$A$2:$A$21,0),9)+0.1)</f>
        <v>1.1736613603473227</v>
      </c>
      <c r="O53" s="22">
        <f>((INDEX('world ranking'!$A$2:$B$21,MATCH($B53,'world ranking'!$A$2:$A$21,0),2)+0.1)/(INDEX('world ranking'!$A$2:$B$21,MATCH($A53,'world ranking'!$A$2:$A$21,0),2)+0.1))*20</f>
        <v>21.015445459889904</v>
      </c>
      <c r="P53" s="22">
        <f>(INDEX('la-liga ranking'!$A$2:$I$21,MATCH($B53,'la-liga ranking'!$A$2:$A$21,0),4)+0.1)/(INDEX('la-liga ranking'!$A$2:$I$21,MATCH($A53,'la-liga ranking'!$A$2:$A$21,0),4)+0.1)*1</f>
        <v>1.2487562189054726</v>
      </c>
      <c r="Q53" s="22">
        <f>(INDEX('la-liga ranking'!$A$2:$I$21,MATCH($B53,'la-liga ranking'!$A$2:$A$21,0),5)+0.1)/(INDEX('la-liga ranking'!$A$2:$I$21,MATCH($A53,'la-liga ranking'!$A$2:$A$21,0),5)+0.1)*-1</f>
        <v>-0.67213114754098358</v>
      </c>
      <c r="R53" s="22">
        <f t="shared" si="15"/>
        <v>19.890364617487851</v>
      </c>
      <c r="S53" s="22">
        <f t="shared" si="1"/>
        <v>23.0303472762171</v>
      </c>
      <c r="T53" s="22">
        <f t="shared" si="2"/>
        <v>42.920711893704947</v>
      </c>
      <c r="U53" s="14">
        <f t="shared" si="3"/>
        <v>0.46342112560358328</v>
      </c>
      <c r="V53" s="14">
        <f t="shared" si="4"/>
        <v>0.53657887439641683</v>
      </c>
      <c r="W53" t="str">
        <f t="shared" si="5"/>
        <v>A</v>
      </c>
      <c r="X53" t="b">
        <f t="shared" si="6"/>
        <v>1</v>
      </c>
    </row>
    <row r="54" spans="1:24" x14ac:dyDescent="0.25">
      <c r="A54" t="str">
        <v>Real Betis Balompié</v>
      </c>
      <c r="B54" t="str">
        <v>Rayo Vallecano</v>
      </c>
      <c r="C54">
        <v>3</v>
      </c>
      <c r="D54">
        <v>2</v>
      </c>
      <c r="E54" t="str">
        <v>H</v>
      </c>
      <c r="F54" s="22">
        <f>INDEX('la-liga ranking'!$A$2:$I$21,MATCH($A54,'la-liga ranking'!$A$2:$A$21,0),7)/(INDEX('la-liga ranking'!$A$2:$I$21,MATCH($B54,'la-liga ranking'!$A$2:$A$21,0),7)+0.1)</f>
        <v>1.6239316239316239</v>
      </c>
      <c r="G54" s="22">
        <f>INDEX('la-liga ranking'!$A$2:$I$21,MATCH($A54,'la-liga ranking'!$A$2:$A$21,0),8)/(INDEX('la-liga ranking'!$A$2:$I$21,MATCH($B54,'la-liga ranking'!$A$2:$A$21,0),8)+0.1)*-1</f>
        <v>-1.0230179028132993</v>
      </c>
      <c r="H54" s="22">
        <f>INDEX('la-liga ranking'!$A$2:$I$21,MATCH($A54,'la-liga ranking'!$A$2:$A$21,0),9)/(INDEX('la-liga ranking'!$A$2:$I$21,MATCH($B54,'la-liga ranking'!$A$2:$A$21,0),9)+0.1)</f>
        <v>1.3776722090261282</v>
      </c>
      <c r="I54" s="22">
        <f>(INDEX('world ranking'!$A$2:$B$21,MATCH($A54,'world ranking'!$A$2:$A$21,0),2)/(INDEX('world ranking'!$A$2:$B$21,MATCH($B54,'world ranking'!$A$2:$A$21,0),2)+0.1))*20</f>
        <v>22.390843032602405</v>
      </c>
      <c r="J54" s="22">
        <f>(INDEX('la-liga ranking'!$A$2:$I$21,MATCH($A54,'la-liga ranking'!$A$2:$A$21,0),4)/(INDEX('la-liga ranking'!$A$2:$I$21,MATCH($B54,'la-liga ranking'!$A$2:$A$21,0),4)+0.1))*1</f>
        <v>1.5315315315315317</v>
      </c>
      <c r="K54" s="22">
        <f>(INDEX('la-liga ranking'!$A$2:$I$21,MATCH($A54,'la-liga ranking'!$A$2:$A$21,0),5)/(INDEX('la-liga ranking'!$A$2:$I$21,MATCH($B54,'la-liga ranking'!$A$2:$A$21,0),5)+0.1))*-1</f>
        <v>-0.72847682119205304</v>
      </c>
      <c r="L54" s="22">
        <f>(INDEX('la-liga ranking'!$A$2:$I$21,MATCH($B54,'la-liga ranking'!$A$2:$A$21,0),7)+0.1)/INDEX('la-liga ranking'!$A$2:$I$21,MATCH($A54,'la-liga ranking'!$A$2:$A$21,0),7)</f>
        <v>0.61578947368421055</v>
      </c>
      <c r="M54" s="22">
        <f>(INDEX('la-liga ranking'!$A$2:$I$21,MATCH($B54,'la-liga ranking'!$A$2:$A$21,0),8)+0.1)/INDEX('la-liga ranking'!$A$2:$I$21,MATCH($A54,'la-liga ranking'!$A$2:$A$21,0),8)*-1</f>
        <v>-0.97750000000000004</v>
      </c>
      <c r="N54" s="22">
        <f>(INDEX('la-liga ranking'!$A$2:$I$21,MATCH($B54,'la-liga ranking'!$A$2:$A$21,0),9)+0.1)/(INDEX('la-liga ranking'!$A$2:$I$21,MATCH($A54,'la-liga ranking'!$A$2:$A$21,0),9)+0.1)</f>
        <v>0.7246127366609294</v>
      </c>
      <c r="O54" s="22">
        <f>((INDEX('world ranking'!$A$2:$B$21,MATCH($B54,'world ranking'!$A$2:$A$21,0),2)+0.1)/(INDEX('world ranking'!$A$2:$B$21,MATCH($A54,'world ranking'!$A$2:$A$21,0),2)+0.1))*20</f>
        <v>17.863419677215553</v>
      </c>
      <c r="P54" s="22">
        <f>(INDEX('la-liga ranking'!$A$2:$I$21,MATCH($B54,'la-liga ranking'!$A$2:$A$21,0),4)+0.1)/(INDEX('la-liga ranking'!$A$2:$I$21,MATCH($A54,'la-liga ranking'!$A$2:$A$21,0),4)+0.1)*1</f>
        <v>0.64912280701754377</v>
      </c>
      <c r="Q54" s="22">
        <f>(INDEX('la-liga ranking'!$A$2:$I$21,MATCH($B54,'la-liga ranking'!$A$2:$A$21,0),5)+0.1)/(INDEX('la-liga ranking'!$A$2:$I$21,MATCH($A54,'la-liga ranking'!$A$2:$A$21,0),5)+0.1)*-1</f>
        <v>-1.3603603603603605</v>
      </c>
      <c r="R54" s="22">
        <f t="shared" si="15"/>
        <v>26.431107856740656</v>
      </c>
      <c r="S54" s="22">
        <f t="shared" si="1"/>
        <v>17.515084334217878</v>
      </c>
      <c r="T54" s="22">
        <f t="shared" si="2"/>
        <v>43.946192190958534</v>
      </c>
      <c r="U54" s="14">
        <f t="shared" si="3"/>
        <v>0.60144250363922491</v>
      </c>
      <c r="V54" s="14">
        <f t="shared" si="4"/>
        <v>0.39855749636077509</v>
      </c>
      <c r="W54" t="str">
        <f t="shared" si="5"/>
        <v>H</v>
      </c>
      <c r="X54" t="b">
        <f t="shared" si="6"/>
        <v>1</v>
      </c>
    </row>
    <row r="55" spans="1:24" x14ac:dyDescent="0.25">
      <c r="A55" t="str">
        <v>Atlético Madrid</v>
      </c>
      <c r="B55" t="str">
        <v>Real Sociedad</v>
      </c>
      <c r="C55">
        <v>2</v>
      </c>
      <c r="D55">
        <v>2</v>
      </c>
      <c r="E55" t="str">
        <v>D</v>
      </c>
      <c r="F55" s="22">
        <f>INDEX('la-liga ranking'!$A$2:$I$21,MATCH($A55,'la-liga ranking'!$A$2:$A$21,0),7)/(INDEX('la-liga ranking'!$A$2:$I$21,MATCH($B55,'la-liga ranking'!$A$2:$A$21,0),7)+0.1)</f>
        <v>1.7595307917888563</v>
      </c>
      <c r="G55" s="22">
        <f>INDEX('la-liga ranking'!$A$2:$I$21,MATCH($A55,'la-liga ranking'!$A$2:$A$21,0),8)/(INDEX('la-liga ranking'!$A$2:$I$21,MATCH($B55,'la-liga ranking'!$A$2:$A$21,0),8)+0.1)</f>
        <v>1.2023460410557185</v>
      </c>
      <c r="H55" s="22">
        <f>INDEX('la-liga ranking'!$A$2:$I$21,MATCH($A55,'la-liga ranking'!$A$2:$A$21,0),9)/(INDEX('la-liga ranking'!$A$2:$I$21,MATCH($B55,'la-liga ranking'!$A$2:$A$21,0),9)+0.1)</f>
        <v>1.1408199643493762</v>
      </c>
      <c r="I55" s="22">
        <f>(INDEX('world ranking'!$A$2:$B$21,MATCH($A55,'world ranking'!$A$2:$A$21,0),2)/(INDEX('world ranking'!$A$2:$B$21,MATCH($B55,'world ranking'!$A$2:$A$21,0),2)+0.1))*20</f>
        <v>21.427306534443069</v>
      </c>
      <c r="J55" s="22">
        <f>INDEX('la-liga ranking'!$A$2:$I$21,MATCH($A55,'la-liga ranking'!$A$2:$A$21,0),4)/(INDEX('la-liga ranking'!$A$2:$I$21,MATCH($B55,'la-liga ranking'!$A$2:$A$21,0),4)+0.1)</f>
        <v>1.2582781456953642</v>
      </c>
      <c r="K55" s="22">
        <f>INDEX('la-liga ranking'!$A$2:$I$21,MATCH($A55,'la-liga ranking'!$A$2:$A$21,0),5)/(INDEX('la-liga ranking'!$A$2:$I$21,MATCH($B55,'la-liga ranking'!$A$2:$A$21,0),5)+0.1)</f>
        <v>0.98901098901098905</v>
      </c>
      <c r="L55" s="22">
        <f>(INDEX('la-liga ranking'!$A$2:$I$21,MATCH($B55,'la-liga ranking'!$A$2:$A$21,0),7)+0.1)/INDEX('la-liga ranking'!$A$2:$I$21,MATCH($A55,'la-liga ranking'!$A$2:$A$21,0),7)</f>
        <v>0.56833333333333336</v>
      </c>
      <c r="M55" s="22">
        <f>(INDEX('la-liga ranking'!$A$2:$I$21,MATCH($B55,'la-liga ranking'!$A$2:$A$21,0),8)+0.1)/INDEX('la-liga ranking'!$A$2:$I$21,MATCH($A55,'la-liga ranking'!$A$2:$A$21,0),8)</f>
        <v>0.8317073170731708</v>
      </c>
      <c r="N55" s="22">
        <f>(INDEX('la-liga ranking'!$A$2:$I$21,MATCH($B55,'la-liga ranking'!$A$2:$A$21,0),9)+0.1)/(INDEX('la-liga ranking'!$A$2:$I$21,MATCH($A55,'la-liga ranking'!$A$2:$A$21,0),9)+0.1)</f>
        <v>0.87519500780031212</v>
      </c>
      <c r="O55" s="22">
        <f>((INDEX('world ranking'!$A$2:$B$21,MATCH($B55,'world ranking'!$A$2:$A$21,0),2)+0.1)/(INDEX('world ranking'!$A$2:$B$21,MATCH($A55,'world ranking'!$A$2:$A$21,0),2)+0.1))*20</f>
        <v>18.666740124511044</v>
      </c>
      <c r="P55" s="22">
        <f>(INDEX('la-liga ranking'!$A$2:$I$21,MATCH($B55,'la-liga ranking'!$A$2:$A$21,0),4)+0.1)/(INDEX('la-liga ranking'!$A$2:$I$21,MATCH($A55,'la-liga ranking'!$A$2:$A$21,0),4)+0.1)</f>
        <v>0.79057591623036638</v>
      </c>
      <c r="Q55" s="22">
        <f>(INDEX('la-liga ranking'!$A$2:$I$21,MATCH($B55,'la-liga ranking'!$A$2:$A$21,0),5)+0.1)/(INDEX('la-liga ranking'!$A$2:$I$21,MATCH($A55,'la-liga ranking'!$A$2:$A$21,0),5)+0.1)</f>
        <v>1</v>
      </c>
      <c r="R55" s="22">
        <f t="shared" si="0"/>
        <v>28.749497702665387</v>
      </c>
      <c r="S55" s="22">
        <f t="shared" si="1"/>
        <v>22.732551698948228</v>
      </c>
      <c r="T55" s="22">
        <f t="shared" si="2"/>
        <v>51.482049401613615</v>
      </c>
      <c r="U55" s="14">
        <f t="shared" si="3"/>
        <v>0.55843732013054403</v>
      </c>
      <c r="V55" s="14">
        <f t="shared" si="4"/>
        <v>0.44156267986945591</v>
      </c>
      <c r="W55" t="str">
        <f t="shared" si="5"/>
        <v>H</v>
      </c>
      <c r="X55" t="b">
        <f t="shared" si="6"/>
        <v>1</v>
      </c>
    </row>
    <row r="56" spans="1:24" x14ac:dyDescent="0.25">
      <c r="A56" t="str">
        <v>Valencia</v>
      </c>
      <c r="B56" t="str">
        <v>RCD Mallorca</v>
      </c>
      <c r="C56">
        <v>2</v>
      </c>
      <c r="D56">
        <v>2</v>
      </c>
      <c r="E56" t="str">
        <v>D</v>
      </c>
      <c r="F56" s="22">
        <f>INDEX('la-liga ranking'!$A$2:$I$21,MATCH($A56,'la-liga ranking'!$A$2:$A$21,0),7)/(INDEX('la-liga ranking'!$A$2:$I$21,MATCH($B56,'la-liga ranking'!$A$2:$A$21,0),7)+0.1)</f>
        <v>1.4018691588785046</v>
      </c>
      <c r="G56" s="22">
        <f>INDEX('la-liga ranking'!$A$2:$I$21,MATCH($A56,'la-liga ranking'!$A$2:$A$21,0),8)/(INDEX('la-liga ranking'!$A$2:$I$21,MATCH($B56,'la-liga ranking'!$A$2:$A$21,0),8)+0.1)</f>
        <v>0.78904991948470204</v>
      </c>
      <c r="H56" s="22">
        <f>INDEX('la-liga ranking'!$A$2:$I$21,MATCH($A56,'la-liga ranking'!$A$2:$A$21,0),9)/(INDEX('la-liga ranking'!$A$2:$I$21,MATCH($B56,'la-liga ranking'!$A$2:$A$21,0),9)+0.1)</f>
        <v>1.3707165109034267</v>
      </c>
      <c r="I56" s="22">
        <f>(INDEX('world ranking'!$A$2:$B$21,MATCH($A56,'world ranking'!$A$2:$A$21,0),2)/(INDEX('world ranking'!$A$2:$B$21,MATCH($B56,'world ranking'!$A$2:$A$21,0),2)+0.1))*20</f>
        <v>21.569269026896144</v>
      </c>
      <c r="J56" s="22">
        <f>INDEX('la-liga ranking'!$A$2:$I$21,MATCH($A56,'la-liga ranking'!$A$2:$A$21,0),4)/(INDEX('la-liga ranking'!$A$2:$I$21,MATCH($B56,'la-liga ranking'!$A$2:$A$21,0),4)+0.1)</f>
        <v>1.2345679012345681</v>
      </c>
      <c r="K56" s="22">
        <f>INDEX('la-liga ranking'!$A$2:$I$21,MATCH($A56,'la-liga ranking'!$A$2:$A$21,0),5)/(INDEX('la-liga ranking'!$A$2:$I$21,MATCH($B56,'la-liga ranking'!$A$2:$A$21,0),5)+0.1)</f>
        <v>0.57591623036649209</v>
      </c>
      <c r="L56" s="22">
        <f>(INDEX('la-liga ranking'!$A$2:$I$21,MATCH($B56,'la-liga ranking'!$A$2:$A$21,0),7)+0.1)/INDEX('la-liga ranking'!$A$2:$I$21,MATCH($A56,'la-liga ranking'!$A$2:$A$21,0),7)</f>
        <v>0.71333333333333337</v>
      </c>
      <c r="M56" s="22">
        <f>(INDEX('la-liga ranking'!$A$2:$I$21,MATCH($B56,'la-liga ranking'!$A$2:$A$21,0),8)+0.1)/INDEX('la-liga ranking'!$A$2:$I$21,MATCH($A56,'la-liga ranking'!$A$2:$A$21,0),8)</f>
        <v>1.2673469387755103</v>
      </c>
      <c r="N56" s="22">
        <f>(INDEX('la-liga ranking'!$A$2:$I$21,MATCH($B56,'la-liga ranking'!$A$2:$A$21,0),9)+0.1)/(INDEX('la-liga ranking'!$A$2:$I$21,MATCH($A56,'la-liga ranking'!$A$2:$A$21,0),9)+0.1)</f>
        <v>0.72789115646258506</v>
      </c>
      <c r="O56" s="22">
        <f>((INDEX('world ranking'!$A$2:$B$21,MATCH($B56,'world ranking'!$A$2:$A$21,0),2)+0.1)/(INDEX('world ranking'!$A$2:$B$21,MATCH($A56,'world ranking'!$A$2:$A$21,0),2)+0.1))*20</f>
        <v>18.543777683392996</v>
      </c>
      <c r="P56" s="22">
        <f>(INDEX('la-liga ranking'!$A$2:$I$21,MATCH($B56,'la-liga ranking'!$A$2:$A$21,0),4)+0.1)/(INDEX('la-liga ranking'!$A$2:$I$21,MATCH($A56,'la-liga ranking'!$A$2:$A$21,0),4)+0.1)</f>
        <v>0.80198019801980203</v>
      </c>
      <c r="Q56" s="22">
        <f>(INDEX('la-liga ranking'!$A$2:$I$21,MATCH($B56,'la-liga ranking'!$A$2:$A$21,0),5)+0.1)/(INDEX('la-liga ranking'!$A$2:$I$21,MATCH($A56,'la-liga ranking'!$A$2:$A$21,0),5)+0.1)</f>
        <v>1.7207207207207209</v>
      </c>
      <c r="R56" s="22">
        <f t="shared" si="0"/>
        <v>27.884337353935567</v>
      </c>
      <c r="S56" s="22">
        <f t="shared" si="1"/>
        <v>23.775050030704946</v>
      </c>
      <c r="T56" s="22">
        <f t="shared" si="2"/>
        <v>51.65938738464051</v>
      </c>
      <c r="U56" s="14">
        <f t="shared" si="3"/>
        <v>0.53977290025367597</v>
      </c>
      <c r="V56" s="14">
        <f t="shared" si="4"/>
        <v>0.46022709974632414</v>
      </c>
      <c r="W56" t="str">
        <f t="shared" si="5"/>
        <v>H</v>
      </c>
      <c r="X56" t="b">
        <f t="shared" si="6"/>
        <v>1</v>
      </c>
    </row>
    <row r="57" spans="1:24" x14ac:dyDescent="0.25">
      <c r="A57" t="str">
        <v>Cádiz</v>
      </c>
      <c r="B57" t="str">
        <v>Deportivo Alavés</v>
      </c>
      <c r="C57">
        <v>0</v>
      </c>
      <c r="D57">
        <v>2</v>
      </c>
      <c r="E57" t="str">
        <v>A</v>
      </c>
      <c r="F57" s="22">
        <f>INDEX('la-liga ranking'!$A$2:$I$21,MATCH($A57,'la-liga ranking'!$A$2:$A$21,0),7)/(INDEX('la-liga ranking'!$A$2:$I$21,MATCH($B57,'la-liga ranking'!$A$2:$A$21,0),7)+0.1)</f>
        <v>1.1743772241992882</v>
      </c>
      <c r="G57" s="22">
        <f>INDEX('la-liga ranking'!$A$2:$I$21,MATCH($A57,'la-liga ranking'!$A$2:$A$21,0),8)/(INDEX('la-liga ranking'!$A$2:$I$21,MATCH($B57,'la-liga ranking'!$A$2:$A$21,0),8)+0.1)*-1</f>
        <v>-0.78202995008319465</v>
      </c>
      <c r="H57" s="22">
        <f>INDEX('la-liga ranking'!$A$2:$I$21,MATCH($A57,'la-liga ranking'!$A$2:$A$21,0),9)/(INDEX('la-liga ranking'!$A$2:$I$21,MATCH($B57,'la-liga ranking'!$A$2:$A$21,0),9)+0.1)</f>
        <v>1.2455516014234875</v>
      </c>
      <c r="I57" s="22">
        <f>(INDEX('world ranking'!$A$2:$B$21,MATCH($A57,'world ranking'!$A$2:$A$21,0),2)/(INDEX('world ranking'!$A$2:$B$21,MATCH($B57,'world ranking'!$A$2:$A$21,0),2)+0.1))*20</f>
        <v>19.736755942636371</v>
      </c>
      <c r="J57" s="22">
        <f>(INDEX('la-liga ranking'!$A$2:$I$21,MATCH($A57,'la-liga ranking'!$A$2:$A$21,0),4)/(INDEX('la-liga ranking'!$A$2:$I$21,MATCH($B57,'la-liga ranking'!$A$2:$A$21,0),4)+0.1))*1</f>
        <v>0.9859154929577465</v>
      </c>
      <c r="K57" s="22">
        <f>(INDEX('la-liga ranking'!$A$2:$I$21,MATCH($A57,'la-liga ranking'!$A$2:$A$21,0),5)/(INDEX('la-liga ranking'!$A$2:$I$21,MATCH($B57,'la-liga ranking'!$A$2:$A$21,0),5)+0.1))*-1</f>
        <v>-0.6635071090047393</v>
      </c>
      <c r="L57" s="22">
        <f>(INDEX('la-liga ranking'!$A$2:$I$21,MATCH($B57,'la-liga ranking'!$A$2:$A$21,0),7)+0.1)/INDEX('la-liga ranking'!$A$2:$I$21,MATCH($A57,'la-liga ranking'!$A$2:$A$21,0),7)</f>
        <v>0.85151515151515156</v>
      </c>
      <c r="M57" s="22">
        <f>(INDEX('la-liga ranking'!$A$2:$I$21,MATCH($B57,'la-liga ranking'!$A$2:$A$21,0),8)+0.1)/INDEX('la-liga ranking'!$A$2:$I$21,MATCH($A57,'la-liga ranking'!$A$2:$A$21,0),8)*-1</f>
        <v>-1.2787234042553193</v>
      </c>
      <c r="N57" s="22">
        <f>(INDEX('la-liga ranking'!$A$2:$I$21,MATCH($B57,'la-liga ranking'!$A$2:$A$21,0),9)+0.1)/(INDEX('la-liga ranking'!$A$2:$I$21,MATCH($A57,'la-liga ranking'!$A$2:$A$21,0),9)+0.1)</f>
        <v>0.80056980056980054</v>
      </c>
      <c r="O57" s="22">
        <f>((INDEX('world ranking'!$A$2:$B$21,MATCH($B57,'world ranking'!$A$2:$A$21,0),2)+0.1)/(INDEX('world ranking'!$A$2:$B$21,MATCH($A57,'world ranking'!$A$2:$A$21,0),2)+0.1))*20</f>
        <v>20.2654103908168</v>
      </c>
      <c r="P57" s="22">
        <f>(INDEX('la-liga ranking'!$A$2:$I$21,MATCH($B57,'la-liga ranking'!$A$2:$A$21,0),4)+0.1)/(INDEX('la-liga ranking'!$A$2:$I$21,MATCH($A57,'la-liga ranking'!$A$2:$A$21,0),4)+0.1)*1</f>
        <v>1</v>
      </c>
      <c r="Q57" s="22">
        <f>(INDEX('la-liga ranking'!$A$2:$I$21,MATCH($B57,'la-liga ranking'!$A$2:$A$21,0),5)+0.1)/(INDEX('la-liga ranking'!$A$2:$I$21,MATCH($A57,'la-liga ranking'!$A$2:$A$21,0),5)+0.1)*-1</f>
        <v>-1.4964539007092199</v>
      </c>
      <c r="R57" s="22">
        <f>(SUM(F57:K57))*1.05</f>
        <v>22.781916362235407</v>
      </c>
      <c r="S57" s="22">
        <f>SUM(L57:Q57)</f>
        <v>20.142318037937212</v>
      </c>
      <c r="T57" s="22">
        <f t="shared" si="2"/>
        <v>42.924234400172622</v>
      </c>
      <c r="U57" s="14">
        <f t="shared" si="3"/>
        <v>0.53074718001595356</v>
      </c>
      <c r="V57" s="14">
        <f t="shared" si="4"/>
        <v>0.46925281998404633</v>
      </c>
      <c r="W57" t="str">
        <f t="shared" si="5"/>
        <v>H</v>
      </c>
      <c r="X57" t="b">
        <f t="shared" si="6"/>
        <v>0</v>
      </c>
    </row>
    <row r="58" spans="1:24" x14ac:dyDescent="0.25">
      <c r="A58" t="str">
        <v>Elche CF</v>
      </c>
      <c r="B58" t="str">
        <v>Espanyol</v>
      </c>
      <c r="C58">
        <v>2</v>
      </c>
      <c r="D58">
        <v>2</v>
      </c>
      <c r="E58" t="str">
        <v>D</v>
      </c>
      <c r="F58" s="22">
        <f>INDEX('la-liga ranking'!$A$2:$I$21,MATCH($A58,'la-liga ranking'!$A$2:$A$21,0),7)/(INDEX('la-liga ranking'!$A$2:$I$21,MATCH($B58,'la-liga ranking'!$A$2:$A$21,0),7)+0.1)</f>
        <v>0.97112860892388453</v>
      </c>
      <c r="G58" s="22">
        <f>INDEX('la-liga ranking'!$A$2:$I$21,MATCH($A58,'la-liga ranking'!$A$2:$A$21,0),8)/(INDEX('la-liga ranking'!$A$2:$I$21,MATCH($B58,'la-liga ranking'!$A$2:$A$21,0),8)+0.1)</f>
        <v>0.95808383233532934</v>
      </c>
      <c r="H58" s="22">
        <f>INDEX('la-liga ranking'!$A$2:$I$21,MATCH($A58,'la-liga ranking'!$A$2:$A$21,0),9)/(INDEX('la-liga ranking'!$A$2:$I$21,MATCH($B58,'la-liga ranking'!$A$2:$A$21,0),9)+0.1)</f>
        <v>0.97256857855361589</v>
      </c>
      <c r="I58" s="22">
        <f>(INDEX('world ranking'!$A$2:$B$21,MATCH($A58,'world ranking'!$A$2:$A$21,0),2)/(INDEX('world ranking'!$A$2:$B$21,MATCH($B58,'world ranking'!$A$2:$A$21,0),2)+0.1))*20</f>
        <v>20.281292145655385</v>
      </c>
      <c r="J58" s="22">
        <f>INDEX('la-liga ranking'!$A$2:$I$21,MATCH($A58,'la-liga ranking'!$A$2:$A$21,0),4)/(INDEX('la-liga ranking'!$A$2:$I$21,MATCH($B58,'la-liga ranking'!$A$2:$A$21,0),4)+0.1)</f>
        <v>0.99009900990099009</v>
      </c>
      <c r="K58" s="22">
        <f>INDEX('la-liga ranking'!$A$2:$I$21,MATCH($A58,'la-liga ranking'!$A$2:$A$21,0),5)/(INDEX('la-liga ranking'!$A$2:$I$21,MATCH($B58,'la-liga ranking'!$A$2:$A$21,0),5)+0.1)</f>
        <v>1.0596026490066226</v>
      </c>
      <c r="L58" s="22">
        <f>(INDEX('la-liga ranking'!$A$2:$I$21,MATCH($B58,'la-liga ranking'!$A$2:$A$21,0),7)+0.1)/INDEX('la-liga ranking'!$A$2:$I$21,MATCH($A58,'la-liga ranking'!$A$2:$A$21,0),7)</f>
        <v>1.0297297297297299</v>
      </c>
      <c r="M58" s="22">
        <f>(INDEX('la-liga ranking'!$A$2:$I$21,MATCH($B58,'la-liga ranking'!$A$2:$A$21,0),8)+0.1)/INDEX('la-liga ranking'!$A$2:$I$21,MATCH($A58,'la-liga ranking'!$A$2:$A$21,0),8)</f>
        <v>1.04375</v>
      </c>
      <c r="N58" s="22">
        <f>(INDEX('la-liga ranking'!$A$2:$I$21,MATCH($B58,'la-liga ranking'!$A$2:$A$21,0),9)+0.1)/(INDEX('la-liga ranking'!$A$2:$I$21,MATCH($A58,'la-liga ranking'!$A$2:$A$21,0),9)+0.1)</f>
        <v>1.0255754475703325</v>
      </c>
      <c r="O58" s="22">
        <f>((INDEX('world ranking'!$A$2:$B$21,MATCH($B58,'world ranking'!$A$2:$A$21,0),2)+0.1)/(INDEX('world ranking'!$A$2:$B$21,MATCH($A58,'world ranking'!$A$2:$A$21,0),2)+0.1))*20</f>
        <v>19.721360268507379</v>
      </c>
      <c r="P58" s="22">
        <f>(INDEX('la-liga ranking'!$A$2:$I$21,MATCH($B58,'la-liga ranking'!$A$2:$A$21,0),4)+0.1)/(INDEX('la-liga ranking'!$A$2:$I$21,MATCH($A58,'la-liga ranking'!$A$2:$A$21,0),4)+0.1)</f>
        <v>1</v>
      </c>
      <c r="Q58" s="22">
        <f>(INDEX('la-liga ranking'!$A$2:$I$21,MATCH($B58,'la-liga ranking'!$A$2:$A$21,0),5)+0.1)/(INDEX('la-liga ranking'!$A$2:$I$21,MATCH($A58,'la-liga ranking'!$A$2:$A$21,0),5)+0.1)</f>
        <v>0.93788819875776386</v>
      </c>
      <c r="R58" s="22">
        <f t="shared" si="0"/>
        <v>26.115921943228983</v>
      </c>
      <c r="S58" s="22">
        <f t="shared" si="1"/>
        <v>24.758303644565206</v>
      </c>
      <c r="T58" s="22">
        <f t="shared" si="2"/>
        <v>50.874225587794186</v>
      </c>
      <c r="U58" s="14">
        <f t="shared" si="3"/>
        <v>0.5133428890855638</v>
      </c>
      <c r="V58" s="14">
        <f t="shared" si="4"/>
        <v>0.48665711091443625</v>
      </c>
      <c r="W58" t="str">
        <f t="shared" si="5"/>
        <v>H</v>
      </c>
      <c r="X58" t="b">
        <f t="shared" si="6"/>
        <v>1</v>
      </c>
    </row>
    <row r="59" spans="1:24" x14ac:dyDescent="0.25">
      <c r="A59" t="str">
        <v>Athletic Club</v>
      </c>
      <c r="B59" t="str">
        <v>Villarreal</v>
      </c>
      <c r="C59">
        <v>2</v>
      </c>
      <c r="D59">
        <v>1</v>
      </c>
      <c r="E59" t="str">
        <v>H</v>
      </c>
      <c r="F59" s="22">
        <f>INDEX('la-liga ranking'!$A$2:$I$21,MATCH($A59,'la-liga ranking'!$A$2:$A$21,0),7)/(INDEX('la-liga ranking'!$A$2:$I$21,MATCH($B59,'la-liga ranking'!$A$2:$A$21,0),7)+0.1)</f>
        <v>0.7441016333938294</v>
      </c>
      <c r="G59" s="22">
        <f>INDEX('la-liga ranking'!$A$2:$I$21,MATCH($A59,'la-liga ranking'!$A$2:$A$21,0),8)/(INDEX('la-liga ranking'!$A$2:$I$21,MATCH($B59,'la-liga ranking'!$A$2:$A$21,0),8)+0.1)*-1</f>
        <v>-0.99706744868035191</v>
      </c>
      <c r="H59" s="22">
        <f>INDEX('la-liga ranking'!$A$2:$I$21,MATCH($A59,'la-liga ranking'!$A$2:$A$21,0),9)/(INDEX('la-liga ranking'!$A$2:$I$21,MATCH($B59,'la-liga ranking'!$A$2:$A$21,0),9)+0.1)</f>
        <v>0.9792843691148776</v>
      </c>
      <c r="I59" s="22">
        <f>(INDEX('world ranking'!$A$2:$B$21,MATCH($A59,'world ranking'!$A$2:$A$21,0),2)/(INDEX('world ranking'!$A$2:$B$21,MATCH($B59,'world ranking'!$A$2:$A$21,0),2)+0.1))*20</f>
        <v>18.669303884401959</v>
      </c>
      <c r="J59" s="22">
        <f>(INDEX('la-liga ranking'!$A$2:$I$21,MATCH($A59,'la-liga ranking'!$A$2:$A$21,0),4)/(INDEX('la-liga ranking'!$A$2:$I$21,MATCH($B59,'la-liga ranking'!$A$2:$A$21,0),4)+0.1))*1</f>
        <v>0.92198581560283688</v>
      </c>
      <c r="K59" s="22">
        <f>(INDEX('la-liga ranking'!$A$2:$I$21,MATCH($A59,'la-liga ranking'!$A$2:$A$21,0),5)/(INDEX('la-liga ranking'!$A$2:$I$21,MATCH($B59,'la-liga ranking'!$A$2:$A$21,0),5)+0.1))*-1</f>
        <v>-0.8910891089108911</v>
      </c>
      <c r="L59" s="22">
        <f>(INDEX('la-liga ranking'!$A$2:$I$21,MATCH($B59,'la-liga ranking'!$A$2:$A$21,0),7)+0.1)/INDEX('la-liga ranking'!$A$2:$I$21,MATCH($A59,'la-liga ranking'!$A$2:$A$21,0),7)</f>
        <v>1.3439024390243903</v>
      </c>
      <c r="M59" s="22">
        <f>(INDEX('la-liga ranking'!$A$2:$I$21,MATCH($B59,'la-liga ranking'!$A$2:$A$21,0),8)+0.1)/INDEX('la-liga ranking'!$A$2:$I$21,MATCH($A59,'la-liga ranking'!$A$2:$A$21,0),8)*-1</f>
        <v>-1.0029411764705882</v>
      </c>
      <c r="N59" s="22">
        <f>(INDEX('la-liga ranking'!$A$2:$I$21,MATCH($B59,'la-liga ranking'!$A$2:$A$21,0),9)+0.1)/(INDEX('la-liga ranking'!$A$2:$I$21,MATCH($A59,'la-liga ranking'!$A$2:$A$21,0),9)+0.1)</f>
        <v>1.0191938579654511</v>
      </c>
      <c r="O59" s="22">
        <f>((INDEX('world ranking'!$A$2:$B$21,MATCH($B59,'world ranking'!$A$2:$A$21,0),2)+0.1)/(INDEX('world ranking'!$A$2:$B$21,MATCH($A59,'world ranking'!$A$2:$A$21,0),2)+0.1))*20</f>
        <v>21.424283444176329</v>
      </c>
      <c r="P59" s="22">
        <f>(INDEX('la-liga ranking'!$A$2:$I$21,MATCH($B59,'la-liga ranking'!$A$2:$A$21,0),4)+0.1)/(INDEX('la-liga ranking'!$A$2:$I$21,MATCH($A59,'la-liga ranking'!$A$2:$A$21,0),4)+0.1)*1</f>
        <v>1.0763358778625953</v>
      </c>
      <c r="Q59" s="22">
        <f>(INDEX('la-liga ranking'!$A$2:$I$21,MATCH($B59,'la-liga ranking'!$A$2:$A$21,0),5)+0.1)/(INDEX('la-liga ranking'!$A$2:$I$21,MATCH($A59,'la-liga ranking'!$A$2:$A$21,0),5)+0.1)*-1</f>
        <v>-1.1098901098901099</v>
      </c>
      <c r="R59" s="22">
        <f t="shared" ref="R59:R61" si="16">(SUM(F59:K59))*1.05</f>
        <v>20.397845102168379</v>
      </c>
      <c r="S59" s="22">
        <f t="shared" si="1"/>
        <v>22.750884332668065</v>
      </c>
      <c r="T59" s="22">
        <f t="shared" si="2"/>
        <v>43.14872943483644</v>
      </c>
      <c r="U59" s="14">
        <f t="shared" si="3"/>
        <v>0.47273338912501167</v>
      </c>
      <c r="V59" s="14">
        <f t="shared" si="4"/>
        <v>0.52726661087498838</v>
      </c>
      <c r="W59" t="str">
        <f t="shared" si="5"/>
        <v>A</v>
      </c>
      <c r="X59" t="b">
        <f t="shared" si="6"/>
        <v>0</v>
      </c>
    </row>
    <row r="60" spans="1:24" x14ac:dyDescent="0.25">
      <c r="A60" t="str">
        <v>Granada</v>
      </c>
      <c r="B60" t="str">
        <v>Real Sociedad</v>
      </c>
      <c r="C60">
        <v>2</v>
      </c>
      <c r="D60">
        <v>3</v>
      </c>
      <c r="E60" t="str">
        <v>A</v>
      </c>
      <c r="F60" s="22">
        <f>INDEX('la-liga ranking'!$A$2:$I$21,MATCH($A60,'la-liga ranking'!$A$2:$A$21,0),7)/(INDEX('la-liga ranking'!$A$2:$I$21,MATCH($B60,'la-liga ranking'!$A$2:$A$21,0),7)+0.1)</f>
        <v>1.2609970674486803</v>
      </c>
      <c r="G60" s="22">
        <f>INDEX('la-liga ranking'!$A$2:$I$21,MATCH($A60,'la-liga ranking'!$A$2:$A$21,0),8)/(INDEX('la-liga ranking'!$A$2:$I$21,MATCH($B60,'la-liga ranking'!$A$2:$A$21,0),8)+0.1)*-1</f>
        <v>-1.7302052785923754</v>
      </c>
      <c r="H60" s="22">
        <f>INDEX('la-liga ranking'!$A$2:$I$21,MATCH($A60,'la-liga ranking'!$A$2:$A$21,0),9)/(INDEX('la-liga ranking'!$A$2:$I$21,MATCH($B60,'la-liga ranking'!$A$2:$A$21,0),9)+0.1)</f>
        <v>0.60606060606060608</v>
      </c>
      <c r="I60" s="22">
        <f>(INDEX('world ranking'!$A$2:$B$21,MATCH($A60,'world ranking'!$A$2:$A$21,0),2)/(INDEX('world ranking'!$A$2:$B$21,MATCH($B60,'world ranking'!$A$2:$A$21,0),2)+0.1))*20</f>
        <v>18.322413080691813</v>
      </c>
      <c r="J60" s="22">
        <f>(INDEX('la-liga ranking'!$A$2:$I$21,MATCH($A60,'la-liga ranking'!$A$2:$A$21,0),4)/(INDEX('la-liga ranking'!$A$2:$I$21,MATCH($B60,'la-liga ranking'!$A$2:$A$21,0),4)+0.1))*1</f>
        <v>0.46357615894039739</v>
      </c>
      <c r="K60" s="22">
        <f>(INDEX('la-liga ranking'!$A$2:$I$21,MATCH($A60,'la-liga ranking'!$A$2:$A$21,0),5)/(INDEX('la-liga ranking'!$A$2:$I$21,MATCH($B60,'la-liga ranking'!$A$2:$A$21,0),5)+0.1))*-1</f>
        <v>-1.6483516483516485</v>
      </c>
      <c r="L60" s="22">
        <f>(INDEX('la-liga ranking'!$A$2:$I$21,MATCH($B60,'la-liga ranking'!$A$2:$A$21,0),7)+0.1)/INDEX('la-liga ranking'!$A$2:$I$21,MATCH($A60,'la-liga ranking'!$A$2:$A$21,0),7)</f>
        <v>0.7930232558139535</v>
      </c>
      <c r="M60" s="22">
        <f>(INDEX('la-liga ranking'!$A$2:$I$21,MATCH($B60,'la-liga ranking'!$A$2:$A$21,0),8)+0.1)/INDEX('la-liga ranking'!$A$2:$I$21,MATCH($A60,'la-liga ranking'!$A$2:$A$21,0),8)*-1</f>
        <v>-0.57796610169491525</v>
      </c>
      <c r="N60" s="22">
        <f>(INDEX('la-liga ranking'!$A$2:$I$21,MATCH($B60,'la-liga ranking'!$A$2:$A$21,0),9)+0.1)/(INDEX('la-liga ranking'!$A$2:$I$21,MATCH($A60,'la-liga ranking'!$A$2:$A$21,0),9)+0.1)</f>
        <v>1.6451612903225805</v>
      </c>
      <c r="O60" s="22">
        <f>((INDEX('world ranking'!$A$2:$B$21,MATCH($B60,'world ranking'!$A$2:$A$21,0),2)+0.1)/(INDEX('world ranking'!$A$2:$B$21,MATCH($A60,'world ranking'!$A$2:$A$21,0),2)+0.1))*20</f>
        <v>21.829779009084469</v>
      </c>
      <c r="P60" s="22">
        <f>(INDEX('la-liga ranking'!$A$2:$I$21,MATCH($B60,'la-liga ranking'!$A$2:$A$21,0),4)+0.1)/(INDEX('la-liga ranking'!$A$2:$I$21,MATCH($A60,'la-liga ranking'!$A$2:$A$21,0),4)+0.1)*1</f>
        <v>2.126760563380282</v>
      </c>
      <c r="Q60" s="22">
        <f>(INDEX('la-liga ranking'!$A$2:$I$21,MATCH($B60,'la-liga ranking'!$A$2:$A$21,0),5)+0.1)/(INDEX('la-liga ranking'!$A$2:$I$21,MATCH($A60,'la-liga ranking'!$A$2:$A$21,0),5)+0.1)*-1</f>
        <v>-0.60264900662251653</v>
      </c>
      <c r="R60" s="22">
        <f t="shared" si="16"/>
        <v>18.138214485507348</v>
      </c>
      <c r="S60" s="22">
        <f t="shared" si="1"/>
        <v>25.214109010283853</v>
      </c>
      <c r="T60" s="22">
        <f t="shared" si="2"/>
        <v>43.352323495791197</v>
      </c>
      <c r="U60" s="14">
        <f t="shared" si="3"/>
        <v>0.41839082713221293</v>
      </c>
      <c r="V60" s="14">
        <f t="shared" si="4"/>
        <v>0.58160917286778713</v>
      </c>
      <c r="W60" t="str">
        <f t="shared" si="5"/>
        <v>A</v>
      </c>
      <c r="X60" t="b">
        <f t="shared" si="6"/>
        <v>1</v>
      </c>
    </row>
    <row r="61" spans="1:24" x14ac:dyDescent="0.25">
      <c r="A61" t="str">
        <v>Osasuna</v>
      </c>
      <c r="B61" t="str">
        <v>Real Betis Balompié</v>
      </c>
      <c r="C61">
        <v>1</v>
      </c>
      <c r="D61">
        <v>3</v>
      </c>
      <c r="E61" t="str">
        <v>A</v>
      </c>
      <c r="F61" s="22">
        <f>INDEX('la-liga ranking'!$A$2:$I$21,MATCH($A61,'la-liga ranking'!$A$2:$A$21,0),7)/(INDEX('la-liga ranking'!$A$2:$I$21,MATCH($B61,'la-liga ranking'!$A$2:$A$21,0),7)+0.1)</f>
        <v>0.63047285464098068</v>
      </c>
      <c r="G61" s="22">
        <f>INDEX('la-liga ranking'!$A$2:$I$21,MATCH($A61,'la-liga ranking'!$A$2:$A$21,0),8)/(INDEX('la-liga ranking'!$A$2:$I$21,MATCH($B61,'la-liga ranking'!$A$2:$A$21,0),8)+0.1)*-1</f>
        <v>-1.1471321695760599</v>
      </c>
      <c r="H61" s="22">
        <f>INDEX('la-liga ranking'!$A$2:$I$21,MATCH($A61,'la-liga ranking'!$A$2:$A$21,0),9)/(INDEX('la-liga ranking'!$A$2:$I$21,MATCH($B61,'la-liga ranking'!$A$2:$A$21,0),9)+0.1)</f>
        <v>0.79173838209982783</v>
      </c>
      <c r="I61" s="22">
        <f>(INDEX('world ranking'!$A$2:$B$21,MATCH($A61,'world ranking'!$A$2:$A$21,0),2)/(INDEX('world ranking'!$A$2:$B$21,MATCH($B61,'world ranking'!$A$2:$A$21,0),2)+0.1))*20</f>
        <v>18.56297742806272</v>
      </c>
      <c r="J61" s="22">
        <f>(INDEX('la-liga ranking'!$A$2:$I$21,MATCH($A61,'la-liga ranking'!$A$2:$A$21,0),4)/(INDEX('la-liga ranking'!$A$2:$I$21,MATCH($B61,'la-liga ranking'!$A$2:$A$21,0),4)+0.1))*1</f>
        <v>0.70175438596491224</v>
      </c>
      <c r="K61" s="22">
        <f>(INDEX('la-liga ranking'!$A$2:$I$21,MATCH($A61,'la-liga ranking'!$A$2:$A$21,0),5)/(INDEX('la-liga ranking'!$A$2:$I$21,MATCH($B61,'la-liga ranking'!$A$2:$A$21,0),5)+0.1))*-1</f>
        <v>-1.1711711711711712</v>
      </c>
      <c r="L61" s="22">
        <f>(INDEX('la-liga ranking'!$A$2:$I$21,MATCH($B61,'la-liga ranking'!$A$2:$A$21,0),7)+0.1)/INDEX('la-liga ranking'!$A$2:$I$21,MATCH($A61,'la-liga ranking'!$A$2:$A$21,0),7)</f>
        <v>1.5861111111111112</v>
      </c>
      <c r="M61" s="22">
        <f>(INDEX('la-liga ranking'!$A$2:$I$21,MATCH($B61,'la-liga ranking'!$A$2:$A$21,0),8)+0.1)/INDEX('la-liga ranking'!$A$2:$I$21,MATCH($A61,'la-liga ranking'!$A$2:$A$21,0),8)*-1</f>
        <v>-0.87173913043478268</v>
      </c>
      <c r="N61" s="22">
        <f>(INDEX('la-liga ranking'!$A$2:$I$21,MATCH($B61,'la-liga ranking'!$A$2:$A$21,0),9)+0.1)/(INDEX('la-liga ranking'!$A$2:$I$21,MATCH($A61,'la-liga ranking'!$A$2:$A$21,0),9)+0.1)</f>
        <v>1.2603036876355749</v>
      </c>
      <c r="O61" s="22">
        <f>((INDEX('world ranking'!$A$2:$B$21,MATCH($B61,'world ranking'!$A$2:$A$21,0),2)+0.1)/(INDEX('world ranking'!$A$2:$B$21,MATCH($A61,'world ranking'!$A$2:$A$21,0),2)+0.1))*20</f>
        <v>21.546933976857868</v>
      </c>
      <c r="P61" s="22">
        <f>(INDEX('la-liga ranking'!$A$2:$I$21,MATCH($B61,'la-liga ranking'!$A$2:$A$21,0),4)+0.1)/(INDEX('la-liga ranking'!$A$2:$I$21,MATCH($A61,'la-liga ranking'!$A$2:$A$21,0),4)+0.1)*1</f>
        <v>1.4132231404958679</v>
      </c>
      <c r="Q61" s="22">
        <f>(INDEX('la-liga ranking'!$A$2:$I$21,MATCH($B61,'la-liga ranking'!$A$2:$A$21,0),5)+0.1)/(INDEX('la-liga ranking'!$A$2:$I$21,MATCH($A61,'la-liga ranking'!$A$2:$A$21,0),5)+0.1)*-1</f>
        <v>-0.84732824427480913</v>
      </c>
      <c r="R61" s="22">
        <f t="shared" si="16"/>
        <v>19.287071695522272</v>
      </c>
      <c r="S61" s="22">
        <f t="shared" si="1"/>
        <v>24.087504541390832</v>
      </c>
      <c r="T61" s="22">
        <f t="shared" si="2"/>
        <v>43.3745762369131</v>
      </c>
      <c r="U61" s="14">
        <f t="shared" si="3"/>
        <v>0.44466305769019548</v>
      </c>
      <c r="V61" s="14">
        <f t="shared" si="4"/>
        <v>0.55533694230980457</v>
      </c>
      <c r="W61" t="str">
        <f t="shared" si="5"/>
        <v>A</v>
      </c>
      <c r="X61" t="b">
        <f t="shared" si="6"/>
        <v>1</v>
      </c>
    </row>
    <row r="62" spans="1:24" x14ac:dyDescent="0.25">
      <c r="A62" t="str">
        <v>Cádiz</v>
      </c>
      <c r="B62" t="str">
        <v>Barcelona</v>
      </c>
      <c r="C62">
        <v>0</v>
      </c>
      <c r="D62">
        <v>0</v>
      </c>
      <c r="E62" t="str">
        <v>D</v>
      </c>
      <c r="F62" s="22">
        <f>INDEX('la-liga ranking'!$A$2:$I$21,MATCH($A62,'la-liga ranking'!$A$2:$A$21,0),7)/(INDEX('la-liga ranking'!$A$2:$I$21,MATCH($B62,'la-liga ranking'!$A$2:$A$21,0),7)+0.1)</f>
        <v>0.50691244239631339</v>
      </c>
      <c r="G62" s="22">
        <f>INDEX('la-liga ranking'!$A$2:$I$21,MATCH($A62,'la-liga ranking'!$A$2:$A$21,0),8)/(INDEX('la-liga ranking'!$A$2:$I$21,MATCH($B62,'la-liga ranking'!$A$2:$A$21,0),8)+0.1)</f>
        <v>1.3390313390313391</v>
      </c>
      <c r="H62" s="22">
        <f>INDEX('la-liga ranking'!$A$2:$I$21,MATCH($A62,'la-liga ranking'!$A$2:$A$21,0),9)/(INDEX('la-liga ranking'!$A$2:$I$21,MATCH($B62,'la-liga ranking'!$A$2:$A$21,0),9)+0.1)</f>
        <v>0.50651230101302469</v>
      </c>
      <c r="I62" s="22">
        <f>(INDEX('world ranking'!$A$2:$B$21,MATCH($A62,'world ranking'!$A$2:$A$21,0),2)/(INDEX('world ranking'!$A$2:$B$21,MATCH($B62,'world ranking'!$A$2:$A$21,0),2)+0.1))*20</f>
        <v>16.108171663727219</v>
      </c>
      <c r="J62" s="22">
        <f>INDEX('la-liga ranking'!$A$2:$I$21,MATCH($A62,'la-liga ranking'!$A$2:$A$21,0),4)/(INDEX('la-liga ranking'!$A$2:$I$21,MATCH($B62,'la-liga ranking'!$A$2:$A$21,0),4)+0.1)</f>
        <v>0.34825870646766166</v>
      </c>
      <c r="K62" s="22">
        <f>INDEX('la-liga ranking'!$A$2:$I$21,MATCH($A62,'la-liga ranking'!$A$2:$A$21,0),5)/(INDEX('la-liga ranking'!$A$2:$I$21,MATCH($B62,'la-liga ranking'!$A$2:$A$21,0),5)+0.1)</f>
        <v>2.2950819672131151</v>
      </c>
      <c r="L62" s="22">
        <f>(INDEX('la-liga ranking'!$A$2:$I$21,MATCH($B62,'la-liga ranking'!$A$2:$A$21,0),7)+0.1)/INDEX('la-liga ranking'!$A$2:$I$21,MATCH($A62,'la-liga ranking'!$A$2:$A$21,0),7)</f>
        <v>1.9727272727272727</v>
      </c>
      <c r="M62" s="22">
        <f>(INDEX('la-liga ranking'!$A$2:$I$21,MATCH($B62,'la-liga ranking'!$A$2:$A$21,0),8)+0.1)/INDEX('la-liga ranking'!$A$2:$I$21,MATCH($A62,'la-liga ranking'!$A$2:$A$21,0),8)</f>
        <v>0.7468085106382979</v>
      </c>
      <c r="N62" s="22">
        <f>(INDEX('la-liga ranking'!$A$2:$I$21,MATCH($B62,'la-liga ranking'!$A$2:$A$21,0),9)+0.1)/(INDEX('la-liga ranking'!$A$2:$I$21,MATCH($A62,'la-liga ranking'!$A$2:$A$21,0),9)+0.1)</f>
        <v>1.9686609686609684</v>
      </c>
      <c r="O62" s="22">
        <f>((INDEX('world ranking'!$A$2:$B$21,MATCH($B62,'world ranking'!$A$2:$A$21,0),2)+0.1)/(INDEX('world ranking'!$A$2:$B$21,MATCH($A62,'world ranking'!$A$2:$A$21,0),2)+0.1))*20</f>
        <v>24.830469112865767</v>
      </c>
      <c r="P62" s="22">
        <f>(INDEX('la-liga ranking'!$A$2:$I$21,MATCH($B62,'la-liga ranking'!$A$2:$A$21,0),4)+0.1)/(INDEX('la-liga ranking'!$A$2:$I$21,MATCH($A62,'la-liga ranking'!$A$2:$A$21,0),4)+0.1)</f>
        <v>2.830985915492958</v>
      </c>
      <c r="Q62" s="22">
        <f>(INDEX('la-liga ranking'!$A$2:$I$21,MATCH($B62,'la-liga ranking'!$A$2:$A$21,0),5)+0.1)/(INDEX('la-liga ranking'!$A$2:$I$21,MATCH($A62,'la-liga ranking'!$A$2:$A$21,0),5)+0.1)</f>
        <v>0.43262411347517726</v>
      </c>
      <c r="R62" s="22">
        <f t="shared" si="0"/>
        <v>21.842607314543375</v>
      </c>
      <c r="S62" s="22">
        <f t="shared" si="1"/>
        <v>32.782275893860444</v>
      </c>
      <c r="T62" s="22">
        <f t="shared" si="2"/>
        <v>54.624883208403816</v>
      </c>
      <c r="U62" s="14">
        <f t="shared" si="3"/>
        <v>0.39986551973410861</v>
      </c>
      <c r="V62" s="14">
        <f t="shared" si="4"/>
        <v>0.60013448026589145</v>
      </c>
      <c r="W62" t="str">
        <f t="shared" si="5"/>
        <v>A</v>
      </c>
      <c r="X62" t="b">
        <f t="shared" si="6"/>
        <v>1</v>
      </c>
    </row>
    <row r="63" spans="1:24" x14ac:dyDescent="0.25">
      <c r="A63" t="str">
        <v>Getafe</v>
      </c>
      <c r="B63" t="str">
        <v>Sevilla</v>
      </c>
      <c r="C63">
        <v>0</v>
      </c>
      <c r="D63">
        <v>1</v>
      </c>
      <c r="E63" t="str">
        <v>A</v>
      </c>
      <c r="F63" s="22">
        <f>INDEX('la-liga ranking'!$A$2:$I$21,MATCH($A63,'la-liga ranking'!$A$2:$A$21,0),7)/(INDEX('la-liga ranking'!$A$2:$I$21,MATCH($B63,'la-liga ranking'!$A$2:$A$21,0),7)+0.1)</f>
        <v>0.60665362035225046</v>
      </c>
      <c r="G63" s="22">
        <f>INDEX('la-liga ranking'!$A$2:$I$21,MATCH($A63,'la-liga ranking'!$A$2:$A$21,0),8)/(INDEX('la-liga ranking'!$A$2:$I$21,MATCH($B63,'la-liga ranking'!$A$2:$A$21,0),8)+0.1)*-1</f>
        <v>-1.2714776632302405</v>
      </c>
      <c r="H63" s="22">
        <f>INDEX('la-liga ranking'!$A$2:$I$21,MATCH($A63,'la-liga ranking'!$A$2:$A$21,0),9)/(INDEX('la-liga ranking'!$A$2:$I$21,MATCH($B63,'la-liga ranking'!$A$2:$A$21,0),9)+0.1)</f>
        <v>0.56835637480798773</v>
      </c>
      <c r="I63" s="22">
        <f>(INDEX('world ranking'!$A$2:$B$21,MATCH($A63,'world ranking'!$A$2:$A$21,0),2)/(INDEX('world ranking'!$A$2:$B$21,MATCH($B63,'world ranking'!$A$2:$A$21,0),2)+0.1))*20</f>
        <v>17.615220600295228</v>
      </c>
      <c r="J63" s="22">
        <f>(INDEX('la-liga ranking'!$A$2:$I$21,MATCH($A63,'la-liga ranking'!$A$2:$A$21,0),4)/(INDEX('la-liga ranking'!$A$2:$I$21,MATCH($B63,'la-liga ranking'!$A$2:$A$21,0),4)+0.1))*1</f>
        <v>0.46783625730994149</v>
      </c>
      <c r="K63" s="22">
        <f>(INDEX('la-liga ranking'!$A$2:$I$21,MATCH($A63,'la-liga ranking'!$A$2:$A$21,0),5)/(INDEX('la-liga ranking'!$A$2:$I$21,MATCH($B63,'la-liga ranking'!$A$2:$A$21,0),5)+0.1))*-1</f>
        <v>-3.4146341463414638</v>
      </c>
      <c r="L63" s="22">
        <f>(INDEX('la-liga ranking'!$A$2:$I$21,MATCH($B63,'la-liga ranking'!$A$2:$A$21,0),7)+0.1)/INDEX('la-liga ranking'!$A$2:$I$21,MATCH($A63,'la-liga ranking'!$A$2:$A$21,0),7)</f>
        <v>1.6483870967741936</v>
      </c>
      <c r="M63" s="22">
        <f>(INDEX('la-liga ranking'!$A$2:$I$21,MATCH($B63,'la-liga ranking'!$A$2:$A$21,0),8)+0.1)/INDEX('la-liga ranking'!$A$2:$I$21,MATCH($A63,'la-liga ranking'!$A$2:$A$21,0),8)*-1</f>
        <v>-0.78648648648648656</v>
      </c>
      <c r="N63" s="22">
        <f>(INDEX('la-liga ranking'!$A$2:$I$21,MATCH($B63,'la-liga ranking'!$A$2:$A$21,0),9)+0.1)/(INDEX('la-liga ranking'!$A$2:$I$21,MATCH($A63,'la-liga ranking'!$A$2:$A$21,0),9)+0.1)</f>
        <v>1.7547169811320753</v>
      </c>
      <c r="O63" s="22">
        <f>((INDEX('world ranking'!$A$2:$B$21,MATCH($B63,'world ranking'!$A$2:$A$21,0),2)+0.1)/(INDEX('world ranking'!$A$2:$B$21,MATCH($A63,'world ranking'!$A$2:$A$21,0),2)+0.1))*20</f>
        <v>22.706225560176279</v>
      </c>
      <c r="P63" s="22">
        <f>(INDEX('la-liga ranking'!$A$2:$I$21,MATCH($B63,'la-liga ranking'!$A$2:$A$21,0),4)+0.1)/(INDEX('la-liga ranking'!$A$2:$I$21,MATCH($A63,'la-liga ranking'!$A$2:$A$21,0),4)+0.1)*1</f>
        <v>2.1111111111111112</v>
      </c>
      <c r="Q63" s="22">
        <f>(INDEX('la-liga ranking'!$A$2:$I$21,MATCH($B63,'la-liga ranking'!$A$2:$A$21,0),5)+0.1)/(INDEX('la-liga ranking'!$A$2:$I$21,MATCH($A63,'la-liga ranking'!$A$2:$A$21,0),5)+0.1)*-1</f>
        <v>-0.29078014184397161</v>
      </c>
      <c r="R63" s="22">
        <f>(SUM(F63:K63))*1.05</f>
        <v>15.30055279535339</v>
      </c>
      <c r="S63" s="22">
        <f>SUM(L63:Q63)</f>
        <v>27.1431741208632</v>
      </c>
      <c r="T63" s="22">
        <f t="shared" si="2"/>
        <v>42.44372691621659</v>
      </c>
      <c r="U63" s="14">
        <f t="shared" si="3"/>
        <v>0.36049032229324485</v>
      </c>
      <c r="V63" s="14">
        <f t="shared" si="4"/>
        <v>0.63950967770675515</v>
      </c>
      <c r="W63" t="str">
        <f t="shared" si="5"/>
        <v>A</v>
      </c>
      <c r="X63" t="b">
        <f t="shared" si="6"/>
        <v>1</v>
      </c>
    </row>
    <row r="64" spans="1:24" x14ac:dyDescent="0.25">
      <c r="A64" t="str">
        <v>Osasuna</v>
      </c>
      <c r="B64" t="str">
        <v>Celta Vigo</v>
      </c>
      <c r="C64">
        <v>0</v>
      </c>
      <c r="D64">
        <v>0</v>
      </c>
      <c r="E64" t="str">
        <v>D</v>
      </c>
      <c r="F64" s="22">
        <f>INDEX('la-liga ranking'!$A$2:$I$21,MATCH($A64,'la-liga ranking'!$A$2:$A$21,0),7)/(INDEX('la-liga ranking'!$A$2:$I$21,MATCH($B64,'la-liga ranking'!$A$2:$A$21,0),7)+0.1)</f>
        <v>0.87591240875912402</v>
      </c>
      <c r="G64" s="22">
        <f>INDEX('la-liga ranking'!$A$2:$I$21,MATCH($A64,'la-liga ranking'!$A$2:$A$21,0),8)/(INDEX('la-liga ranking'!$A$2:$I$21,MATCH($B64,'la-liga ranking'!$A$2:$A$21,0),8)+0.1)</f>
        <v>1.2073490813648293</v>
      </c>
      <c r="H64" s="22">
        <f>INDEX('la-liga ranking'!$A$2:$I$21,MATCH($A64,'la-liga ranking'!$A$2:$A$21,0),9)/(INDEX('la-liga ranking'!$A$2:$I$21,MATCH($B64,'la-liga ranking'!$A$2:$A$21,0),9)+0.1)</f>
        <v>1.0672853828306264</v>
      </c>
      <c r="I64" s="22">
        <f>(INDEX('world ranking'!$A$2:$B$21,MATCH($A64,'world ranking'!$A$2:$A$21,0),2)/(INDEX('world ranking'!$A$2:$B$21,MATCH($B64,'world ranking'!$A$2:$A$21,0),2)+0.1))*20</f>
        <v>19.145785202298441</v>
      </c>
      <c r="J64" s="22">
        <f>INDEX('la-liga ranking'!$A$2:$I$21,MATCH($A64,'la-liga ranking'!$A$2:$A$21,0),4)/(INDEX('la-liga ranking'!$A$2:$I$21,MATCH($B64,'la-liga ranking'!$A$2:$A$21,0),4)+0.1)</f>
        <v>1.0810810810810811</v>
      </c>
      <c r="K64" s="22">
        <f>INDEX('la-liga ranking'!$A$2:$I$21,MATCH($A64,'la-liga ranking'!$A$2:$A$21,0),5)/(INDEX('la-liga ranking'!$A$2:$I$21,MATCH($B64,'la-liga ranking'!$A$2:$A$21,0),5)+0.1)</f>
        <v>0.92198581560283688</v>
      </c>
      <c r="L64" s="22">
        <f>(INDEX('la-liga ranking'!$A$2:$I$21,MATCH($B64,'la-liga ranking'!$A$2:$A$21,0),7)+0.1)/INDEX('la-liga ranking'!$A$2:$I$21,MATCH($A64,'la-liga ranking'!$A$2:$A$21,0),7)</f>
        <v>1.1416666666666666</v>
      </c>
      <c r="M64" s="22">
        <f>(INDEX('la-liga ranking'!$A$2:$I$21,MATCH($B64,'la-liga ranking'!$A$2:$A$21,0),8)+0.1)/INDEX('la-liga ranking'!$A$2:$I$21,MATCH($A64,'la-liga ranking'!$A$2:$A$21,0),8)</f>
        <v>0.82826086956521738</v>
      </c>
      <c r="N64" s="22">
        <f>(INDEX('la-liga ranking'!$A$2:$I$21,MATCH($B64,'la-liga ranking'!$A$2:$A$21,0),9)+0.1)/(INDEX('la-liga ranking'!$A$2:$I$21,MATCH($A64,'la-liga ranking'!$A$2:$A$21,0),9)+0.1)</f>
        <v>0.93492407809110634</v>
      </c>
      <c r="O64" s="22">
        <f>((INDEX('world ranking'!$A$2:$B$21,MATCH($B64,'world ranking'!$A$2:$A$21,0),2)+0.1)/(INDEX('world ranking'!$A$2:$B$21,MATCH($A64,'world ranking'!$A$2:$A$21,0),2)+0.1))*20</f>
        <v>20.891033970670133</v>
      </c>
      <c r="P64" s="22">
        <f>(INDEX('la-liga ranking'!$A$2:$I$21,MATCH($B64,'la-liga ranking'!$A$2:$A$21,0),4)+0.1)/(INDEX('la-liga ranking'!$A$2:$I$21,MATCH($A64,'la-liga ranking'!$A$2:$A$21,0),4)+0.1)</f>
        <v>0.91735537190082639</v>
      </c>
      <c r="Q64" s="22">
        <f>(INDEX('la-liga ranking'!$A$2:$I$21,MATCH($B64,'la-liga ranking'!$A$2:$A$21,0),5)+0.1)/(INDEX('la-liga ranking'!$A$2:$I$21,MATCH($A64,'la-liga ranking'!$A$2:$A$21,0),5)+0.1)</f>
        <v>1.0763358778625953</v>
      </c>
      <c r="R64" s="22">
        <f t="shared" si="0"/>
        <v>25.149877935954731</v>
      </c>
      <c r="S64" s="22">
        <f t="shared" si="1"/>
        <v>25.789576834756545</v>
      </c>
      <c r="T64" s="22">
        <f t="shared" si="2"/>
        <v>50.939454770711279</v>
      </c>
      <c r="U64" s="14">
        <f t="shared" si="3"/>
        <v>0.49372098796815522</v>
      </c>
      <c r="V64" s="14">
        <f t="shared" si="4"/>
        <v>0.50627901203184467</v>
      </c>
      <c r="W64" t="str">
        <f t="shared" si="5"/>
        <v>A</v>
      </c>
      <c r="X64" t="b">
        <f t="shared" si="6"/>
        <v>1</v>
      </c>
    </row>
    <row r="65" spans="1:24" x14ac:dyDescent="0.25">
      <c r="A65" t="str">
        <v>Granada</v>
      </c>
      <c r="B65" t="str">
        <v>Osasuna</v>
      </c>
      <c r="C65">
        <v>0</v>
      </c>
      <c r="D65">
        <v>2</v>
      </c>
      <c r="E65" t="str">
        <v>A</v>
      </c>
      <c r="F65" s="22">
        <f>INDEX('la-liga ranking'!$A$2:$I$21,MATCH($A65,'la-liga ranking'!$A$2:$A$21,0),7)/(INDEX('la-liga ranking'!$A$2:$I$21,MATCH($B65,'la-liga ranking'!$A$2:$A$21,0),7)+0.1)</f>
        <v>1.1911357340720221</v>
      </c>
      <c r="G65" s="22">
        <f>INDEX('la-liga ranking'!$A$2:$I$21,MATCH($A65,'la-liga ranking'!$A$2:$A$21,0),8)/(INDEX('la-liga ranking'!$A$2:$I$21,MATCH($B65,'la-liga ranking'!$A$2:$A$21,0),8)+0.1)*-1</f>
        <v>-1.2798264642082429</v>
      </c>
      <c r="H65" s="22">
        <f>INDEX('la-liga ranking'!$A$2:$I$21,MATCH($A65,'la-liga ranking'!$A$2:$A$21,0),9)/(INDEX('la-liga ranking'!$A$2:$I$21,MATCH($B65,'la-liga ranking'!$A$2:$A$21,0),9)+0.1)</f>
        <v>0.73752711496746204</v>
      </c>
      <c r="I65" s="22">
        <f>(INDEX('world ranking'!$A$2:$B$21,MATCH($A65,'world ranking'!$A$2:$A$21,0),2)/(INDEX('world ranking'!$A$2:$B$21,MATCH($B65,'world ranking'!$A$2:$A$21,0),2)+0.1))*20</f>
        <v>19.206732256667287</v>
      </c>
      <c r="J65" s="22">
        <f>(INDEX('la-liga ranking'!$A$2:$I$21,MATCH($A65,'la-liga ranking'!$A$2:$A$21,0),4)/(INDEX('la-liga ranking'!$A$2:$I$21,MATCH($B65,'la-liga ranking'!$A$2:$A$21,0),4)+0.1))*1</f>
        <v>0.57851239669421495</v>
      </c>
      <c r="K65" s="22">
        <f>(INDEX('la-liga ranking'!$A$2:$I$21,MATCH($A65,'la-liga ranking'!$A$2:$A$21,0),5)/(INDEX('la-liga ranking'!$A$2:$I$21,MATCH($B65,'la-liga ranking'!$A$2:$A$21,0),5)+0.1))*-1</f>
        <v>-1.1450381679389314</v>
      </c>
      <c r="L65" s="22">
        <f>(INDEX('la-liga ranking'!$A$2:$I$21,MATCH($B65,'la-liga ranking'!$A$2:$A$21,0),7)+0.1)/INDEX('la-liga ranking'!$A$2:$I$21,MATCH($A65,'la-liga ranking'!$A$2:$A$21,0),7)</f>
        <v>0.83953488372093021</v>
      </c>
      <c r="M65" s="22">
        <f>(INDEX('la-liga ranking'!$A$2:$I$21,MATCH($B65,'la-liga ranking'!$A$2:$A$21,0),8)+0.1)/INDEX('la-liga ranking'!$A$2:$I$21,MATCH($A65,'la-liga ranking'!$A$2:$A$21,0),8)*-1</f>
        <v>-0.78135593220338984</v>
      </c>
      <c r="N65" s="22">
        <f>(INDEX('la-liga ranking'!$A$2:$I$21,MATCH($B65,'la-liga ranking'!$A$2:$A$21,0),9)+0.1)/(INDEX('la-liga ranking'!$A$2:$I$21,MATCH($A65,'la-liga ranking'!$A$2:$A$21,0),9)+0.1)</f>
        <v>1.3519061583577712</v>
      </c>
      <c r="O65" s="22">
        <f>((INDEX('world ranking'!$A$2:$B$21,MATCH($B65,'world ranking'!$A$2:$A$21,0),2)+0.1)/(INDEX('world ranking'!$A$2:$B$21,MATCH($A65,'world ranking'!$A$2:$A$21,0),2)+0.1))*20</f>
        <v>20.824689130854971</v>
      </c>
      <c r="P65" s="22">
        <f>(INDEX('la-liga ranking'!$A$2:$I$21,MATCH($B65,'la-liga ranking'!$A$2:$A$21,0),4)+0.1)/(INDEX('la-liga ranking'!$A$2:$I$21,MATCH($A65,'la-liga ranking'!$A$2:$A$21,0),4)+0.1)*1</f>
        <v>1.704225352112676</v>
      </c>
      <c r="Q65" s="22">
        <f>(INDEX('la-liga ranking'!$A$2:$I$21,MATCH($B65,'la-liga ranking'!$A$2:$A$21,0),5)+0.1)/(INDEX('la-liga ranking'!$A$2:$I$21,MATCH($A65,'la-liga ranking'!$A$2:$A$21,0),5)+0.1)*-1</f>
        <v>-0.86754966887417218</v>
      </c>
      <c r="R65" s="22">
        <f>(SUM(F65:K65))*1.05</f>
        <v>20.253495013766504</v>
      </c>
      <c r="S65" s="22">
        <f>SUM(L65:Q65)</f>
        <v>23.071449923968785</v>
      </c>
      <c r="T65" s="22">
        <f t="shared" si="2"/>
        <v>43.324944937735289</v>
      </c>
      <c r="U65" s="14">
        <f t="shared" si="3"/>
        <v>0.46747884025874559</v>
      </c>
      <c r="V65" s="14">
        <f t="shared" si="4"/>
        <v>0.53252115974125436</v>
      </c>
      <c r="W65" t="str">
        <f t="shared" si="5"/>
        <v>A</v>
      </c>
      <c r="X65" t="b">
        <f t="shared" si="6"/>
        <v>1</v>
      </c>
    </row>
    <row r="66" spans="1:24" x14ac:dyDescent="0.25">
      <c r="A66" t="str">
        <v>Real Madrid</v>
      </c>
      <c r="B66" t="str">
        <v>Elche CF</v>
      </c>
      <c r="C66">
        <v>2</v>
      </c>
      <c r="D66">
        <v>2</v>
      </c>
      <c r="E66" t="str">
        <v>D</v>
      </c>
      <c r="F66" s="22">
        <f>INDEX('la-liga ranking'!$A$2:$I$21,MATCH($A66,'la-liga ranking'!$A$2:$A$21,0),7)/(INDEX('la-liga ranking'!$A$2:$I$21,MATCH($B66,'la-liga ranking'!$A$2:$A$21,0),7)+0.1)</f>
        <v>1.9676549865229109</v>
      </c>
      <c r="G66" s="22">
        <f>INDEX('la-liga ranking'!$A$2:$I$21,MATCH($A66,'la-liga ranking'!$A$2:$A$21,0),8)/(INDEX('la-liga ranking'!$A$2:$I$21,MATCH($B66,'la-liga ranking'!$A$2:$A$21,0),8)+0.1)</f>
        <v>0.62370062370062374</v>
      </c>
      <c r="H66" s="22">
        <f>INDEX('la-liga ranking'!$A$2:$I$21,MATCH($A66,'la-liga ranking'!$A$2:$A$21,0),9)/(INDEX('la-liga ranking'!$A$2:$I$21,MATCH($B66,'la-liga ranking'!$A$2:$A$21,0),9)+0.1)</f>
        <v>2.0716112531969308</v>
      </c>
      <c r="I66" s="22">
        <f>(INDEX('world ranking'!$A$2:$B$21,MATCH($A66,'world ranking'!$A$2:$A$21,0),2)/(INDEX('world ranking'!$A$2:$B$21,MATCH($B66,'world ranking'!$A$2:$A$21,0),2)+0.1))*20</f>
        <v>24.900259641567981</v>
      </c>
      <c r="J66" s="22">
        <f>INDEX('la-liga ranking'!$A$2:$I$21,MATCH($A66,'la-liga ranking'!$A$2:$A$21,0),4)/(INDEX('la-liga ranking'!$A$2:$I$21,MATCH($B66,'la-liga ranking'!$A$2:$A$21,0),4)+0.1)</f>
        <v>2.4752475247524752</v>
      </c>
      <c r="K66" s="22">
        <f>INDEX('la-liga ranking'!$A$2:$I$21,MATCH($A66,'la-liga ranking'!$A$2:$A$21,0),5)/(INDEX('la-liga ranking'!$A$2:$I$21,MATCH($B66,'la-liga ranking'!$A$2:$A$21,0),5)+0.1)</f>
        <v>0.24844720496894407</v>
      </c>
      <c r="L66" s="22">
        <f>(INDEX('la-liga ranking'!$A$2:$I$21,MATCH($B66,'la-liga ranking'!$A$2:$A$21,0),7)+0.1)/INDEX('la-liga ranking'!$A$2:$I$21,MATCH($A66,'la-liga ranking'!$A$2:$A$21,0),7)</f>
        <v>0.50821917808219175</v>
      </c>
      <c r="M66" s="22">
        <f>(INDEX('la-liga ranking'!$A$2:$I$21,MATCH($B66,'la-liga ranking'!$A$2:$A$21,0),8)+0.1)/INDEX('la-liga ranking'!$A$2:$I$21,MATCH($A66,'la-liga ranking'!$A$2:$A$21,0),8)</f>
        <v>1.6033333333333333</v>
      </c>
      <c r="N66" s="22">
        <f>(INDEX('la-liga ranking'!$A$2:$I$21,MATCH($B66,'la-liga ranking'!$A$2:$A$21,0),9)+0.1)/(INDEX('la-liga ranking'!$A$2:$I$21,MATCH($A66,'la-liga ranking'!$A$2:$A$21,0),9)+0.1)</f>
        <v>0.48212083847102349</v>
      </c>
      <c r="O66" s="22">
        <f>((INDEX('world ranking'!$A$2:$B$21,MATCH($B66,'world ranking'!$A$2:$A$21,0),2)+0.1)/(INDEX('world ranking'!$A$2:$B$21,MATCH($A66,'world ranking'!$A$2:$A$21,0),2)+0.1))*20</f>
        <v>16.063272468338333</v>
      </c>
      <c r="P66" s="22">
        <f>(INDEX('la-liga ranking'!$A$2:$I$21,MATCH($B66,'la-liga ranking'!$A$2:$A$21,0),4)+0.1)/(INDEX('la-liga ranking'!$A$2:$I$21,MATCH($A66,'la-liga ranking'!$A$2:$A$21,0),4)+0.1)</f>
        <v>0.40239043824701193</v>
      </c>
      <c r="Q66" s="22">
        <f>(INDEX('la-liga ranking'!$A$2:$I$21,MATCH($B66,'la-liga ranking'!$A$2:$A$21,0),5)+0.1)/(INDEX('la-liga ranking'!$A$2:$I$21,MATCH($A66,'la-liga ranking'!$A$2:$A$21,0),5)+0.1)</f>
        <v>3.9268292682926838</v>
      </c>
      <c r="R66" s="22">
        <f t="shared" si="0"/>
        <v>33.41696347792471</v>
      </c>
      <c r="S66" s="22">
        <f t="shared" si="1"/>
        <v>22.986165524764573</v>
      </c>
      <c r="T66" s="22">
        <f t="shared" si="2"/>
        <v>56.403129002689283</v>
      </c>
      <c r="U66" s="14">
        <f t="shared" si="3"/>
        <v>0.59246648313307937</v>
      </c>
      <c r="V66" s="14">
        <f t="shared" si="4"/>
        <v>0.40753351686692063</v>
      </c>
      <c r="W66" t="str">
        <f t="shared" si="5"/>
        <v>H</v>
      </c>
      <c r="X66" t="b">
        <f t="shared" si="6"/>
        <v>1</v>
      </c>
    </row>
    <row r="67" spans="1:24" x14ac:dyDescent="0.25">
      <c r="A67" t="str">
        <v>Real Sociedad</v>
      </c>
      <c r="B67" t="str">
        <v>Getafe</v>
      </c>
      <c r="C67">
        <v>0</v>
      </c>
      <c r="D67">
        <v>0</v>
      </c>
      <c r="E67" t="str">
        <v>D</v>
      </c>
      <c r="F67" s="22">
        <f>INDEX('la-liga ranking'!$A$2:$I$21,MATCH($A67,'la-liga ranking'!$A$2:$A$21,0),7)/(INDEX('la-liga ranking'!$A$2:$I$21,MATCH($B67,'la-liga ranking'!$A$2:$A$21,0),7)+0.1)</f>
        <v>1.0932475884244373</v>
      </c>
      <c r="G67" s="22">
        <f>INDEX('la-liga ranking'!$A$2:$I$21,MATCH($A67,'la-liga ranking'!$A$2:$A$21,0),8)/(INDEX('la-liga ranking'!$A$2:$I$21,MATCH($B67,'la-liga ranking'!$A$2:$A$21,0),8)+0.1)</f>
        <v>0.9164420485175202</v>
      </c>
      <c r="H67" s="22">
        <f>INDEX('la-liga ranking'!$A$2:$I$21,MATCH($A67,'la-liga ranking'!$A$2:$A$21,0),9)/(INDEX('la-liga ranking'!$A$2:$I$21,MATCH($B67,'la-liga ranking'!$A$2:$A$21,0),9)+0.1)</f>
        <v>1.5094339622641508</v>
      </c>
      <c r="I67" s="22">
        <f>(INDEX('world ranking'!$A$2:$B$21,MATCH($A67,'world ranking'!$A$2:$A$21,0),2)/(INDEX('world ranking'!$A$2:$B$21,MATCH($B67,'world ranking'!$A$2:$A$21,0),2)+0.1))*20</f>
        <v>21.029110545589973</v>
      </c>
      <c r="J67" s="22">
        <f>INDEX('la-liga ranking'!$A$2:$I$21,MATCH($A67,'la-liga ranking'!$A$2:$A$21,0),4)/(INDEX('la-liga ranking'!$A$2:$I$21,MATCH($B67,'la-liga ranking'!$A$2:$A$21,0),4)+0.1)</f>
        <v>1.8518518518518519</v>
      </c>
      <c r="K67" s="22">
        <f>INDEX('la-liga ranking'!$A$2:$I$21,MATCH($A67,'la-liga ranking'!$A$2:$A$21,0),5)/(INDEX('la-liga ranking'!$A$2:$I$21,MATCH($B67,'la-liga ranking'!$A$2:$A$21,0),5)+0.1)</f>
        <v>0.63829787234042556</v>
      </c>
      <c r="L67" s="22">
        <f>(INDEX('la-liga ranking'!$A$2:$I$21,MATCH($B67,'la-liga ranking'!$A$2:$A$21,0),7)+0.1)/INDEX('la-liga ranking'!$A$2:$I$21,MATCH($A67,'la-liga ranking'!$A$2:$A$21,0),7)</f>
        <v>0.91470588235294126</v>
      </c>
      <c r="M67" s="22">
        <f>(INDEX('la-liga ranking'!$A$2:$I$21,MATCH($B67,'la-liga ranking'!$A$2:$A$21,0),8)+0.1)/INDEX('la-liga ranking'!$A$2:$I$21,MATCH($A67,'la-liga ranking'!$A$2:$A$21,0),8)</f>
        <v>1.0911764705882354</v>
      </c>
      <c r="N67" s="22">
        <f>(INDEX('la-liga ranking'!$A$2:$I$21,MATCH($B67,'la-liga ranking'!$A$2:$A$21,0),9)+0.1)/(INDEX('la-liga ranking'!$A$2:$I$21,MATCH($A67,'la-liga ranking'!$A$2:$A$21,0),9)+0.1)</f>
        <v>0.66131907308377902</v>
      </c>
      <c r="O67" s="22">
        <f>((INDEX('world ranking'!$A$2:$B$21,MATCH($B67,'world ranking'!$A$2:$A$21,0),2)+0.1)/(INDEX('world ranking'!$A$2:$B$21,MATCH($A67,'world ranking'!$A$2:$A$21,0),2)+0.1))*20</f>
        <v>19.02012868189599</v>
      </c>
      <c r="P67" s="22">
        <f>(INDEX('la-liga ranking'!$A$2:$I$21,MATCH($B67,'la-liga ranking'!$A$2:$A$21,0),4)+0.1)/(INDEX('la-liga ranking'!$A$2:$I$21,MATCH($A67,'la-liga ranking'!$A$2:$A$21,0),4)+0.1)</f>
        <v>0.53642384105960261</v>
      </c>
      <c r="Q67" s="22">
        <f>(INDEX('la-liga ranking'!$A$2:$I$21,MATCH($B67,'la-liga ranking'!$A$2:$A$21,0),5)+0.1)/(INDEX('la-liga ranking'!$A$2:$I$21,MATCH($A67,'la-liga ranking'!$A$2:$A$21,0),5)+0.1)</f>
        <v>1.5494505494505495</v>
      </c>
      <c r="R67" s="22">
        <f t="shared" ref="R67:R126" si="17">SUM(F67:K67)*1.035</f>
        <v>27.984727304402949</v>
      </c>
      <c r="S67" s="22">
        <f t="shared" ref="S67:S130" si="18">SUM(L67:Q67)</f>
        <v>23.773204498431099</v>
      </c>
      <c r="T67" s="22">
        <f t="shared" ref="T67:T130" si="19">SUM(R67:S67)</f>
        <v>51.757931802834051</v>
      </c>
      <c r="U67" s="14">
        <f t="shared" ref="U67:U130" si="20">R67/T67</f>
        <v>0.5406848057802538</v>
      </c>
      <c r="V67" s="14">
        <f t="shared" ref="V67:V130" si="21">S67/T67</f>
        <v>0.45931519421974615</v>
      </c>
      <c r="W67" t="str">
        <f t="shared" ref="W67:W130" si="22">IF(U67&gt;V67, "H", IF(U67&lt;V67, "A", "D"))</f>
        <v>H</v>
      </c>
      <c r="X67" t="b">
        <f t="shared" ref="X67:X130" si="23">OR(W67=E67, E67="D")</f>
        <v>1</v>
      </c>
    </row>
    <row r="68" spans="1:24" x14ac:dyDescent="0.25">
      <c r="A68" t="str">
        <v>Rayo Vallecano</v>
      </c>
      <c r="B68" t="str">
        <v>Athletic Club</v>
      </c>
      <c r="C68">
        <v>0</v>
      </c>
      <c r="D68">
        <v>1</v>
      </c>
      <c r="E68" t="str">
        <v>A</v>
      </c>
      <c r="F68" s="22">
        <f>INDEX('la-liga ranking'!$A$2:$I$21,MATCH($A68,'la-liga ranking'!$A$2:$A$21,0),7)/(INDEX('la-liga ranking'!$A$2:$I$21,MATCH($B68,'la-liga ranking'!$A$2:$A$21,0),7)+0.1)</f>
        <v>0.85158150851581504</v>
      </c>
      <c r="G68" s="22">
        <f>INDEX('la-liga ranking'!$A$2:$I$21,MATCH($A68,'la-liga ranking'!$A$2:$A$21,0),8)/(INDEX('la-liga ranking'!$A$2:$I$21,MATCH($B68,'la-liga ranking'!$A$2:$A$21,0),8)+0.1)*-1</f>
        <v>-1.1436950146627565</v>
      </c>
      <c r="H68" s="22">
        <f>INDEX('la-liga ranking'!$A$2:$I$21,MATCH($A68,'la-liga ranking'!$A$2:$A$21,0),9)/(INDEX('la-liga ranking'!$A$2:$I$21,MATCH($B68,'la-liga ranking'!$A$2:$A$21,0),9)+0.1)</f>
        <v>0.80614203454894429</v>
      </c>
      <c r="I68" s="22">
        <f>(INDEX('world ranking'!$A$2:$B$21,MATCH($A68,'world ranking'!$A$2:$A$21,0),2)/(INDEX('world ranking'!$A$2:$B$21,MATCH($B68,'world ranking'!$A$2:$A$21,0),2)+0.1))*20</f>
        <v>18.303807898299102</v>
      </c>
      <c r="J68" s="22">
        <f>(INDEX('la-liga ranking'!$A$2:$I$21,MATCH($A68,'la-liga ranking'!$A$2:$A$21,0),4)/(INDEX('la-liga ranking'!$A$2:$I$21,MATCH($B68,'la-liga ranking'!$A$2:$A$21,0),4)+0.1))*1</f>
        <v>0.83969465648854968</v>
      </c>
      <c r="K68" s="22">
        <f>(INDEX('la-liga ranking'!$A$2:$I$21,MATCH($A68,'la-liga ranking'!$A$2:$A$21,0),5)/(INDEX('la-liga ranking'!$A$2:$I$21,MATCH($B68,'la-liga ranking'!$A$2:$A$21,0),5)+0.1))*-1</f>
        <v>-1.6483516483516485</v>
      </c>
      <c r="L68" s="22">
        <f>(INDEX('la-liga ranking'!$A$2:$I$21,MATCH($B68,'la-liga ranking'!$A$2:$A$21,0),7)+0.1)/INDEX('la-liga ranking'!$A$2:$I$21,MATCH($A68,'la-liga ranking'!$A$2:$A$21,0),7)</f>
        <v>1.1742857142857144</v>
      </c>
      <c r="M68" s="22">
        <f>(INDEX('la-liga ranking'!$A$2:$I$21,MATCH($B68,'la-liga ranking'!$A$2:$A$21,0),8)+0.1)/INDEX('la-liga ranking'!$A$2:$I$21,MATCH($A68,'la-liga ranking'!$A$2:$A$21,0),8)*-1</f>
        <v>-0.87435897435897436</v>
      </c>
      <c r="N68" s="22">
        <f>(INDEX('la-liga ranking'!$A$2:$I$21,MATCH($B68,'la-liga ranking'!$A$2:$A$21,0),9)+0.1)/(INDEX('la-liga ranking'!$A$2:$I$21,MATCH($A68,'la-liga ranking'!$A$2:$A$21,0),9)+0.1)</f>
        <v>1.2375296912114013</v>
      </c>
      <c r="O68" s="22">
        <f>((INDEX('world ranking'!$A$2:$B$21,MATCH($B68,'world ranking'!$A$2:$A$21,0),2)+0.1)/(INDEX('world ranking'!$A$2:$B$21,MATCH($A68,'world ranking'!$A$2:$A$21,0),2)+0.1))*20</f>
        <v>21.851970934345061</v>
      </c>
      <c r="P68" s="22">
        <f>(INDEX('la-liga ranking'!$A$2:$I$21,MATCH($B68,'la-liga ranking'!$A$2:$A$21,0),4)+0.1)/(INDEX('la-liga ranking'!$A$2:$I$21,MATCH($A68,'la-liga ranking'!$A$2:$A$21,0),4)+0.1)*1</f>
        <v>1.1801801801801801</v>
      </c>
      <c r="Q68" s="22">
        <f>(INDEX('la-liga ranking'!$A$2:$I$21,MATCH($B68,'la-liga ranking'!$A$2:$A$21,0),5)+0.1)/(INDEX('la-liga ranking'!$A$2:$I$21,MATCH($A68,'la-liga ranking'!$A$2:$A$21,0),5)+0.1)*-1</f>
        <v>-0.60264900662251653</v>
      </c>
      <c r="R68" s="22">
        <f t="shared" ref="R68:R72" si="24">(SUM(F68:K68))*1.05</f>
        <v>18.909638406579909</v>
      </c>
      <c r="S68" s="22">
        <f t="shared" si="18"/>
        <v>23.966958539040867</v>
      </c>
      <c r="T68" s="22">
        <f t="shared" si="19"/>
        <v>42.876596945620776</v>
      </c>
      <c r="U68" s="14">
        <f t="shared" si="20"/>
        <v>0.44102470236997798</v>
      </c>
      <c r="V68" s="14">
        <f t="shared" si="21"/>
        <v>0.55897529763002207</v>
      </c>
      <c r="W68" t="str">
        <f t="shared" si="22"/>
        <v>A</v>
      </c>
      <c r="X68" t="b">
        <f t="shared" si="23"/>
        <v>1</v>
      </c>
    </row>
    <row r="69" spans="1:24" x14ac:dyDescent="0.25">
      <c r="A69" t="str">
        <v>Deportivo Alavés</v>
      </c>
      <c r="B69" t="str">
        <v>Barcelona</v>
      </c>
      <c r="C69">
        <v>0</v>
      </c>
      <c r="D69">
        <v>1</v>
      </c>
      <c r="E69" t="str">
        <v>A</v>
      </c>
      <c r="F69" s="22">
        <f>INDEX('la-liga ranking'!$A$2:$I$21,MATCH($A69,'la-liga ranking'!$A$2:$A$21,0),7)/(INDEX('la-liga ranking'!$A$2:$I$21,MATCH($B69,'la-liga ranking'!$A$2:$A$21,0),7)+0.1)</f>
        <v>0.43010752688172049</v>
      </c>
      <c r="G69" s="22">
        <f>INDEX('la-liga ranking'!$A$2:$I$21,MATCH($A69,'la-liga ranking'!$A$2:$A$21,0),8)/(INDEX('la-liga ranking'!$A$2:$I$21,MATCH($B69,'la-liga ranking'!$A$2:$A$21,0),8)+0.1)*-1</f>
        <v>-1.7094017094017093</v>
      </c>
      <c r="H69" s="22">
        <f>INDEX('la-liga ranking'!$A$2:$I$21,MATCH($A69,'la-liga ranking'!$A$2:$A$21,0),9)/(INDEX('la-liga ranking'!$A$2:$I$21,MATCH($B69,'la-liga ranking'!$A$2:$A$21,0),9)+0.1)</f>
        <v>0.40520984081041972</v>
      </c>
      <c r="I69" s="22">
        <f>(INDEX('world ranking'!$A$2:$B$21,MATCH($A69,'world ranking'!$A$2:$A$21,0),2)/(INDEX('world ranking'!$A$2:$B$21,MATCH($B69,'world ranking'!$A$2:$A$21,0),2)+0.1))*20</f>
        <v>16.321949655282989</v>
      </c>
      <c r="J69" s="22">
        <f>(INDEX('la-liga ranking'!$A$2:$I$21,MATCH($A69,'la-liga ranking'!$A$2:$A$21,0),4)/(INDEX('la-liga ranking'!$A$2:$I$21,MATCH($B69,'la-liga ranking'!$A$2:$A$21,0),4)+0.1))*1</f>
        <v>0.34825870646766166</v>
      </c>
      <c r="K69" s="22">
        <f>(INDEX('la-liga ranking'!$A$2:$I$21,MATCH($A69,'la-liga ranking'!$A$2:$A$21,0),5)/(INDEX('la-liga ranking'!$A$2:$I$21,MATCH($B69,'la-liga ranking'!$A$2:$A$21,0),5)+0.1))*-1</f>
        <v>-3.4426229508196724</v>
      </c>
      <c r="L69" s="22">
        <f>(INDEX('la-liga ranking'!$A$2:$I$21,MATCH($B69,'la-liga ranking'!$A$2:$A$21,0),7)+0.1)/INDEX('la-liga ranking'!$A$2:$I$21,MATCH($A69,'la-liga ranking'!$A$2:$A$21,0),7)</f>
        <v>2.3249999999999997</v>
      </c>
      <c r="M69" s="22">
        <f>(INDEX('la-liga ranking'!$A$2:$I$21,MATCH($B69,'la-liga ranking'!$A$2:$A$21,0),8)+0.1)/INDEX('la-liga ranking'!$A$2:$I$21,MATCH($A69,'la-liga ranking'!$A$2:$A$21,0),8)*-1</f>
        <v>-0.58500000000000008</v>
      </c>
      <c r="N69" s="22">
        <f>(INDEX('la-liga ranking'!$A$2:$I$21,MATCH($B69,'la-liga ranking'!$A$2:$A$21,0),9)+0.1)/(INDEX('la-liga ranking'!$A$2:$I$21,MATCH($A69,'la-liga ranking'!$A$2:$A$21,0),9)+0.1)</f>
        <v>2.4590747330960849</v>
      </c>
      <c r="O69" s="22">
        <f>((INDEX('world ranking'!$A$2:$B$21,MATCH($B69,'world ranking'!$A$2:$A$21,0),2)+0.1)/(INDEX('world ranking'!$A$2:$B$21,MATCH($A69,'world ranking'!$A$2:$A$21,0),2)+0.1))*20</f>
        <v>24.505271429506909</v>
      </c>
      <c r="P69" s="22">
        <f>(INDEX('la-liga ranking'!$A$2:$I$21,MATCH($B69,'la-liga ranking'!$A$2:$A$21,0),4)+0.1)/(INDEX('la-liga ranking'!$A$2:$I$21,MATCH($A69,'la-liga ranking'!$A$2:$A$21,0),4)+0.1)*1</f>
        <v>2.830985915492958</v>
      </c>
      <c r="Q69" s="22">
        <f>(INDEX('la-liga ranking'!$A$2:$I$21,MATCH($B69,'la-liga ranking'!$A$2:$A$21,0),5)+0.1)/(INDEX('la-liga ranking'!$A$2:$I$21,MATCH($A69,'la-liga ranking'!$A$2:$A$21,0),5)+0.1)*-1</f>
        <v>-0.2890995260663507</v>
      </c>
      <c r="R69" s="22">
        <f t="shared" si="24"/>
        <v>12.971176122682479</v>
      </c>
      <c r="S69" s="22">
        <f t="shared" si="18"/>
        <v>31.246232552029603</v>
      </c>
      <c r="T69" s="22">
        <f t="shared" si="19"/>
        <v>44.217408674712082</v>
      </c>
      <c r="U69" s="14">
        <f t="shared" si="20"/>
        <v>0.29334998389674266</v>
      </c>
      <c r="V69" s="14">
        <f t="shared" si="21"/>
        <v>0.70665001610325728</v>
      </c>
      <c r="W69" t="str">
        <f t="shared" si="22"/>
        <v>A</v>
      </c>
      <c r="X69" t="b">
        <f t="shared" si="23"/>
        <v>1</v>
      </c>
    </row>
    <row r="70" spans="1:24" x14ac:dyDescent="0.25">
      <c r="A70" t="str">
        <v>Granada</v>
      </c>
      <c r="B70" t="str">
        <v>Atlético Madrid</v>
      </c>
      <c r="C70">
        <v>2</v>
      </c>
      <c r="D70">
        <v>1</v>
      </c>
      <c r="E70" t="str">
        <v>H</v>
      </c>
      <c r="F70" s="22">
        <f>INDEX('la-liga ranking'!$A$2:$I$21,MATCH($A70,'la-liga ranking'!$A$2:$A$21,0),7)/(INDEX('la-liga ranking'!$A$2:$I$21,MATCH($B70,'la-liga ranking'!$A$2:$A$21,0),7)+0.1)</f>
        <v>0.71547420965058239</v>
      </c>
      <c r="G70" s="22">
        <f>INDEX('la-liga ranking'!$A$2:$I$21,MATCH($A70,'la-liga ranking'!$A$2:$A$21,0),8)/(INDEX('la-liga ranking'!$A$2:$I$21,MATCH($B70,'la-liga ranking'!$A$2:$A$21,0),8)+0.1)*-1</f>
        <v>-1.4355231143552312</v>
      </c>
      <c r="H70" s="22">
        <f>INDEX('la-liga ranking'!$A$2:$I$21,MATCH($A70,'la-liga ranking'!$A$2:$A$21,0),9)/(INDEX('la-liga ranking'!$A$2:$I$21,MATCH($B70,'la-liga ranking'!$A$2:$A$21,0),9)+0.1)</f>
        <v>0.53042121684867405</v>
      </c>
      <c r="I70" s="22">
        <f>(INDEX('world ranking'!$A$2:$B$21,MATCH($A70,'world ranking'!$A$2:$A$21,0),2)/(INDEX('world ranking'!$A$2:$B$21,MATCH($B70,'world ranking'!$A$2:$A$21,0),2)+0.1))*20</f>
        <v>17.100986171560798</v>
      </c>
      <c r="J70" s="22">
        <f>(INDEX('la-liga ranking'!$A$2:$I$21,MATCH($A70,'la-liga ranking'!$A$2:$A$21,0),4)/(INDEX('la-liga ranking'!$A$2:$I$21,MATCH($B70,'la-liga ranking'!$A$2:$A$21,0),4)+0.1))*1</f>
        <v>0.36649214659685864</v>
      </c>
      <c r="K70" s="22">
        <f>(INDEX('la-liga ranking'!$A$2:$I$21,MATCH($A70,'la-liga ranking'!$A$2:$A$21,0),5)/(INDEX('la-liga ranking'!$A$2:$I$21,MATCH($B70,'la-liga ranking'!$A$2:$A$21,0),5)+0.1))*-1</f>
        <v>-1.6483516483516485</v>
      </c>
      <c r="L70" s="22">
        <f>(INDEX('la-liga ranking'!$A$2:$I$21,MATCH($B70,'la-liga ranking'!$A$2:$A$21,0),7)+0.1)/INDEX('la-liga ranking'!$A$2:$I$21,MATCH($A70,'la-liga ranking'!$A$2:$A$21,0),7)</f>
        <v>1.3976744186046512</v>
      </c>
      <c r="M70" s="22">
        <f>(INDEX('la-liga ranking'!$A$2:$I$21,MATCH($B70,'la-liga ranking'!$A$2:$A$21,0),8)+0.1)/INDEX('la-liga ranking'!$A$2:$I$21,MATCH($A70,'la-liga ranking'!$A$2:$A$21,0),8)*-1</f>
        <v>-0.69661016949152543</v>
      </c>
      <c r="N70" s="22">
        <f>(INDEX('la-liga ranking'!$A$2:$I$21,MATCH($B70,'la-liga ranking'!$A$2:$A$21,0),9)+0.1)/(INDEX('la-liga ranking'!$A$2:$I$21,MATCH($A70,'la-liga ranking'!$A$2:$A$21,0),9)+0.1)</f>
        <v>1.8797653958944278</v>
      </c>
      <c r="O70" s="22">
        <f>((INDEX('world ranking'!$A$2:$B$21,MATCH($B70,'world ranking'!$A$2:$A$21,0),2)+0.1)/(INDEX('world ranking'!$A$2:$B$21,MATCH($A70,'world ranking'!$A$2:$A$21,0),2)+0.1))*20</f>
        <v>23.388956897107146</v>
      </c>
      <c r="P70" s="22">
        <f>(INDEX('la-liga ranking'!$A$2:$I$21,MATCH($B70,'la-liga ranking'!$A$2:$A$21,0),4)+0.1)/(INDEX('la-liga ranking'!$A$2:$I$21,MATCH($A70,'la-liga ranking'!$A$2:$A$21,0),4)+0.1)*1</f>
        <v>2.6901408450704229</v>
      </c>
      <c r="Q70" s="22">
        <f>(INDEX('la-liga ranking'!$A$2:$I$21,MATCH($B70,'la-liga ranking'!$A$2:$A$21,0),5)+0.1)/(INDEX('la-liga ranking'!$A$2:$I$21,MATCH($A70,'la-liga ranking'!$A$2:$A$21,0),5)+0.1)*-1</f>
        <v>-0.60264900662251653</v>
      </c>
      <c r="R70" s="22">
        <f t="shared" si="24"/>
        <v>16.410973931047536</v>
      </c>
      <c r="S70" s="22">
        <f t="shared" si="18"/>
        <v>28.057278380562607</v>
      </c>
      <c r="T70" s="22">
        <f t="shared" si="19"/>
        <v>44.468252311610144</v>
      </c>
      <c r="U70" s="14">
        <f t="shared" si="20"/>
        <v>0.36904922226419096</v>
      </c>
      <c r="V70" s="14">
        <f t="shared" si="21"/>
        <v>0.63095077773580899</v>
      </c>
      <c r="W70" t="str">
        <f t="shared" si="22"/>
        <v>A</v>
      </c>
      <c r="X70" t="b">
        <f t="shared" si="23"/>
        <v>0</v>
      </c>
    </row>
    <row r="71" spans="1:24" x14ac:dyDescent="0.25">
      <c r="A71" t="str">
        <v>Athletic Club</v>
      </c>
      <c r="B71" t="str">
        <v>Real Madrid</v>
      </c>
      <c r="C71">
        <v>1</v>
      </c>
      <c r="D71">
        <v>2</v>
      </c>
      <c r="E71" t="str">
        <v>A</v>
      </c>
      <c r="F71" s="22">
        <f>INDEX('la-liga ranking'!$A$2:$I$21,MATCH($A71,'la-liga ranking'!$A$2:$A$21,0),7)/(INDEX('la-liga ranking'!$A$2:$I$21,MATCH($B71,'la-liga ranking'!$A$2:$A$21,0),7)+0.1)</f>
        <v>0.56087551299589611</v>
      </c>
      <c r="G71" s="22">
        <f>INDEX('la-liga ranking'!$A$2:$I$21,MATCH($A71,'la-liga ranking'!$A$2:$A$21,0),8)/(INDEX('la-liga ranking'!$A$2:$I$21,MATCH($B71,'la-liga ranking'!$A$2:$A$21,0),8)+0.1)*-1</f>
        <v>-1.1295681063122922</v>
      </c>
      <c r="H71" s="22">
        <f>INDEX('la-liga ranking'!$A$2:$I$21,MATCH($A71,'la-liga ranking'!$A$2:$A$21,0),9)/(INDEX('la-liga ranking'!$A$2:$I$21,MATCH($B71,'la-liga ranking'!$A$2:$A$21,0),9)+0.1)</f>
        <v>0.64118372379778055</v>
      </c>
      <c r="I71" s="22">
        <f>(INDEX('world ranking'!$A$2:$B$21,MATCH($A71,'world ranking'!$A$2:$A$21,0),2)/(INDEX('world ranking'!$A$2:$B$21,MATCH($B71,'world ranking'!$A$2:$A$21,0),2)+0.1))*20</f>
        <v>17.28294593357408</v>
      </c>
      <c r="J71" s="22">
        <f>(INDEX('la-liga ranking'!$A$2:$I$21,MATCH($A71,'la-liga ranking'!$A$2:$A$21,0),4)/(INDEX('la-liga ranking'!$A$2:$I$21,MATCH($B71,'la-liga ranking'!$A$2:$A$21,0),4)+0.1))*1</f>
        <v>0.51792828685258963</v>
      </c>
      <c r="K71" s="22">
        <f>(INDEX('la-liga ranking'!$A$2:$I$21,MATCH($A71,'la-liga ranking'!$A$2:$A$21,0),5)/(INDEX('la-liga ranking'!$A$2:$I$21,MATCH($B71,'la-liga ranking'!$A$2:$A$21,0),5)+0.1))*-1</f>
        <v>-2.1951219512195124</v>
      </c>
      <c r="L71" s="22">
        <f>(INDEX('la-liga ranking'!$A$2:$I$21,MATCH($B71,'la-liga ranking'!$A$2:$A$21,0),7)+0.1)/INDEX('la-liga ranking'!$A$2:$I$21,MATCH($A71,'la-liga ranking'!$A$2:$A$21,0),7)</f>
        <v>1.7829268292682925</v>
      </c>
      <c r="M71" s="22">
        <f>(INDEX('la-liga ranking'!$A$2:$I$21,MATCH($B71,'la-liga ranking'!$A$2:$A$21,0),8)+0.1)/INDEX('la-liga ranking'!$A$2:$I$21,MATCH($A71,'la-liga ranking'!$A$2:$A$21,0),8)*-1</f>
        <v>-0.8852941176470589</v>
      </c>
      <c r="N71" s="22">
        <f>(INDEX('la-liga ranking'!$A$2:$I$21,MATCH($B71,'la-liga ranking'!$A$2:$A$21,0),9)+0.1)/(INDEX('la-liga ranking'!$A$2:$I$21,MATCH($A71,'la-liga ranking'!$A$2:$A$21,0),9)+0.1)</f>
        <v>1.5566218809980805</v>
      </c>
      <c r="O71" s="22">
        <f>((INDEX('world ranking'!$A$2:$B$21,MATCH($B71,'world ranking'!$A$2:$A$21,0),2)+0.1)/(INDEX('world ranking'!$A$2:$B$21,MATCH($A71,'world ranking'!$A$2:$A$21,0),2)+0.1))*20</f>
        <v>23.142840327232065</v>
      </c>
      <c r="P71" s="22">
        <f>(INDEX('la-liga ranking'!$A$2:$I$21,MATCH($B71,'la-liga ranking'!$A$2:$A$21,0),4)+0.1)/(INDEX('la-liga ranking'!$A$2:$I$21,MATCH($A71,'la-liga ranking'!$A$2:$A$21,0),4)+0.1)*1</f>
        <v>1.9160305343511452</v>
      </c>
      <c r="Q71" s="22">
        <f>(INDEX('la-liga ranking'!$A$2:$I$21,MATCH($B71,'la-liga ranking'!$A$2:$A$21,0),5)+0.1)/(INDEX('la-liga ranking'!$A$2:$I$21,MATCH($A71,'la-liga ranking'!$A$2:$A$21,0),5)+0.1)*-1</f>
        <v>-0.4505494505494505</v>
      </c>
      <c r="R71" s="22">
        <f t="shared" si="24"/>
        <v>16.462155569672973</v>
      </c>
      <c r="S71" s="22">
        <f t="shared" si="18"/>
        <v>27.062576003653074</v>
      </c>
      <c r="T71" s="22">
        <f t="shared" si="19"/>
        <v>43.524731573326051</v>
      </c>
      <c r="U71" s="14">
        <f t="shared" si="20"/>
        <v>0.3782253209750232</v>
      </c>
      <c r="V71" s="14">
        <f t="shared" si="21"/>
        <v>0.62177467902497674</v>
      </c>
      <c r="W71" t="str">
        <f t="shared" si="22"/>
        <v>A</v>
      </c>
      <c r="X71" t="b">
        <f t="shared" si="23"/>
        <v>1</v>
      </c>
    </row>
    <row r="72" spans="1:24" x14ac:dyDescent="0.25">
      <c r="A72" t="str">
        <v>Rayo Vallecano</v>
      </c>
      <c r="B72" t="str">
        <v>RCD Mallorca</v>
      </c>
      <c r="C72">
        <v>3</v>
      </c>
      <c r="D72">
        <v>1</v>
      </c>
      <c r="E72" t="str">
        <v>H</v>
      </c>
      <c r="F72" s="22">
        <f>INDEX('la-liga ranking'!$A$2:$I$21,MATCH($A72,'la-liga ranking'!$A$2:$A$21,0),7)/(INDEX('la-liga ranking'!$A$2:$I$21,MATCH($B72,'la-liga ranking'!$A$2:$A$21,0),7)+0.1)</f>
        <v>1.0903426791277258</v>
      </c>
      <c r="G72" s="22">
        <f>INDEX('la-liga ranking'!$A$2:$I$21,MATCH($A72,'la-liga ranking'!$A$2:$A$21,0),8)/(INDEX('la-liga ranking'!$A$2:$I$21,MATCH($B72,'la-liga ranking'!$A$2:$A$21,0),8)+0.1)*-1</f>
        <v>-0.6280193236714976</v>
      </c>
      <c r="H72" s="22">
        <f>INDEX('la-liga ranking'!$A$2:$I$21,MATCH($A72,'la-liga ranking'!$A$2:$A$21,0),9)/(INDEX('la-liga ranking'!$A$2:$I$21,MATCH($B72,'la-liga ranking'!$A$2:$A$21,0),9)+0.1)</f>
        <v>1.308411214953271</v>
      </c>
      <c r="I72" s="22">
        <f>(INDEX('world ranking'!$A$2:$B$21,MATCH($A72,'world ranking'!$A$2:$A$21,0),2)/(INDEX('world ranking'!$A$2:$B$21,MATCH($B72,'world ranking'!$A$2:$A$21,0),2)+0.1))*20</f>
        <v>20.352071199528829</v>
      </c>
      <c r="J72" s="22">
        <f>(INDEX('la-liga ranking'!$A$2:$I$21,MATCH($A72,'la-liga ranking'!$A$2:$A$21,0),4)/(INDEX('la-liga ranking'!$A$2:$I$21,MATCH($B72,'la-liga ranking'!$A$2:$A$21,0),4)+0.1))*1</f>
        <v>1.3580246913580247</v>
      </c>
      <c r="K72" s="22">
        <f>(INDEX('la-liga ranking'!$A$2:$I$21,MATCH($A72,'la-liga ranking'!$A$2:$A$21,0),5)/(INDEX('la-liga ranking'!$A$2:$I$21,MATCH($B72,'la-liga ranking'!$A$2:$A$21,0),5)+0.1))*-1</f>
        <v>-0.78534031413612559</v>
      </c>
      <c r="L72" s="22">
        <f>(INDEX('la-liga ranking'!$A$2:$I$21,MATCH($B72,'la-liga ranking'!$A$2:$A$21,0),7)+0.1)/INDEX('la-liga ranking'!$A$2:$I$21,MATCH($A72,'la-liga ranking'!$A$2:$A$21,0),7)</f>
        <v>0.91714285714285715</v>
      </c>
      <c r="M72" s="22">
        <f>(INDEX('la-liga ranking'!$A$2:$I$21,MATCH($B72,'la-liga ranking'!$A$2:$A$21,0),8)+0.1)/INDEX('la-liga ranking'!$A$2:$I$21,MATCH($A72,'la-liga ranking'!$A$2:$A$21,0),8)*-1</f>
        <v>-1.5923076923076924</v>
      </c>
      <c r="N72" s="22">
        <f>(INDEX('la-liga ranking'!$A$2:$I$21,MATCH($B72,'la-liga ranking'!$A$2:$A$21,0),9)+0.1)/(INDEX('la-liga ranking'!$A$2:$I$21,MATCH($A72,'la-liga ranking'!$A$2:$A$21,0),9)+0.1)</f>
        <v>0.76247030878859856</v>
      </c>
      <c r="O72" s="22">
        <f>((INDEX('world ranking'!$A$2:$B$21,MATCH($B72,'world ranking'!$A$2:$A$21,0),2)+0.1)/(INDEX('world ranking'!$A$2:$B$21,MATCH($A72,'world ranking'!$A$2:$A$21,0),2)+0.1))*20</f>
        <v>19.6527554498103</v>
      </c>
      <c r="P72" s="22">
        <f>(INDEX('la-liga ranking'!$A$2:$I$21,MATCH($B72,'la-liga ranking'!$A$2:$A$21,0),4)+0.1)/(INDEX('la-liga ranking'!$A$2:$I$21,MATCH($A72,'la-liga ranking'!$A$2:$A$21,0),4)+0.1)*1</f>
        <v>0.72972972972972971</v>
      </c>
      <c r="Q72" s="22">
        <f>(INDEX('la-liga ranking'!$A$2:$I$21,MATCH($B72,'la-liga ranking'!$A$2:$A$21,0),5)+0.1)/(INDEX('la-liga ranking'!$A$2:$I$21,MATCH($A72,'la-liga ranking'!$A$2:$A$21,0),5)+0.1)*-1</f>
        <v>-1.2649006622516556</v>
      </c>
      <c r="R72" s="22">
        <f t="shared" si="24"/>
        <v>23.830264654518242</v>
      </c>
      <c r="S72" s="22">
        <f t="shared" si="18"/>
        <v>19.20488999091214</v>
      </c>
      <c r="T72" s="22">
        <f t="shared" si="19"/>
        <v>43.035154645430381</v>
      </c>
      <c r="U72" s="14">
        <f t="shared" si="20"/>
        <v>0.55373949160535019</v>
      </c>
      <c r="V72" s="14">
        <f t="shared" si="21"/>
        <v>0.44626050839464987</v>
      </c>
      <c r="W72" t="str">
        <f t="shared" si="22"/>
        <v>H</v>
      </c>
      <c r="X72" t="b">
        <f t="shared" si="23"/>
        <v>1</v>
      </c>
    </row>
    <row r="73" spans="1:24" x14ac:dyDescent="0.25">
      <c r="A73" t="str">
        <v>Osasuna</v>
      </c>
      <c r="B73" t="str">
        <v>Granada</v>
      </c>
      <c r="C73">
        <v>1</v>
      </c>
      <c r="D73">
        <v>1</v>
      </c>
      <c r="E73" t="str">
        <v>D</v>
      </c>
      <c r="F73" s="22">
        <f>INDEX('la-liga ranking'!$A$2:$I$21,MATCH($A73,'la-liga ranking'!$A$2:$A$21,0),7)/(INDEX('la-liga ranking'!$A$2:$I$21,MATCH($B73,'la-liga ranking'!$A$2:$A$21,0),7)+0.1)</f>
        <v>0.83526682134570762</v>
      </c>
      <c r="G73" s="22">
        <f>INDEX('la-liga ranking'!$A$2:$I$21,MATCH($A73,'la-liga ranking'!$A$2:$A$21,0),8)/(INDEX('la-liga ranking'!$A$2:$I$21,MATCH($B73,'la-liga ranking'!$A$2:$A$21,0),8)+0.1)</f>
        <v>0.77834179357021993</v>
      </c>
      <c r="H73" s="22">
        <f>INDEX('la-liga ranking'!$A$2:$I$21,MATCH($A73,'la-liga ranking'!$A$2:$A$21,0),9)/(INDEX('la-liga ranking'!$A$2:$I$21,MATCH($B73,'la-liga ranking'!$A$2:$A$21,0),9)+0.1)</f>
        <v>1.3489736070381231</v>
      </c>
      <c r="I73" s="22">
        <f>(INDEX('world ranking'!$A$2:$B$21,MATCH($A73,'world ranking'!$A$2:$A$21,0),2)/(INDEX('world ranking'!$A$2:$B$21,MATCH($B73,'world ranking'!$A$2:$A$21,0),2)+0.1))*20</f>
        <v>20.82340055408801</v>
      </c>
      <c r="J73" s="22">
        <f>INDEX('la-liga ranking'!$A$2:$I$21,MATCH($A73,'la-liga ranking'!$A$2:$A$21,0),4)/(INDEX('la-liga ranking'!$A$2:$I$21,MATCH($B73,'la-liga ranking'!$A$2:$A$21,0),4)+0.1)</f>
        <v>1.6901408450704227</v>
      </c>
      <c r="K73" s="22">
        <f>INDEX('la-liga ranking'!$A$2:$I$21,MATCH($A73,'la-liga ranking'!$A$2:$A$21,0),5)/(INDEX('la-liga ranking'!$A$2:$I$21,MATCH($B73,'la-liga ranking'!$A$2:$A$21,0),5)+0.1)</f>
        <v>0.86092715231788086</v>
      </c>
      <c r="L73" s="22">
        <f>(INDEX('la-liga ranking'!$A$2:$I$21,MATCH($B73,'la-liga ranking'!$A$2:$A$21,0),7)+0.1)/INDEX('la-liga ranking'!$A$2:$I$21,MATCH($A73,'la-liga ranking'!$A$2:$A$21,0),7)</f>
        <v>1.1972222222222222</v>
      </c>
      <c r="M73" s="22">
        <f>(INDEX('la-liga ranking'!$A$2:$I$21,MATCH($B73,'la-liga ranking'!$A$2:$A$21,0),8)+0.1)/INDEX('la-liga ranking'!$A$2:$I$21,MATCH($A73,'la-liga ranking'!$A$2:$A$21,0),8)</f>
        <v>1.2847826086956522</v>
      </c>
      <c r="N73" s="22">
        <f>(INDEX('la-liga ranking'!$A$2:$I$21,MATCH($B73,'la-liga ranking'!$A$2:$A$21,0),9)+0.1)/(INDEX('la-liga ranking'!$A$2:$I$21,MATCH($A73,'la-liga ranking'!$A$2:$A$21,0),9)+0.1)</f>
        <v>0.73969631236442512</v>
      </c>
      <c r="O73" s="22">
        <f>((INDEX('world ranking'!$A$2:$B$21,MATCH($B73,'world ranking'!$A$2:$A$21,0),2)+0.1)/(INDEX('world ranking'!$A$2:$B$21,MATCH($A73,'world ranking'!$A$2:$A$21,0),2)+0.1))*20</f>
        <v>19.207969803848773</v>
      </c>
      <c r="P73" s="22">
        <f>(INDEX('la-liga ranking'!$A$2:$I$21,MATCH($B73,'la-liga ranking'!$A$2:$A$21,0),4)+0.1)/(INDEX('la-liga ranking'!$A$2:$I$21,MATCH($A73,'la-liga ranking'!$A$2:$A$21,0),4)+0.1)</f>
        <v>0.58677685950413216</v>
      </c>
      <c r="Q73" s="22">
        <f>(INDEX('la-liga ranking'!$A$2:$I$21,MATCH($B73,'la-liga ranking'!$A$2:$A$21,0),5)+0.1)/(INDEX('la-liga ranking'!$A$2:$I$21,MATCH($A73,'la-liga ranking'!$A$2:$A$21,0),5)+0.1)</f>
        <v>1.1526717557251909</v>
      </c>
      <c r="R73" s="22">
        <f t="shared" si="17"/>
        <v>27.258847550500427</v>
      </c>
      <c r="S73" s="22">
        <f t="shared" si="18"/>
        <v>24.169119562360393</v>
      </c>
      <c r="T73" s="22">
        <f t="shared" si="19"/>
        <v>51.42796711286082</v>
      </c>
      <c r="U73" s="14">
        <f t="shared" si="20"/>
        <v>0.53003937508709509</v>
      </c>
      <c r="V73" s="14">
        <f t="shared" si="21"/>
        <v>0.46996062491290491</v>
      </c>
      <c r="W73" t="str">
        <f t="shared" si="22"/>
        <v>H</v>
      </c>
      <c r="X73" t="b">
        <f t="shared" si="23"/>
        <v>1</v>
      </c>
    </row>
    <row r="74" spans="1:24" x14ac:dyDescent="0.25">
      <c r="A74" t="str">
        <v>Espanyol</v>
      </c>
      <c r="B74" t="str">
        <v>Deportivo Alavés</v>
      </c>
      <c r="C74">
        <v>1</v>
      </c>
      <c r="D74">
        <v>0</v>
      </c>
      <c r="E74" t="str">
        <v>H</v>
      </c>
      <c r="F74" s="22">
        <f>INDEX('la-liga ranking'!$A$2:$I$21,MATCH($A74,'la-liga ranking'!$A$2:$A$21,0),7)/(INDEX('la-liga ranking'!$A$2:$I$21,MATCH($B74,'la-liga ranking'!$A$2:$A$21,0),7)+0.1)</f>
        <v>1.3523131672597863</v>
      </c>
      <c r="G74" s="22">
        <f>INDEX('la-liga ranking'!$A$2:$I$21,MATCH($A74,'la-liga ranking'!$A$2:$A$21,0),8)/(INDEX('la-liga ranking'!$A$2:$I$21,MATCH($B74,'la-liga ranking'!$A$2:$A$21,0),8)+0.1)*-1</f>
        <v>-0.83194675540765384</v>
      </c>
      <c r="H74" s="22">
        <f>INDEX('la-liga ranking'!$A$2:$I$21,MATCH($A74,'la-liga ranking'!$A$2:$A$21,0),9)/(INDEX('la-liga ranking'!$A$2:$I$21,MATCH($B74,'la-liga ranking'!$A$2:$A$21,0),9)+0.1)</f>
        <v>1.4234875444839856</v>
      </c>
      <c r="I74" s="22">
        <f>(INDEX('world ranking'!$A$2:$B$21,MATCH($A74,'world ranking'!$A$2:$A$21,0),2)/(INDEX('world ranking'!$A$2:$B$21,MATCH($B74,'world ranking'!$A$2:$A$21,0),2)+0.1))*20</f>
        <v>20.391591906227493</v>
      </c>
      <c r="J74" s="22">
        <f>(INDEX('la-liga ranking'!$A$2:$I$21,MATCH($A74,'la-liga ranking'!$A$2:$A$21,0),4)/(INDEX('la-liga ranking'!$A$2:$I$21,MATCH($B74,'la-liga ranking'!$A$2:$A$21,0),4)+0.1))*1</f>
        <v>1.4084507042253522</v>
      </c>
      <c r="K74" s="22">
        <f>(INDEX('la-liga ranking'!$A$2:$I$21,MATCH($A74,'la-liga ranking'!$A$2:$A$21,0),5)/(INDEX('la-liga ranking'!$A$2:$I$21,MATCH($B74,'la-liga ranking'!$A$2:$A$21,0),5)+0.1))*-1</f>
        <v>-0.71090047393364919</v>
      </c>
      <c r="L74" s="22">
        <f>(INDEX('la-liga ranking'!$A$2:$I$21,MATCH($B74,'la-liga ranking'!$A$2:$A$21,0),7)+0.1)/INDEX('la-liga ranking'!$A$2:$I$21,MATCH($A74,'la-liga ranking'!$A$2:$A$21,0),7)</f>
        <v>0.73947368421052639</v>
      </c>
      <c r="M74" s="22">
        <f>(INDEX('la-liga ranking'!$A$2:$I$21,MATCH($B74,'la-liga ranking'!$A$2:$A$21,0),8)+0.1)/INDEX('la-liga ranking'!$A$2:$I$21,MATCH($A74,'la-liga ranking'!$A$2:$A$21,0),8)*-1</f>
        <v>-1.202</v>
      </c>
      <c r="N74" s="22">
        <f>(INDEX('la-liga ranking'!$A$2:$I$21,MATCH($B74,'la-liga ranking'!$A$2:$A$21,0),9)+0.1)/(INDEX('la-liga ranking'!$A$2:$I$21,MATCH($A74,'la-liga ranking'!$A$2:$A$21,0),9)+0.1)</f>
        <v>0.70074812967581046</v>
      </c>
      <c r="O74" s="22">
        <f>((INDEX('world ranking'!$A$2:$B$21,MATCH($B74,'world ranking'!$A$2:$A$21,0),2)+0.1)/(INDEX('world ranking'!$A$2:$B$21,MATCH($A74,'world ranking'!$A$2:$A$21,0),2)+0.1))*20</f>
        <v>19.61466829362276</v>
      </c>
      <c r="P74" s="22">
        <f>(INDEX('la-liga ranking'!$A$2:$I$21,MATCH($B74,'la-liga ranking'!$A$2:$A$21,0),4)+0.1)/(INDEX('la-liga ranking'!$A$2:$I$21,MATCH($A74,'la-liga ranking'!$A$2:$A$21,0),4)+0.1)*1</f>
        <v>0.70297029702970293</v>
      </c>
      <c r="Q74" s="22">
        <f>(INDEX('la-liga ranking'!$A$2:$I$21,MATCH($B74,'la-liga ranking'!$A$2:$A$21,0),5)+0.1)/(INDEX('la-liga ranking'!$A$2:$I$21,MATCH($A74,'la-liga ranking'!$A$2:$A$21,0),5)+0.1)*-1</f>
        <v>-1.3973509933774835</v>
      </c>
      <c r="R74" s="22">
        <f t="shared" ref="R74:R79" si="25">(SUM(F74:K74))*1.05</f>
        <v>24.184645897498079</v>
      </c>
      <c r="S74" s="22">
        <f t="shared" si="18"/>
        <v>19.158509411161319</v>
      </c>
      <c r="T74" s="22">
        <f t="shared" si="19"/>
        <v>43.343155308659398</v>
      </c>
      <c r="U74" s="14">
        <f t="shared" si="20"/>
        <v>0.55798074056381175</v>
      </c>
      <c r="V74" s="14">
        <f t="shared" si="21"/>
        <v>0.44201925943618825</v>
      </c>
      <c r="W74" t="str">
        <f t="shared" si="22"/>
        <v>H</v>
      </c>
      <c r="X74" t="b">
        <f t="shared" si="23"/>
        <v>1</v>
      </c>
    </row>
    <row r="75" spans="1:24" x14ac:dyDescent="0.25">
      <c r="A75" t="str">
        <v>Sevilla</v>
      </c>
      <c r="B75" t="str">
        <v>Valencia</v>
      </c>
      <c r="C75">
        <v>3</v>
      </c>
      <c r="D75">
        <v>1</v>
      </c>
      <c r="E75" t="str">
        <v>H</v>
      </c>
      <c r="F75" s="22">
        <f>INDEX('la-liga ranking'!$A$2:$I$21,MATCH($A75,'la-liga ranking'!$A$2:$A$21,0),7)/(INDEX('la-liga ranking'!$A$2:$I$21,MATCH($B75,'la-liga ranking'!$A$2:$A$21,0),7)+0.1)</f>
        <v>1.1308203991130821</v>
      </c>
      <c r="G75" s="22">
        <f>INDEX('la-liga ranking'!$A$2:$I$21,MATCH($A75,'la-liga ranking'!$A$2:$A$21,0),8)/(INDEX('la-liga ranking'!$A$2:$I$21,MATCH($B75,'la-liga ranking'!$A$2:$A$21,0),8)+0.1)*-1</f>
        <v>-0.59063136456211807</v>
      </c>
      <c r="H75" s="22">
        <f>INDEX('la-liga ranking'!$A$2:$I$21,MATCH($A75,'la-liga ranking'!$A$2:$A$21,0),9)/(INDEX('la-liga ranking'!$A$2:$I$21,MATCH($B75,'la-liga ranking'!$A$2:$A$21,0),9)+0.1)</f>
        <v>1.473922902494331</v>
      </c>
      <c r="I75" s="22">
        <f>(INDEX('world ranking'!$A$2:$B$21,MATCH($A75,'world ranking'!$A$2:$A$21,0),2)/(INDEX('world ranking'!$A$2:$B$21,MATCH($B75,'world ranking'!$A$2:$A$21,0),2)+0.1))*20</f>
        <v>22.195255142285056</v>
      </c>
      <c r="J75" s="22">
        <f>(INDEX('la-liga ranking'!$A$2:$I$21,MATCH($A75,'la-liga ranking'!$A$2:$A$21,0),4)/(INDEX('la-liga ranking'!$A$2:$I$21,MATCH($B75,'la-liga ranking'!$A$2:$A$21,0),4)+0.1))*1</f>
        <v>1.6831683168316833</v>
      </c>
      <c r="K75" s="22">
        <f>(INDEX('la-liga ranking'!$A$2:$I$21,MATCH($A75,'la-liga ranking'!$A$2:$A$21,0),5)/(INDEX('la-liga ranking'!$A$2:$I$21,MATCH($B75,'la-liga ranking'!$A$2:$A$21,0),5)+0.1))*-1</f>
        <v>-0.3603603603603604</v>
      </c>
      <c r="L75" s="22">
        <f>(INDEX('la-liga ranking'!$A$2:$I$21,MATCH($B75,'la-liga ranking'!$A$2:$A$21,0),7)+0.1)/INDEX('la-liga ranking'!$A$2:$I$21,MATCH($A75,'la-liga ranking'!$A$2:$A$21,0),7)</f>
        <v>0.88431372549019616</v>
      </c>
      <c r="M75" s="22">
        <f>(INDEX('la-liga ranking'!$A$2:$I$21,MATCH($B75,'la-liga ranking'!$A$2:$A$21,0),8)+0.1)/INDEX('la-liga ranking'!$A$2:$I$21,MATCH($A75,'la-liga ranking'!$A$2:$A$21,0),8)*-1</f>
        <v>-1.693103448275862</v>
      </c>
      <c r="N75" s="22">
        <f>(INDEX('la-liga ranking'!$A$2:$I$21,MATCH($B75,'la-liga ranking'!$A$2:$A$21,0),9)+0.1)/(INDEX('la-liga ranking'!$A$2:$I$21,MATCH($A75,'la-liga ranking'!$A$2:$A$21,0),9)+0.1)</f>
        <v>0.67741935483870974</v>
      </c>
      <c r="O75" s="22">
        <f>((INDEX('world ranking'!$A$2:$B$21,MATCH($B75,'world ranking'!$A$2:$A$21,0),2)+0.1)/(INDEX('world ranking'!$A$2:$B$21,MATCH($A75,'world ranking'!$A$2:$A$21,0),2)+0.1))*20</f>
        <v>18.020884588048766</v>
      </c>
      <c r="P75" s="22">
        <f>(INDEX('la-liga ranking'!$A$2:$I$21,MATCH($B75,'la-liga ranking'!$A$2:$A$21,0),4)+0.1)/(INDEX('la-liga ranking'!$A$2:$I$21,MATCH($A75,'la-liga ranking'!$A$2:$A$21,0),4)+0.1)*1</f>
        <v>0.59064327485380108</v>
      </c>
      <c r="Q75" s="22">
        <f>(INDEX('la-liga ranking'!$A$2:$I$21,MATCH($B75,'la-liga ranking'!$A$2:$A$21,0),5)+0.1)/(INDEX('la-liga ranking'!$A$2:$I$21,MATCH($A75,'la-liga ranking'!$A$2:$A$21,0),5)+0.1)*-1</f>
        <v>-2.7073170731707319</v>
      </c>
      <c r="R75" s="22">
        <f t="shared" si="25"/>
        <v>26.808783787591761</v>
      </c>
      <c r="S75" s="22">
        <f t="shared" si="18"/>
        <v>15.772840421784878</v>
      </c>
      <c r="T75" s="22">
        <f t="shared" si="19"/>
        <v>42.581624209376642</v>
      </c>
      <c r="U75" s="14">
        <f t="shared" si="20"/>
        <v>0.62958574937797607</v>
      </c>
      <c r="V75" s="14">
        <f t="shared" si="21"/>
        <v>0.37041425062202388</v>
      </c>
      <c r="W75" t="str">
        <f t="shared" si="22"/>
        <v>H</v>
      </c>
      <c r="X75" t="b">
        <f t="shared" si="23"/>
        <v>1</v>
      </c>
    </row>
    <row r="76" spans="1:24" x14ac:dyDescent="0.25">
      <c r="A76" t="str">
        <v>Real Madrid</v>
      </c>
      <c r="B76" t="str">
        <v>RCD Mallorca</v>
      </c>
      <c r="C76">
        <v>6</v>
      </c>
      <c r="D76">
        <v>1</v>
      </c>
      <c r="E76" t="str">
        <v>H</v>
      </c>
      <c r="F76" s="22">
        <f>INDEX('la-liga ranking'!$A$2:$I$21,MATCH($A76,'la-liga ranking'!$A$2:$A$21,0),7)/(INDEX('la-liga ranking'!$A$2:$I$21,MATCH($B76,'la-liga ranking'!$A$2:$A$21,0),7)+0.1)</f>
        <v>2.2741433021806854</v>
      </c>
      <c r="G76" s="22">
        <f>INDEX('la-liga ranking'!$A$2:$I$21,MATCH($A76,'la-liga ranking'!$A$2:$A$21,0),8)/(INDEX('la-liga ranking'!$A$2:$I$21,MATCH($B76,'la-liga ranking'!$A$2:$A$21,0),8)+0.1)*-1</f>
        <v>-0.48309178743961351</v>
      </c>
      <c r="H76" s="22">
        <f>INDEX('la-liga ranking'!$A$2:$I$21,MATCH($A76,'la-liga ranking'!$A$2:$A$21,0),9)/(INDEX('la-liga ranking'!$A$2:$I$21,MATCH($B76,'la-liga ranking'!$A$2:$A$21,0),9)+0.1)</f>
        <v>2.5233644859813085</v>
      </c>
      <c r="I76" s="22">
        <f>(INDEX('world ranking'!$A$2:$B$21,MATCH($A76,'world ranking'!$A$2:$A$21,0),2)/(INDEX('world ranking'!$A$2:$B$21,MATCH($B76,'world ranking'!$A$2:$A$21,0),2)+0.1))*20</f>
        <v>25.731300307571495</v>
      </c>
      <c r="J76" s="22">
        <f>(INDEX('la-liga ranking'!$A$2:$I$21,MATCH($A76,'la-liga ranking'!$A$2:$A$21,0),4)/(INDEX('la-liga ranking'!$A$2:$I$21,MATCH($B76,'la-liga ranking'!$A$2:$A$21,0),4)+0.1))*1</f>
        <v>3.0864197530864197</v>
      </c>
      <c r="K76" s="22">
        <f>(INDEX('la-liga ranking'!$A$2:$I$21,MATCH($A76,'la-liga ranking'!$A$2:$A$21,0),5)/(INDEX('la-liga ranking'!$A$2:$I$21,MATCH($B76,'la-liga ranking'!$A$2:$A$21,0),5)+0.1))*-1</f>
        <v>-0.20942408376963348</v>
      </c>
      <c r="L76" s="22">
        <f>(INDEX('la-liga ranking'!$A$2:$I$21,MATCH($B76,'la-liga ranking'!$A$2:$A$21,0),7)+0.1)/INDEX('la-liga ranking'!$A$2:$I$21,MATCH($A76,'la-liga ranking'!$A$2:$A$21,0),7)</f>
        <v>0.4397260273972603</v>
      </c>
      <c r="M76" s="22">
        <f>(INDEX('la-liga ranking'!$A$2:$I$21,MATCH($B76,'la-liga ranking'!$A$2:$A$21,0),8)+0.1)/INDEX('la-liga ranking'!$A$2:$I$21,MATCH($A76,'la-liga ranking'!$A$2:$A$21,0),8)*-1</f>
        <v>-2.0699999999999998</v>
      </c>
      <c r="N76" s="22">
        <f>(INDEX('la-liga ranking'!$A$2:$I$21,MATCH($B76,'la-liga ranking'!$A$2:$A$21,0),9)+0.1)/(INDEX('la-liga ranking'!$A$2:$I$21,MATCH($A76,'la-liga ranking'!$A$2:$A$21,0),9)+0.1)</f>
        <v>0.39580764488286069</v>
      </c>
      <c r="O76" s="22">
        <f>((INDEX('world ranking'!$A$2:$B$21,MATCH($B76,'world ranking'!$A$2:$A$21,0),2)+0.1)/(INDEX('world ranking'!$A$2:$B$21,MATCH($A76,'world ranking'!$A$2:$A$21,0),2)+0.1))*20</f>
        <v>15.544478917654239</v>
      </c>
      <c r="P76" s="22">
        <f>(INDEX('la-liga ranking'!$A$2:$I$21,MATCH($B76,'la-liga ranking'!$A$2:$A$21,0),4)+0.1)/(INDEX('la-liga ranking'!$A$2:$I$21,MATCH($A76,'la-liga ranking'!$A$2:$A$21,0),4)+0.1)*1</f>
        <v>0.32270916334661354</v>
      </c>
      <c r="Q76" s="22">
        <f>(INDEX('la-liga ranking'!$A$2:$I$21,MATCH($B76,'la-liga ranking'!$A$2:$A$21,0),5)+0.1)/(INDEX('la-liga ranking'!$A$2:$I$21,MATCH($A76,'la-liga ranking'!$A$2:$A$21,0),5)+0.1)*-1</f>
        <v>-4.6585365853658542</v>
      </c>
      <c r="R76" s="22">
        <f t="shared" si="25"/>
        <v>34.568847576491194</v>
      </c>
      <c r="S76" s="22">
        <f t="shared" si="18"/>
        <v>9.9741851679151203</v>
      </c>
      <c r="T76" s="22">
        <f t="shared" si="19"/>
        <v>44.543032744406318</v>
      </c>
      <c r="U76" s="14">
        <f t="shared" si="20"/>
        <v>0.77607754673669649</v>
      </c>
      <c r="V76" s="14">
        <f t="shared" si="21"/>
        <v>0.22392245326330348</v>
      </c>
      <c r="W76" t="str">
        <f t="shared" si="22"/>
        <v>H</v>
      </c>
      <c r="X76" t="b">
        <f t="shared" si="23"/>
        <v>1</v>
      </c>
    </row>
    <row r="77" spans="1:24" x14ac:dyDescent="0.25">
      <c r="A77" t="str">
        <v>Villarreal</v>
      </c>
      <c r="B77" t="str">
        <v>Elche CF</v>
      </c>
      <c r="C77">
        <v>4</v>
      </c>
      <c r="D77">
        <v>1</v>
      </c>
      <c r="E77" t="str">
        <v>H</v>
      </c>
      <c r="F77" s="22">
        <f>INDEX('la-liga ranking'!$A$2:$I$21,MATCH($A77,'la-liga ranking'!$A$2:$A$21,0),7)/(INDEX('la-liga ranking'!$A$2:$I$21,MATCH($B77,'la-liga ranking'!$A$2:$A$21,0),7)+0.1)</f>
        <v>1.4824797843665767</v>
      </c>
      <c r="G77" s="22">
        <f>INDEX('la-liga ranking'!$A$2:$I$21,MATCH($A77,'la-liga ranking'!$A$2:$A$21,0),8)/(INDEX('la-liga ranking'!$A$2:$I$21,MATCH($B77,'la-liga ranking'!$A$2:$A$21,0),8)+0.1)*-1</f>
        <v>-0.70686070686070679</v>
      </c>
      <c r="H77" s="22">
        <f>INDEX('la-liga ranking'!$A$2:$I$21,MATCH($A77,'la-liga ranking'!$A$2:$A$21,0),9)/(INDEX('la-liga ranking'!$A$2:$I$21,MATCH($B77,'la-liga ranking'!$A$2:$A$21,0),9)+0.1)</f>
        <v>1.3554987212276215</v>
      </c>
      <c r="I77" s="22">
        <f>(INDEX('world ranking'!$A$2:$B$21,MATCH($A77,'world ranking'!$A$2:$A$21,0),2)/(INDEX('world ranking'!$A$2:$B$21,MATCH($B77,'world ranking'!$A$2:$A$21,0),2)+0.1))*20</f>
        <v>23.051105059844215</v>
      </c>
      <c r="J77" s="22">
        <f>(INDEX('la-liga ranking'!$A$2:$I$21,MATCH($A77,'la-liga ranking'!$A$2:$A$21,0),4)/(INDEX('la-liga ranking'!$A$2:$I$21,MATCH($B77,'la-liga ranking'!$A$2:$A$21,0),4)+0.1))*1</f>
        <v>1.3861386138613863</v>
      </c>
      <c r="K77" s="22">
        <f>(INDEX('la-liga ranking'!$A$2:$I$21,MATCH($A77,'la-liga ranking'!$A$2:$A$21,0),5)/(INDEX('la-liga ranking'!$A$2:$I$21,MATCH($B77,'la-liga ranking'!$A$2:$A$21,0),5)+0.1))*-1</f>
        <v>-0.6211180124223602</v>
      </c>
      <c r="L77" s="22">
        <f>(INDEX('la-liga ranking'!$A$2:$I$21,MATCH($B77,'la-liga ranking'!$A$2:$A$21,0),7)+0.1)/INDEX('la-liga ranking'!$A$2:$I$21,MATCH($A77,'la-liga ranking'!$A$2:$A$21,0),7)</f>
        <v>0.67454545454545456</v>
      </c>
      <c r="M77" s="22">
        <f>(INDEX('la-liga ranking'!$A$2:$I$21,MATCH($B77,'la-liga ranking'!$A$2:$A$21,0),8)+0.1)/INDEX('la-liga ranking'!$A$2:$I$21,MATCH($A77,'la-liga ranking'!$A$2:$A$21,0),8)*-1</f>
        <v>-1.4147058823529413</v>
      </c>
      <c r="N77" s="22">
        <f>(INDEX('la-liga ranking'!$A$2:$I$21,MATCH($B77,'la-liga ranking'!$A$2:$A$21,0),9)+0.1)/(INDEX('la-liga ranking'!$A$2:$I$21,MATCH($A77,'la-liga ranking'!$A$2:$A$21,0),9)+0.1)</f>
        <v>0.73634651600753298</v>
      </c>
      <c r="O77" s="22">
        <f>((INDEX('world ranking'!$A$2:$B$21,MATCH($B77,'world ranking'!$A$2:$A$21,0),2)+0.1)/(INDEX('world ranking'!$A$2:$B$21,MATCH($A77,'world ranking'!$A$2:$A$21,0),2)+0.1))*20</f>
        <v>17.351793857480359</v>
      </c>
      <c r="P77" s="22">
        <f>(INDEX('la-liga ranking'!$A$2:$I$21,MATCH($B77,'la-liga ranking'!$A$2:$A$21,0),4)+0.1)/(INDEX('la-liga ranking'!$A$2:$I$21,MATCH($A77,'la-liga ranking'!$A$2:$A$21,0),4)+0.1)*1</f>
        <v>0.71631205673758869</v>
      </c>
      <c r="Q77" s="22">
        <f>(INDEX('la-liga ranking'!$A$2:$I$21,MATCH($B77,'la-liga ranking'!$A$2:$A$21,0),5)+0.1)/(INDEX('la-liga ranking'!$A$2:$I$21,MATCH($A77,'la-liga ranking'!$A$2:$A$21,0),5)+0.1)*-1</f>
        <v>-1.5940594059405944</v>
      </c>
      <c r="R77" s="22">
        <f t="shared" si="25"/>
        <v>27.244605633017571</v>
      </c>
      <c r="S77" s="22">
        <f t="shared" si="18"/>
        <v>16.470232596477402</v>
      </c>
      <c r="T77" s="22">
        <f t="shared" si="19"/>
        <v>43.714838229494973</v>
      </c>
      <c r="U77" s="14">
        <f t="shared" si="20"/>
        <v>0.62323473530860007</v>
      </c>
      <c r="V77" s="14">
        <f t="shared" si="21"/>
        <v>0.37676526469139993</v>
      </c>
      <c r="W77" t="str">
        <f t="shared" si="22"/>
        <v>H</v>
      </c>
      <c r="X77" t="b">
        <f t="shared" si="23"/>
        <v>1</v>
      </c>
    </row>
    <row r="78" spans="1:24" x14ac:dyDescent="0.25">
      <c r="A78" t="str">
        <v>Real Sociedad</v>
      </c>
      <c r="B78" t="str">
        <v>Rayo Vallecano</v>
      </c>
      <c r="C78">
        <v>1</v>
      </c>
      <c r="D78">
        <v>0</v>
      </c>
      <c r="E78" t="str">
        <v>H</v>
      </c>
      <c r="F78" s="22">
        <f>INDEX('la-liga ranking'!$A$2:$I$21,MATCH($A78,'la-liga ranking'!$A$2:$A$21,0),7)/(INDEX('la-liga ranking'!$A$2:$I$21,MATCH($B78,'la-liga ranking'!$A$2:$A$21,0),7)+0.1)</f>
        <v>0.96866096866096862</v>
      </c>
      <c r="G78" s="22">
        <f>INDEX('la-liga ranking'!$A$2:$I$21,MATCH($A78,'la-liga ranking'!$A$2:$A$21,0),8)/(INDEX('la-liga ranking'!$A$2:$I$21,MATCH($B78,'la-liga ranking'!$A$2:$A$21,0),8)+0.1)*-1</f>
        <v>-0.86956521739130432</v>
      </c>
      <c r="H78" s="22">
        <f>INDEX('la-liga ranking'!$A$2:$I$21,MATCH($A78,'la-liga ranking'!$A$2:$A$21,0),9)/(INDEX('la-liga ranking'!$A$2:$I$21,MATCH($B78,'la-liga ranking'!$A$2:$A$21,0),9)+0.1)</f>
        <v>1.330166270783848</v>
      </c>
      <c r="I78" s="22">
        <f>(INDEX('world ranking'!$A$2:$B$21,MATCH($A78,'world ranking'!$A$2:$A$21,0),2)/(INDEX('world ranking'!$A$2:$B$21,MATCH($B78,'world ranking'!$A$2:$A$21,0),2)+0.1))*20</f>
        <v>21.786380297087007</v>
      </c>
      <c r="J78" s="22">
        <f>(INDEX('la-liga ranking'!$A$2:$I$21,MATCH($A78,'la-liga ranking'!$A$2:$A$21,0),4)/(INDEX('la-liga ranking'!$A$2:$I$21,MATCH($B78,'la-liga ranking'!$A$2:$A$21,0),4)+0.1))*1</f>
        <v>1.3513513513513513</v>
      </c>
      <c r="K78" s="22">
        <f>(INDEX('la-liga ranking'!$A$2:$I$21,MATCH($A78,'la-liga ranking'!$A$2:$A$21,0),5)/(INDEX('la-liga ranking'!$A$2:$I$21,MATCH($B78,'la-liga ranking'!$A$2:$A$21,0),5)+0.1))*-1</f>
        <v>-0.59602649006622521</v>
      </c>
      <c r="L78" s="22">
        <f>(INDEX('la-liga ranking'!$A$2:$I$21,MATCH($B78,'la-liga ranking'!$A$2:$A$21,0),7)+0.1)/INDEX('la-liga ranking'!$A$2:$I$21,MATCH($A78,'la-liga ranking'!$A$2:$A$21,0),7)</f>
        <v>1.0323529411764707</v>
      </c>
      <c r="M78" s="22">
        <f>(INDEX('la-liga ranking'!$A$2:$I$21,MATCH($B78,'la-liga ranking'!$A$2:$A$21,0),8)+0.1)/INDEX('la-liga ranking'!$A$2:$I$21,MATCH($A78,'la-liga ranking'!$A$2:$A$21,0),8)*-1</f>
        <v>-1.1500000000000001</v>
      </c>
      <c r="N78" s="22">
        <f>(INDEX('la-liga ranking'!$A$2:$I$21,MATCH($B78,'la-liga ranking'!$A$2:$A$21,0),9)+0.1)/(INDEX('la-liga ranking'!$A$2:$I$21,MATCH($A78,'la-liga ranking'!$A$2:$A$21,0),9)+0.1)</f>
        <v>0.75044563279857401</v>
      </c>
      <c r="O78" s="22">
        <f>((INDEX('world ranking'!$A$2:$B$21,MATCH($B78,'world ranking'!$A$2:$A$21,0),2)+0.1)/(INDEX('world ranking'!$A$2:$B$21,MATCH($A78,'world ranking'!$A$2:$A$21,0),2)+0.1))*20</f>
        <v>18.359010684139069</v>
      </c>
      <c r="P78" s="22">
        <f>(INDEX('la-liga ranking'!$A$2:$I$21,MATCH($B78,'la-liga ranking'!$A$2:$A$21,0),4)+0.1)/(INDEX('la-liga ranking'!$A$2:$I$21,MATCH($A78,'la-liga ranking'!$A$2:$A$21,0),4)+0.1)*1</f>
        <v>0.73509933774834435</v>
      </c>
      <c r="Q78" s="22">
        <f>(INDEX('la-liga ranking'!$A$2:$I$21,MATCH($B78,'la-liga ranking'!$A$2:$A$21,0),5)+0.1)/(INDEX('la-liga ranking'!$A$2:$I$21,MATCH($A78,'la-liga ranking'!$A$2:$A$21,0),5)+0.1)*-1</f>
        <v>-1.6593406593406594</v>
      </c>
      <c r="R78" s="22">
        <f t="shared" si="25"/>
        <v>25.16951553944693</v>
      </c>
      <c r="S78" s="22">
        <f t="shared" si="18"/>
        <v>18.067567936521797</v>
      </c>
      <c r="T78" s="22">
        <f t="shared" si="19"/>
        <v>43.237083475968731</v>
      </c>
      <c r="U78" s="14">
        <f t="shared" si="20"/>
        <v>0.58212796784584708</v>
      </c>
      <c r="V78" s="14">
        <f t="shared" si="21"/>
        <v>0.41787203215415286</v>
      </c>
      <c r="W78" t="str">
        <f t="shared" si="22"/>
        <v>H</v>
      </c>
      <c r="X78" t="b">
        <f t="shared" si="23"/>
        <v>1</v>
      </c>
    </row>
    <row r="79" spans="1:24" x14ac:dyDescent="0.25">
      <c r="A79" t="str">
        <v>Atlético Madrid</v>
      </c>
      <c r="B79" t="str">
        <v>Elche CF</v>
      </c>
      <c r="C79">
        <v>1</v>
      </c>
      <c r="D79">
        <v>0</v>
      </c>
      <c r="E79" t="str">
        <v>H</v>
      </c>
      <c r="F79" s="22">
        <f>INDEX('la-liga ranking'!$A$2:$I$21,MATCH($A79,'la-liga ranking'!$A$2:$A$21,0),7)/(INDEX('la-liga ranking'!$A$2:$I$21,MATCH($B79,'la-liga ranking'!$A$2:$A$21,0),7)+0.1)</f>
        <v>1.6172506738544474</v>
      </c>
      <c r="G79" s="22">
        <f>INDEX('la-liga ranking'!$A$2:$I$21,MATCH($A79,'la-liga ranking'!$A$2:$A$21,0),8)/(INDEX('la-liga ranking'!$A$2:$I$21,MATCH($B79,'la-liga ranking'!$A$2:$A$21,0),8)+0.1)*-1</f>
        <v>-0.85239085239085233</v>
      </c>
      <c r="H79" s="22">
        <f>INDEX('la-liga ranking'!$A$2:$I$21,MATCH($A79,'la-liga ranking'!$A$2:$A$21,0),9)/(INDEX('la-liga ranking'!$A$2:$I$21,MATCH($B79,'la-liga ranking'!$A$2:$A$21,0),9)+0.1)</f>
        <v>1.6368286445012787</v>
      </c>
      <c r="I79" s="22">
        <f>(INDEX('world ranking'!$A$2:$B$21,MATCH($A79,'world ranking'!$A$2:$A$21,0),2)/(INDEX('world ranking'!$A$2:$B$21,MATCH($B79,'world ranking'!$A$2:$A$21,0),2)+0.1))*20</f>
        <v>22.987777848141349</v>
      </c>
      <c r="J79" s="22">
        <f>(INDEX('la-liga ranking'!$A$2:$I$21,MATCH($A79,'la-liga ranking'!$A$2:$A$21,0),4)/(INDEX('la-liga ranking'!$A$2:$I$21,MATCH($B79,'la-liga ranking'!$A$2:$A$21,0),4)+0.1))*1</f>
        <v>1.8811881188118813</v>
      </c>
      <c r="K79" s="22">
        <f>(INDEX('la-liga ranking'!$A$2:$I$21,MATCH($A79,'la-liga ranking'!$A$2:$A$21,0),5)/(INDEX('la-liga ranking'!$A$2:$I$21,MATCH($B79,'la-liga ranking'!$A$2:$A$21,0),5)+0.1))*-1</f>
        <v>-0.55900621118012417</v>
      </c>
      <c r="L79" s="22">
        <f>(INDEX('la-liga ranking'!$A$2:$I$21,MATCH($B79,'la-liga ranking'!$A$2:$A$21,0),7)+0.1)/INDEX('la-liga ranking'!$A$2:$I$21,MATCH($A79,'la-liga ranking'!$A$2:$A$21,0),7)</f>
        <v>0.6183333333333334</v>
      </c>
      <c r="M79" s="22">
        <f>(INDEX('la-liga ranking'!$A$2:$I$21,MATCH($B79,'la-liga ranking'!$A$2:$A$21,0),8)+0.1)/INDEX('la-liga ranking'!$A$2:$I$21,MATCH($A79,'la-liga ranking'!$A$2:$A$21,0),8)*-1</f>
        <v>-1.173170731707317</v>
      </c>
      <c r="N79" s="22">
        <f>(INDEX('la-liga ranking'!$A$2:$I$21,MATCH($B79,'la-liga ranking'!$A$2:$A$21,0),9)+0.1)/(INDEX('la-liga ranking'!$A$2:$I$21,MATCH($A79,'la-liga ranking'!$A$2:$A$21,0),9)+0.1)</f>
        <v>0.60998439937597515</v>
      </c>
      <c r="O79" s="22">
        <f>((INDEX('world ranking'!$A$2:$B$21,MATCH($B79,'world ranking'!$A$2:$A$21,0),2)+0.1)/(INDEX('world ranking'!$A$2:$B$21,MATCH($A79,'world ranking'!$A$2:$A$21,0),2)+0.1))*20</f>
        <v>17.399592308963694</v>
      </c>
      <c r="P79" s="22">
        <f>(INDEX('la-liga ranking'!$A$2:$I$21,MATCH($B79,'la-liga ranking'!$A$2:$A$21,0),4)+0.1)/(INDEX('la-liga ranking'!$A$2:$I$21,MATCH($A79,'la-liga ranking'!$A$2:$A$21,0),4)+0.1)*1</f>
        <v>0.52879581151832455</v>
      </c>
      <c r="Q79" s="22">
        <f>(INDEX('la-liga ranking'!$A$2:$I$21,MATCH($B79,'la-liga ranking'!$A$2:$A$21,0),5)+0.1)/(INDEX('la-liga ranking'!$A$2:$I$21,MATCH($A79,'la-liga ranking'!$A$2:$A$21,0),5)+0.1)*-1</f>
        <v>-1.7692307692307694</v>
      </c>
      <c r="R79" s="22">
        <f t="shared" si="25"/>
        <v>28.047230632824881</v>
      </c>
      <c r="S79" s="22">
        <f t="shared" si="18"/>
        <v>16.21430435225324</v>
      </c>
      <c r="T79" s="22">
        <f t="shared" si="19"/>
        <v>44.261534985078121</v>
      </c>
      <c r="U79" s="14">
        <f t="shared" si="20"/>
        <v>0.63367053678279428</v>
      </c>
      <c r="V79" s="14">
        <f t="shared" si="21"/>
        <v>0.36632946321720572</v>
      </c>
      <c r="W79" t="str">
        <f t="shared" si="22"/>
        <v>H</v>
      </c>
      <c r="X79" t="b">
        <f t="shared" si="23"/>
        <v>1</v>
      </c>
    </row>
    <row r="80" spans="1:24" x14ac:dyDescent="0.25">
      <c r="A80" t="str">
        <v>Levante</v>
      </c>
      <c r="B80" t="str">
        <v>Real Madrid</v>
      </c>
      <c r="C80">
        <v>3</v>
      </c>
      <c r="D80">
        <v>3</v>
      </c>
      <c r="E80" t="str">
        <v>D</v>
      </c>
      <c r="F80" s="22">
        <f>INDEX('la-liga ranking'!$A$2:$I$21,MATCH($A80,'la-liga ranking'!$A$2:$A$21,0),7)/(INDEX('la-liga ranking'!$A$2:$I$21,MATCH($B80,'la-liga ranking'!$A$2:$A$21,0),7)+0.1)</f>
        <v>0.60191518467852256</v>
      </c>
      <c r="G80" s="22">
        <f>INDEX('la-liga ranking'!$A$2:$I$21,MATCH($A80,'la-liga ranking'!$A$2:$A$21,0),8)/(INDEX('la-liga ranking'!$A$2:$I$21,MATCH($B80,'la-liga ranking'!$A$2:$A$21,0),8)+0.1)</f>
        <v>2.2259136212624582</v>
      </c>
      <c r="H80" s="22">
        <f>INDEX('la-liga ranking'!$A$2:$I$21,MATCH($A80,'la-liga ranking'!$A$2:$A$21,0),9)/(INDEX('la-liga ranking'!$A$2:$I$21,MATCH($B80,'la-liga ranking'!$A$2:$A$21,0),9)+0.1)</f>
        <v>0.35758323057953145</v>
      </c>
      <c r="I80" s="22">
        <f>(INDEX('world ranking'!$A$2:$B$21,MATCH($A80,'world ranking'!$A$2:$A$21,0),2)/(INDEX('world ranking'!$A$2:$B$21,MATCH($B80,'world ranking'!$A$2:$A$21,0),2)+0.1))*20</f>
        <v>15.380702914399064</v>
      </c>
      <c r="J80" s="22">
        <f>INDEX('la-liga ranking'!$A$2:$I$21,MATCH($A80,'la-liga ranking'!$A$2:$A$21,0),4)/(INDEX('la-liga ranking'!$A$2:$I$21,MATCH($B80,'la-liga ranking'!$A$2:$A$21,0),4)+0.1)</f>
        <v>0.2390438247011952</v>
      </c>
      <c r="K80" s="22">
        <f>INDEX('la-liga ranking'!$A$2:$I$21,MATCH($A80,'la-liga ranking'!$A$2:$A$21,0),5)/(INDEX('la-liga ranking'!$A$2:$I$21,MATCH($B80,'la-liga ranking'!$A$2:$A$21,0),5)+0.1)</f>
        <v>4.3902439024390247</v>
      </c>
      <c r="L80" s="22">
        <f>(INDEX('la-liga ranking'!$A$2:$I$21,MATCH($B80,'la-liga ranking'!$A$2:$A$21,0),7)+0.1)/INDEX('la-liga ranking'!$A$2:$I$21,MATCH($A80,'la-liga ranking'!$A$2:$A$21,0),7)</f>
        <v>1.6613636363636362</v>
      </c>
      <c r="M80" s="22">
        <f>(INDEX('la-liga ranking'!$A$2:$I$21,MATCH($B80,'la-liga ranking'!$A$2:$A$21,0),8)+0.1)/INDEX('la-liga ranking'!$A$2:$I$21,MATCH($A80,'la-liga ranking'!$A$2:$A$21,0),8)</f>
        <v>0.44925373134328361</v>
      </c>
      <c r="N80" s="22">
        <f>(INDEX('la-liga ranking'!$A$2:$I$21,MATCH($B80,'la-liga ranking'!$A$2:$A$21,0),9)+0.1)/(INDEX('la-liga ranking'!$A$2:$I$21,MATCH($A80,'la-liga ranking'!$A$2:$A$21,0),9)+0.1)</f>
        <v>2.7869415807560136</v>
      </c>
      <c r="O80" s="22">
        <f>((INDEX('world ranking'!$A$2:$B$21,MATCH($B80,'world ranking'!$A$2:$A$21,0),2)+0.1)/(INDEX('world ranking'!$A$2:$B$21,MATCH($A80,'world ranking'!$A$2:$A$21,0),2)+0.1))*20</f>
        <v>26.004893856226442</v>
      </c>
      <c r="P80" s="22">
        <f>(INDEX('la-liga ranking'!$A$2:$I$21,MATCH($B80,'la-liga ranking'!$A$2:$A$21,0),4)+0.1)/(INDEX('la-liga ranking'!$A$2:$I$21,MATCH($A80,'la-liga ranking'!$A$2:$A$21,0),4)+0.1)</f>
        <v>4.1147540983606561</v>
      </c>
      <c r="Q80" s="22">
        <f>(INDEX('la-liga ranking'!$A$2:$I$21,MATCH($B80,'la-liga ranking'!$A$2:$A$21,0),5)+0.1)/(INDEX('la-liga ranking'!$A$2:$I$21,MATCH($A80,'la-liga ranking'!$A$2:$A$21,0),5)+0.1)</f>
        <v>0.22651933701657453</v>
      </c>
      <c r="R80" s="22">
        <f t="shared" si="17"/>
        <v>24.007241771791886</v>
      </c>
      <c r="S80" s="22">
        <f t="shared" si="18"/>
        <v>35.243726240066607</v>
      </c>
      <c r="T80" s="22">
        <f t="shared" si="19"/>
        <v>59.25096801185849</v>
      </c>
      <c r="U80" s="14">
        <f t="shared" si="20"/>
        <v>0.40517889542306001</v>
      </c>
      <c r="V80" s="14">
        <f t="shared" si="21"/>
        <v>0.59482110457694004</v>
      </c>
      <c r="W80" t="str">
        <f t="shared" si="22"/>
        <v>A</v>
      </c>
      <c r="X80" t="b">
        <f t="shared" si="23"/>
        <v>1</v>
      </c>
    </row>
    <row r="81" spans="1:24" x14ac:dyDescent="0.25">
      <c r="A81" t="str">
        <v>Levante</v>
      </c>
      <c r="B81" t="str">
        <v>Cádiz</v>
      </c>
      <c r="C81">
        <v>0</v>
      </c>
      <c r="D81">
        <v>2</v>
      </c>
      <c r="E81" t="str">
        <v>A</v>
      </c>
      <c r="F81" s="22">
        <f>INDEX('la-liga ranking'!$A$2:$I$21,MATCH($A81,'la-liga ranking'!$A$2:$A$21,0),7)/(INDEX('la-liga ranking'!$A$2:$I$21,MATCH($B81,'la-liga ranking'!$A$2:$A$21,0),7)+0.1)</f>
        <v>1.3293051359516617</v>
      </c>
      <c r="G81" s="22">
        <f>INDEX('la-liga ranking'!$A$2:$I$21,MATCH($A81,'la-liga ranking'!$A$2:$A$21,0),8)/(INDEX('la-liga ranking'!$A$2:$I$21,MATCH($B81,'la-liga ranking'!$A$2:$A$21,0),8)+0.1)*-1</f>
        <v>-1.4225053078556262</v>
      </c>
      <c r="H81" s="22">
        <f>INDEX('la-liga ranking'!$A$2:$I$21,MATCH($A81,'la-liga ranking'!$A$2:$A$21,0),9)/(INDEX('la-liga ranking'!$A$2:$I$21,MATCH($B81,'la-liga ranking'!$A$2:$A$21,0),9)+0.1)</f>
        <v>0.8262108262108262</v>
      </c>
      <c r="I81" s="22">
        <f>(INDEX('world ranking'!$A$2:$B$21,MATCH($A81,'world ranking'!$A$2:$A$21,0),2)/(INDEX('world ranking'!$A$2:$B$21,MATCH($B81,'world ranking'!$A$2:$A$21,0),2)+0.1))*20</f>
        <v>20.065025545750117</v>
      </c>
      <c r="J81" s="22">
        <f>(INDEX('la-liga ranking'!$A$2:$I$21,MATCH($A81,'la-liga ranking'!$A$2:$A$21,0),4)/(INDEX('la-liga ranking'!$A$2:$I$21,MATCH($B81,'la-liga ranking'!$A$2:$A$21,0),4)+0.1))*1</f>
        <v>0.84507042253521136</v>
      </c>
      <c r="K81" s="22">
        <f>(INDEX('la-liga ranking'!$A$2:$I$21,MATCH($A81,'la-liga ranking'!$A$2:$A$21,0),5)/(INDEX('la-liga ranking'!$A$2:$I$21,MATCH($B81,'la-liga ranking'!$A$2:$A$21,0),5)+0.1))*-1</f>
        <v>-1.2765957446808511</v>
      </c>
      <c r="L81" s="22">
        <f>(INDEX('la-liga ranking'!$A$2:$I$21,MATCH($B81,'la-liga ranking'!$A$2:$A$21,0),7)+0.1)/INDEX('la-liga ranking'!$A$2:$I$21,MATCH($A81,'la-liga ranking'!$A$2:$A$21,0),7)</f>
        <v>0.75227272727272732</v>
      </c>
      <c r="M81" s="22">
        <f>(INDEX('la-liga ranking'!$A$2:$I$21,MATCH($B81,'la-liga ranking'!$A$2:$A$21,0),8)+0.1)/INDEX('la-liga ranking'!$A$2:$I$21,MATCH($A81,'la-liga ranking'!$A$2:$A$21,0),8)*-1</f>
        <v>-0.70298507462686566</v>
      </c>
      <c r="N81" s="22">
        <f>(INDEX('la-liga ranking'!$A$2:$I$21,MATCH($B81,'la-liga ranking'!$A$2:$A$21,0),9)+0.1)/(INDEX('la-liga ranking'!$A$2:$I$21,MATCH($A81,'la-liga ranking'!$A$2:$A$21,0),9)+0.1)</f>
        <v>1.2061855670103092</v>
      </c>
      <c r="O81" s="22">
        <f>((INDEX('world ranking'!$A$2:$B$21,MATCH($B81,'world ranking'!$A$2:$A$21,0),2)+0.1)/(INDEX('world ranking'!$A$2:$B$21,MATCH($A81,'world ranking'!$A$2:$A$21,0),2)+0.1))*20</f>
        <v>19.93386680775081</v>
      </c>
      <c r="P81" s="22">
        <f>(INDEX('la-liga ranking'!$A$2:$I$21,MATCH($B81,'la-liga ranking'!$A$2:$A$21,0),4)+0.1)/(INDEX('la-liga ranking'!$A$2:$I$21,MATCH($A81,'la-liga ranking'!$A$2:$A$21,0),4)+0.1)*1</f>
        <v>1.1639344262295082</v>
      </c>
      <c r="Q81" s="22">
        <f>(INDEX('la-liga ranking'!$A$2:$I$21,MATCH($B81,'la-liga ranking'!$A$2:$A$21,0),5)+0.1)/(INDEX('la-liga ranking'!$A$2:$I$21,MATCH($A81,'la-liga ranking'!$A$2:$A$21,0),5)+0.1)*-1</f>
        <v>-0.77900552486187835</v>
      </c>
      <c r="R81" s="22">
        <f t="shared" ref="R81:R82" si="26">(SUM(F81:K81))*1.05</f>
        <v>21.384836421806909</v>
      </c>
      <c r="S81" s="22">
        <f t="shared" si="18"/>
        <v>21.574268928774611</v>
      </c>
      <c r="T81" s="22">
        <f t="shared" si="19"/>
        <v>42.959105350581524</v>
      </c>
      <c r="U81" s="14">
        <f t="shared" si="20"/>
        <v>0.49779519958083646</v>
      </c>
      <c r="V81" s="14">
        <f t="shared" si="21"/>
        <v>0.50220480041916349</v>
      </c>
      <c r="W81" t="str">
        <f t="shared" si="22"/>
        <v>A</v>
      </c>
      <c r="X81" t="b">
        <f t="shared" si="23"/>
        <v>1</v>
      </c>
    </row>
    <row r="82" spans="1:24" x14ac:dyDescent="0.25">
      <c r="A82" t="str">
        <v>Villarreal</v>
      </c>
      <c r="B82" t="str">
        <v>RCD Mallorca</v>
      </c>
      <c r="C82">
        <v>3</v>
      </c>
      <c r="D82">
        <v>0</v>
      </c>
      <c r="E82" t="str">
        <v>H</v>
      </c>
      <c r="F82" s="22">
        <f>INDEX('la-liga ranking'!$A$2:$I$21,MATCH($A82,'la-liga ranking'!$A$2:$A$21,0),7)/(INDEX('la-liga ranking'!$A$2:$I$21,MATCH($B82,'la-liga ranking'!$A$2:$A$21,0),7)+0.1)</f>
        <v>1.7133956386292835</v>
      </c>
      <c r="G82" s="22">
        <f>INDEX('la-liga ranking'!$A$2:$I$21,MATCH($A82,'la-liga ranking'!$A$2:$A$21,0),8)/(INDEX('la-liga ranking'!$A$2:$I$21,MATCH($B82,'la-liga ranking'!$A$2:$A$21,0),8)+0.1)*-1</f>
        <v>-0.54750402576489532</v>
      </c>
      <c r="H82" s="22">
        <f>INDEX('la-liga ranking'!$A$2:$I$21,MATCH($A82,'la-liga ranking'!$A$2:$A$21,0),9)/(INDEX('la-liga ranking'!$A$2:$I$21,MATCH($B82,'la-liga ranking'!$A$2:$A$21,0),9)+0.1)</f>
        <v>1.6510903426791277</v>
      </c>
      <c r="I82" s="22">
        <f>(INDEX('world ranking'!$A$2:$B$21,MATCH($A82,'world ranking'!$A$2:$A$21,0),2)/(INDEX('world ranking'!$A$2:$B$21,MATCH($B82,'world ranking'!$A$2:$A$21,0),2)+0.1))*20</f>
        <v>23.820430600091619</v>
      </c>
      <c r="J82" s="22">
        <f>(INDEX('la-liga ranking'!$A$2:$I$21,MATCH($A82,'la-liga ranking'!$A$2:$A$21,0),4)/(INDEX('la-liga ranking'!$A$2:$I$21,MATCH($B82,'la-liga ranking'!$A$2:$A$21,0),4)+0.1))*1</f>
        <v>1.7283950617283952</v>
      </c>
      <c r="K82" s="22">
        <f>(INDEX('la-liga ranking'!$A$2:$I$21,MATCH($A82,'la-liga ranking'!$A$2:$A$21,0),5)/(INDEX('la-liga ranking'!$A$2:$I$21,MATCH($B82,'la-liga ranking'!$A$2:$A$21,0),5)+0.1))*-1</f>
        <v>-0.52356020942408377</v>
      </c>
      <c r="L82" s="22">
        <f>(INDEX('la-liga ranking'!$A$2:$I$21,MATCH($B82,'la-liga ranking'!$A$2:$A$21,0),7)+0.1)/INDEX('la-liga ranking'!$A$2:$I$21,MATCH($A82,'la-liga ranking'!$A$2:$A$21,0),7)</f>
        <v>0.58363636363636362</v>
      </c>
      <c r="M82" s="22">
        <f>(INDEX('la-liga ranking'!$A$2:$I$21,MATCH($B82,'la-liga ranking'!$A$2:$A$21,0),8)+0.1)/INDEX('la-liga ranking'!$A$2:$I$21,MATCH($A82,'la-liga ranking'!$A$2:$A$21,0),8)*-1</f>
        <v>-1.8264705882352941</v>
      </c>
      <c r="N82" s="22">
        <f>(INDEX('la-liga ranking'!$A$2:$I$21,MATCH($B82,'la-liga ranking'!$A$2:$A$21,0),9)+0.1)/(INDEX('la-liga ranking'!$A$2:$I$21,MATCH($A82,'la-liga ranking'!$A$2:$A$21,0),9)+0.1)</f>
        <v>0.60451977401129942</v>
      </c>
      <c r="O82" s="22">
        <f>((INDEX('world ranking'!$A$2:$B$21,MATCH($B82,'world ranking'!$A$2:$A$21,0),2)+0.1)/(INDEX('world ranking'!$A$2:$B$21,MATCH($A82,'world ranking'!$A$2:$A$21,0),2)+0.1))*20</f>
        <v>16.791385088731388</v>
      </c>
      <c r="P82" s="22">
        <f>(INDEX('la-liga ranking'!$A$2:$I$21,MATCH($B82,'la-liga ranking'!$A$2:$A$21,0),4)+0.1)/(INDEX('la-liga ranking'!$A$2:$I$21,MATCH($A82,'la-liga ranking'!$A$2:$A$21,0),4)+0.1)*1</f>
        <v>0.57446808510638292</v>
      </c>
      <c r="Q82" s="22">
        <f>(INDEX('la-liga ranking'!$A$2:$I$21,MATCH($B82,'la-liga ranking'!$A$2:$A$21,0),5)+0.1)/(INDEX('la-liga ranking'!$A$2:$I$21,MATCH($A82,'la-liga ranking'!$A$2:$A$21,0),5)+0.1)*-1</f>
        <v>-1.8910891089108912</v>
      </c>
      <c r="R82" s="22">
        <f t="shared" si="26"/>
        <v>29.234359778336419</v>
      </c>
      <c r="S82" s="22">
        <f t="shared" si="18"/>
        <v>14.836449614339246</v>
      </c>
      <c r="T82" s="22">
        <f t="shared" si="19"/>
        <v>44.070809392675663</v>
      </c>
      <c r="U82" s="14">
        <f t="shared" si="20"/>
        <v>0.66334973605442826</v>
      </c>
      <c r="V82" s="14">
        <f t="shared" si="21"/>
        <v>0.33665026394557179</v>
      </c>
      <c r="W82" t="str">
        <f t="shared" si="22"/>
        <v>H</v>
      </c>
      <c r="X82" t="b">
        <f t="shared" si="23"/>
        <v>1</v>
      </c>
    </row>
    <row r="83" spans="1:24" x14ac:dyDescent="0.25">
      <c r="A83" t="str">
        <v>Sevilla</v>
      </c>
      <c r="B83" t="str">
        <v>Celta Vigo</v>
      </c>
      <c r="C83">
        <v>2</v>
      </c>
      <c r="D83">
        <v>2</v>
      </c>
      <c r="E83" t="str">
        <v>D</v>
      </c>
      <c r="F83" s="22">
        <f>INDEX('la-liga ranking'!$A$2:$I$21,MATCH($A83,'la-liga ranking'!$A$2:$A$21,0),7)/(INDEX('la-liga ranking'!$A$2:$I$21,MATCH($B83,'la-liga ranking'!$A$2:$A$21,0),7)+0.1)</f>
        <v>1.2408759124087592</v>
      </c>
      <c r="G83" s="22">
        <f>INDEX('la-liga ranking'!$A$2:$I$21,MATCH($A83,'la-liga ranking'!$A$2:$A$21,0),8)/(INDEX('la-liga ranking'!$A$2:$I$21,MATCH($B83,'la-liga ranking'!$A$2:$A$21,0),8)+0.1)</f>
        <v>0.76115485564304464</v>
      </c>
      <c r="H83" s="22">
        <f>INDEX('la-liga ranking'!$A$2:$I$21,MATCH($A83,'la-liga ranking'!$A$2:$A$21,0),9)/(INDEX('la-liga ranking'!$A$2:$I$21,MATCH($B83,'la-liga ranking'!$A$2:$A$21,0),9)+0.1)</f>
        <v>1.5081206496519721</v>
      </c>
      <c r="I83" s="22">
        <f>(INDEX('world ranking'!$A$2:$B$21,MATCH($A83,'world ranking'!$A$2:$A$21,0),2)/(INDEX('world ranking'!$A$2:$B$21,MATCH($B83,'world ranking'!$A$2:$A$21,0),2)+0.1))*20</f>
        <v>21.669332385522186</v>
      </c>
      <c r="J83" s="22">
        <f>INDEX('la-liga ranking'!$A$2:$I$21,MATCH($A83,'la-liga ranking'!$A$2:$A$21,0),4)/(INDEX('la-liga ranking'!$A$2:$I$21,MATCH($B83,'la-liga ranking'!$A$2:$A$21,0),4)+0.1)</f>
        <v>1.5315315315315317</v>
      </c>
      <c r="K83" s="22">
        <f>INDEX('la-liga ranking'!$A$2:$I$21,MATCH($A83,'la-liga ranking'!$A$2:$A$21,0),5)/(INDEX('la-liga ranking'!$A$2:$I$21,MATCH($B83,'la-liga ranking'!$A$2:$A$21,0),5)+0.1)</f>
        <v>0.28368794326241137</v>
      </c>
      <c r="L83" s="22">
        <f>(INDEX('la-liga ranking'!$A$2:$I$21,MATCH($B83,'la-liga ranking'!$A$2:$A$21,0),7)+0.1)/INDEX('la-liga ranking'!$A$2:$I$21,MATCH($A83,'la-liga ranking'!$A$2:$A$21,0),7)</f>
        <v>0.80588235294117649</v>
      </c>
      <c r="M83" s="22">
        <f>(INDEX('la-liga ranking'!$A$2:$I$21,MATCH($B83,'la-liga ranking'!$A$2:$A$21,0),8)+0.1)/INDEX('la-liga ranking'!$A$2:$I$21,MATCH($A83,'la-liga ranking'!$A$2:$A$21,0),8)</f>
        <v>1.3137931034482759</v>
      </c>
      <c r="N83" s="22">
        <f>(INDEX('la-liga ranking'!$A$2:$I$21,MATCH($B83,'la-liga ranking'!$A$2:$A$21,0),9)+0.1)/(INDEX('la-liga ranking'!$A$2:$I$21,MATCH($A83,'la-liga ranking'!$A$2:$A$21,0),9)+0.1)</f>
        <v>0.66205837173579118</v>
      </c>
      <c r="O83" s="22">
        <f>((INDEX('world ranking'!$A$2:$B$21,MATCH($B83,'world ranking'!$A$2:$A$21,0),2)+0.1)/(INDEX('world ranking'!$A$2:$B$21,MATCH($A83,'world ranking'!$A$2:$A$21,0),2)+0.1))*20</f>
        <v>18.458258159750699</v>
      </c>
      <c r="P83" s="22">
        <f>(INDEX('la-liga ranking'!$A$2:$I$21,MATCH($B83,'la-liga ranking'!$A$2:$A$21,0),4)+0.1)/(INDEX('la-liga ranking'!$A$2:$I$21,MATCH($A83,'la-liga ranking'!$A$2:$A$21,0),4)+0.1)</f>
        <v>0.64912280701754377</v>
      </c>
      <c r="Q83" s="22">
        <f>(INDEX('la-liga ranking'!$A$2:$I$21,MATCH($B83,'la-liga ranking'!$A$2:$A$21,0),5)+0.1)/(INDEX('la-liga ranking'!$A$2:$I$21,MATCH($A83,'la-liga ranking'!$A$2:$A$21,0),5)+0.1)</f>
        <v>3.4390243902439028</v>
      </c>
      <c r="R83" s="22">
        <f t="shared" si="17"/>
        <v>27.939517892750601</v>
      </c>
      <c r="S83" s="22">
        <f t="shared" si="18"/>
        <v>25.328139185137388</v>
      </c>
      <c r="T83" s="22">
        <f t="shared" si="19"/>
        <v>53.267657077887989</v>
      </c>
      <c r="U83" s="14">
        <f t="shared" si="20"/>
        <v>0.52451186001849914</v>
      </c>
      <c r="V83" s="14">
        <f t="shared" si="21"/>
        <v>0.47548813998150086</v>
      </c>
      <c r="W83" t="str">
        <f t="shared" si="22"/>
        <v>H</v>
      </c>
      <c r="X83" t="b">
        <f t="shared" si="23"/>
        <v>1</v>
      </c>
    </row>
    <row r="84" spans="1:24" x14ac:dyDescent="0.25">
      <c r="A84" t="str">
        <v>Atlético Madrid</v>
      </c>
      <c r="B84" t="str">
        <v>Valencia</v>
      </c>
      <c r="C84">
        <v>3</v>
      </c>
      <c r="D84">
        <v>2</v>
      </c>
      <c r="E84" t="str">
        <v>H</v>
      </c>
      <c r="F84" s="22">
        <f>INDEX('la-liga ranking'!$A$2:$I$21,MATCH($A84,'la-liga ranking'!$A$2:$A$21,0),7)/(INDEX('la-liga ranking'!$A$2:$I$21,MATCH($B84,'la-liga ranking'!$A$2:$A$21,0),7)+0.1)</f>
        <v>1.3303769401330376</v>
      </c>
      <c r="G84" s="22">
        <f>INDEX('la-liga ranking'!$A$2:$I$21,MATCH($A84,'la-liga ranking'!$A$2:$A$21,0),8)/(INDEX('la-liga ranking'!$A$2:$I$21,MATCH($B84,'la-liga ranking'!$A$2:$A$21,0),8)+0.1)*-1</f>
        <v>-0.83503054989816694</v>
      </c>
      <c r="H84" s="22">
        <f>INDEX('la-liga ranking'!$A$2:$I$21,MATCH($A84,'la-liga ranking'!$A$2:$A$21,0),9)/(INDEX('la-liga ranking'!$A$2:$I$21,MATCH($B84,'la-liga ranking'!$A$2:$A$21,0),9)+0.1)</f>
        <v>1.4512471655328798</v>
      </c>
      <c r="I84" s="22">
        <f>(INDEX('world ranking'!$A$2:$B$21,MATCH($A84,'world ranking'!$A$2:$A$21,0),2)/(INDEX('world ranking'!$A$2:$B$21,MATCH($B84,'world ranking'!$A$2:$A$21,0),2)+0.1))*20</f>
        <v>22.025362538680909</v>
      </c>
      <c r="J84" s="22">
        <f>(INDEX('la-liga ranking'!$A$2:$I$21,MATCH($A84,'la-liga ranking'!$A$2:$A$21,0),4)/(INDEX('la-liga ranking'!$A$2:$I$21,MATCH($B84,'la-liga ranking'!$A$2:$A$21,0),4)+0.1))*1</f>
        <v>1.8811881188118813</v>
      </c>
      <c r="K84" s="22">
        <f>(INDEX('la-liga ranking'!$A$2:$I$21,MATCH($A84,'la-liga ranking'!$A$2:$A$21,0),5)/(INDEX('la-liga ranking'!$A$2:$I$21,MATCH($B84,'la-liga ranking'!$A$2:$A$21,0),5)+0.1))*-1</f>
        <v>-0.81081081081081086</v>
      </c>
      <c r="L84" s="22">
        <f>(INDEX('la-liga ranking'!$A$2:$I$21,MATCH($B84,'la-liga ranking'!$A$2:$A$21,0),7)+0.1)/INDEX('la-liga ranking'!$A$2:$I$21,MATCH($A84,'la-liga ranking'!$A$2:$A$21,0),7)</f>
        <v>0.75166666666666671</v>
      </c>
      <c r="M84" s="22">
        <f>(INDEX('la-liga ranking'!$A$2:$I$21,MATCH($B84,'la-liga ranking'!$A$2:$A$21,0),8)+0.1)/INDEX('la-liga ranking'!$A$2:$I$21,MATCH($A84,'la-liga ranking'!$A$2:$A$21,0),8)*-1</f>
        <v>-1.1975609756097561</v>
      </c>
      <c r="N84" s="22">
        <f>(INDEX('la-liga ranking'!$A$2:$I$21,MATCH($B84,'la-liga ranking'!$A$2:$A$21,0),9)+0.1)/(INDEX('la-liga ranking'!$A$2:$I$21,MATCH($A84,'la-liga ranking'!$A$2:$A$21,0),9)+0.1)</f>
        <v>0.68798751950078008</v>
      </c>
      <c r="O84" s="22">
        <f>((INDEX('world ranking'!$A$2:$B$21,MATCH($B84,'world ranking'!$A$2:$A$21,0),2)+0.1)/(INDEX('world ranking'!$A$2:$B$21,MATCH($A84,'world ranking'!$A$2:$A$21,0),2)+0.1))*20</f>
        <v>18.159880998292106</v>
      </c>
      <c r="P84" s="22">
        <f>(INDEX('la-liga ranking'!$A$2:$I$21,MATCH($B84,'la-liga ranking'!$A$2:$A$21,0),4)+0.1)/(INDEX('la-liga ranking'!$A$2:$I$21,MATCH($A84,'la-liga ranking'!$A$2:$A$21,0),4)+0.1)*1</f>
        <v>0.52879581151832455</v>
      </c>
      <c r="Q84" s="22">
        <f>(INDEX('la-liga ranking'!$A$2:$I$21,MATCH($B84,'la-liga ranking'!$A$2:$A$21,0),5)+0.1)/(INDEX('la-liga ranking'!$A$2:$I$21,MATCH($A84,'la-liga ranking'!$A$2:$A$21,0),5)+0.1)*-1</f>
        <v>-1.2197802197802199</v>
      </c>
      <c r="R84" s="22">
        <f t="shared" ref="R84:R85" si="27">(SUM(F84:K84))*1.05</f>
        <v>26.294450072572218</v>
      </c>
      <c r="S84" s="22">
        <f t="shared" si="18"/>
        <v>17.710989800587903</v>
      </c>
      <c r="T84" s="22">
        <f t="shared" si="19"/>
        <v>44.005439873160121</v>
      </c>
      <c r="U84" s="14">
        <f t="shared" si="20"/>
        <v>0.59752726363746167</v>
      </c>
      <c r="V84" s="14">
        <f t="shared" si="21"/>
        <v>0.40247273636253827</v>
      </c>
      <c r="W84" t="str">
        <f t="shared" si="22"/>
        <v>H</v>
      </c>
      <c r="X84" t="b">
        <f t="shared" si="23"/>
        <v>1</v>
      </c>
    </row>
    <row r="85" spans="1:24" x14ac:dyDescent="0.25">
      <c r="A85" t="str">
        <v>Villarreal</v>
      </c>
      <c r="B85" t="str">
        <v>Deportivo Alavés</v>
      </c>
      <c r="C85">
        <v>5</v>
      </c>
      <c r="D85">
        <v>2</v>
      </c>
      <c r="E85" t="str">
        <v>H</v>
      </c>
      <c r="F85" s="22">
        <f>INDEX('la-liga ranking'!$A$2:$I$21,MATCH($A85,'la-liga ranking'!$A$2:$A$21,0),7)/(INDEX('la-liga ranking'!$A$2:$I$21,MATCH($B85,'la-liga ranking'!$A$2:$A$21,0),7)+0.1)</f>
        <v>1.9572953736654803</v>
      </c>
      <c r="G85" s="22">
        <f>INDEX('la-liga ranking'!$A$2:$I$21,MATCH($A85,'la-liga ranking'!$A$2:$A$21,0),8)/(INDEX('la-liga ranking'!$A$2:$I$21,MATCH($B85,'la-liga ranking'!$A$2:$A$21,0),8)+0.1)*-1</f>
        <v>-0.5657237936772046</v>
      </c>
      <c r="H85" s="22">
        <f>INDEX('la-liga ranking'!$A$2:$I$21,MATCH($A85,'la-liga ranking'!$A$2:$A$21,0),9)/(INDEX('la-liga ranking'!$A$2:$I$21,MATCH($B85,'la-liga ranking'!$A$2:$A$21,0),9)+0.1)</f>
        <v>1.8861209964412811</v>
      </c>
      <c r="I85" s="22">
        <f>(INDEX('world ranking'!$A$2:$B$21,MATCH($A85,'world ranking'!$A$2:$A$21,0),2)/(INDEX('world ranking'!$A$2:$B$21,MATCH($B85,'world ranking'!$A$2:$A$21,0),2)+0.1))*20</f>
        <v>23.836029074716784</v>
      </c>
      <c r="J85" s="22">
        <f>(INDEX('la-liga ranking'!$A$2:$I$21,MATCH($A85,'la-liga ranking'!$A$2:$A$21,0),4)/(INDEX('la-liga ranking'!$A$2:$I$21,MATCH($B85,'la-liga ranking'!$A$2:$A$21,0),4)+0.1))*1</f>
        <v>1.971830985915493</v>
      </c>
      <c r="K85" s="22">
        <f>(INDEX('la-liga ranking'!$A$2:$I$21,MATCH($A85,'la-liga ranking'!$A$2:$A$21,0),5)/(INDEX('la-liga ranking'!$A$2:$I$21,MATCH($B85,'la-liga ranking'!$A$2:$A$21,0),5)+0.1))*-1</f>
        <v>-0.47393364928909948</v>
      </c>
      <c r="L85" s="22">
        <f>(INDEX('la-liga ranking'!$A$2:$I$21,MATCH($B85,'la-liga ranking'!$A$2:$A$21,0),7)+0.1)/INDEX('la-liga ranking'!$A$2:$I$21,MATCH($A85,'la-liga ranking'!$A$2:$A$21,0),7)</f>
        <v>0.51090909090909098</v>
      </c>
      <c r="M85" s="22">
        <f>(INDEX('la-liga ranking'!$A$2:$I$21,MATCH($B85,'la-liga ranking'!$A$2:$A$21,0),8)+0.1)/INDEX('la-liga ranking'!$A$2:$I$21,MATCH($A85,'la-liga ranking'!$A$2:$A$21,0),8)*-1</f>
        <v>-1.7676470588235293</v>
      </c>
      <c r="N85" s="22">
        <f>(INDEX('la-liga ranking'!$A$2:$I$21,MATCH($B85,'la-liga ranking'!$A$2:$A$21,0),9)+0.1)/(INDEX('la-liga ranking'!$A$2:$I$21,MATCH($A85,'la-liga ranking'!$A$2:$A$21,0),9)+0.1)</f>
        <v>0.52919020715630882</v>
      </c>
      <c r="O85" s="22">
        <f>((INDEX('world ranking'!$A$2:$B$21,MATCH($B85,'world ranking'!$A$2:$A$21,0),2)+0.1)/(INDEX('world ranking'!$A$2:$B$21,MATCH($A85,'world ranking'!$A$2:$A$21,0),2)+0.1))*20</f>
        <v>16.780396681501017</v>
      </c>
      <c r="P85" s="22">
        <f>(INDEX('la-liga ranking'!$A$2:$I$21,MATCH($B85,'la-liga ranking'!$A$2:$A$21,0),4)+0.1)/(INDEX('la-liga ranking'!$A$2:$I$21,MATCH($A85,'la-liga ranking'!$A$2:$A$21,0),4)+0.1)*1</f>
        <v>0.50354609929078009</v>
      </c>
      <c r="Q85" s="22">
        <f>(INDEX('la-liga ranking'!$A$2:$I$21,MATCH($B85,'la-liga ranking'!$A$2:$A$21,0),5)+0.1)/(INDEX('la-liga ranking'!$A$2:$I$21,MATCH($A85,'la-liga ranking'!$A$2:$A$21,0),5)+0.1)*-1</f>
        <v>-2.0891089108910892</v>
      </c>
      <c r="R85" s="22">
        <f t="shared" si="27"/>
        <v>30.042199937161374</v>
      </c>
      <c r="S85" s="22">
        <f t="shared" si="18"/>
        <v>14.467286109142581</v>
      </c>
      <c r="T85" s="22">
        <f t="shared" si="19"/>
        <v>44.509486046303955</v>
      </c>
      <c r="U85" s="14">
        <f t="shared" si="20"/>
        <v>0.67496173525589531</v>
      </c>
      <c r="V85" s="14">
        <f t="shared" si="21"/>
        <v>0.32503826474410474</v>
      </c>
      <c r="W85" t="str">
        <f t="shared" si="22"/>
        <v>H</v>
      </c>
      <c r="X85" t="b">
        <f t="shared" si="23"/>
        <v>1</v>
      </c>
    </row>
    <row r="86" spans="1:24" x14ac:dyDescent="0.25">
      <c r="A86" t="str">
        <v>Sevilla</v>
      </c>
      <c r="B86" t="str">
        <v>Barcelona</v>
      </c>
      <c r="C86">
        <v>1</v>
      </c>
      <c r="D86">
        <v>1</v>
      </c>
      <c r="E86" t="str">
        <v>D</v>
      </c>
      <c r="F86" s="22">
        <f>INDEX('la-liga ranking'!$A$2:$I$21,MATCH($A86,'la-liga ranking'!$A$2:$A$21,0),7)/(INDEX('la-liga ranking'!$A$2:$I$21,MATCH($B86,'la-liga ranking'!$A$2:$A$21,0),7)+0.1)</f>
        <v>0.78341013824884798</v>
      </c>
      <c r="G86" s="22">
        <f>INDEX('la-liga ranking'!$A$2:$I$21,MATCH($A86,'la-liga ranking'!$A$2:$A$21,0),8)/(INDEX('la-liga ranking'!$A$2:$I$21,MATCH($B86,'la-liga ranking'!$A$2:$A$21,0),8)+0.1)</f>
        <v>0.8262108262108262</v>
      </c>
      <c r="H86" s="22">
        <f>INDEX('la-liga ranking'!$A$2:$I$21,MATCH($A86,'la-liga ranking'!$A$2:$A$21,0),9)/(INDEX('la-liga ranking'!$A$2:$I$21,MATCH($B86,'la-liga ranking'!$A$2:$A$21,0),9)+0.1)</f>
        <v>0.94066570188133147</v>
      </c>
      <c r="I86" s="22">
        <f>(INDEX('world ranking'!$A$2:$B$21,MATCH($A86,'world ranking'!$A$2:$A$21,0),2)/(INDEX('world ranking'!$A$2:$B$21,MATCH($B86,'world ranking'!$A$2:$A$21,0),2)+0.1))*20</f>
        <v>19.549997327775106</v>
      </c>
      <c r="J86" s="22">
        <f>INDEX('la-liga ranking'!$A$2:$I$21,MATCH($A86,'la-liga ranking'!$A$2:$A$21,0),4)/(INDEX('la-liga ranking'!$A$2:$I$21,MATCH($B86,'la-liga ranking'!$A$2:$A$21,0),4)+0.1)</f>
        <v>0.84577114427860689</v>
      </c>
      <c r="K86" s="22">
        <f>INDEX('la-liga ranking'!$A$2:$I$21,MATCH($A86,'la-liga ranking'!$A$2:$A$21,0),5)/(INDEX('la-liga ranking'!$A$2:$I$21,MATCH($B86,'la-liga ranking'!$A$2:$A$21,0),5)+0.1)</f>
        <v>0.65573770491803285</v>
      </c>
      <c r="L86" s="22">
        <f>(INDEX('la-liga ranking'!$A$2:$I$21,MATCH($B86,'la-liga ranking'!$A$2:$A$21,0),7)+0.1)/INDEX('la-liga ranking'!$A$2:$I$21,MATCH($A86,'la-liga ranking'!$A$2:$A$21,0),7)</f>
        <v>1.276470588235294</v>
      </c>
      <c r="M86" s="22">
        <f>(INDEX('la-liga ranking'!$A$2:$I$21,MATCH($B86,'la-liga ranking'!$A$2:$A$21,0),8)+0.1)/INDEX('la-liga ranking'!$A$2:$I$21,MATCH($A86,'la-liga ranking'!$A$2:$A$21,0),8)</f>
        <v>1.210344827586207</v>
      </c>
      <c r="N86" s="22">
        <f>(INDEX('la-liga ranking'!$A$2:$I$21,MATCH($B86,'la-liga ranking'!$A$2:$A$21,0),9)+0.1)/(INDEX('la-liga ranking'!$A$2:$I$21,MATCH($A86,'la-liga ranking'!$A$2:$A$21,0),9)+0.1)</f>
        <v>1.0614439324116745</v>
      </c>
      <c r="O86" s="22">
        <f>((INDEX('world ranking'!$A$2:$B$21,MATCH($B86,'world ranking'!$A$2:$A$21,0),2)+0.1)/(INDEX('world ranking'!$A$2:$B$21,MATCH($A86,'world ranking'!$A$2:$A$21,0),2)+0.1))*20</f>
        <v>20.459242250287026</v>
      </c>
      <c r="P86" s="22">
        <f>(INDEX('la-liga ranking'!$A$2:$I$21,MATCH($B86,'la-liga ranking'!$A$2:$A$21,0),4)+0.1)/(INDEX('la-liga ranking'!$A$2:$I$21,MATCH($A86,'la-liga ranking'!$A$2:$A$21,0),4)+0.1)</f>
        <v>1.1754385964912279</v>
      </c>
      <c r="Q86" s="22">
        <f>(INDEX('la-liga ranking'!$A$2:$I$21,MATCH($B86,'la-liga ranking'!$A$2:$A$21,0),5)+0.1)/(INDEX('la-liga ranking'!$A$2:$I$21,MATCH($A86,'la-liga ranking'!$A$2:$A$21,0),5)+0.1)</f>
        <v>1.4878048780487805</v>
      </c>
      <c r="R86" s="22">
        <f t="shared" si="17"/>
        <v>24.427855592828696</v>
      </c>
      <c r="S86" s="22">
        <f t="shared" si="18"/>
        <v>26.67074507306021</v>
      </c>
      <c r="T86" s="22">
        <f t="shared" si="19"/>
        <v>51.09860066588891</v>
      </c>
      <c r="U86" s="14">
        <f t="shared" si="20"/>
        <v>0.47805331798715217</v>
      </c>
      <c r="V86" s="14">
        <f t="shared" si="21"/>
        <v>0.52194668201284777</v>
      </c>
      <c r="W86" t="str">
        <f t="shared" si="22"/>
        <v>A</v>
      </c>
      <c r="X86" t="b">
        <f t="shared" si="23"/>
        <v>1</v>
      </c>
    </row>
    <row r="87" spans="1:24" x14ac:dyDescent="0.25">
      <c r="A87" t="str">
        <v>Getafe</v>
      </c>
      <c r="B87" t="str">
        <v>Cádiz</v>
      </c>
      <c r="C87">
        <v>4</v>
      </c>
      <c r="D87">
        <v>0</v>
      </c>
      <c r="E87" t="str">
        <v>H</v>
      </c>
      <c r="F87" s="22">
        <f>INDEX('la-liga ranking'!$A$2:$I$21,MATCH($A87,'la-liga ranking'!$A$2:$A$21,0),7)/(INDEX('la-liga ranking'!$A$2:$I$21,MATCH($B87,'la-liga ranking'!$A$2:$A$21,0),7)+0.1)</f>
        <v>0.93655589123867067</v>
      </c>
      <c r="G87" s="22">
        <f>INDEX('la-liga ranking'!$A$2:$I$21,MATCH($A87,'la-liga ranking'!$A$2:$A$21,0),8)/(INDEX('la-liga ranking'!$A$2:$I$21,MATCH($B87,'la-liga ranking'!$A$2:$A$21,0),8)+0.1)*-1</f>
        <v>-0.78556263269639059</v>
      </c>
      <c r="H87" s="22">
        <f>INDEX('la-liga ranking'!$A$2:$I$21,MATCH($A87,'la-liga ranking'!$A$2:$A$21,0),9)/(INDEX('la-liga ranking'!$A$2:$I$21,MATCH($B87,'la-liga ranking'!$A$2:$A$21,0),9)+0.1)</f>
        <v>1.054131054131054</v>
      </c>
      <c r="I87" s="22">
        <f>(INDEX('world ranking'!$A$2:$B$21,MATCH($A87,'world ranking'!$A$2:$A$21,0),2)/(INDEX('world ranking'!$A$2:$B$21,MATCH($B87,'world ranking'!$A$2:$A$21,0),2)+0.1))*20</f>
        <v>21.37880698029328</v>
      </c>
      <c r="J87" s="22">
        <f>(INDEX('la-liga ranking'!$A$2:$I$21,MATCH($A87,'la-liga ranking'!$A$2:$A$21,0),4)/(INDEX('la-liga ranking'!$A$2:$I$21,MATCH($B87,'la-liga ranking'!$A$2:$A$21,0),4)+0.1))*1</f>
        <v>1.1267605633802817</v>
      </c>
      <c r="K87" s="22">
        <f>(INDEX('la-liga ranking'!$A$2:$I$21,MATCH($A87,'la-liga ranking'!$A$2:$A$21,0),5)/(INDEX('la-liga ranking'!$A$2:$I$21,MATCH($B87,'la-liga ranking'!$A$2:$A$21,0),5)+0.1))*-1</f>
        <v>-0.99290780141843971</v>
      </c>
      <c r="L87" s="22">
        <f>(INDEX('la-liga ranking'!$A$2:$I$21,MATCH($B87,'la-liga ranking'!$A$2:$A$21,0),7)+0.1)/INDEX('la-liga ranking'!$A$2:$I$21,MATCH($A87,'la-liga ranking'!$A$2:$A$21,0),7)</f>
        <v>1.0677419354838711</v>
      </c>
      <c r="M87" s="22">
        <f>(INDEX('la-liga ranking'!$A$2:$I$21,MATCH($B87,'la-liga ranking'!$A$2:$A$21,0),8)+0.1)/INDEX('la-liga ranking'!$A$2:$I$21,MATCH($A87,'la-liga ranking'!$A$2:$A$21,0),8)*-1</f>
        <v>-1.2729729729729731</v>
      </c>
      <c r="N87" s="22">
        <f>(INDEX('la-liga ranking'!$A$2:$I$21,MATCH($B87,'la-liga ranking'!$A$2:$A$21,0),9)+0.1)/(INDEX('la-liga ranking'!$A$2:$I$21,MATCH($A87,'la-liga ranking'!$A$2:$A$21,0),9)+0.1)</f>
        <v>0.9460916442048517</v>
      </c>
      <c r="O87" s="22">
        <f>((INDEX('world ranking'!$A$2:$B$21,MATCH($B87,'world ranking'!$A$2:$A$21,0),2)+0.1)/(INDEX('world ranking'!$A$2:$B$21,MATCH($A87,'world ranking'!$A$2:$A$21,0),2)+0.1))*20</f>
        <v>18.708956613493886</v>
      </c>
      <c r="P87" s="22">
        <f>(INDEX('la-liga ranking'!$A$2:$I$21,MATCH($B87,'la-liga ranking'!$A$2:$A$21,0),4)+0.1)/(INDEX('la-liga ranking'!$A$2:$I$21,MATCH($A87,'la-liga ranking'!$A$2:$A$21,0),4)+0.1)*1</f>
        <v>0.87654320987654322</v>
      </c>
      <c r="Q87" s="22">
        <f>(INDEX('la-liga ranking'!$A$2:$I$21,MATCH($B87,'la-liga ranking'!$A$2:$A$21,0),5)+0.1)/(INDEX('la-liga ranking'!$A$2:$I$21,MATCH($A87,'la-liga ranking'!$A$2:$A$21,0),5)+0.1)*-1</f>
        <v>-1</v>
      </c>
      <c r="R87" s="22">
        <f t="shared" ref="R87:R89" si="28">(SUM(F87:K87))*1.05</f>
        <v>23.853673257674878</v>
      </c>
      <c r="S87" s="22">
        <f t="shared" si="18"/>
        <v>19.326360430086179</v>
      </c>
      <c r="T87" s="22">
        <f t="shared" si="19"/>
        <v>43.180033687761053</v>
      </c>
      <c r="U87" s="14">
        <f t="shared" si="20"/>
        <v>0.55242368336632308</v>
      </c>
      <c r="V87" s="14">
        <f t="shared" si="21"/>
        <v>0.44757631663367697</v>
      </c>
      <c r="W87" t="str">
        <f t="shared" si="22"/>
        <v>H</v>
      </c>
      <c r="X87" t="b">
        <f t="shared" si="23"/>
        <v>1</v>
      </c>
    </row>
    <row r="88" spans="1:24" x14ac:dyDescent="0.25">
      <c r="A88" t="str">
        <v>Granada</v>
      </c>
      <c r="B88" t="str">
        <v>Real Madrid</v>
      </c>
      <c r="C88">
        <v>1</v>
      </c>
      <c r="D88">
        <v>4</v>
      </c>
      <c r="E88" t="str">
        <v>A</v>
      </c>
      <c r="F88" s="22">
        <f>INDEX('la-liga ranking'!$A$2:$I$21,MATCH($A88,'la-liga ranking'!$A$2:$A$21,0),7)/(INDEX('la-liga ranking'!$A$2:$I$21,MATCH($B88,'la-liga ranking'!$A$2:$A$21,0),7)+0.1)</f>
        <v>0.58823529411764708</v>
      </c>
      <c r="G88" s="22">
        <f>INDEX('la-liga ranking'!$A$2:$I$21,MATCH($A88,'la-liga ranking'!$A$2:$A$21,0),8)/(INDEX('la-liga ranking'!$A$2:$I$21,MATCH($B88,'la-liga ranking'!$A$2:$A$21,0),8)+0.1)*-1</f>
        <v>-1.9601328903654485</v>
      </c>
      <c r="H88" s="22">
        <f>INDEX('la-liga ranking'!$A$2:$I$21,MATCH($A88,'la-liga ranking'!$A$2:$A$21,0),9)/(INDEX('la-liga ranking'!$A$2:$I$21,MATCH($B88,'la-liga ranking'!$A$2:$A$21,0),9)+0.1)</f>
        <v>0.41923551171393342</v>
      </c>
      <c r="I88" s="22">
        <f>(INDEX('world ranking'!$A$2:$B$21,MATCH($A88,'world ranking'!$A$2:$A$21,0),2)/(INDEX('world ranking'!$A$2:$B$21,MATCH($B88,'world ranking'!$A$2:$A$21,0),2)+0.1))*20</f>
        <v>15.787599816896394</v>
      </c>
      <c r="J88" s="22">
        <f>(INDEX('la-liga ranking'!$A$2:$I$21,MATCH($A88,'la-liga ranking'!$A$2:$A$21,0),4)/(INDEX('la-liga ranking'!$A$2:$I$21,MATCH($B88,'la-liga ranking'!$A$2:$A$21,0),4)+0.1))*1</f>
        <v>0.2788844621513944</v>
      </c>
      <c r="K88" s="22">
        <f>(INDEX('la-liga ranking'!$A$2:$I$21,MATCH($A88,'la-liga ranking'!$A$2:$A$21,0),5)/(INDEX('la-liga ranking'!$A$2:$I$21,MATCH($B88,'la-liga ranking'!$A$2:$A$21,0),5)+0.1))*-1</f>
        <v>-3.6585365853658538</v>
      </c>
      <c r="L88" s="22">
        <f>(INDEX('la-liga ranking'!$A$2:$I$21,MATCH($B88,'la-liga ranking'!$A$2:$A$21,0),7)+0.1)/INDEX('la-liga ranking'!$A$2:$I$21,MATCH($A88,'la-liga ranking'!$A$2:$A$21,0),7)</f>
        <v>1.7</v>
      </c>
      <c r="M88" s="22">
        <f>(INDEX('la-liga ranking'!$A$2:$I$21,MATCH($B88,'la-liga ranking'!$A$2:$A$21,0),8)+0.1)/INDEX('la-liga ranking'!$A$2:$I$21,MATCH($A88,'la-liga ranking'!$A$2:$A$21,0),8)*-1</f>
        <v>-0.51016949152542379</v>
      </c>
      <c r="N88" s="22">
        <f>(INDEX('la-liga ranking'!$A$2:$I$21,MATCH($B88,'la-liga ranking'!$A$2:$A$21,0),9)+0.1)/(INDEX('la-liga ranking'!$A$2:$I$21,MATCH($A88,'la-liga ranking'!$A$2:$A$21,0),9)+0.1)</f>
        <v>2.3782991202346038</v>
      </c>
      <c r="O88" s="22">
        <f>((INDEX('world ranking'!$A$2:$B$21,MATCH($B88,'world ranking'!$A$2:$A$21,0),2)+0.1)/(INDEX('world ranking'!$A$2:$B$21,MATCH($A88,'world ranking'!$A$2:$A$21,0),2)+0.1))*20</f>
        <v>25.334707815218096</v>
      </c>
      <c r="P88" s="22">
        <f>(INDEX('la-liga ranking'!$A$2:$I$21,MATCH($B88,'la-liga ranking'!$A$2:$A$21,0),4)+0.1)/(INDEX('la-liga ranking'!$A$2:$I$21,MATCH($A88,'la-liga ranking'!$A$2:$A$21,0),4)+0.1)*1</f>
        <v>3.535211267605634</v>
      </c>
      <c r="Q88" s="22">
        <f>(INDEX('la-liga ranking'!$A$2:$I$21,MATCH($B88,'la-liga ranking'!$A$2:$A$21,0),5)+0.1)/(INDEX('la-liga ranking'!$A$2:$I$21,MATCH($A88,'la-liga ranking'!$A$2:$A$21,0),5)+0.1)*-1</f>
        <v>-0.27152317880794702</v>
      </c>
      <c r="R88" s="22">
        <f t="shared" si="28"/>
        <v>12.028049889605471</v>
      </c>
      <c r="S88" s="22">
        <f t="shared" si="18"/>
        <v>32.166525532724961</v>
      </c>
      <c r="T88" s="22">
        <f t="shared" si="19"/>
        <v>44.194575422330431</v>
      </c>
      <c r="U88" s="14">
        <f t="shared" si="20"/>
        <v>0.27216122736022469</v>
      </c>
      <c r="V88" s="14">
        <f t="shared" si="21"/>
        <v>0.72783877263977537</v>
      </c>
      <c r="W88" t="str">
        <f t="shared" si="22"/>
        <v>A</v>
      </c>
      <c r="X88" t="b">
        <f t="shared" si="23"/>
        <v>1</v>
      </c>
    </row>
    <row r="89" spans="1:24" x14ac:dyDescent="0.25">
      <c r="A89" t="str">
        <v>Elche CF</v>
      </c>
      <c r="B89" t="str">
        <v>Real Betis Balompié</v>
      </c>
      <c r="C89">
        <v>0</v>
      </c>
      <c r="D89">
        <v>3</v>
      </c>
      <c r="E89" t="str">
        <v>A</v>
      </c>
      <c r="F89" s="22">
        <f>INDEX('la-liga ranking'!$A$2:$I$21,MATCH($A89,'la-liga ranking'!$A$2:$A$21,0),7)/(INDEX('la-liga ranking'!$A$2:$I$21,MATCH($B89,'la-liga ranking'!$A$2:$A$21,0),7)+0.1)</f>
        <v>0.64798598949211905</v>
      </c>
      <c r="G89" s="22">
        <f>INDEX('la-liga ranking'!$A$2:$I$21,MATCH($A89,'la-liga ranking'!$A$2:$A$21,0),8)/(INDEX('la-liga ranking'!$A$2:$I$21,MATCH($B89,'la-liga ranking'!$A$2:$A$21,0),8)+0.1)*-1</f>
        <v>-1.1970074812967582</v>
      </c>
      <c r="H89" s="22">
        <f>INDEX('la-liga ranking'!$A$2:$I$21,MATCH($A89,'la-liga ranking'!$A$2:$A$21,0),9)/(INDEX('la-liga ranking'!$A$2:$I$21,MATCH($B89,'la-liga ranking'!$A$2:$A$21,0),9)+0.1)</f>
        <v>0.67125645438898451</v>
      </c>
      <c r="I89" s="22">
        <f>(INDEX('world ranking'!$A$2:$B$21,MATCH($A89,'world ranking'!$A$2:$A$21,0),2)/(INDEX('world ranking'!$A$2:$B$21,MATCH($B89,'world ranking'!$A$2:$A$21,0),2)+0.1))*20</f>
        <v>18.137958761702372</v>
      </c>
      <c r="J89" s="22">
        <f>(INDEX('la-liga ranking'!$A$2:$I$21,MATCH($A89,'la-liga ranking'!$A$2:$A$21,0),4)/(INDEX('la-liga ranking'!$A$2:$I$21,MATCH($B89,'la-liga ranking'!$A$2:$A$21,0),4)+0.1))*1</f>
        <v>0.58479532163742687</v>
      </c>
      <c r="K89" s="22">
        <f>(INDEX('la-liga ranking'!$A$2:$I$21,MATCH($A89,'la-liga ranking'!$A$2:$A$21,0),5)/(INDEX('la-liga ranking'!$A$2:$I$21,MATCH($B89,'la-liga ranking'!$A$2:$A$21,0),5)+0.1))*-1</f>
        <v>-1.4414414414414416</v>
      </c>
      <c r="L89" s="22">
        <f>(INDEX('la-liga ranking'!$A$2:$I$21,MATCH($B89,'la-liga ranking'!$A$2:$A$21,0),7)+0.1)/INDEX('la-liga ranking'!$A$2:$I$21,MATCH($A89,'la-liga ranking'!$A$2:$A$21,0),7)</f>
        <v>1.5432432432432432</v>
      </c>
      <c r="M89" s="22">
        <f>(INDEX('la-liga ranking'!$A$2:$I$21,MATCH($B89,'la-liga ranking'!$A$2:$A$21,0),8)+0.1)/INDEX('la-liga ranking'!$A$2:$I$21,MATCH($A89,'la-liga ranking'!$A$2:$A$21,0),8)*-1</f>
        <v>-0.8354166666666667</v>
      </c>
      <c r="N89" s="22">
        <f>(INDEX('la-liga ranking'!$A$2:$I$21,MATCH($B89,'la-liga ranking'!$A$2:$A$21,0),9)+0.1)/(INDEX('la-liga ranking'!$A$2:$I$21,MATCH($A89,'la-liga ranking'!$A$2:$A$21,0),9)+0.1)</f>
        <v>1.4859335038363171</v>
      </c>
      <c r="O89" s="22">
        <f>((INDEX('world ranking'!$A$2:$B$21,MATCH($B89,'world ranking'!$A$2:$A$21,0),2)+0.1)/(INDEX('world ranking'!$A$2:$B$21,MATCH($A89,'world ranking'!$A$2:$A$21,0),2)+0.1))*20</f>
        <v>22.051801659172945</v>
      </c>
      <c r="P89" s="22">
        <f>(INDEX('la-liga ranking'!$A$2:$I$21,MATCH($B89,'la-liga ranking'!$A$2:$A$21,0),4)+0.1)/(INDEX('la-liga ranking'!$A$2:$I$21,MATCH($A89,'la-liga ranking'!$A$2:$A$21,0),4)+0.1)*1</f>
        <v>1.6930693069306932</v>
      </c>
      <c r="Q89" s="22">
        <f>(INDEX('la-liga ranking'!$A$2:$I$21,MATCH($B89,'la-liga ranking'!$A$2:$A$21,0),5)+0.1)/(INDEX('la-liga ranking'!$A$2:$I$21,MATCH($A89,'la-liga ranking'!$A$2:$A$21,0),5)+0.1)*-1</f>
        <v>-0.68944099378881984</v>
      </c>
      <c r="R89" s="22">
        <f t="shared" si="28"/>
        <v>18.273724984706838</v>
      </c>
      <c r="S89" s="22">
        <f t="shared" si="18"/>
        <v>25.249190052727709</v>
      </c>
      <c r="T89" s="22">
        <f t="shared" si="19"/>
        <v>43.522915037434544</v>
      </c>
      <c r="U89" s="14">
        <f t="shared" si="20"/>
        <v>0.41986445459798372</v>
      </c>
      <c r="V89" s="14">
        <f t="shared" si="21"/>
        <v>0.58013554540201639</v>
      </c>
      <c r="W89" t="str">
        <f t="shared" si="22"/>
        <v>A</v>
      </c>
      <c r="X89" t="b">
        <f t="shared" si="23"/>
        <v>1</v>
      </c>
    </row>
    <row r="90" spans="1:24" x14ac:dyDescent="0.25">
      <c r="A90" t="str">
        <v>Real Sociedad</v>
      </c>
      <c r="B90" t="str">
        <v>Valencia</v>
      </c>
      <c r="C90">
        <v>0</v>
      </c>
      <c r="D90">
        <v>0</v>
      </c>
      <c r="E90" t="str">
        <v>D</v>
      </c>
      <c r="F90" s="22">
        <f>INDEX('la-liga ranking'!$A$2:$I$21,MATCH($A90,'la-liga ranking'!$A$2:$A$21,0),7)/(INDEX('la-liga ranking'!$A$2:$I$21,MATCH($B90,'la-liga ranking'!$A$2:$A$21,0),7)+0.1)</f>
        <v>0.75388026607538805</v>
      </c>
      <c r="G90" s="22">
        <f>INDEX('la-liga ranking'!$A$2:$I$21,MATCH($A90,'la-liga ranking'!$A$2:$A$21,0),8)/(INDEX('la-liga ranking'!$A$2:$I$21,MATCH($B90,'la-liga ranking'!$A$2:$A$21,0),8)+0.1)</f>
        <v>0.6924643584521385</v>
      </c>
      <c r="H90" s="22">
        <f>INDEX('la-liga ranking'!$A$2:$I$21,MATCH($A90,'la-liga ranking'!$A$2:$A$21,0),9)/(INDEX('la-liga ranking'!$A$2:$I$21,MATCH($B90,'la-liga ranking'!$A$2:$A$21,0),9)+0.1)</f>
        <v>1.2698412698412698</v>
      </c>
      <c r="I90" s="22">
        <f>(INDEX('world ranking'!$A$2:$B$21,MATCH($A90,'world ranking'!$A$2:$A$21,0),2)/(INDEX('world ranking'!$A$2:$B$21,MATCH($B90,'world ranking'!$A$2:$A$21,0),2)+0.1))*20</f>
        <v>20.557005036102179</v>
      </c>
      <c r="J90" s="22">
        <f>INDEX('la-liga ranking'!$A$2:$I$21,MATCH($A90,'la-liga ranking'!$A$2:$A$21,0),4)/(INDEX('la-liga ranking'!$A$2:$I$21,MATCH($B90,'la-liga ranking'!$A$2:$A$21,0),4)+0.1)</f>
        <v>1.4851485148514851</v>
      </c>
      <c r="K90" s="22">
        <f>INDEX('la-liga ranking'!$A$2:$I$21,MATCH($A90,'la-liga ranking'!$A$2:$A$21,0),5)/(INDEX('la-liga ranking'!$A$2:$I$21,MATCH($B90,'la-liga ranking'!$A$2:$A$21,0),5)+0.1)</f>
        <v>0.81081081081081086</v>
      </c>
      <c r="L90" s="22">
        <f>(INDEX('la-liga ranking'!$A$2:$I$21,MATCH($B90,'la-liga ranking'!$A$2:$A$21,0),7)+0.1)/INDEX('la-liga ranking'!$A$2:$I$21,MATCH($A90,'la-liga ranking'!$A$2:$A$21,0),7)</f>
        <v>1.3264705882352941</v>
      </c>
      <c r="M90" s="22">
        <f>(INDEX('la-liga ranking'!$A$2:$I$21,MATCH($B90,'la-liga ranking'!$A$2:$A$21,0),8)+0.1)/INDEX('la-liga ranking'!$A$2:$I$21,MATCH($A90,'la-liga ranking'!$A$2:$A$21,0),8)</f>
        <v>1.4441176470588235</v>
      </c>
      <c r="N90" s="22">
        <f>(INDEX('la-liga ranking'!$A$2:$I$21,MATCH($B90,'la-liga ranking'!$A$2:$A$21,0),9)+0.1)/(INDEX('la-liga ranking'!$A$2:$I$21,MATCH($A90,'la-liga ranking'!$A$2:$A$21,0),9)+0.1)</f>
        <v>0.78609625668449201</v>
      </c>
      <c r="O90" s="22">
        <f>((INDEX('world ranking'!$A$2:$B$21,MATCH($B90,'world ranking'!$A$2:$A$21,0),2)+0.1)/(INDEX('world ranking'!$A$2:$B$21,MATCH($A90,'world ranking'!$A$2:$A$21,0),2)+0.1))*20</f>
        <v>19.456938787556815</v>
      </c>
      <c r="P90" s="22">
        <f>(INDEX('la-liga ranking'!$A$2:$I$21,MATCH($B90,'la-liga ranking'!$A$2:$A$21,0),4)+0.1)/(INDEX('la-liga ranking'!$A$2:$I$21,MATCH($A90,'la-liga ranking'!$A$2:$A$21,0),4)+0.1)</f>
        <v>0.66887417218543044</v>
      </c>
      <c r="Q90" s="22">
        <f>(INDEX('la-liga ranking'!$A$2:$I$21,MATCH($B90,'la-liga ranking'!$A$2:$A$21,0),5)+0.1)/(INDEX('la-liga ranking'!$A$2:$I$21,MATCH($A90,'la-liga ranking'!$A$2:$A$21,0),5)+0.1)</f>
        <v>1.2197802197802199</v>
      </c>
      <c r="R90" s="22">
        <f t="shared" si="17"/>
        <v>26.464070515097934</v>
      </c>
      <c r="S90" s="22">
        <f t="shared" si="18"/>
        <v>24.902277671501071</v>
      </c>
      <c r="T90" s="22">
        <f t="shared" si="19"/>
        <v>51.366348186599005</v>
      </c>
      <c r="U90" s="14">
        <f t="shared" si="20"/>
        <v>0.5152024905286563</v>
      </c>
      <c r="V90" s="14">
        <f t="shared" si="21"/>
        <v>0.48479750947134376</v>
      </c>
      <c r="W90" t="str">
        <f t="shared" si="22"/>
        <v>H</v>
      </c>
      <c r="X90" t="b">
        <f t="shared" si="23"/>
        <v>1</v>
      </c>
    </row>
    <row r="91" spans="1:24" x14ac:dyDescent="0.25">
      <c r="A91" t="str">
        <v>Getafe</v>
      </c>
      <c r="B91" t="str">
        <v>Atlético Madrid</v>
      </c>
      <c r="C91">
        <v>1</v>
      </c>
      <c r="D91">
        <v>2</v>
      </c>
      <c r="E91" t="str">
        <v>A</v>
      </c>
      <c r="F91" s="22">
        <f>INDEX('la-liga ranking'!$A$2:$I$21,MATCH($A91,'la-liga ranking'!$A$2:$A$21,0),7)/(INDEX('la-liga ranking'!$A$2:$I$21,MATCH($B91,'la-liga ranking'!$A$2:$A$21,0),7)+0.1)</f>
        <v>0.51580698835274541</v>
      </c>
      <c r="G91" s="22">
        <f>INDEX('la-liga ranking'!$A$2:$I$21,MATCH($A91,'la-liga ranking'!$A$2:$A$21,0),8)/(INDEX('la-liga ranking'!$A$2:$I$21,MATCH($B91,'la-liga ranking'!$A$2:$A$21,0),8)+0.1)*-1</f>
        <v>-0.9002433090024331</v>
      </c>
      <c r="H91" s="22">
        <f>INDEX('la-liga ranking'!$A$2:$I$21,MATCH($A91,'la-liga ranking'!$A$2:$A$21,0),9)/(INDEX('la-liga ranking'!$A$2:$I$21,MATCH($B91,'la-liga ranking'!$A$2:$A$21,0),9)+0.1)</f>
        <v>0.577223088923557</v>
      </c>
      <c r="I91" s="22">
        <f>(INDEX('world ranking'!$A$2:$B$21,MATCH($A91,'world ranking'!$A$2:$A$21,0),2)/(INDEX('world ranking'!$A$2:$B$21,MATCH($B91,'world ranking'!$A$2:$A$21,0),2)+0.1))*20</f>
        <v>17.751088094319872</v>
      </c>
      <c r="J91" s="22">
        <f>(INDEX('la-liga ranking'!$A$2:$I$21,MATCH($A91,'la-liga ranking'!$A$2:$A$21,0),4)/(INDEX('la-liga ranking'!$A$2:$I$21,MATCH($B91,'la-liga ranking'!$A$2:$A$21,0),4)+0.1))*1</f>
        <v>0.41884816753926696</v>
      </c>
      <c r="K91" s="22">
        <f>(INDEX('la-liga ranking'!$A$2:$I$21,MATCH($A91,'la-liga ranking'!$A$2:$A$21,0),5)/(INDEX('la-liga ranking'!$A$2:$I$21,MATCH($B91,'la-liga ranking'!$A$2:$A$21,0),5)+0.1))*-1</f>
        <v>-1.5384615384615385</v>
      </c>
      <c r="L91" s="22">
        <f>(INDEX('la-liga ranking'!$A$2:$I$21,MATCH($B91,'la-liga ranking'!$A$2:$A$21,0),7)+0.1)/INDEX('la-liga ranking'!$A$2:$I$21,MATCH($A91,'la-liga ranking'!$A$2:$A$21,0),7)</f>
        <v>1.9387096774193548</v>
      </c>
      <c r="M91" s="22">
        <f>(INDEX('la-liga ranking'!$A$2:$I$21,MATCH($B91,'la-liga ranking'!$A$2:$A$21,0),8)+0.1)/INDEX('la-liga ranking'!$A$2:$I$21,MATCH($A91,'la-liga ranking'!$A$2:$A$21,0),8)*-1</f>
        <v>-1.1108108108108108</v>
      </c>
      <c r="N91" s="22">
        <f>(INDEX('la-liga ranking'!$A$2:$I$21,MATCH($B91,'la-liga ranking'!$A$2:$A$21,0),9)+0.1)/(INDEX('la-liga ranking'!$A$2:$I$21,MATCH($A91,'la-liga ranking'!$A$2:$A$21,0),9)+0.1)</f>
        <v>1.7277628032345012</v>
      </c>
      <c r="O91" s="22">
        <f>((INDEX('world ranking'!$A$2:$B$21,MATCH($B91,'world ranking'!$A$2:$A$21,0),2)+0.1)/(INDEX('world ranking'!$A$2:$B$21,MATCH($A91,'world ranking'!$A$2:$A$21,0),2)+0.1))*20</f>
        <v>22.532431258146609</v>
      </c>
      <c r="P91" s="22">
        <f>(INDEX('la-liga ranking'!$A$2:$I$21,MATCH($B91,'la-liga ranking'!$A$2:$A$21,0),4)+0.1)/(INDEX('la-liga ranking'!$A$2:$I$21,MATCH($A91,'la-liga ranking'!$A$2:$A$21,0),4)+0.1)*1</f>
        <v>2.3580246913580249</v>
      </c>
      <c r="Q91" s="22">
        <f>(INDEX('la-liga ranking'!$A$2:$I$21,MATCH($B91,'la-liga ranking'!$A$2:$A$21,0),5)+0.1)/(INDEX('la-liga ranking'!$A$2:$I$21,MATCH($A91,'la-liga ranking'!$A$2:$A$21,0),5)+0.1)*-1</f>
        <v>-0.64539007092198586</v>
      </c>
      <c r="R91" s="22">
        <f t="shared" ref="R91:R94" si="29">(SUM(F91:K91))*1.05</f>
        <v>17.665474566255043</v>
      </c>
      <c r="S91" s="22">
        <f t="shared" si="18"/>
        <v>26.800727548425691</v>
      </c>
      <c r="T91" s="22">
        <f t="shared" si="19"/>
        <v>44.466202114680733</v>
      </c>
      <c r="U91" s="14">
        <f t="shared" si="20"/>
        <v>0.39727869091888779</v>
      </c>
      <c r="V91" s="14">
        <f t="shared" si="21"/>
        <v>0.60272130908111221</v>
      </c>
      <c r="W91" t="str">
        <f t="shared" si="22"/>
        <v>A</v>
      </c>
      <c r="X91" t="b">
        <f t="shared" si="23"/>
        <v>1</v>
      </c>
    </row>
    <row r="92" spans="1:24" x14ac:dyDescent="0.25">
      <c r="A92" t="str">
        <v>Athletic Club</v>
      </c>
      <c r="B92" t="str">
        <v>Rayo Vallecano</v>
      </c>
      <c r="C92">
        <v>1</v>
      </c>
      <c r="D92">
        <v>2</v>
      </c>
      <c r="E92" t="str">
        <v>A</v>
      </c>
      <c r="F92" s="22">
        <f>INDEX('la-liga ranking'!$A$2:$I$21,MATCH($A92,'la-liga ranking'!$A$2:$A$21,0),7)/(INDEX('la-liga ranking'!$A$2:$I$21,MATCH($B92,'la-liga ranking'!$A$2:$A$21,0),7)+0.1)</f>
        <v>1.1680911680911681</v>
      </c>
      <c r="G92" s="22">
        <f>INDEX('la-liga ranking'!$A$2:$I$21,MATCH($A92,'la-liga ranking'!$A$2:$A$21,0),8)/(INDEX('la-liga ranking'!$A$2:$I$21,MATCH($B92,'la-liga ranking'!$A$2:$A$21,0),8)+0.1)*-1</f>
        <v>-0.86956521739130432</v>
      </c>
      <c r="H92" s="22">
        <f>INDEX('la-liga ranking'!$A$2:$I$21,MATCH($A92,'la-liga ranking'!$A$2:$A$21,0),9)/(INDEX('la-liga ranking'!$A$2:$I$21,MATCH($B92,'la-liga ranking'!$A$2:$A$21,0),9)+0.1)</f>
        <v>1.2351543942992873</v>
      </c>
      <c r="I92" s="22">
        <f>(INDEX('world ranking'!$A$2:$B$21,MATCH($A92,'world ranking'!$A$2:$A$21,0),2)/(INDEX('world ranking'!$A$2:$B$21,MATCH($B92,'world ranking'!$A$2:$A$21,0),2)+0.1))*20</f>
        <v>21.850684843418435</v>
      </c>
      <c r="J92" s="22">
        <f>(INDEX('la-liga ranking'!$A$2:$I$21,MATCH($A92,'la-liga ranking'!$A$2:$A$21,0),4)/(INDEX('la-liga ranking'!$A$2:$I$21,MATCH($B92,'la-liga ranking'!$A$2:$A$21,0),4)+0.1))*1</f>
        <v>1.1711711711711712</v>
      </c>
      <c r="K92" s="22">
        <f>(INDEX('la-liga ranking'!$A$2:$I$21,MATCH($A92,'la-liga ranking'!$A$2:$A$21,0),5)/(INDEX('la-liga ranking'!$A$2:$I$21,MATCH($B92,'la-liga ranking'!$A$2:$A$21,0),5)+0.1))*-1</f>
        <v>-0.59602649006622521</v>
      </c>
      <c r="L92" s="22">
        <f>(INDEX('la-liga ranking'!$A$2:$I$21,MATCH($B92,'la-liga ranking'!$A$2:$A$21,0),7)+0.1)/INDEX('la-liga ranking'!$A$2:$I$21,MATCH($A92,'la-liga ranking'!$A$2:$A$21,0),7)</f>
        <v>0.85609756097560974</v>
      </c>
      <c r="M92" s="22">
        <f>(INDEX('la-liga ranking'!$A$2:$I$21,MATCH($B92,'la-liga ranking'!$A$2:$A$21,0),8)+0.1)/INDEX('la-liga ranking'!$A$2:$I$21,MATCH($A92,'la-liga ranking'!$A$2:$A$21,0),8)*-1</f>
        <v>-1.1500000000000001</v>
      </c>
      <c r="N92" s="22">
        <f>(INDEX('la-liga ranking'!$A$2:$I$21,MATCH($B92,'la-liga ranking'!$A$2:$A$21,0),9)+0.1)/(INDEX('la-liga ranking'!$A$2:$I$21,MATCH($A92,'la-liga ranking'!$A$2:$A$21,0),9)+0.1)</f>
        <v>0.80806142034548945</v>
      </c>
      <c r="O92" s="22">
        <f>((INDEX('world ranking'!$A$2:$B$21,MATCH($B92,'world ranking'!$A$2:$A$21,0),2)+0.1)/(INDEX('world ranking'!$A$2:$B$21,MATCH($A92,'world ranking'!$A$2:$A$21,0),2)+0.1))*20</f>
        <v>18.304984992054617</v>
      </c>
      <c r="P92" s="22">
        <f>(INDEX('la-liga ranking'!$A$2:$I$21,MATCH($B92,'la-liga ranking'!$A$2:$A$21,0),4)+0.1)/(INDEX('la-liga ranking'!$A$2:$I$21,MATCH($A92,'la-liga ranking'!$A$2:$A$21,0),4)+0.1)*1</f>
        <v>0.84732824427480913</v>
      </c>
      <c r="Q92" s="22">
        <f>(INDEX('la-liga ranking'!$A$2:$I$21,MATCH($B92,'la-liga ranking'!$A$2:$A$21,0),5)+0.1)/(INDEX('la-liga ranking'!$A$2:$I$21,MATCH($A92,'la-liga ranking'!$A$2:$A$21,0),5)+0.1)*-1</f>
        <v>-1.6593406593406594</v>
      </c>
      <c r="R92" s="22">
        <f t="shared" si="29"/>
        <v>25.15748536299866</v>
      </c>
      <c r="S92" s="22">
        <f t="shared" si="18"/>
        <v>18.007131558309865</v>
      </c>
      <c r="T92" s="22">
        <f t="shared" si="19"/>
        <v>43.164616921308522</v>
      </c>
      <c r="U92" s="14">
        <f t="shared" si="20"/>
        <v>0.58282656391604593</v>
      </c>
      <c r="V92" s="14">
        <f t="shared" si="21"/>
        <v>0.41717343608395413</v>
      </c>
      <c r="W92" t="str">
        <f t="shared" si="22"/>
        <v>H</v>
      </c>
      <c r="X92" t="b">
        <f t="shared" si="23"/>
        <v>0</v>
      </c>
    </row>
    <row r="93" spans="1:24" x14ac:dyDescent="0.25">
      <c r="A93" t="str">
        <v>Levante</v>
      </c>
      <c r="B93" t="str">
        <v>Celta Vigo</v>
      </c>
      <c r="C93">
        <v>0</v>
      </c>
      <c r="D93">
        <v>2</v>
      </c>
      <c r="E93" t="str">
        <v>A</v>
      </c>
      <c r="F93" s="22">
        <f>INDEX('la-liga ranking'!$A$2:$I$21,MATCH($A93,'la-liga ranking'!$A$2:$A$21,0),7)/(INDEX('la-liga ranking'!$A$2:$I$21,MATCH($B93,'la-liga ranking'!$A$2:$A$21,0),7)+0.1)</f>
        <v>1.0705596107055961</v>
      </c>
      <c r="G93" s="22">
        <f>INDEX('la-liga ranking'!$A$2:$I$21,MATCH($A93,'la-liga ranking'!$A$2:$A$21,0),8)/(INDEX('la-liga ranking'!$A$2:$I$21,MATCH($B93,'la-liga ranking'!$A$2:$A$21,0),8)+0.1)*-1</f>
        <v>-1.758530183727034</v>
      </c>
      <c r="H93" s="22">
        <f>INDEX('la-liga ranking'!$A$2:$I$21,MATCH($A93,'la-liga ranking'!$A$2:$A$21,0),9)/(INDEX('la-liga ranking'!$A$2:$I$21,MATCH($B93,'la-liga ranking'!$A$2:$A$21,0),9)+0.1)</f>
        <v>0.6728538283062645</v>
      </c>
      <c r="I93" s="22">
        <f>(INDEX('world ranking'!$A$2:$B$21,MATCH($A93,'world ranking'!$A$2:$A$21,0),2)/(INDEX('world ranking'!$A$2:$B$21,MATCH($B93,'world ranking'!$A$2:$A$21,0),2)+0.1))*20</f>
        <v>17.913630709081218</v>
      </c>
      <c r="J93" s="22">
        <f>(INDEX('la-liga ranking'!$A$2:$I$21,MATCH($A93,'la-liga ranking'!$A$2:$A$21,0),4)/(INDEX('la-liga ranking'!$A$2:$I$21,MATCH($B93,'la-liga ranking'!$A$2:$A$21,0),4)+0.1))*1</f>
        <v>0.54054054054054057</v>
      </c>
      <c r="K93" s="22">
        <f>(INDEX('la-liga ranking'!$A$2:$I$21,MATCH($A93,'la-liga ranking'!$A$2:$A$21,0),5)/(INDEX('la-liga ranking'!$A$2:$I$21,MATCH($B93,'la-liga ranking'!$A$2:$A$21,0),5)+0.1))*-1</f>
        <v>-1.2765957446808511</v>
      </c>
      <c r="L93" s="22">
        <f>(INDEX('la-liga ranking'!$A$2:$I$21,MATCH($B93,'la-liga ranking'!$A$2:$A$21,0),7)+0.1)/INDEX('la-liga ranking'!$A$2:$I$21,MATCH($A93,'la-liga ranking'!$A$2:$A$21,0),7)</f>
        <v>0.93409090909090908</v>
      </c>
      <c r="M93" s="22">
        <f>(INDEX('la-liga ranking'!$A$2:$I$21,MATCH($B93,'la-liga ranking'!$A$2:$A$21,0),8)+0.1)/INDEX('la-liga ranking'!$A$2:$I$21,MATCH($A93,'la-liga ranking'!$A$2:$A$21,0),8)*-1</f>
        <v>-0.56865671641791049</v>
      </c>
      <c r="N93" s="22">
        <f>(INDEX('la-liga ranking'!$A$2:$I$21,MATCH($B93,'la-liga ranking'!$A$2:$A$21,0),9)+0.1)/(INDEX('la-liga ranking'!$A$2:$I$21,MATCH($A93,'la-liga ranking'!$A$2:$A$21,0),9)+0.1)</f>
        <v>1.4810996563573884</v>
      </c>
      <c r="O93" s="22">
        <f>((INDEX('world ranking'!$A$2:$B$21,MATCH($B93,'world ranking'!$A$2:$A$21,0),2)+0.1)/(INDEX('world ranking'!$A$2:$B$21,MATCH($A93,'world ranking'!$A$2:$A$21,0),2)+0.1))*20</f>
        <v>22.327888367171482</v>
      </c>
      <c r="P93" s="22">
        <f>(INDEX('la-liga ranking'!$A$2:$I$21,MATCH($B93,'la-liga ranking'!$A$2:$A$21,0),4)+0.1)/(INDEX('la-liga ranking'!$A$2:$I$21,MATCH($A93,'la-liga ranking'!$A$2:$A$21,0),4)+0.1)*1</f>
        <v>1.819672131147541</v>
      </c>
      <c r="Q93" s="22">
        <f>(INDEX('la-liga ranking'!$A$2:$I$21,MATCH($B93,'la-liga ranking'!$A$2:$A$21,0),5)+0.1)/(INDEX('la-liga ranking'!$A$2:$I$21,MATCH($A93,'la-liga ranking'!$A$2:$A$21,0),5)+0.1)*-1</f>
        <v>-0.77900552486187835</v>
      </c>
      <c r="R93" s="22">
        <f t="shared" si="29"/>
        <v>18.020581698237024</v>
      </c>
      <c r="S93" s="22">
        <f t="shared" si="18"/>
        <v>25.21508882248753</v>
      </c>
      <c r="T93" s="22">
        <f t="shared" si="19"/>
        <v>43.235670520724554</v>
      </c>
      <c r="U93" s="14">
        <f t="shared" si="20"/>
        <v>0.41679894127232403</v>
      </c>
      <c r="V93" s="14">
        <f t="shared" si="21"/>
        <v>0.58320105872767602</v>
      </c>
      <c r="W93" t="str">
        <f t="shared" si="22"/>
        <v>A</v>
      </c>
      <c r="X93" t="b">
        <f t="shared" si="23"/>
        <v>1</v>
      </c>
    </row>
    <row r="94" spans="1:24" x14ac:dyDescent="0.25">
      <c r="A94" t="str">
        <v>Deportivo Alavés</v>
      </c>
      <c r="B94" t="str">
        <v>RCD Mallorca</v>
      </c>
      <c r="C94">
        <v>0</v>
      </c>
      <c r="D94">
        <v>1</v>
      </c>
      <c r="E94" t="str">
        <v>A</v>
      </c>
      <c r="F94" s="22">
        <f>INDEX('la-liga ranking'!$A$2:$I$21,MATCH($A94,'la-liga ranking'!$A$2:$A$21,0),7)/(INDEX('la-liga ranking'!$A$2:$I$21,MATCH($B94,'la-liga ranking'!$A$2:$A$21,0),7)+0.1)</f>
        <v>0.87227414330218067</v>
      </c>
      <c r="G94" s="22">
        <f>INDEX('la-liga ranking'!$A$2:$I$21,MATCH($A94,'la-liga ranking'!$A$2:$A$21,0),8)/(INDEX('la-liga ranking'!$A$2:$I$21,MATCH($B94,'la-liga ranking'!$A$2:$A$21,0),8)+0.1)*-1</f>
        <v>-0.96618357487922701</v>
      </c>
      <c r="H94" s="22">
        <f>INDEX('la-liga ranking'!$A$2:$I$21,MATCH($A94,'la-liga ranking'!$A$2:$A$21,0),9)/(INDEX('la-liga ranking'!$A$2:$I$21,MATCH($B94,'la-liga ranking'!$A$2:$A$21,0),9)+0.1)</f>
        <v>0.87227414330218067</v>
      </c>
      <c r="I94" s="22">
        <f>(INDEX('world ranking'!$A$2:$B$21,MATCH($A94,'world ranking'!$A$2:$A$21,0),2)/(INDEX('world ranking'!$A$2:$B$21,MATCH($B94,'world ranking'!$A$2:$A$21,0),2)+0.1))*20</f>
        <v>19.985603036450495</v>
      </c>
      <c r="J94" s="22">
        <f>(INDEX('la-liga ranking'!$A$2:$I$21,MATCH($A94,'la-liga ranking'!$A$2:$A$21,0),4)/(INDEX('la-liga ranking'!$A$2:$I$21,MATCH($B94,'la-liga ranking'!$A$2:$A$21,0),4)+0.1))*1</f>
        <v>0.86419753086419759</v>
      </c>
      <c r="K94" s="22">
        <f>(INDEX('la-liga ranking'!$A$2:$I$21,MATCH($A94,'la-liga ranking'!$A$2:$A$21,0),5)/(INDEX('la-liga ranking'!$A$2:$I$21,MATCH($B94,'la-liga ranking'!$A$2:$A$21,0),5)+0.1))*-1</f>
        <v>-1.0994764397905759</v>
      </c>
      <c r="L94" s="22">
        <f>(INDEX('la-liga ranking'!$A$2:$I$21,MATCH($B94,'la-liga ranking'!$A$2:$A$21,0),7)+0.1)/INDEX('la-liga ranking'!$A$2:$I$21,MATCH($A94,'la-liga ranking'!$A$2:$A$21,0),7)</f>
        <v>1.1464285714285716</v>
      </c>
      <c r="M94" s="22">
        <f>(INDEX('la-liga ranking'!$A$2:$I$21,MATCH($B94,'la-liga ranking'!$A$2:$A$21,0),8)+0.1)/INDEX('la-liga ranking'!$A$2:$I$21,MATCH($A94,'la-liga ranking'!$A$2:$A$21,0),8)*-1</f>
        <v>-1.0349999999999999</v>
      </c>
      <c r="N94" s="22">
        <f>(INDEX('la-liga ranking'!$A$2:$I$21,MATCH($B94,'la-liga ranking'!$A$2:$A$21,0),9)+0.1)/(INDEX('la-liga ranking'!$A$2:$I$21,MATCH($A94,'la-liga ranking'!$A$2:$A$21,0),9)+0.1)</f>
        <v>1.1423487544483986</v>
      </c>
      <c r="O94" s="22">
        <f>((INDEX('world ranking'!$A$2:$B$21,MATCH($B94,'world ranking'!$A$2:$A$21,0),2)+0.1)/(INDEX('world ranking'!$A$2:$B$21,MATCH($A94,'world ranking'!$A$2:$A$21,0),2)+0.1))*20</f>
        <v>20.013096719271822</v>
      </c>
      <c r="P94" s="22">
        <f>(INDEX('la-liga ranking'!$A$2:$I$21,MATCH($B94,'la-liga ranking'!$A$2:$A$21,0),4)+0.1)/(INDEX('la-liga ranking'!$A$2:$I$21,MATCH($A94,'la-liga ranking'!$A$2:$A$21,0),4)+0.1)*1</f>
        <v>1.1408450704225352</v>
      </c>
      <c r="Q94" s="22">
        <f>(INDEX('la-liga ranking'!$A$2:$I$21,MATCH($B94,'la-liga ranking'!$A$2:$A$21,0),5)+0.1)/(INDEX('la-liga ranking'!$A$2:$I$21,MATCH($A94,'la-liga ranking'!$A$2:$A$21,0),5)+0.1)*-1</f>
        <v>-0.90521327014218012</v>
      </c>
      <c r="R94" s="22">
        <f t="shared" si="29"/>
        <v>21.555123281211717</v>
      </c>
      <c r="S94" s="22">
        <f t="shared" si="18"/>
        <v>21.502505845429148</v>
      </c>
      <c r="T94" s="22">
        <f t="shared" si="19"/>
        <v>43.057629126640862</v>
      </c>
      <c r="U94" s="14">
        <f t="shared" si="20"/>
        <v>0.50061101176318623</v>
      </c>
      <c r="V94" s="14">
        <f t="shared" si="21"/>
        <v>0.49938898823681388</v>
      </c>
      <c r="W94" t="str">
        <f t="shared" si="22"/>
        <v>H</v>
      </c>
      <c r="X94" t="b">
        <f t="shared" si="23"/>
        <v>0</v>
      </c>
    </row>
    <row r="95" spans="1:24" x14ac:dyDescent="0.25">
      <c r="A95" t="str">
        <v>Espanyol</v>
      </c>
      <c r="B95" t="str">
        <v>Villarreal</v>
      </c>
      <c r="C95">
        <v>0</v>
      </c>
      <c r="D95">
        <v>0</v>
      </c>
      <c r="E95" t="str">
        <v>D</v>
      </c>
      <c r="F95" s="22">
        <f>INDEX('la-liga ranking'!$A$2:$I$21,MATCH($A95,'la-liga ranking'!$A$2:$A$21,0),7)/(INDEX('la-liga ranking'!$A$2:$I$21,MATCH($B95,'la-liga ranking'!$A$2:$A$21,0),7)+0.1)</f>
        <v>0.68965517241379304</v>
      </c>
      <c r="G95" s="22">
        <f>INDEX('la-liga ranking'!$A$2:$I$21,MATCH($A95,'la-liga ranking'!$A$2:$A$21,0),8)/(INDEX('la-liga ranking'!$A$2:$I$21,MATCH($B95,'la-liga ranking'!$A$2:$A$21,0),8)+0.1)</f>
        <v>1.466275659824047</v>
      </c>
      <c r="H95" s="22">
        <f>INDEX('la-liga ranking'!$A$2:$I$21,MATCH($A95,'la-liga ranking'!$A$2:$A$21,0),9)/(INDEX('la-liga ranking'!$A$2:$I$21,MATCH($B95,'la-liga ranking'!$A$2:$A$21,0),9)+0.1)</f>
        <v>0.75329566854990582</v>
      </c>
      <c r="I95" s="22">
        <f>(INDEX('world ranking'!$A$2:$B$21,MATCH($A95,'world ranking'!$A$2:$A$21,0),2)/(INDEX('world ranking'!$A$2:$B$21,MATCH($B95,'world ranking'!$A$2:$A$21,0),2)+0.1))*20</f>
        <v>17.108950057689139</v>
      </c>
      <c r="J95" s="22">
        <f>INDEX('la-liga ranking'!$A$2:$I$21,MATCH($A95,'la-liga ranking'!$A$2:$A$21,0),4)/(INDEX('la-liga ranking'!$A$2:$I$21,MATCH($B95,'la-liga ranking'!$A$2:$A$21,0),4)+0.1)</f>
        <v>0.70921985815602839</v>
      </c>
      <c r="K95" s="22">
        <f>INDEX('la-liga ranking'!$A$2:$I$21,MATCH($A95,'la-liga ranking'!$A$2:$A$21,0),5)/(INDEX('la-liga ranking'!$A$2:$I$21,MATCH($B95,'la-liga ranking'!$A$2:$A$21,0),5)+0.1)</f>
        <v>1.4851485148514851</v>
      </c>
      <c r="L95" s="22">
        <f>(INDEX('la-liga ranking'!$A$2:$I$21,MATCH($B95,'la-liga ranking'!$A$2:$A$21,0),7)+0.1)/INDEX('la-liga ranking'!$A$2:$I$21,MATCH($A95,'la-liga ranking'!$A$2:$A$21,0),7)</f>
        <v>1.45</v>
      </c>
      <c r="M95" s="22">
        <f>(INDEX('la-liga ranking'!$A$2:$I$21,MATCH($B95,'la-liga ranking'!$A$2:$A$21,0),8)+0.1)/INDEX('la-liga ranking'!$A$2:$I$21,MATCH($A95,'la-liga ranking'!$A$2:$A$21,0),8)</f>
        <v>0.68200000000000005</v>
      </c>
      <c r="N95" s="22">
        <f>(INDEX('la-liga ranking'!$A$2:$I$21,MATCH($B95,'la-liga ranking'!$A$2:$A$21,0),9)+0.1)/(INDEX('la-liga ranking'!$A$2:$I$21,MATCH($A95,'la-liga ranking'!$A$2:$A$21,0),9)+0.1)</f>
        <v>1.3241895261845387</v>
      </c>
      <c r="O95" s="22">
        <f>((INDEX('world ranking'!$A$2:$B$21,MATCH($B95,'world ranking'!$A$2:$A$21,0),2)+0.1)/(INDEX('world ranking'!$A$2:$B$21,MATCH($A95,'world ranking'!$A$2:$A$21,0),2)+0.1))*20</f>
        <v>23.378074625907136</v>
      </c>
      <c r="P95" s="22">
        <f>(INDEX('la-liga ranking'!$A$2:$I$21,MATCH($B95,'la-liga ranking'!$A$2:$A$21,0),4)+0.1)/(INDEX('la-liga ranking'!$A$2:$I$21,MATCH($A95,'la-liga ranking'!$A$2:$A$21,0),4)+0.1)</f>
        <v>1.3960396039603959</v>
      </c>
      <c r="Q95" s="22">
        <f>(INDEX('la-liga ranking'!$A$2:$I$21,MATCH($B95,'la-liga ranking'!$A$2:$A$21,0),5)+0.1)/(INDEX('la-liga ranking'!$A$2:$I$21,MATCH($A95,'la-liga ranking'!$A$2:$A$21,0),5)+0.1)</f>
        <v>0.66887417218543044</v>
      </c>
      <c r="R95" s="22">
        <f t="shared" si="17"/>
        <v>22.989984004086349</v>
      </c>
      <c r="S95" s="22">
        <f t="shared" si="18"/>
        <v>28.899177928237499</v>
      </c>
      <c r="T95" s="22">
        <f t="shared" si="19"/>
        <v>51.889161932323844</v>
      </c>
      <c r="U95" s="14">
        <f t="shared" si="20"/>
        <v>0.44305945881475034</v>
      </c>
      <c r="V95" s="14">
        <f t="shared" si="21"/>
        <v>0.55694054118524972</v>
      </c>
      <c r="W95" t="str">
        <f t="shared" si="22"/>
        <v>A</v>
      </c>
      <c r="X95" t="b">
        <f t="shared" si="23"/>
        <v>1</v>
      </c>
    </row>
    <row r="96" spans="1:24" x14ac:dyDescent="0.25">
      <c r="A96" t="str">
        <v>Granada</v>
      </c>
      <c r="B96" t="str">
        <v>Valencia</v>
      </c>
      <c r="C96">
        <v>1</v>
      </c>
      <c r="D96">
        <v>1</v>
      </c>
      <c r="E96" t="str">
        <v>D</v>
      </c>
      <c r="F96" s="22">
        <f>INDEX('la-liga ranking'!$A$2:$I$21,MATCH($A96,'la-liga ranking'!$A$2:$A$21,0),7)/(INDEX('la-liga ranking'!$A$2:$I$21,MATCH($B96,'la-liga ranking'!$A$2:$A$21,0),7)+0.1)</f>
        <v>0.95343680709534362</v>
      </c>
      <c r="G96" s="22">
        <f>INDEX('la-liga ranking'!$A$2:$I$21,MATCH($A96,'la-liga ranking'!$A$2:$A$21,0),8)/(INDEX('la-liga ranking'!$A$2:$I$21,MATCH($B96,'la-liga ranking'!$A$2:$A$21,0),8)+0.1)</f>
        <v>1.2016293279022403</v>
      </c>
      <c r="H96" s="22">
        <f>INDEX('la-liga ranking'!$A$2:$I$21,MATCH($A96,'la-liga ranking'!$A$2:$A$21,0),9)/(INDEX('la-liga ranking'!$A$2:$I$21,MATCH($B96,'la-liga ranking'!$A$2:$A$21,0),9)+0.1)</f>
        <v>0.77097505668934241</v>
      </c>
      <c r="I96" s="22">
        <f>(INDEX('world ranking'!$A$2:$B$21,MATCH($A96,'world ranking'!$A$2:$A$21,0),2)/(INDEX('world ranking'!$A$2:$B$21,MATCH($B96,'world ranking'!$A$2:$A$21,0),2)+0.1))*20</f>
        <v>18.833808628117229</v>
      </c>
      <c r="J96" s="22">
        <f>INDEX('la-liga ranking'!$A$2:$I$21,MATCH($A96,'la-liga ranking'!$A$2:$A$21,0),4)/(INDEX('la-liga ranking'!$A$2:$I$21,MATCH($B96,'la-liga ranking'!$A$2:$A$21,0),4)+0.1)</f>
        <v>0.69306930693069313</v>
      </c>
      <c r="K96" s="22">
        <f>INDEX('la-liga ranking'!$A$2:$I$21,MATCH($A96,'la-liga ranking'!$A$2:$A$21,0),5)/(INDEX('la-liga ranking'!$A$2:$I$21,MATCH($B96,'la-liga ranking'!$A$2:$A$21,0),5)+0.1)</f>
        <v>1.3513513513513513</v>
      </c>
      <c r="L96" s="22">
        <f>(INDEX('la-liga ranking'!$A$2:$I$21,MATCH($B96,'la-liga ranking'!$A$2:$A$21,0),7)+0.1)/INDEX('la-liga ranking'!$A$2:$I$21,MATCH($A96,'la-liga ranking'!$A$2:$A$21,0),7)</f>
        <v>1.0488372093023257</v>
      </c>
      <c r="M96" s="22">
        <f>(INDEX('la-liga ranking'!$A$2:$I$21,MATCH($B96,'la-liga ranking'!$A$2:$A$21,0),8)+0.1)/INDEX('la-liga ranking'!$A$2:$I$21,MATCH($A96,'la-liga ranking'!$A$2:$A$21,0),8)</f>
        <v>0.83220338983050846</v>
      </c>
      <c r="N96" s="22">
        <f>(INDEX('la-liga ranking'!$A$2:$I$21,MATCH($B96,'la-liga ranking'!$A$2:$A$21,0),9)+0.1)/(INDEX('la-liga ranking'!$A$2:$I$21,MATCH($A96,'la-liga ranking'!$A$2:$A$21,0),9)+0.1)</f>
        <v>1.2932551319648093</v>
      </c>
      <c r="O96" s="22">
        <f>((INDEX('world ranking'!$A$2:$B$21,MATCH($B96,'world ranking'!$A$2:$A$21,0),2)+0.1)/(INDEX('world ranking'!$A$2:$B$21,MATCH($A96,'world ranking'!$A$2:$A$21,0),2)+0.1))*20</f>
        <v>21.237033696282456</v>
      </c>
      <c r="P96" s="22">
        <f>(INDEX('la-liga ranking'!$A$2:$I$21,MATCH($B96,'la-liga ranking'!$A$2:$A$21,0),4)+0.1)/(INDEX('la-liga ranking'!$A$2:$I$21,MATCH($A96,'la-liga ranking'!$A$2:$A$21,0),4)+0.1)</f>
        <v>1.4225352112676057</v>
      </c>
      <c r="Q96" s="22">
        <f>(INDEX('la-liga ranking'!$A$2:$I$21,MATCH($B96,'la-liga ranking'!$A$2:$A$21,0),5)+0.1)/(INDEX('la-liga ranking'!$A$2:$I$21,MATCH($A96,'la-liga ranking'!$A$2:$A$21,0),5)+0.1)</f>
        <v>0.73509933774834435</v>
      </c>
      <c r="R96" s="22">
        <f t="shared" si="17"/>
        <v>24.637419944819214</v>
      </c>
      <c r="S96" s="22">
        <f t="shared" si="18"/>
        <v>26.568963976396049</v>
      </c>
      <c r="T96" s="22">
        <f t="shared" si="19"/>
        <v>51.206383921215263</v>
      </c>
      <c r="U96" s="14">
        <f t="shared" si="20"/>
        <v>0.48113961694162338</v>
      </c>
      <c r="V96" s="14">
        <f t="shared" si="21"/>
        <v>0.51886038305837656</v>
      </c>
      <c r="W96" t="str">
        <f t="shared" si="22"/>
        <v>A</v>
      </c>
      <c r="X96" t="b">
        <f t="shared" si="23"/>
        <v>1</v>
      </c>
    </row>
    <row r="97" spans="1:24" x14ac:dyDescent="0.25">
      <c r="A97" t="str">
        <v>Athletic Club</v>
      </c>
      <c r="B97" t="str">
        <v>Barcelona</v>
      </c>
      <c r="C97">
        <v>1</v>
      </c>
      <c r="D97">
        <v>1</v>
      </c>
      <c r="E97" t="str">
        <v>D</v>
      </c>
      <c r="F97" s="22">
        <f>INDEX('la-liga ranking'!$A$2:$I$21,MATCH($A97,'la-liga ranking'!$A$2:$A$21,0),7)/(INDEX('la-liga ranking'!$A$2:$I$21,MATCH($B97,'la-liga ranking'!$A$2:$A$21,0),7)+0.1)</f>
        <v>0.62980030721966207</v>
      </c>
      <c r="G97" s="22">
        <f>INDEX('la-liga ranking'!$A$2:$I$21,MATCH($A97,'la-liga ranking'!$A$2:$A$21,0),8)/(INDEX('la-liga ranking'!$A$2:$I$21,MATCH($B97,'la-liga ranking'!$A$2:$A$21,0),8)+0.1)</f>
        <v>0.96866096866096862</v>
      </c>
      <c r="H97" s="22">
        <f>INDEX('la-liga ranking'!$A$2:$I$21,MATCH($A97,'la-liga ranking'!$A$2:$A$21,0),9)/(INDEX('la-liga ranking'!$A$2:$I$21,MATCH($B97,'la-liga ranking'!$A$2:$A$21,0),9)+0.1)</f>
        <v>0.7525325615050652</v>
      </c>
      <c r="I97" s="22">
        <f>(INDEX('world ranking'!$A$2:$B$21,MATCH($A97,'world ranking'!$A$2:$A$21,0),2)/(INDEX('world ranking'!$A$2:$B$21,MATCH($B97,'world ranking'!$A$2:$A$21,0),2)+0.1))*20</f>
        <v>18.160440382662607</v>
      </c>
      <c r="J97" s="22">
        <f>INDEX('la-liga ranking'!$A$2:$I$21,MATCH($A97,'la-liga ranking'!$A$2:$A$21,0),4)/(INDEX('la-liga ranking'!$A$2:$I$21,MATCH($B97,'la-liga ranking'!$A$2:$A$21,0),4)+0.1)</f>
        <v>0.6467661691542288</v>
      </c>
      <c r="K97" s="22">
        <f>INDEX('la-liga ranking'!$A$2:$I$21,MATCH($A97,'la-liga ranking'!$A$2:$A$21,0),5)/(INDEX('la-liga ranking'!$A$2:$I$21,MATCH($B97,'la-liga ranking'!$A$2:$A$21,0),5)+0.1)</f>
        <v>1.4754098360655739</v>
      </c>
      <c r="L97" s="22">
        <f>(INDEX('la-liga ranking'!$A$2:$I$21,MATCH($B97,'la-liga ranking'!$A$2:$A$21,0),7)+0.1)/INDEX('la-liga ranking'!$A$2:$I$21,MATCH($A97,'la-liga ranking'!$A$2:$A$21,0),7)</f>
        <v>1.5878048780487803</v>
      </c>
      <c r="M97" s="22">
        <f>(INDEX('la-liga ranking'!$A$2:$I$21,MATCH($B97,'la-liga ranking'!$A$2:$A$21,0),8)+0.1)/INDEX('la-liga ranking'!$A$2:$I$21,MATCH($A97,'la-liga ranking'!$A$2:$A$21,0),8)</f>
        <v>1.0323529411764707</v>
      </c>
      <c r="N97" s="22">
        <f>(INDEX('la-liga ranking'!$A$2:$I$21,MATCH($B97,'la-liga ranking'!$A$2:$A$21,0),9)+0.1)/(INDEX('la-liga ranking'!$A$2:$I$21,MATCH($A97,'la-liga ranking'!$A$2:$A$21,0),9)+0.1)</f>
        <v>1.3262955854126679</v>
      </c>
      <c r="O97" s="22">
        <f>((INDEX('world ranking'!$A$2:$B$21,MATCH($B97,'world ranking'!$A$2:$A$21,0),2)+0.1)/(INDEX('world ranking'!$A$2:$B$21,MATCH($A97,'world ranking'!$A$2:$A$21,0),2)+0.1))*20</f>
        <v>22.024601259490318</v>
      </c>
      <c r="P97" s="22">
        <f>(INDEX('la-liga ranking'!$A$2:$I$21,MATCH($B97,'la-liga ranking'!$A$2:$A$21,0),4)+0.1)/(INDEX('la-liga ranking'!$A$2:$I$21,MATCH($A97,'la-liga ranking'!$A$2:$A$21,0),4)+0.1)</f>
        <v>1.5343511450381682</v>
      </c>
      <c r="Q97" s="22">
        <f>(INDEX('la-liga ranking'!$A$2:$I$21,MATCH($B97,'la-liga ranking'!$A$2:$A$21,0),5)+0.1)/(INDEX('la-liga ranking'!$A$2:$I$21,MATCH($A97,'la-liga ranking'!$A$2:$A$21,0),5)+0.1)</f>
        <v>0.67032967032967028</v>
      </c>
      <c r="R97" s="22">
        <f t="shared" si="17"/>
        <v>23.425786583152487</v>
      </c>
      <c r="S97" s="22">
        <f t="shared" si="18"/>
        <v>28.175735479496076</v>
      </c>
      <c r="T97" s="22">
        <f t="shared" si="19"/>
        <v>51.601522062648563</v>
      </c>
      <c r="U97" s="14">
        <f t="shared" si="20"/>
        <v>0.4539747210307406</v>
      </c>
      <c r="V97" s="14">
        <f t="shared" si="21"/>
        <v>0.54602527896925945</v>
      </c>
      <c r="W97" t="str">
        <f t="shared" si="22"/>
        <v>A</v>
      </c>
      <c r="X97" t="b">
        <f t="shared" si="23"/>
        <v>1</v>
      </c>
    </row>
    <row r="98" spans="1:24" x14ac:dyDescent="0.25">
      <c r="A98" t="str">
        <v>Celta Vigo</v>
      </c>
      <c r="B98" t="str">
        <v>Levante</v>
      </c>
      <c r="C98">
        <v>1</v>
      </c>
      <c r="D98">
        <v>1</v>
      </c>
      <c r="E98" t="str">
        <v>D</v>
      </c>
      <c r="F98" s="22">
        <f>INDEX('la-liga ranking'!$A$2:$I$21,MATCH($A98,'la-liga ranking'!$A$2:$A$21,0),7)/(INDEX('la-liga ranking'!$A$2:$I$21,MATCH($B98,'la-liga ranking'!$A$2:$A$21,0),7)+0.1)</f>
        <v>0.92970521541950113</v>
      </c>
      <c r="G98" s="22">
        <f>INDEX('la-liga ranking'!$A$2:$I$21,MATCH($A98,'la-liga ranking'!$A$2:$A$21,0),8)/(INDEX('la-liga ranking'!$A$2:$I$21,MATCH($B98,'la-liga ranking'!$A$2:$A$21,0),8)+0.1)</f>
        <v>0.56631892697466468</v>
      </c>
      <c r="H98" s="22">
        <f>INDEX('la-liga ranking'!$A$2:$I$21,MATCH($A98,'la-liga ranking'!$A$2:$A$21,0),9)/(INDEX('la-liga ranking'!$A$2:$I$21,MATCH($B98,'la-liga ranking'!$A$2:$A$21,0),9)+0.1)</f>
        <v>1.4776632302405497</v>
      </c>
      <c r="I98" s="22">
        <f>(INDEX('world ranking'!$A$2:$B$21,MATCH($A98,'world ranking'!$A$2:$A$21,0),2)/(INDEX('world ranking'!$A$2:$B$21,MATCH($B98,'world ranking'!$A$2:$A$21,0),2)+0.1))*20</f>
        <v>22.326565703326501</v>
      </c>
      <c r="J98" s="22">
        <f>INDEX('la-liga ranking'!$A$2:$I$21,MATCH($A98,'la-liga ranking'!$A$2:$A$21,0),4)/(INDEX('la-liga ranking'!$A$2:$I$21,MATCH($B98,'la-liga ranking'!$A$2:$A$21,0),4)+0.1)</f>
        <v>1.8032786885245902</v>
      </c>
      <c r="K98" s="22">
        <f>INDEX('la-liga ranking'!$A$2:$I$21,MATCH($A98,'la-liga ranking'!$A$2:$A$21,0),5)/(INDEX('la-liga ranking'!$A$2:$I$21,MATCH($B98,'la-liga ranking'!$A$2:$A$21,0),5)+0.1)</f>
        <v>0.77348066298342533</v>
      </c>
      <c r="L98" s="22">
        <f>(INDEX('la-liga ranking'!$A$2:$I$21,MATCH($B98,'la-liga ranking'!$A$2:$A$21,0),7)+0.1)/INDEX('la-liga ranking'!$A$2:$I$21,MATCH($A98,'la-liga ranking'!$A$2:$A$21,0),7)</f>
        <v>1.075609756097561</v>
      </c>
      <c r="M98" s="22">
        <f>(INDEX('la-liga ranking'!$A$2:$I$21,MATCH($B98,'la-liga ranking'!$A$2:$A$21,0),8)+0.1)/INDEX('la-liga ranking'!$A$2:$I$21,MATCH($A98,'la-liga ranking'!$A$2:$A$21,0),8)</f>
        <v>1.7657894736842104</v>
      </c>
      <c r="N98" s="22">
        <f>(INDEX('la-liga ranking'!$A$2:$I$21,MATCH($B98,'la-liga ranking'!$A$2:$A$21,0),9)+0.1)/(INDEX('la-liga ranking'!$A$2:$I$21,MATCH($A98,'la-liga ranking'!$A$2:$A$21,0),9)+0.1)</f>
        <v>0.67517401392111365</v>
      </c>
      <c r="O98" s="22">
        <f>((INDEX('world ranking'!$A$2:$B$21,MATCH($B98,'world ranking'!$A$2:$A$21,0),2)+0.1)/(INDEX('world ranking'!$A$2:$B$21,MATCH($A98,'world ranking'!$A$2:$A$21,0),2)+0.1))*20</f>
        <v>17.914815473017001</v>
      </c>
      <c r="P98" s="22">
        <f>(INDEX('la-liga ranking'!$A$2:$I$21,MATCH($B98,'la-liga ranking'!$A$2:$A$21,0),4)+0.1)/(INDEX('la-liga ranking'!$A$2:$I$21,MATCH($A98,'la-liga ranking'!$A$2:$A$21,0),4)+0.1)</f>
        <v>0.54954954954954949</v>
      </c>
      <c r="Q98" s="22">
        <f>(INDEX('la-liga ranking'!$A$2:$I$21,MATCH($B98,'la-liga ranking'!$A$2:$A$21,0),5)+0.1)/(INDEX('la-liga ranking'!$A$2:$I$21,MATCH($A98,'la-liga ranking'!$A$2:$A$21,0),5)+0.1)</f>
        <v>1.2836879432624115</v>
      </c>
      <c r="R98" s="22">
        <f t="shared" si="17"/>
        <v>28.852707862430648</v>
      </c>
      <c r="S98" s="22">
        <f t="shared" si="18"/>
        <v>23.264626209531848</v>
      </c>
      <c r="T98" s="22">
        <f t="shared" si="19"/>
        <v>52.117334071962496</v>
      </c>
      <c r="U98" s="14">
        <f t="shared" si="20"/>
        <v>0.55361058611692315</v>
      </c>
      <c r="V98" s="14">
        <f t="shared" si="21"/>
        <v>0.44638941388307679</v>
      </c>
      <c r="W98" t="str">
        <f t="shared" si="22"/>
        <v>H</v>
      </c>
      <c r="X98" t="b">
        <f t="shared" si="23"/>
        <v>1</v>
      </c>
    </row>
    <row r="99" spans="1:24" x14ac:dyDescent="0.25">
      <c r="A99" t="str">
        <v>Espanyol</v>
      </c>
      <c r="B99" t="str">
        <v>Real Betis Balompié</v>
      </c>
      <c r="C99">
        <v>1</v>
      </c>
      <c r="D99">
        <v>4</v>
      </c>
      <c r="E99" t="str">
        <v>A</v>
      </c>
      <c r="F99" s="22">
        <f>INDEX('la-liga ranking'!$A$2:$I$21,MATCH($A99,'la-liga ranking'!$A$2:$A$21,0),7)/(INDEX('la-liga ranking'!$A$2:$I$21,MATCH($B99,'la-liga ranking'!$A$2:$A$21,0),7)+0.1)</f>
        <v>0.66549912434325742</v>
      </c>
      <c r="G99" s="22">
        <f>INDEX('la-liga ranking'!$A$2:$I$21,MATCH($A99,'la-liga ranking'!$A$2:$A$21,0),8)/(INDEX('la-liga ranking'!$A$2:$I$21,MATCH($B99,'la-liga ranking'!$A$2:$A$21,0),8)+0.1)*-1</f>
        <v>-1.2468827930174564</v>
      </c>
      <c r="H99" s="22">
        <f>INDEX('la-liga ranking'!$A$2:$I$21,MATCH($A99,'la-liga ranking'!$A$2:$A$21,0),9)/(INDEX('la-liga ranking'!$A$2:$I$21,MATCH($B99,'la-liga ranking'!$A$2:$A$21,0),9)+0.1)</f>
        <v>0.68846815834767638</v>
      </c>
      <c r="I99" s="22">
        <f>(INDEX('world ranking'!$A$2:$B$21,MATCH($A99,'world ranking'!$A$2:$A$21,0),2)/(INDEX('world ranking'!$A$2:$B$21,MATCH($B99,'world ranking'!$A$2:$A$21,0),2)+0.1))*20</f>
        <v>17.885244960082709</v>
      </c>
      <c r="J99" s="22">
        <f>(INDEX('la-liga ranking'!$A$2:$I$21,MATCH($A99,'la-liga ranking'!$A$2:$A$21,0),4)/(INDEX('la-liga ranking'!$A$2:$I$21,MATCH($B99,'la-liga ranking'!$A$2:$A$21,0),4)+0.1))*1</f>
        <v>0.58479532163742687</v>
      </c>
      <c r="K99" s="22">
        <f>(INDEX('la-liga ranking'!$A$2:$I$21,MATCH($A99,'la-liga ranking'!$A$2:$A$21,0),5)/(INDEX('la-liga ranking'!$A$2:$I$21,MATCH($B99,'la-liga ranking'!$A$2:$A$21,0),5)+0.1))*-1</f>
        <v>-1.3513513513513513</v>
      </c>
      <c r="L99" s="22">
        <f>(INDEX('la-liga ranking'!$A$2:$I$21,MATCH($B99,'la-liga ranking'!$A$2:$A$21,0),7)+0.1)/INDEX('la-liga ranking'!$A$2:$I$21,MATCH($A99,'la-liga ranking'!$A$2:$A$21,0),7)</f>
        <v>1.5026315789473685</v>
      </c>
      <c r="M99" s="22">
        <f>(INDEX('la-liga ranking'!$A$2:$I$21,MATCH($B99,'la-liga ranking'!$A$2:$A$21,0),8)+0.1)/INDEX('la-liga ranking'!$A$2:$I$21,MATCH($A99,'la-liga ranking'!$A$2:$A$21,0),8)*-1</f>
        <v>-0.80200000000000005</v>
      </c>
      <c r="N99" s="22">
        <f>(INDEX('la-liga ranking'!$A$2:$I$21,MATCH($B99,'la-liga ranking'!$A$2:$A$21,0),9)+0.1)/(INDEX('la-liga ranking'!$A$2:$I$21,MATCH($A99,'la-liga ranking'!$A$2:$A$21,0),9)+0.1)</f>
        <v>1.4488778054862843</v>
      </c>
      <c r="O99" s="22">
        <f>((INDEX('world ranking'!$A$2:$B$21,MATCH($B99,'world ranking'!$A$2:$A$21,0),2)+0.1)/(INDEX('world ranking'!$A$2:$B$21,MATCH($A99,'world ranking'!$A$2:$A$21,0),2)+0.1))*20</f>
        <v>22.363367799113739</v>
      </c>
      <c r="P99" s="22">
        <f>(INDEX('la-liga ranking'!$A$2:$I$21,MATCH($B99,'la-liga ranking'!$A$2:$A$21,0),4)+0.1)/(INDEX('la-liga ranking'!$A$2:$I$21,MATCH($A99,'la-liga ranking'!$A$2:$A$21,0),4)+0.1)*1</f>
        <v>1.6930693069306932</v>
      </c>
      <c r="Q99" s="22">
        <f>(INDEX('la-liga ranking'!$A$2:$I$21,MATCH($B99,'la-liga ranking'!$A$2:$A$21,0),5)+0.1)/(INDEX('la-liga ranking'!$A$2:$I$21,MATCH($A99,'la-liga ranking'!$A$2:$A$21,0),5)+0.1)*-1</f>
        <v>-0.73509933774834435</v>
      </c>
      <c r="R99" s="22">
        <f t="shared" ref="R99:R100" si="30">(SUM(F99:K99))*1.05</f>
        <v>18.087062091044377</v>
      </c>
      <c r="S99" s="22">
        <f t="shared" si="18"/>
        <v>25.470847152729739</v>
      </c>
      <c r="T99" s="22">
        <f t="shared" si="19"/>
        <v>43.55790924377412</v>
      </c>
      <c r="U99" s="14">
        <f t="shared" si="20"/>
        <v>0.41524174151287169</v>
      </c>
      <c r="V99" s="14">
        <f t="shared" si="21"/>
        <v>0.58475825848712826</v>
      </c>
      <c r="W99" t="str">
        <f t="shared" si="22"/>
        <v>A</v>
      </c>
      <c r="X99" t="b">
        <f t="shared" si="23"/>
        <v>1</v>
      </c>
    </row>
    <row r="100" spans="1:24" x14ac:dyDescent="0.25">
      <c r="A100" t="str">
        <v>Levante</v>
      </c>
      <c r="B100" t="str">
        <v>Valencia</v>
      </c>
      <c r="C100">
        <v>3</v>
      </c>
      <c r="D100">
        <v>4</v>
      </c>
      <c r="E100" t="str">
        <v>A</v>
      </c>
      <c r="F100" s="22">
        <f>INDEX('la-liga ranking'!$A$2:$I$21,MATCH($A100,'la-liga ranking'!$A$2:$A$21,0),7)/(INDEX('la-liga ranking'!$A$2:$I$21,MATCH($B100,'la-liga ranking'!$A$2:$A$21,0),7)+0.1)</f>
        <v>0.97560975609756095</v>
      </c>
      <c r="G100" s="22">
        <f>INDEX('la-liga ranking'!$A$2:$I$21,MATCH($A100,'la-liga ranking'!$A$2:$A$21,0),8)/(INDEX('la-liga ranking'!$A$2:$I$21,MATCH($B100,'la-liga ranking'!$A$2:$A$21,0),8)+0.1)*-1</f>
        <v>-1.3645621181262728</v>
      </c>
      <c r="H100" s="22">
        <f>INDEX('la-liga ranking'!$A$2:$I$21,MATCH($A100,'la-liga ranking'!$A$2:$A$21,0),9)/(INDEX('la-liga ranking'!$A$2:$I$21,MATCH($B100,'la-liga ranking'!$A$2:$A$21,0),9)+0.1)</f>
        <v>0.65759637188208619</v>
      </c>
      <c r="I100" s="22">
        <f>(INDEX('world ranking'!$A$2:$B$21,MATCH($A100,'world ranking'!$A$2:$A$21,0),2)/(INDEX('world ranking'!$A$2:$B$21,MATCH($B100,'world ranking'!$A$2:$A$21,0),2)+0.1))*20</f>
        <v>18.348401189248229</v>
      </c>
      <c r="J100" s="22">
        <f>(INDEX('la-liga ranking'!$A$2:$I$21,MATCH($A100,'la-liga ranking'!$A$2:$A$21,0),4)/(INDEX('la-liga ranking'!$A$2:$I$21,MATCH($B100,'la-liga ranking'!$A$2:$A$21,0),4)+0.1))*1</f>
        <v>0.59405940594059403</v>
      </c>
      <c r="K100" s="22">
        <f>(INDEX('la-liga ranking'!$A$2:$I$21,MATCH($A100,'la-liga ranking'!$A$2:$A$21,0),5)/(INDEX('la-liga ranking'!$A$2:$I$21,MATCH($B100,'la-liga ranking'!$A$2:$A$21,0),5)+0.1))*-1</f>
        <v>-1.6216216216216217</v>
      </c>
      <c r="L100" s="22">
        <f>(INDEX('la-liga ranking'!$A$2:$I$21,MATCH($B100,'la-liga ranking'!$A$2:$A$21,0),7)+0.1)/INDEX('la-liga ranking'!$A$2:$I$21,MATCH($A100,'la-liga ranking'!$A$2:$A$21,0),7)</f>
        <v>1.0250000000000001</v>
      </c>
      <c r="M100" s="22">
        <f>(INDEX('la-liga ranking'!$A$2:$I$21,MATCH($B100,'la-liga ranking'!$A$2:$A$21,0),8)+0.1)/INDEX('la-liga ranking'!$A$2:$I$21,MATCH($A100,'la-liga ranking'!$A$2:$A$21,0),8)*-1</f>
        <v>-0.73283582089552246</v>
      </c>
      <c r="N100" s="22">
        <f>(INDEX('la-liga ranking'!$A$2:$I$21,MATCH($B100,'la-liga ranking'!$A$2:$A$21,0),9)+0.1)/(INDEX('la-liga ranking'!$A$2:$I$21,MATCH($A100,'la-liga ranking'!$A$2:$A$21,0),9)+0.1)</f>
        <v>1.5154639175257731</v>
      </c>
      <c r="O100" s="22">
        <f>((INDEX('world ranking'!$A$2:$B$21,MATCH($B100,'world ranking'!$A$2:$A$21,0),2)+0.1)/(INDEX('world ranking'!$A$2:$B$21,MATCH($A100,'world ranking'!$A$2:$A$21,0),2)+0.1))*20</f>
        <v>21.798822829177965</v>
      </c>
      <c r="P100" s="22">
        <f>(INDEX('la-liga ranking'!$A$2:$I$21,MATCH($B100,'la-liga ranking'!$A$2:$A$21,0),4)+0.1)/(INDEX('la-liga ranking'!$A$2:$I$21,MATCH($A100,'la-liga ranking'!$A$2:$A$21,0),4)+0.1)*1</f>
        <v>1.6557377049180328</v>
      </c>
      <c r="Q100" s="22">
        <f>(INDEX('la-liga ranking'!$A$2:$I$21,MATCH($B100,'la-liga ranking'!$A$2:$A$21,0),5)+0.1)/(INDEX('la-liga ranking'!$A$2:$I$21,MATCH($A100,'la-liga ranking'!$A$2:$A$21,0),5)+0.1)*-1</f>
        <v>-0.61325966850828717</v>
      </c>
      <c r="R100" s="22">
        <f t="shared" si="30"/>
        <v>18.468957132591608</v>
      </c>
      <c r="S100" s="22">
        <f t="shared" si="18"/>
        <v>24.648928962217958</v>
      </c>
      <c r="T100" s="22">
        <f t="shared" si="19"/>
        <v>43.117886094809563</v>
      </c>
      <c r="U100" s="14">
        <f t="shared" si="20"/>
        <v>0.4283363310525295</v>
      </c>
      <c r="V100" s="14">
        <f t="shared" si="21"/>
        <v>0.57166366894747056</v>
      </c>
      <c r="W100" t="str">
        <f t="shared" si="22"/>
        <v>A</v>
      </c>
      <c r="X100" t="b">
        <f t="shared" si="23"/>
        <v>1</v>
      </c>
    </row>
    <row r="101" spans="1:24" x14ac:dyDescent="0.25">
      <c r="A101" t="str">
        <v>Celta Vigo</v>
      </c>
      <c r="B101" t="str">
        <v>Villarreal</v>
      </c>
      <c r="C101">
        <v>1</v>
      </c>
      <c r="D101">
        <v>1</v>
      </c>
      <c r="E101" t="str">
        <v>D</v>
      </c>
      <c r="F101" s="22">
        <f>INDEX('la-liga ranking'!$A$2:$I$21,MATCH($A101,'la-liga ranking'!$A$2:$A$21,0),7)/(INDEX('la-liga ranking'!$A$2:$I$21,MATCH($B101,'la-liga ranking'!$A$2:$A$21,0),7)+0.1)</f>
        <v>0.7441016333938294</v>
      </c>
      <c r="G101" s="22">
        <f>INDEX('la-liga ranking'!$A$2:$I$21,MATCH($A101,'la-liga ranking'!$A$2:$A$21,0),8)/(INDEX('la-liga ranking'!$A$2:$I$21,MATCH($B101,'la-liga ranking'!$A$2:$A$21,0),8)+0.1)</f>
        <v>1.1143695014662756</v>
      </c>
      <c r="H101" s="22">
        <f>INDEX('la-liga ranking'!$A$2:$I$21,MATCH($A101,'la-liga ranking'!$A$2:$A$21,0),9)/(INDEX('la-liga ranking'!$A$2:$I$21,MATCH($B101,'la-liga ranking'!$A$2:$A$21,0),9)+0.1)</f>
        <v>0.80979284369114879</v>
      </c>
      <c r="I101" s="22">
        <f>(INDEX('world ranking'!$A$2:$B$21,MATCH($A101,'world ranking'!$A$2:$A$21,0),2)/(INDEX('world ranking'!$A$2:$B$21,MATCH($B101,'world ranking'!$A$2:$A$21,0),2)+0.1))*20</f>
        <v>18.548431404867863</v>
      </c>
      <c r="J101" s="22">
        <f>INDEX('la-liga ranking'!$A$2:$I$21,MATCH($A101,'la-liga ranking'!$A$2:$A$21,0),4)/(INDEX('la-liga ranking'!$A$2:$I$21,MATCH($B101,'la-liga ranking'!$A$2:$A$21,0),4)+0.1)</f>
        <v>0.78014184397163122</v>
      </c>
      <c r="K101" s="22">
        <f>INDEX('la-liga ranking'!$A$2:$I$21,MATCH($A101,'la-liga ranking'!$A$2:$A$21,0),5)/(INDEX('la-liga ranking'!$A$2:$I$21,MATCH($B101,'la-liga ranking'!$A$2:$A$21,0),5)+0.1)</f>
        <v>1.3861386138613863</v>
      </c>
      <c r="L101" s="22">
        <f>(INDEX('la-liga ranking'!$A$2:$I$21,MATCH($B101,'la-liga ranking'!$A$2:$A$21,0),7)+0.1)/INDEX('la-liga ranking'!$A$2:$I$21,MATCH($A101,'la-liga ranking'!$A$2:$A$21,0),7)</f>
        <v>1.3439024390243903</v>
      </c>
      <c r="M101" s="22">
        <f>(INDEX('la-liga ranking'!$A$2:$I$21,MATCH($B101,'la-liga ranking'!$A$2:$A$21,0),8)+0.1)/INDEX('la-liga ranking'!$A$2:$I$21,MATCH($A101,'la-liga ranking'!$A$2:$A$21,0),8)</f>
        <v>0.89736842105263159</v>
      </c>
      <c r="N101" s="22">
        <f>(INDEX('la-liga ranking'!$A$2:$I$21,MATCH($B101,'la-liga ranking'!$A$2:$A$21,0),9)+0.1)/(INDEX('la-liga ranking'!$A$2:$I$21,MATCH($A101,'la-liga ranking'!$A$2:$A$21,0),9)+0.1)</f>
        <v>1.2320185614849188</v>
      </c>
      <c r="O101" s="22">
        <f>((INDEX('world ranking'!$A$2:$B$21,MATCH($B101,'world ranking'!$A$2:$A$21,0),2)+0.1)/(INDEX('world ranking'!$A$2:$B$21,MATCH($A101,'world ranking'!$A$2:$A$21,0),2)+0.1))*20</f>
        <v>21.56388839523725</v>
      </c>
      <c r="P101" s="22">
        <f>(INDEX('la-liga ranking'!$A$2:$I$21,MATCH($B101,'la-liga ranking'!$A$2:$A$21,0),4)+0.1)/(INDEX('la-liga ranking'!$A$2:$I$21,MATCH($A101,'la-liga ranking'!$A$2:$A$21,0),4)+0.1)</f>
        <v>1.2702702702702702</v>
      </c>
      <c r="Q101" s="22">
        <f>(INDEX('la-liga ranking'!$A$2:$I$21,MATCH($B101,'la-liga ranking'!$A$2:$A$21,0),5)+0.1)/(INDEX('la-liga ranking'!$A$2:$I$21,MATCH($A101,'la-liga ranking'!$A$2:$A$21,0),5)+0.1)</f>
        <v>0.71631205673758869</v>
      </c>
      <c r="R101" s="22">
        <f t="shared" si="17"/>
        <v>24.201379995695955</v>
      </c>
      <c r="S101" s="22">
        <f t="shared" si="18"/>
        <v>27.023760143807049</v>
      </c>
      <c r="T101" s="22">
        <f t="shared" si="19"/>
        <v>51.225140139503004</v>
      </c>
      <c r="U101" s="14">
        <f t="shared" si="20"/>
        <v>0.47245122082218988</v>
      </c>
      <c r="V101" s="14">
        <f t="shared" si="21"/>
        <v>0.52754877917781018</v>
      </c>
      <c r="W101" t="str">
        <f t="shared" si="22"/>
        <v>A</v>
      </c>
      <c r="X101" t="b">
        <f t="shared" si="23"/>
        <v>1</v>
      </c>
    </row>
    <row r="102" spans="1:24" x14ac:dyDescent="0.25">
      <c r="A102" t="str">
        <v>Sevilla</v>
      </c>
      <c r="B102" t="str">
        <v>Deportivo Alavés</v>
      </c>
      <c r="C102">
        <v>2</v>
      </c>
      <c r="D102">
        <v>2</v>
      </c>
      <c r="E102" t="str">
        <v>D</v>
      </c>
      <c r="F102" s="22">
        <f>INDEX('la-liga ranking'!$A$2:$I$21,MATCH($A102,'la-liga ranking'!$A$2:$A$21,0),7)/(INDEX('la-liga ranking'!$A$2:$I$21,MATCH($B102,'la-liga ranking'!$A$2:$A$21,0),7)+0.1)</f>
        <v>1.8149466192170818</v>
      </c>
      <c r="G102" s="22">
        <f>INDEX('la-liga ranking'!$A$2:$I$21,MATCH($A102,'la-liga ranking'!$A$2:$A$21,0),8)/(INDEX('la-liga ranking'!$A$2:$I$21,MATCH($B102,'la-liga ranking'!$A$2:$A$21,0),8)+0.1)</f>
        <v>0.48252911813643928</v>
      </c>
      <c r="H102" s="22">
        <f>INDEX('la-liga ranking'!$A$2:$I$21,MATCH($A102,'la-liga ranking'!$A$2:$A$21,0),9)/(INDEX('la-liga ranking'!$A$2:$I$21,MATCH($B102,'la-liga ranking'!$A$2:$A$21,0),9)+0.1)</f>
        <v>2.3131672597864767</v>
      </c>
      <c r="I102" s="22">
        <f>(INDEX('world ranking'!$A$2:$B$21,MATCH($A102,'world ranking'!$A$2:$A$21,0),2)/(INDEX('world ranking'!$A$2:$B$21,MATCH($B102,'world ranking'!$A$2:$A$21,0),2)+0.1))*20</f>
        <v>23.953899548163186</v>
      </c>
      <c r="J102" s="22">
        <f>INDEX('la-liga ranking'!$A$2:$I$21,MATCH($A102,'la-liga ranking'!$A$2:$A$21,0),4)/(INDEX('la-liga ranking'!$A$2:$I$21,MATCH($B102,'la-liga ranking'!$A$2:$A$21,0),4)+0.1)</f>
        <v>2.3943661971830985</v>
      </c>
      <c r="K102" s="22">
        <f>INDEX('la-liga ranking'!$A$2:$I$21,MATCH($A102,'la-liga ranking'!$A$2:$A$21,0),5)/(INDEX('la-liga ranking'!$A$2:$I$21,MATCH($B102,'la-liga ranking'!$A$2:$A$21,0),5)+0.1)</f>
        <v>0.1895734597156398</v>
      </c>
      <c r="L102" s="22">
        <f>(INDEX('la-liga ranking'!$A$2:$I$21,MATCH($B102,'la-liga ranking'!$A$2:$A$21,0),7)+0.1)/INDEX('la-liga ranking'!$A$2:$I$21,MATCH($A102,'la-liga ranking'!$A$2:$A$21,0),7)</f>
        <v>0.55098039215686279</v>
      </c>
      <c r="M102" s="22">
        <f>(INDEX('la-liga ranking'!$A$2:$I$21,MATCH($B102,'la-liga ranking'!$A$2:$A$21,0),8)+0.1)/INDEX('la-liga ranking'!$A$2:$I$21,MATCH($A102,'la-liga ranking'!$A$2:$A$21,0),8)</f>
        <v>2.0724137931034483</v>
      </c>
      <c r="N102" s="22">
        <f>(INDEX('la-liga ranking'!$A$2:$I$21,MATCH($B102,'la-liga ranking'!$A$2:$A$21,0),9)+0.1)/(INDEX('la-liga ranking'!$A$2:$I$21,MATCH($A102,'la-liga ranking'!$A$2:$A$21,0),9)+0.1)</f>
        <v>0.43164362519201233</v>
      </c>
      <c r="O102" s="22">
        <f>((INDEX('world ranking'!$A$2:$B$21,MATCH($B102,'world ranking'!$A$2:$A$21,0),2)+0.1)/(INDEX('world ranking'!$A$2:$B$21,MATCH($A102,'world ranking'!$A$2:$A$21,0),2)+0.1))*20</f>
        <v>16.697829533650431</v>
      </c>
      <c r="P102" s="22">
        <f>(INDEX('la-liga ranking'!$A$2:$I$21,MATCH($B102,'la-liga ranking'!$A$2:$A$21,0),4)+0.1)/(INDEX('la-liga ranking'!$A$2:$I$21,MATCH($A102,'la-liga ranking'!$A$2:$A$21,0),4)+0.1)</f>
        <v>0.41520467836257302</v>
      </c>
      <c r="Q102" s="22">
        <f>(INDEX('la-liga ranking'!$A$2:$I$21,MATCH($B102,'la-liga ranking'!$A$2:$A$21,0),5)+0.1)/(INDEX('la-liga ranking'!$A$2:$I$21,MATCH($A102,'la-liga ranking'!$A$2:$A$21,0),5)+0.1)</f>
        <v>5.1463414634146352</v>
      </c>
      <c r="R102" s="22">
        <f t="shared" si="17"/>
        <v>32.238679079278988</v>
      </c>
      <c r="S102" s="22">
        <f t="shared" si="18"/>
        <v>25.314413485879964</v>
      </c>
      <c r="T102" s="22">
        <f t="shared" si="19"/>
        <v>57.553092565158948</v>
      </c>
      <c r="U102" s="14">
        <f t="shared" si="20"/>
        <v>0.56015546067797917</v>
      </c>
      <c r="V102" s="14">
        <f t="shared" si="21"/>
        <v>0.43984453932202089</v>
      </c>
      <c r="W102" t="str">
        <f t="shared" si="22"/>
        <v>H</v>
      </c>
      <c r="X102" t="b">
        <f t="shared" si="23"/>
        <v>1</v>
      </c>
    </row>
    <row r="103" spans="1:24" x14ac:dyDescent="0.25">
      <c r="A103" t="str">
        <v>Atlético Madrid</v>
      </c>
      <c r="B103" t="str">
        <v>Osasuna</v>
      </c>
      <c r="C103">
        <v>1</v>
      </c>
      <c r="D103">
        <v>0</v>
      </c>
      <c r="E103" t="str">
        <v>H</v>
      </c>
      <c r="F103" s="22">
        <f>INDEX('la-liga ranking'!$A$2:$I$21,MATCH($A103,'la-liga ranking'!$A$2:$A$21,0),7)/(INDEX('la-liga ranking'!$A$2:$I$21,MATCH($B103,'la-liga ranking'!$A$2:$A$21,0),7)+0.1)</f>
        <v>1.6620498614958448</v>
      </c>
      <c r="G103" s="22">
        <f>INDEX('la-liga ranking'!$A$2:$I$21,MATCH($A103,'la-liga ranking'!$A$2:$A$21,0),8)/(INDEX('la-liga ranking'!$A$2:$I$21,MATCH($B103,'la-liga ranking'!$A$2:$A$21,0),8)+0.1)*-1</f>
        <v>-0.88937093275488066</v>
      </c>
      <c r="H103" s="22">
        <f>INDEX('la-liga ranking'!$A$2:$I$21,MATCH($A103,'la-liga ranking'!$A$2:$A$21,0),9)/(INDEX('la-liga ranking'!$A$2:$I$21,MATCH($B103,'la-liga ranking'!$A$2:$A$21,0),9)+0.1)</f>
        <v>1.3882863340563991</v>
      </c>
      <c r="I103" s="22">
        <f>(INDEX('world ranking'!$A$2:$B$21,MATCH($A103,'world ranking'!$A$2:$A$21,0),2)/(INDEX('world ranking'!$A$2:$B$21,MATCH($B103,'world ranking'!$A$2:$A$21,0),2)+0.1))*20</f>
        <v>22.461481343976239</v>
      </c>
      <c r="J103" s="22">
        <f>(INDEX('la-liga ranking'!$A$2:$I$21,MATCH($A103,'la-liga ranking'!$A$2:$A$21,0),4)/(INDEX('la-liga ranking'!$A$2:$I$21,MATCH($B103,'la-liga ranking'!$A$2:$A$21,0),4)+0.1))*1</f>
        <v>1.5702479338842976</v>
      </c>
      <c r="K103" s="22">
        <f>(INDEX('la-liga ranking'!$A$2:$I$21,MATCH($A103,'la-liga ranking'!$A$2:$A$21,0),5)/(INDEX('la-liga ranking'!$A$2:$I$21,MATCH($B103,'la-liga ranking'!$A$2:$A$21,0),5)+0.1))*-1</f>
        <v>-0.68702290076335881</v>
      </c>
      <c r="L103" s="22">
        <f>(INDEX('la-liga ranking'!$A$2:$I$21,MATCH($B103,'la-liga ranking'!$A$2:$A$21,0),7)+0.1)/INDEX('la-liga ranking'!$A$2:$I$21,MATCH($A103,'la-liga ranking'!$A$2:$A$21,0),7)</f>
        <v>0.60166666666666668</v>
      </c>
      <c r="M103" s="22">
        <f>(INDEX('la-liga ranking'!$A$2:$I$21,MATCH($B103,'la-liga ranking'!$A$2:$A$21,0),8)+0.1)/INDEX('la-liga ranking'!$A$2:$I$21,MATCH($A103,'la-liga ranking'!$A$2:$A$21,0),8)*-1</f>
        <v>-1.1243902439024391</v>
      </c>
      <c r="N103" s="22">
        <f>(INDEX('la-liga ranking'!$A$2:$I$21,MATCH($B103,'la-liga ranking'!$A$2:$A$21,0),9)+0.1)/(INDEX('la-liga ranking'!$A$2:$I$21,MATCH($A103,'la-liga ranking'!$A$2:$A$21,0),9)+0.1)</f>
        <v>0.71918876755070216</v>
      </c>
      <c r="O103" s="22">
        <f>((INDEX('world ranking'!$A$2:$B$21,MATCH($B103,'world ranking'!$A$2:$A$21,0),2)+0.1)/(INDEX('world ranking'!$A$2:$B$21,MATCH($A103,'world ranking'!$A$2:$A$21,0),2)+0.1))*20</f>
        <v>17.807283345270232</v>
      </c>
      <c r="P103" s="22">
        <f>(INDEX('la-liga ranking'!$A$2:$I$21,MATCH($B103,'la-liga ranking'!$A$2:$A$21,0),4)+0.1)/(INDEX('la-liga ranking'!$A$2:$I$21,MATCH($A103,'la-liga ranking'!$A$2:$A$21,0),4)+0.1)*1</f>
        <v>0.63350785340314131</v>
      </c>
      <c r="Q103" s="22">
        <f>(INDEX('la-liga ranking'!$A$2:$I$21,MATCH($B103,'la-liga ranking'!$A$2:$A$21,0),5)+0.1)/(INDEX('la-liga ranking'!$A$2:$I$21,MATCH($A103,'la-liga ranking'!$A$2:$A$21,0),5)+0.1)*-1</f>
        <v>-1.4395604395604396</v>
      </c>
      <c r="R103" s="22">
        <f t="shared" ref="R103:R104" si="31">(SUM(F103:K103))*1.05</f>
        <v>26.780955221889265</v>
      </c>
      <c r="S103" s="22">
        <f t="shared" si="18"/>
        <v>17.197695949427864</v>
      </c>
      <c r="T103" s="22">
        <f t="shared" si="19"/>
        <v>43.978651171317125</v>
      </c>
      <c r="U103" s="14">
        <f t="shared" si="20"/>
        <v>0.60895353787830131</v>
      </c>
      <c r="V103" s="14">
        <f t="shared" si="21"/>
        <v>0.39104646212169875</v>
      </c>
      <c r="W103" t="str">
        <f t="shared" si="22"/>
        <v>H</v>
      </c>
      <c r="X103" t="b">
        <f t="shared" si="23"/>
        <v>1</v>
      </c>
    </row>
    <row r="104" spans="1:24" x14ac:dyDescent="0.25">
      <c r="A104" t="str">
        <v>Barcelona</v>
      </c>
      <c r="B104" t="str">
        <v>Espanyol</v>
      </c>
      <c r="C104">
        <v>1</v>
      </c>
      <c r="D104">
        <v>0</v>
      </c>
      <c r="E104" t="str">
        <v>H</v>
      </c>
      <c r="F104" s="22">
        <f>INDEX('la-liga ranking'!$A$2:$I$21,MATCH($A104,'la-liga ranking'!$A$2:$A$21,0),7)/(INDEX('la-liga ranking'!$A$2:$I$21,MATCH($B104,'la-liga ranking'!$A$2:$A$21,0),7)+0.1)</f>
        <v>1.7060367454068242</v>
      </c>
      <c r="G104" s="22">
        <f>INDEX('la-liga ranking'!$A$2:$I$21,MATCH($A104,'la-liga ranking'!$A$2:$A$21,0),8)/(INDEX('la-liga ranking'!$A$2:$I$21,MATCH($B104,'la-liga ranking'!$A$2:$A$21,0),8)+0.1)*-1</f>
        <v>-0.69860279441117767</v>
      </c>
      <c r="H104" s="22">
        <f>INDEX('la-liga ranking'!$A$2:$I$21,MATCH($A104,'la-liga ranking'!$A$2:$A$21,0),9)/(INDEX('la-liga ranking'!$A$2:$I$21,MATCH($B104,'la-liga ranking'!$A$2:$A$21,0),9)+0.1)</f>
        <v>1.7206982543640896</v>
      </c>
      <c r="I104" s="22">
        <f>(INDEX('world ranking'!$A$2:$B$21,MATCH($A104,'world ranking'!$A$2:$A$21,0),2)/(INDEX('world ranking'!$A$2:$B$21,MATCH($B104,'world ranking'!$A$2:$A$21,0),2)+0.1))*20</f>
        <v>24.031854087727183</v>
      </c>
      <c r="J104" s="22">
        <f>(INDEX('la-liga ranking'!$A$2:$I$21,MATCH($A104,'la-liga ranking'!$A$2:$A$21,0),4)/(INDEX('la-liga ranking'!$A$2:$I$21,MATCH($B104,'la-liga ranking'!$A$2:$A$21,0),4)+0.1))*1</f>
        <v>1.9801980198019802</v>
      </c>
      <c r="K104" s="22">
        <f>(INDEX('la-liga ranking'!$A$2:$I$21,MATCH($A104,'la-liga ranking'!$A$2:$A$21,0),5)/(INDEX('la-liga ranking'!$A$2:$I$21,MATCH($B104,'la-liga ranking'!$A$2:$A$21,0),5)+0.1))*-1</f>
        <v>-0.39735099337748347</v>
      </c>
      <c r="L104" s="22">
        <f>(INDEX('la-liga ranking'!$A$2:$I$21,MATCH($B104,'la-liga ranking'!$A$2:$A$21,0),7)+0.1)/INDEX('la-liga ranking'!$A$2:$I$21,MATCH($A104,'la-liga ranking'!$A$2:$A$21,0),7)</f>
        <v>0.58615384615384614</v>
      </c>
      <c r="M104" s="22">
        <f>(INDEX('la-liga ranking'!$A$2:$I$21,MATCH($B104,'la-liga ranking'!$A$2:$A$21,0),8)+0.1)/INDEX('la-liga ranking'!$A$2:$I$21,MATCH($A104,'la-liga ranking'!$A$2:$A$21,0),8)*-1</f>
        <v>-1.4314285714285715</v>
      </c>
      <c r="N104" s="22">
        <f>(INDEX('la-liga ranking'!$A$2:$I$21,MATCH($B104,'la-liga ranking'!$A$2:$A$21,0),9)+0.1)/(INDEX('la-liga ranking'!$A$2:$I$21,MATCH($A104,'la-liga ranking'!$A$2:$A$21,0),9)+0.1)</f>
        <v>0.58031837916063678</v>
      </c>
      <c r="O104" s="22">
        <f>((INDEX('world ranking'!$A$2:$B$21,MATCH($B104,'world ranking'!$A$2:$A$21,0),2)+0.1)/(INDEX('world ranking'!$A$2:$B$21,MATCH($A104,'world ranking'!$A$2:$A$21,0),2)+0.1))*20</f>
        <v>16.643685532574423</v>
      </c>
      <c r="P104" s="22">
        <f>(INDEX('la-liga ranking'!$A$2:$I$21,MATCH($B104,'la-liga ranking'!$A$2:$A$21,0),4)+0.1)/(INDEX('la-liga ranking'!$A$2:$I$21,MATCH($A104,'la-liga ranking'!$A$2:$A$21,0),4)+0.1)*1</f>
        <v>0.50248756218905466</v>
      </c>
      <c r="Q104" s="22">
        <f>(INDEX('la-liga ranking'!$A$2:$I$21,MATCH($B104,'la-liga ranking'!$A$2:$A$21,0),5)+0.1)/(INDEX('la-liga ranking'!$A$2:$I$21,MATCH($A104,'la-liga ranking'!$A$2:$A$21,0),5)+0.1)*-1</f>
        <v>-2.4754098360655741</v>
      </c>
      <c r="R104" s="22">
        <f t="shared" si="31"/>
        <v>29.759974985486988</v>
      </c>
      <c r="S104" s="22">
        <f t="shared" si="18"/>
        <v>14.405806912583813</v>
      </c>
      <c r="T104" s="22">
        <f t="shared" si="19"/>
        <v>44.165781898070804</v>
      </c>
      <c r="U104" s="14">
        <f t="shared" si="20"/>
        <v>0.67382425277037672</v>
      </c>
      <c r="V104" s="14">
        <f t="shared" si="21"/>
        <v>0.32617574722962328</v>
      </c>
      <c r="W104" t="str">
        <f t="shared" si="22"/>
        <v>H</v>
      </c>
      <c r="X104" t="b">
        <f t="shared" si="23"/>
        <v>1</v>
      </c>
    </row>
    <row r="105" spans="1:24" x14ac:dyDescent="0.25">
      <c r="A105" t="str">
        <v>Barcelona</v>
      </c>
      <c r="B105" t="str">
        <v>Granada</v>
      </c>
      <c r="C105">
        <v>1</v>
      </c>
      <c r="D105">
        <v>1</v>
      </c>
      <c r="E105" t="str">
        <v>D</v>
      </c>
      <c r="F105" s="22">
        <f>INDEX('la-liga ranking'!$A$2:$I$21,MATCH($A105,'la-liga ranking'!$A$2:$A$21,0),7)/(INDEX('la-liga ranking'!$A$2:$I$21,MATCH($B105,'la-liga ranking'!$A$2:$A$21,0),7)+0.1)</f>
        <v>1.5081206496519721</v>
      </c>
      <c r="G105" s="22">
        <f>INDEX('la-liga ranking'!$A$2:$I$21,MATCH($A105,'la-liga ranking'!$A$2:$A$21,0),8)/(INDEX('la-liga ranking'!$A$2:$I$21,MATCH($B105,'la-liga ranking'!$A$2:$A$21,0),8)+0.1)</f>
        <v>0.59221658206429784</v>
      </c>
      <c r="H105" s="22">
        <f>INDEX('la-liga ranking'!$A$2:$I$21,MATCH($A105,'la-liga ranking'!$A$2:$A$21,0),9)/(INDEX('la-liga ranking'!$A$2:$I$21,MATCH($B105,'la-liga ranking'!$A$2:$A$21,0),9)+0.1)</f>
        <v>2.0234604105571847</v>
      </c>
      <c r="I105" s="22">
        <f>(INDEX('world ranking'!$A$2:$B$21,MATCH($A105,'world ranking'!$A$2:$A$21,0),2)/(INDEX('world ranking'!$A$2:$B$21,MATCH($B105,'world ranking'!$A$2:$A$21,0),2)+0.1))*20</f>
        <v>24.109271309838288</v>
      </c>
      <c r="J105" s="22">
        <f>INDEX('la-liga ranking'!$A$2:$I$21,MATCH($A105,'la-liga ranking'!$A$2:$A$21,0),4)/(INDEX('la-liga ranking'!$A$2:$I$21,MATCH($B105,'la-liga ranking'!$A$2:$A$21,0),4)+0.1)</f>
        <v>2.8169014084507045</v>
      </c>
      <c r="K105" s="22">
        <f>INDEX('la-liga ranking'!$A$2:$I$21,MATCH($A105,'la-liga ranking'!$A$2:$A$21,0),5)/(INDEX('la-liga ranking'!$A$2:$I$21,MATCH($B105,'la-liga ranking'!$A$2:$A$21,0),5)+0.1)</f>
        <v>0.39735099337748347</v>
      </c>
      <c r="L105" s="22">
        <f>(INDEX('la-liga ranking'!$A$2:$I$21,MATCH($B105,'la-liga ranking'!$A$2:$A$21,0),7)+0.1)/INDEX('la-liga ranking'!$A$2:$I$21,MATCH($A105,'la-liga ranking'!$A$2:$A$21,0),7)</f>
        <v>0.66307692307692312</v>
      </c>
      <c r="M105" s="22">
        <f>(INDEX('la-liga ranking'!$A$2:$I$21,MATCH($B105,'la-liga ranking'!$A$2:$A$21,0),8)+0.1)/INDEX('la-liga ranking'!$A$2:$I$21,MATCH($A105,'la-liga ranking'!$A$2:$A$21,0),8)</f>
        <v>1.6885714285714286</v>
      </c>
      <c r="N105" s="22">
        <f>(INDEX('la-liga ranking'!$A$2:$I$21,MATCH($B105,'la-liga ranking'!$A$2:$A$21,0),9)+0.1)/(INDEX('la-liga ranking'!$A$2:$I$21,MATCH($A105,'la-liga ranking'!$A$2:$A$21,0),9)+0.1)</f>
        <v>0.49348769898697548</v>
      </c>
      <c r="O105" s="22">
        <f>((INDEX('world ranking'!$A$2:$B$21,MATCH($B105,'world ranking'!$A$2:$A$21,0),2)+0.1)/(INDEX('world ranking'!$A$2:$B$21,MATCH($A105,'world ranking'!$A$2:$A$21,0),2)+0.1))*20</f>
        <v>16.59024103468548</v>
      </c>
      <c r="P105" s="22">
        <f>(INDEX('la-liga ranking'!$A$2:$I$21,MATCH($B105,'la-liga ranking'!$A$2:$A$21,0),4)+0.1)/(INDEX('la-liga ranking'!$A$2:$I$21,MATCH($A105,'la-liga ranking'!$A$2:$A$21,0),4)+0.1)</f>
        <v>0.35323383084577109</v>
      </c>
      <c r="Q105" s="22">
        <f>(INDEX('la-liga ranking'!$A$2:$I$21,MATCH($B105,'la-liga ranking'!$A$2:$A$21,0),5)+0.1)/(INDEX('la-liga ranking'!$A$2:$I$21,MATCH($A105,'la-liga ranking'!$A$2:$A$21,0),5)+0.1)</f>
        <v>2.4754098360655741</v>
      </c>
      <c r="R105" s="22">
        <f t="shared" si="17"/>
        <v>32.547977601327823</v>
      </c>
      <c r="S105" s="22">
        <f t="shared" si="18"/>
        <v>22.264020752232152</v>
      </c>
      <c r="T105" s="22">
        <f t="shared" si="19"/>
        <v>54.811998353559972</v>
      </c>
      <c r="U105" s="14">
        <f t="shared" si="20"/>
        <v>0.59381118329931992</v>
      </c>
      <c r="V105" s="14">
        <f t="shared" si="21"/>
        <v>0.40618881670068013</v>
      </c>
      <c r="W105" t="str">
        <f t="shared" si="22"/>
        <v>H</v>
      </c>
      <c r="X105" t="b">
        <f t="shared" si="23"/>
        <v>1</v>
      </c>
    </row>
    <row r="106" spans="1:24" x14ac:dyDescent="0.25">
      <c r="A106" t="str">
        <v>Real Betis Balompié</v>
      </c>
      <c r="B106" t="str">
        <v>Cádiz</v>
      </c>
      <c r="C106">
        <v>1</v>
      </c>
      <c r="D106">
        <v>1</v>
      </c>
      <c r="E106" t="str">
        <v>D</v>
      </c>
      <c r="F106" s="22">
        <f>INDEX('la-liga ranking'!$A$2:$I$21,MATCH($A106,'la-liga ranking'!$A$2:$A$21,0),7)/(INDEX('la-liga ranking'!$A$2:$I$21,MATCH($B106,'la-liga ranking'!$A$2:$A$21,0),7)+0.1)</f>
        <v>1.7220543806646524</v>
      </c>
      <c r="G106" s="22">
        <f>INDEX('la-liga ranking'!$A$2:$I$21,MATCH($A106,'la-liga ranking'!$A$2:$A$21,0),8)/(INDEX('la-liga ranking'!$A$2:$I$21,MATCH($B106,'la-liga ranking'!$A$2:$A$21,0),8)+0.1)</f>
        <v>0.84925690021231415</v>
      </c>
      <c r="H106" s="22">
        <f>INDEX('la-liga ranking'!$A$2:$I$21,MATCH($A106,'la-liga ranking'!$A$2:$A$21,0),9)/(INDEX('la-liga ranking'!$A$2:$I$21,MATCH($B106,'la-liga ranking'!$A$2:$A$21,0),9)+0.1)</f>
        <v>1.6524216524216524</v>
      </c>
      <c r="I106" s="22">
        <f>(INDEX('world ranking'!$A$2:$B$21,MATCH($A106,'world ranking'!$A$2:$A$21,0),2)/(INDEX('world ranking'!$A$2:$B$21,MATCH($B106,'world ranking'!$A$2:$A$21,0),2)+0.1))*20</f>
        <v>23.103974520602485</v>
      </c>
      <c r="J106" s="22">
        <f>INDEX('la-liga ranking'!$A$2:$I$21,MATCH($A106,'la-liga ranking'!$A$2:$A$21,0),4)/(INDEX('la-liga ranking'!$A$2:$I$21,MATCH($B106,'la-liga ranking'!$A$2:$A$21,0),4)+0.1)</f>
        <v>2.3943661971830985</v>
      </c>
      <c r="K106" s="22">
        <f>INDEX('la-liga ranking'!$A$2:$I$21,MATCH($A106,'la-liga ranking'!$A$2:$A$21,0),5)/(INDEX('la-liga ranking'!$A$2:$I$21,MATCH($B106,'la-liga ranking'!$A$2:$A$21,0),5)+0.1)</f>
        <v>0.78014184397163122</v>
      </c>
      <c r="L106" s="22">
        <f>(INDEX('la-liga ranking'!$A$2:$I$21,MATCH($B106,'la-liga ranking'!$A$2:$A$21,0),7)+0.1)/INDEX('la-liga ranking'!$A$2:$I$21,MATCH($A106,'la-liga ranking'!$A$2:$A$21,0),7)</f>
        <v>0.58070175438596494</v>
      </c>
      <c r="M106" s="22">
        <f>(INDEX('la-liga ranking'!$A$2:$I$21,MATCH($B106,'la-liga ranking'!$A$2:$A$21,0),8)+0.1)/INDEX('la-liga ranking'!$A$2:$I$21,MATCH($A106,'la-liga ranking'!$A$2:$A$21,0),8)</f>
        <v>1.1775</v>
      </c>
      <c r="N106" s="22">
        <f>(INDEX('la-liga ranking'!$A$2:$I$21,MATCH($B106,'la-liga ranking'!$A$2:$A$21,0),9)+0.1)/(INDEX('la-liga ranking'!$A$2:$I$21,MATCH($A106,'la-liga ranking'!$A$2:$A$21,0),9)+0.1)</f>
        <v>0.60413080895008608</v>
      </c>
      <c r="O106" s="22">
        <f>((INDEX('world ranking'!$A$2:$B$21,MATCH($B106,'world ranking'!$A$2:$A$21,0),2)+0.1)/(INDEX('world ranking'!$A$2:$B$21,MATCH($A106,'world ranking'!$A$2:$A$21,0),2)+0.1))*20</f>
        <v>17.312044110045374</v>
      </c>
      <c r="P106" s="22">
        <f>(INDEX('la-liga ranking'!$A$2:$I$21,MATCH($B106,'la-liga ranking'!$A$2:$A$21,0),4)+0.1)/(INDEX('la-liga ranking'!$A$2:$I$21,MATCH($A106,'la-liga ranking'!$A$2:$A$21,0),4)+0.1)</f>
        <v>0.41520467836257302</v>
      </c>
      <c r="Q106" s="22">
        <f>(INDEX('la-liga ranking'!$A$2:$I$21,MATCH($B106,'la-liga ranking'!$A$2:$A$21,0),5)+0.1)/(INDEX('la-liga ranking'!$A$2:$I$21,MATCH($A106,'la-liga ranking'!$A$2:$A$21,0),5)+0.1)</f>
        <v>1.2702702702702702</v>
      </c>
      <c r="R106" s="22">
        <f t="shared" si="17"/>
        <v>31.569793037382787</v>
      </c>
      <c r="S106" s="22">
        <f t="shared" si="18"/>
        <v>21.359851622014268</v>
      </c>
      <c r="T106" s="22">
        <f t="shared" si="19"/>
        <v>52.929644659397056</v>
      </c>
      <c r="U106" s="14">
        <f t="shared" si="20"/>
        <v>0.59644823313163753</v>
      </c>
      <c r="V106" s="14">
        <f t="shared" si="21"/>
        <v>0.40355176686836247</v>
      </c>
      <c r="W106" t="str">
        <f t="shared" si="22"/>
        <v>H</v>
      </c>
      <c r="X106" t="b">
        <f t="shared" si="23"/>
        <v>1</v>
      </c>
    </row>
    <row r="107" spans="1:24" x14ac:dyDescent="0.25">
      <c r="A107" t="str">
        <v>Espanyol</v>
      </c>
      <c r="B107" t="str">
        <v>Sevilla</v>
      </c>
      <c r="C107">
        <v>1</v>
      </c>
      <c r="D107">
        <v>1</v>
      </c>
      <c r="E107" t="str">
        <v>D</v>
      </c>
      <c r="F107" s="22">
        <f>INDEX('la-liga ranking'!$A$2:$I$21,MATCH($A107,'la-liga ranking'!$A$2:$A$21,0),7)/(INDEX('la-liga ranking'!$A$2:$I$21,MATCH($B107,'la-liga ranking'!$A$2:$A$21,0),7)+0.1)</f>
        <v>0.74363992172211346</v>
      </c>
      <c r="G107" s="22">
        <f>INDEX('la-liga ranking'!$A$2:$I$21,MATCH($A107,'la-liga ranking'!$A$2:$A$21,0),8)/(INDEX('la-liga ranking'!$A$2:$I$21,MATCH($B107,'la-liga ranking'!$A$2:$A$21,0),8)+0.1)</f>
        <v>1.7182130584192439</v>
      </c>
      <c r="H107" s="22">
        <f>INDEX('la-liga ranking'!$A$2:$I$21,MATCH($A107,'la-liga ranking'!$A$2:$A$21,0),9)/(INDEX('la-liga ranking'!$A$2:$I$21,MATCH($B107,'la-liga ranking'!$A$2:$A$21,0),9)+0.1)</f>
        <v>0.61443932411674351</v>
      </c>
      <c r="I107" s="22">
        <f>(INDEX('world ranking'!$A$2:$B$21,MATCH($A107,'world ranking'!$A$2:$A$21,0),2)/(INDEX('world ranking'!$A$2:$B$21,MATCH($B107,'world ranking'!$A$2:$A$21,0),2)+0.1))*20</f>
        <v>17.024766278497623</v>
      </c>
      <c r="J107" s="22">
        <f>INDEX('la-liga ranking'!$A$2:$I$21,MATCH($A107,'la-liga ranking'!$A$2:$A$21,0),4)/(INDEX('la-liga ranking'!$A$2:$I$21,MATCH($B107,'la-liga ranking'!$A$2:$A$21,0),4)+0.1)</f>
        <v>0.58479532163742687</v>
      </c>
      <c r="K107" s="22">
        <f>INDEX('la-liga ranking'!$A$2:$I$21,MATCH($A107,'la-liga ranking'!$A$2:$A$21,0),5)/(INDEX('la-liga ranking'!$A$2:$I$21,MATCH($B107,'la-liga ranking'!$A$2:$A$21,0),5)+0.1)</f>
        <v>3.6585365853658538</v>
      </c>
      <c r="L107" s="22">
        <f>(INDEX('la-liga ranking'!$A$2:$I$21,MATCH($B107,'la-liga ranking'!$A$2:$A$21,0),7)+0.1)/INDEX('la-liga ranking'!$A$2:$I$21,MATCH($A107,'la-liga ranking'!$A$2:$A$21,0),7)</f>
        <v>1.3447368421052632</v>
      </c>
      <c r="M107" s="22">
        <f>(INDEX('la-liga ranking'!$A$2:$I$21,MATCH($B107,'la-liga ranking'!$A$2:$A$21,0),8)+0.1)/INDEX('la-liga ranking'!$A$2:$I$21,MATCH($A107,'la-liga ranking'!$A$2:$A$21,0),8)</f>
        <v>0.58200000000000007</v>
      </c>
      <c r="N107" s="22">
        <f>(INDEX('la-liga ranking'!$A$2:$I$21,MATCH($B107,'la-liga ranking'!$A$2:$A$21,0),9)+0.1)/(INDEX('la-liga ranking'!$A$2:$I$21,MATCH($A107,'la-liga ranking'!$A$2:$A$21,0),9)+0.1)</f>
        <v>1.623441396508728</v>
      </c>
      <c r="O107" s="22">
        <f>((INDEX('world ranking'!$A$2:$B$21,MATCH($B107,'world ranking'!$A$2:$A$21,0),2)+0.1)/(INDEX('world ranking'!$A$2:$B$21,MATCH($A107,'world ranking'!$A$2:$A$21,0),2)+0.1))*20</f>
        <v>23.493674137820307</v>
      </c>
      <c r="P107" s="22">
        <f>(INDEX('la-liga ranking'!$A$2:$I$21,MATCH($B107,'la-liga ranking'!$A$2:$A$21,0),4)+0.1)/(INDEX('la-liga ranking'!$A$2:$I$21,MATCH($A107,'la-liga ranking'!$A$2:$A$21,0),4)+0.1)</f>
        <v>1.6930693069306932</v>
      </c>
      <c r="Q107" s="22">
        <f>(INDEX('la-liga ranking'!$A$2:$I$21,MATCH($B107,'la-liga ranking'!$A$2:$A$21,0),5)+0.1)/(INDEX('la-liga ranking'!$A$2:$I$21,MATCH($A107,'la-liga ranking'!$A$2:$A$21,0),5)+0.1)</f>
        <v>0.27152317880794702</v>
      </c>
      <c r="R107" s="22">
        <f t="shared" si="17"/>
        <v>25.196444156900569</v>
      </c>
      <c r="S107" s="22">
        <f t="shared" si="18"/>
        <v>29.008444862172936</v>
      </c>
      <c r="T107" s="22">
        <f t="shared" si="19"/>
        <v>54.204889019073505</v>
      </c>
      <c r="U107" s="14">
        <f t="shared" si="20"/>
        <v>0.4648371136418063</v>
      </c>
      <c r="V107" s="14">
        <f t="shared" si="21"/>
        <v>0.53516288635819376</v>
      </c>
      <c r="W107" t="str">
        <f t="shared" si="22"/>
        <v>A</v>
      </c>
      <c r="X107" t="b">
        <f t="shared" si="23"/>
        <v>1</v>
      </c>
    </row>
    <row r="108" spans="1:24" x14ac:dyDescent="0.25">
      <c r="A108" t="str">
        <v>Valencia</v>
      </c>
      <c r="B108" t="str">
        <v>Barcelona</v>
      </c>
      <c r="C108">
        <v>1</v>
      </c>
      <c r="D108">
        <v>4</v>
      </c>
      <c r="E108" t="str">
        <v>A</v>
      </c>
      <c r="F108" s="22">
        <f>INDEX('la-liga ranking'!$A$2:$I$21,MATCH($A108,'la-liga ranking'!$A$2:$A$21,0),7)/(INDEX('la-liga ranking'!$A$2:$I$21,MATCH($B108,'la-liga ranking'!$A$2:$A$21,0),7)+0.1)</f>
        <v>0.69124423963133652</v>
      </c>
      <c r="G108" s="22">
        <f>INDEX('la-liga ranking'!$A$2:$I$21,MATCH($A108,'la-liga ranking'!$A$2:$A$21,0),8)/(INDEX('la-liga ranking'!$A$2:$I$21,MATCH($B108,'la-liga ranking'!$A$2:$A$21,0),8)+0.1)*-1</f>
        <v>-1.396011396011396</v>
      </c>
      <c r="H108" s="22">
        <f>INDEX('la-liga ranking'!$A$2:$I$21,MATCH($A108,'la-liga ranking'!$A$2:$A$21,0),9)/(INDEX('la-liga ranking'!$A$2:$I$21,MATCH($B108,'la-liga ranking'!$A$2:$A$21,0),9)+0.1)</f>
        <v>0.63675832127351673</v>
      </c>
      <c r="I108" s="22">
        <f>(INDEX('world ranking'!$A$2:$B$21,MATCH($A108,'world ranking'!$A$2:$A$21,0),2)/(INDEX('world ranking'!$A$2:$B$21,MATCH($B108,'world ranking'!$A$2:$A$21,0),2)+0.1))*20</f>
        <v>17.615306504195395</v>
      </c>
      <c r="J108" s="22">
        <f>(INDEX('la-liga ranking'!$A$2:$I$21,MATCH($A108,'la-liga ranking'!$A$2:$A$21,0),4)/(INDEX('la-liga ranking'!$A$2:$I$21,MATCH($B108,'la-liga ranking'!$A$2:$A$21,0),4)+0.1))*1</f>
        <v>0.49751243781094523</v>
      </c>
      <c r="K108" s="22">
        <f>(INDEX('la-liga ranking'!$A$2:$I$21,MATCH($A108,'la-liga ranking'!$A$2:$A$21,0),5)/(INDEX('la-liga ranking'!$A$2:$I$21,MATCH($B108,'la-liga ranking'!$A$2:$A$21,0),5)+0.1))*-1</f>
        <v>-1.8032786885245902</v>
      </c>
      <c r="L108" s="22">
        <f>(INDEX('la-liga ranking'!$A$2:$I$21,MATCH($B108,'la-liga ranking'!$A$2:$A$21,0),7)+0.1)/INDEX('la-liga ranking'!$A$2:$I$21,MATCH($A108,'la-liga ranking'!$A$2:$A$21,0),7)</f>
        <v>1.4466666666666665</v>
      </c>
      <c r="M108" s="22">
        <f>(INDEX('la-liga ranking'!$A$2:$I$21,MATCH($B108,'la-liga ranking'!$A$2:$A$21,0),8)+0.1)/INDEX('la-liga ranking'!$A$2:$I$21,MATCH($A108,'la-liga ranking'!$A$2:$A$21,0),8)*-1</f>
        <v>-0.71632653061224494</v>
      </c>
      <c r="N108" s="22">
        <f>(INDEX('la-liga ranking'!$A$2:$I$21,MATCH($B108,'la-liga ranking'!$A$2:$A$21,0),9)+0.1)/(INDEX('la-liga ranking'!$A$2:$I$21,MATCH($A108,'la-liga ranking'!$A$2:$A$21,0),9)+0.1)</f>
        <v>1.5668934240362811</v>
      </c>
      <c r="O108" s="22">
        <f>((INDEX('world ranking'!$A$2:$B$21,MATCH($B108,'world ranking'!$A$2:$A$21,0),2)+0.1)/(INDEX('world ranking'!$A$2:$B$21,MATCH($A108,'world ranking'!$A$2:$A$21,0),2)+0.1))*20</f>
        <v>22.70614647169468</v>
      </c>
      <c r="P108" s="22">
        <f>(INDEX('la-liga ranking'!$A$2:$I$21,MATCH($B108,'la-liga ranking'!$A$2:$A$21,0),4)+0.1)/(INDEX('la-liga ranking'!$A$2:$I$21,MATCH($A108,'la-liga ranking'!$A$2:$A$21,0),4)+0.1)*1</f>
        <v>1.9900990099009903</v>
      </c>
      <c r="Q108" s="22">
        <f>(INDEX('la-liga ranking'!$A$2:$I$21,MATCH($B108,'la-liga ranking'!$A$2:$A$21,0),5)+0.1)/(INDEX('la-liga ranking'!$A$2:$I$21,MATCH($A108,'la-liga ranking'!$A$2:$A$21,0),5)+0.1)*-1</f>
        <v>-0.54954954954954949</v>
      </c>
      <c r="R108" s="22">
        <f t="shared" ref="R108:R114" si="32">(SUM(F108:K108))*1.05</f>
        <v>17.053607989293969</v>
      </c>
      <c r="S108" s="22">
        <f t="shared" si="18"/>
        <v>26.443929492136824</v>
      </c>
      <c r="T108" s="22">
        <f t="shared" si="19"/>
        <v>43.497537481430797</v>
      </c>
      <c r="U108" s="14">
        <f t="shared" si="20"/>
        <v>0.39205915959206183</v>
      </c>
      <c r="V108" s="14">
        <f t="shared" si="21"/>
        <v>0.60794084040793805</v>
      </c>
      <c r="W108" t="str">
        <f t="shared" si="22"/>
        <v>A</v>
      </c>
      <c r="X108" t="b">
        <f t="shared" si="23"/>
        <v>1</v>
      </c>
    </row>
    <row r="109" spans="1:24" x14ac:dyDescent="0.25">
      <c r="A109" t="str">
        <v>Real Betis Balompié</v>
      </c>
      <c r="B109" t="str">
        <v>RCD Mallorca</v>
      </c>
      <c r="C109">
        <v>2</v>
      </c>
      <c r="D109">
        <v>1</v>
      </c>
      <c r="E109" t="str">
        <v>H</v>
      </c>
      <c r="F109" s="22">
        <f>INDEX('la-liga ranking'!$A$2:$I$21,MATCH($A109,'la-liga ranking'!$A$2:$A$21,0),7)/(INDEX('la-liga ranking'!$A$2:$I$21,MATCH($B109,'la-liga ranking'!$A$2:$A$21,0),7)+0.1)</f>
        <v>1.7757009345794392</v>
      </c>
      <c r="G109" s="22">
        <f>INDEX('la-liga ranking'!$A$2:$I$21,MATCH($A109,'la-liga ranking'!$A$2:$A$21,0),8)/(INDEX('la-liga ranking'!$A$2:$I$21,MATCH($B109,'la-liga ranking'!$A$2:$A$21,0),8)+0.1)*-1</f>
        <v>-0.64412238325281801</v>
      </c>
      <c r="H109" s="22">
        <f>INDEX('la-liga ranking'!$A$2:$I$21,MATCH($A109,'la-liga ranking'!$A$2:$A$21,0),9)/(INDEX('la-liga ranking'!$A$2:$I$21,MATCH($B109,'la-liga ranking'!$A$2:$A$21,0),9)+0.1)</f>
        <v>1.8068535825545171</v>
      </c>
      <c r="I109" s="22">
        <f>(INDEX('world ranking'!$A$2:$B$21,MATCH($A109,'world ranking'!$A$2:$A$21,0),2)/(INDEX('world ranking'!$A$2:$B$21,MATCH($B109,'world ranking'!$A$2:$A$21,0),2)+0.1))*20</f>
        <v>22.786466854263466</v>
      </c>
      <c r="J109" s="22">
        <f>(INDEX('la-liga ranking'!$A$2:$I$21,MATCH($A109,'la-liga ranking'!$A$2:$A$21,0),4)/(INDEX('la-liga ranking'!$A$2:$I$21,MATCH($B109,'la-liga ranking'!$A$2:$A$21,0),4)+0.1))*1</f>
        <v>2.0987654320987654</v>
      </c>
      <c r="K109" s="22">
        <f>(INDEX('la-liga ranking'!$A$2:$I$21,MATCH($A109,'la-liga ranking'!$A$2:$A$21,0),5)/(INDEX('la-liga ranking'!$A$2:$I$21,MATCH($B109,'la-liga ranking'!$A$2:$A$21,0),5)+0.1))*-1</f>
        <v>-0.57591623036649209</v>
      </c>
      <c r="L109" s="22">
        <f>(INDEX('la-liga ranking'!$A$2:$I$21,MATCH($B109,'la-liga ranking'!$A$2:$A$21,0),7)+0.1)/INDEX('la-liga ranking'!$A$2:$I$21,MATCH($A109,'la-liga ranking'!$A$2:$A$21,0),7)</f>
        <v>0.56315789473684208</v>
      </c>
      <c r="M109" s="22">
        <f>(INDEX('la-liga ranking'!$A$2:$I$21,MATCH($B109,'la-liga ranking'!$A$2:$A$21,0),8)+0.1)/INDEX('la-liga ranking'!$A$2:$I$21,MATCH($A109,'la-liga ranking'!$A$2:$A$21,0),8)*-1</f>
        <v>-1.5525</v>
      </c>
      <c r="N109" s="22">
        <f>(INDEX('la-liga ranking'!$A$2:$I$21,MATCH($B109,'la-liga ranking'!$A$2:$A$21,0),9)+0.1)/(INDEX('la-liga ranking'!$A$2:$I$21,MATCH($A109,'la-liga ranking'!$A$2:$A$21,0),9)+0.1)</f>
        <v>0.55249569707401036</v>
      </c>
      <c r="O109" s="22">
        <f>((INDEX('world ranking'!$A$2:$B$21,MATCH($B109,'world ranking'!$A$2:$A$21,0),2)+0.1)/(INDEX('world ranking'!$A$2:$B$21,MATCH($A109,'world ranking'!$A$2:$A$21,0),2)+0.1))*20</f>
        <v>17.553270920682326</v>
      </c>
      <c r="P109" s="22">
        <f>(INDEX('la-liga ranking'!$A$2:$I$21,MATCH($B109,'la-liga ranking'!$A$2:$A$21,0),4)+0.1)/(INDEX('la-liga ranking'!$A$2:$I$21,MATCH($A109,'la-liga ranking'!$A$2:$A$21,0),4)+0.1)*1</f>
        <v>0.47368421052631571</v>
      </c>
      <c r="Q109" s="22">
        <f>(INDEX('la-liga ranking'!$A$2:$I$21,MATCH($B109,'la-liga ranking'!$A$2:$A$21,0),5)+0.1)/(INDEX('la-liga ranking'!$A$2:$I$21,MATCH($A109,'la-liga ranking'!$A$2:$A$21,0),5)+0.1)*-1</f>
        <v>-1.7207207207207209</v>
      </c>
      <c r="R109" s="22">
        <f t="shared" si="32"/>
        <v>28.610135599370725</v>
      </c>
      <c r="S109" s="22">
        <f t="shared" si="18"/>
        <v>15.869388002298773</v>
      </c>
      <c r="T109" s="22">
        <f t="shared" si="19"/>
        <v>44.479523601669499</v>
      </c>
      <c r="U109" s="14">
        <f t="shared" si="20"/>
        <v>0.64322036934534232</v>
      </c>
      <c r="V109" s="14">
        <f t="shared" si="21"/>
        <v>0.35677963065465768</v>
      </c>
      <c r="W109" t="str">
        <f t="shared" si="22"/>
        <v>H</v>
      </c>
      <c r="X109" t="b">
        <f t="shared" si="23"/>
        <v>1</v>
      </c>
    </row>
    <row r="110" spans="1:24" x14ac:dyDescent="0.25">
      <c r="A110" t="str">
        <v>Athletic Club</v>
      </c>
      <c r="B110" t="str">
        <v>Real Sociedad</v>
      </c>
      <c r="C110">
        <v>4</v>
      </c>
      <c r="D110">
        <v>0</v>
      </c>
      <c r="E110" t="str">
        <v>H</v>
      </c>
      <c r="F110" s="22">
        <f>INDEX('la-liga ranking'!$A$2:$I$21,MATCH($A110,'la-liga ranking'!$A$2:$A$21,0),7)/(INDEX('la-liga ranking'!$A$2:$I$21,MATCH($B110,'la-liga ranking'!$A$2:$A$21,0),7)+0.1)</f>
        <v>1.2023460410557185</v>
      </c>
      <c r="G110" s="22">
        <f>INDEX('la-liga ranking'!$A$2:$I$21,MATCH($A110,'la-liga ranking'!$A$2:$A$21,0),8)/(INDEX('la-liga ranking'!$A$2:$I$21,MATCH($B110,'la-liga ranking'!$A$2:$A$21,0),8)+0.1)*-1</f>
        <v>-0.99706744868035191</v>
      </c>
      <c r="H110" s="22">
        <f>INDEX('la-liga ranking'!$A$2:$I$21,MATCH($A110,'la-liga ranking'!$A$2:$A$21,0),9)/(INDEX('la-liga ranking'!$A$2:$I$21,MATCH($B110,'la-liga ranking'!$A$2:$A$21,0),9)+0.1)</f>
        <v>0.92691622103386806</v>
      </c>
      <c r="I110" s="22">
        <f>(INDEX('world ranking'!$A$2:$B$21,MATCH($A110,'world ranking'!$A$2:$A$21,0),2)/(INDEX('world ranking'!$A$2:$B$21,MATCH($B110,'world ranking'!$A$2:$A$21,0),2)+0.1))*20</f>
        <v>20.05784782480373</v>
      </c>
      <c r="J110" s="22">
        <f>(INDEX('la-liga ranking'!$A$2:$I$21,MATCH($A110,'la-liga ranking'!$A$2:$A$21,0),4)/(INDEX('la-liga ranking'!$A$2:$I$21,MATCH($B110,'la-liga ranking'!$A$2:$A$21,0),4)+0.1))*1</f>
        <v>0.86092715231788086</v>
      </c>
      <c r="K110" s="22">
        <f>(INDEX('la-liga ranking'!$A$2:$I$21,MATCH($A110,'la-liga ranking'!$A$2:$A$21,0),5)/(INDEX('la-liga ranking'!$A$2:$I$21,MATCH($B110,'la-liga ranking'!$A$2:$A$21,0),5)+0.1))*-1</f>
        <v>-0.98901098901098905</v>
      </c>
      <c r="L110" s="22">
        <f>(INDEX('la-liga ranking'!$A$2:$I$21,MATCH($B110,'la-liga ranking'!$A$2:$A$21,0),7)+0.1)/INDEX('la-liga ranking'!$A$2:$I$21,MATCH($A110,'la-liga ranking'!$A$2:$A$21,0),7)</f>
        <v>0.8317073170731708</v>
      </c>
      <c r="M110" s="22">
        <f>(INDEX('la-liga ranking'!$A$2:$I$21,MATCH($B110,'la-liga ranking'!$A$2:$A$21,0),8)+0.1)/INDEX('la-liga ranking'!$A$2:$I$21,MATCH($A110,'la-liga ranking'!$A$2:$A$21,0),8)*-1</f>
        <v>-1.0029411764705882</v>
      </c>
      <c r="N110" s="22">
        <f>(INDEX('la-liga ranking'!$A$2:$I$21,MATCH($B110,'la-liga ranking'!$A$2:$A$21,0),9)+0.1)/(INDEX('la-liga ranking'!$A$2:$I$21,MATCH($A110,'la-liga ranking'!$A$2:$A$21,0),9)+0.1)</f>
        <v>1.0767754318618041</v>
      </c>
      <c r="O110" s="22">
        <f>((INDEX('world ranking'!$A$2:$B$21,MATCH($B110,'world ranking'!$A$2:$A$21,0),2)+0.1)/(INDEX('world ranking'!$A$2:$B$21,MATCH($A110,'world ranking'!$A$2:$A$21,0),2)+0.1))*20</f>
        <v>19.941145312224119</v>
      </c>
      <c r="P110" s="22">
        <f>(INDEX('la-liga ranking'!$A$2:$I$21,MATCH($B110,'la-liga ranking'!$A$2:$A$21,0),4)+0.1)/(INDEX('la-liga ranking'!$A$2:$I$21,MATCH($A110,'la-liga ranking'!$A$2:$A$21,0),4)+0.1)*1</f>
        <v>1.1526717557251909</v>
      </c>
      <c r="Q110" s="22">
        <f>(INDEX('la-liga ranking'!$A$2:$I$21,MATCH($B110,'la-liga ranking'!$A$2:$A$21,0),5)+0.1)/(INDEX('la-liga ranking'!$A$2:$I$21,MATCH($A110,'la-liga ranking'!$A$2:$A$21,0),5)+0.1)*-1</f>
        <v>-1</v>
      </c>
      <c r="R110" s="22">
        <f t="shared" si="32"/>
        <v>22.115056741595851</v>
      </c>
      <c r="S110" s="22">
        <f t="shared" si="18"/>
        <v>20.999358640413696</v>
      </c>
      <c r="T110" s="22">
        <f t="shared" si="19"/>
        <v>43.114415382009547</v>
      </c>
      <c r="U110" s="14">
        <f t="shared" si="20"/>
        <v>0.51293880586454277</v>
      </c>
      <c r="V110" s="14">
        <f t="shared" si="21"/>
        <v>0.48706119413545723</v>
      </c>
      <c r="W110" t="str">
        <f t="shared" si="22"/>
        <v>H</v>
      </c>
      <c r="X110" t="b">
        <f t="shared" si="23"/>
        <v>1</v>
      </c>
    </row>
    <row r="111" spans="1:24" x14ac:dyDescent="0.25">
      <c r="A111" t="str">
        <v>Getafe</v>
      </c>
      <c r="B111" t="str">
        <v>Granada</v>
      </c>
      <c r="C111">
        <v>4</v>
      </c>
      <c r="D111">
        <v>2</v>
      </c>
      <c r="E111" t="str">
        <v>H</v>
      </c>
      <c r="F111" s="22">
        <f>INDEX('la-liga ranking'!$A$2:$I$21,MATCH($A111,'la-liga ranking'!$A$2:$A$21,0),7)/(INDEX('la-liga ranking'!$A$2:$I$21,MATCH($B111,'la-liga ranking'!$A$2:$A$21,0),7)+0.1)</f>
        <v>0.7192575406032482</v>
      </c>
      <c r="G111" s="22">
        <f>INDEX('la-liga ranking'!$A$2:$I$21,MATCH($A111,'la-liga ranking'!$A$2:$A$21,0),8)/(INDEX('la-liga ranking'!$A$2:$I$21,MATCH($B111,'la-liga ranking'!$A$2:$A$21,0),8)+0.1)*-1</f>
        <v>-0.62605752961082906</v>
      </c>
      <c r="H111" s="22">
        <f>INDEX('la-liga ranking'!$A$2:$I$21,MATCH($A111,'la-liga ranking'!$A$2:$A$21,0),9)/(INDEX('la-liga ranking'!$A$2:$I$21,MATCH($B111,'la-liga ranking'!$A$2:$A$21,0),9)+0.1)</f>
        <v>1.0850439882697946</v>
      </c>
      <c r="I111" s="22">
        <f>(INDEX('world ranking'!$A$2:$B$21,MATCH($A111,'world ranking'!$A$2:$A$21,0),2)/(INDEX('world ranking'!$A$2:$B$21,MATCH($B111,'world ranking'!$A$2:$A$21,0),2)+0.1))*20</f>
        <v>20.758971715739968</v>
      </c>
      <c r="J111" s="22">
        <f>(INDEX('la-liga ranking'!$A$2:$I$21,MATCH($A111,'la-liga ranking'!$A$2:$A$21,0),4)/(INDEX('la-liga ranking'!$A$2:$I$21,MATCH($B111,'la-liga ranking'!$A$2:$A$21,0),4)+0.1))*1</f>
        <v>1.1267605633802817</v>
      </c>
      <c r="K111" s="22">
        <f>(INDEX('la-liga ranking'!$A$2:$I$21,MATCH($A111,'la-liga ranking'!$A$2:$A$21,0),5)/(INDEX('la-liga ranking'!$A$2:$I$21,MATCH($B111,'la-liga ranking'!$A$2:$A$21,0),5)+0.1))*-1</f>
        <v>-0.92715231788079477</v>
      </c>
      <c r="L111" s="22">
        <f>(INDEX('la-liga ranking'!$A$2:$I$21,MATCH($B111,'la-liga ranking'!$A$2:$A$21,0),7)+0.1)/INDEX('la-liga ranking'!$A$2:$I$21,MATCH($A111,'la-liga ranking'!$A$2:$A$21,0),7)</f>
        <v>1.3903225806451613</v>
      </c>
      <c r="M111" s="22">
        <f>(INDEX('la-liga ranking'!$A$2:$I$21,MATCH($B111,'la-liga ranking'!$A$2:$A$21,0),8)+0.1)/INDEX('la-liga ranking'!$A$2:$I$21,MATCH($A111,'la-liga ranking'!$A$2:$A$21,0),8)*-1</f>
        <v>-1.5972972972972974</v>
      </c>
      <c r="N111" s="22">
        <f>(INDEX('la-liga ranking'!$A$2:$I$21,MATCH($B111,'la-liga ranking'!$A$2:$A$21,0),9)+0.1)/(INDEX('la-liga ranking'!$A$2:$I$21,MATCH($A111,'la-liga ranking'!$A$2:$A$21,0),9)+0.1)</f>
        <v>0.91913746630727766</v>
      </c>
      <c r="O111" s="22">
        <f>((INDEX('world ranking'!$A$2:$B$21,MATCH($B111,'world ranking'!$A$2:$A$21,0),2)+0.1)/(INDEX('world ranking'!$A$2:$B$21,MATCH($A111,'world ranking'!$A$2:$A$21,0),2)+0.1))*20</f>
        <v>19.267581155732106</v>
      </c>
      <c r="P111" s="22">
        <f>(INDEX('la-liga ranking'!$A$2:$I$21,MATCH($B111,'la-liga ranking'!$A$2:$A$21,0),4)+0.1)/(INDEX('la-liga ranking'!$A$2:$I$21,MATCH($A111,'la-liga ranking'!$A$2:$A$21,0),4)+0.1)*1</f>
        <v>0.87654320987654322</v>
      </c>
      <c r="Q111" s="22">
        <f>(INDEX('la-liga ranking'!$A$2:$I$21,MATCH($B111,'la-liga ranking'!$A$2:$A$21,0),5)+0.1)/(INDEX('la-liga ranking'!$A$2:$I$21,MATCH($A111,'la-liga ranking'!$A$2:$A$21,0),5)+0.1)*-1</f>
        <v>-1.0709219858156029</v>
      </c>
      <c r="R111" s="22">
        <f t="shared" si="32"/>
        <v>23.243665158526753</v>
      </c>
      <c r="S111" s="22">
        <f t="shared" si="18"/>
        <v>19.785365129448191</v>
      </c>
      <c r="T111" s="22">
        <f t="shared" si="19"/>
        <v>43.029030287974948</v>
      </c>
      <c r="U111" s="14">
        <f t="shared" si="20"/>
        <v>0.5401856607728972</v>
      </c>
      <c r="V111" s="14">
        <f t="shared" si="21"/>
        <v>0.45981433922710274</v>
      </c>
      <c r="W111" t="str">
        <f t="shared" si="22"/>
        <v>H</v>
      </c>
      <c r="X111" t="b">
        <f t="shared" si="23"/>
        <v>1</v>
      </c>
    </row>
    <row r="112" spans="1:24" x14ac:dyDescent="0.25">
      <c r="A112" t="str">
        <v>Granada</v>
      </c>
      <c r="B112" t="str">
        <v>RCD Mallorca</v>
      </c>
      <c r="C112">
        <v>4</v>
      </c>
      <c r="D112">
        <v>1</v>
      </c>
      <c r="E112" t="str">
        <v>H</v>
      </c>
      <c r="F112" s="22">
        <f>INDEX('la-liga ranking'!$A$2:$I$21,MATCH($A112,'la-liga ranking'!$A$2:$A$21,0),7)/(INDEX('la-liga ranking'!$A$2:$I$21,MATCH($B112,'la-liga ranking'!$A$2:$A$21,0),7)+0.1)</f>
        <v>1.3395638629283488</v>
      </c>
      <c r="G112" s="22">
        <f>INDEX('la-liga ranking'!$A$2:$I$21,MATCH($A112,'la-liga ranking'!$A$2:$A$21,0),8)/(INDEX('la-liga ranking'!$A$2:$I$21,MATCH($B112,'la-liga ranking'!$A$2:$A$21,0),8)+0.1)*-1</f>
        <v>-0.9500805152979066</v>
      </c>
      <c r="H112" s="22">
        <f>INDEX('la-liga ranking'!$A$2:$I$21,MATCH($A112,'la-liga ranking'!$A$2:$A$21,0),9)/(INDEX('la-liga ranking'!$A$2:$I$21,MATCH($B112,'la-liga ranking'!$A$2:$A$21,0),9)+0.1)</f>
        <v>1.0591900311526479</v>
      </c>
      <c r="I112" s="22">
        <f>(INDEX('world ranking'!$A$2:$B$21,MATCH($A112,'world ranking'!$A$2:$A$21,0),2)/(INDEX('world ranking'!$A$2:$B$21,MATCH($B112,'world ranking'!$A$2:$A$21,0),2)+0.1))*20</f>
        <v>20.312806753484722</v>
      </c>
      <c r="J112" s="22">
        <f>(INDEX('la-liga ranking'!$A$2:$I$21,MATCH($A112,'la-liga ranking'!$A$2:$A$21,0),4)/(INDEX('la-liga ranking'!$A$2:$I$21,MATCH($B112,'la-liga ranking'!$A$2:$A$21,0),4)+0.1))*1</f>
        <v>0.86419753086419759</v>
      </c>
      <c r="K112" s="22">
        <f>(INDEX('la-liga ranking'!$A$2:$I$21,MATCH($A112,'la-liga ranking'!$A$2:$A$21,0),5)/(INDEX('la-liga ranking'!$A$2:$I$21,MATCH($B112,'la-liga ranking'!$A$2:$A$21,0),5)+0.1))*-1</f>
        <v>-0.78534031413612559</v>
      </c>
      <c r="L112" s="22">
        <f>(INDEX('la-liga ranking'!$A$2:$I$21,MATCH($B112,'la-liga ranking'!$A$2:$A$21,0),7)+0.1)/INDEX('la-liga ranking'!$A$2:$I$21,MATCH($A112,'la-liga ranking'!$A$2:$A$21,0),7)</f>
        <v>0.74651162790697678</v>
      </c>
      <c r="M112" s="22">
        <f>(INDEX('la-liga ranking'!$A$2:$I$21,MATCH($B112,'la-liga ranking'!$A$2:$A$21,0),8)+0.1)/INDEX('la-liga ranking'!$A$2:$I$21,MATCH($A112,'la-liga ranking'!$A$2:$A$21,0),8)*-1</f>
        <v>-1.0525423728813559</v>
      </c>
      <c r="N112" s="22">
        <f>(INDEX('la-liga ranking'!$A$2:$I$21,MATCH($B112,'la-liga ranking'!$A$2:$A$21,0),9)+0.1)/(INDEX('la-liga ranking'!$A$2:$I$21,MATCH($A112,'la-liga ranking'!$A$2:$A$21,0),9)+0.1)</f>
        <v>0.94134897360703818</v>
      </c>
      <c r="O112" s="22">
        <f>((INDEX('world ranking'!$A$2:$B$21,MATCH($B112,'world ranking'!$A$2:$A$21,0),2)+0.1)/(INDEX('world ranking'!$A$2:$B$21,MATCH($A112,'world ranking'!$A$2:$A$21,0),2)+0.1))*20</f>
        <v>19.690741575929387</v>
      </c>
      <c r="P112" s="22">
        <f>(INDEX('la-liga ranking'!$A$2:$I$21,MATCH($B112,'la-liga ranking'!$A$2:$A$21,0),4)+0.1)/(INDEX('la-liga ranking'!$A$2:$I$21,MATCH($A112,'la-liga ranking'!$A$2:$A$21,0),4)+0.1)*1</f>
        <v>1.1408450704225352</v>
      </c>
      <c r="Q112" s="22">
        <f>(INDEX('la-liga ranking'!$A$2:$I$21,MATCH($B112,'la-liga ranking'!$A$2:$A$21,0),5)+0.1)/(INDEX('la-liga ranking'!$A$2:$I$21,MATCH($A112,'la-liga ranking'!$A$2:$A$21,0),5)+0.1)*-1</f>
        <v>-1.2649006622516556</v>
      </c>
      <c r="R112" s="22">
        <f t="shared" si="32"/>
        <v>22.932354216445681</v>
      </c>
      <c r="S112" s="22">
        <f t="shared" si="18"/>
        <v>20.202004212732927</v>
      </c>
      <c r="T112" s="22">
        <f t="shared" si="19"/>
        <v>43.134358429178604</v>
      </c>
      <c r="U112" s="14">
        <f t="shared" si="20"/>
        <v>0.5316493637919254</v>
      </c>
      <c r="V112" s="14">
        <f t="shared" si="21"/>
        <v>0.46835063620807466</v>
      </c>
      <c r="W112" t="str">
        <f t="shared" si="22"/>
        <v>H</v>
      </c>
      <c r="X112" t="b">
        <f t="shared" si="23"/>
        <v>1</v>
      </c>
    </row>
    <row r="113" spans="1:24" x14ac:dyDescent="0.25">
      <c r="A113" t="str">
        <v>Athletic Club</v>
      </c>
      <c r="B113" t="str">
        <v>Real Betis Balompié</v>
      </c>
      <c r="C113">
        <v>3</v>
      </c>
      <c r="D113">
        <v>2</v>
      </c>
      <c r="E113" t="str">
        <v>H</v>
      </c>
      <c r="F113" s="22">
        <f>INDEX('la-liga ranking'!$A$2:$I$21,MATCH($A113,'la-liga ranking'!$A$2:$A$21,0),7)/(INDEX('la-liga ranking'!$A$2:$I$21,MATCH($B113,'la-liga ranking'!$A$2:$A$21,0),7)+0.1)</f>
        <v>0.71803852889667252</v>
      </c>
      <c r="G113" s="22">
        <f>INDEX('la-liga ranking'!$A$2:$I$21,MATCH($A113,'la-liga ranking'!$A$2:$A$21,0),8)/(INDEX('la-liga ranking'!$A$2:$I$21,MATCH($B113,'la-liga ranking'!$A$2:$A$21,0),8)+0.1)*-1</f>
        <v>-0.84788029925187025</v>
      </c>
      <c r="H113" s="22">
        <f>INDEX('la-liga ranking'!$A$2:$I$21,MATCH($A113,'la-liga ranking'!$A$2:$A$21,0),9)/(INDEX('la-liga ranking'!$A$2:$I$21,MATCH($B113,'la-liga ranking'!$A$2:$A$21,0),9)+0.1)</f>
        <v>0.89500860585197928</v>
      </c>
      <c r="I113" s="22">
        <f>(INDEX('world ranking'!$A$2:$B$21,MATCH($A113,'world ranking'!$A$2:$A$21,0),2)/(INDEX('world ranking'!$A$2:$B$21,MATCH($B113,'world ranking'!$A$2:$A$21,0),2)+0.1))*20</f>
        <v>19.516397679627822</v>
      </c>
      <c r="J113" s="22">
        <f>(INDEX('la-liga ranking'!$A$2:$I$21,MATCH($A113,'la-liga ranking'!$A$2:$A$21,0),4)/(INDEX('la-liga ranking'!$A$2:$I$21,MATCH($B113,'la-liga ranking'!$A$2:$A$21,0),4)+0.1))*1</f>
        <v>0.76023391812865493</v>
      </c>
      <c r="K113" s="22">
        <f>(INDEX('la-liga ranking'!$A$2:$I$21,MATCH($A113,'la-liga ranking'!$A$2:$A$21,0),5)/(INDEX('la-liga ranking'!$A$2:$I$21,MATCH($B113,'la-liga ranking'!$A$2:$A$21,0),5)+0.1))*-1</f>
        <v>-0.81081081081081086</v>
      </c>
      <c r="L113" s="22">
        <f>(INDEX('la-liga ranking'!$A$2:$I$21,MATCH($B113,'la-liga ranking'!$A$2:$A$21,0),7)+0.1)/INDEX('la-liga ranking'!$A$2:$I$21,MATCH($A113,'la-liga ranking'!$A$2:$A$21,0),7)</f>
        <v>1.3926829268292684</v>
      </c>
      <c r="M113" s="22">
        <f>(INDEX('la-liga ranking'!$A$2:$I$21,MATCH($B113,'la-liga ranking'!$A$2:$A$21,0),8)+0.1)/INDEX('la-liga ranking'!$A$2:$I$21,MATCH($A113,'la-liga ranking'!$A$2:$A$21,0),8)*-1</f>
        <v>-1.1794117647058824</v>
      </c>
      <c r="N113" s="22">
        <f>(INDEX('la-liga ranking'!$A$2:$I$21,MATCH($B113,'la-liga ranking'!$A$2:$A$21,0),9)+0.1)/(INDEX('la-liga ranking'!$A$2:$I$21,MATCH($A113,'la-liga ranking'!$A$2:$A$21,0),9)+0.1)</f>
        <v>1.1151631477927064</v>
      </c>
      <c r="O113" s="22">
        <f>((INDEX('world ranking'!$A$2:$B$21,MATCH($B113,'world ranking'!$A$2:$A$21,0),2)+0.1)/(INDEX('world ranking'!$A$2:$B$21,MATCH($A113,'world ranking'!$A$2:$A$21,0),2)+0.1))*20</f>
        <v>20.494379377317404</v>
      </c>
      <c r="P113" s="22">
        <f>(INDEX('la-liga ranking'!$A$2:$I$21,MATCH($B113,'la-liga ranking'!$A$2:$A$21,0),4)+0.1)/(INDEX('la-liga ranking'!$A$2:$I$21,MATCH($A113,'la-liga ranking'!$A$2:$A$21,0),4)+0.1)*1</f>
        <v>1.3053435114503817</v>
      </c>
      <c r="Q113" s="22">
        <f>(INDEX('la-liga ranking'!$A$2:$I$21,MATCH($B113,'la-liga ranking'!$A$2:$A$21,0),5)+0.1)/(INDEX('la-liga ranking'!$A$2:$I$21,MATCH($A113,'la-liga ranking'!$A$2:$A$21,0),5)+0.1)*-1</f>
        <v>-1.2197802197802199</v>
      </c>
      <c r="R113" s="22">
        <f t="shared" si="32"/>
        <v>21.242537003564571</v>
      </c>
      <c r="S113" s="22">
        <f t="shared" si="18"/>
        <v>21.908376978903661</v>
      </c>
      <c r="T113" s="22">
        <f t="shared" si="19"/>
        <v>43.150913982468232</v>
      </c>
      <c r="U113" s="14">
        <f t="shared" si="20"/>
        <v>0.49228475235067309</v>
      </c>
      <c r="V113" s="14">
        <f t="shared" si="21"/>
        <v>0.50771524764932685</v>
      </c>
      <c r="W113" t="str">
        <f t="shared" si="22"/>
        <v>A</v>
      </c>
      <c r="X113" t="b">
        <f t="shared" si="23"/>
        <v>0</v>
      </c>
    </row>
    <row r="114" spans="1:24" x14ac:dyDescent="0.25">
      <c r="A114" t="str">
        <v>Getafe</v>
      </c>
      <c r="B114" t="str">
        <v>Osasuna</v>
      </c>
      <c r="C114">
        <v>1</v>
      </c>
      <c r="D114">
        <v>0</v>
      </c>
      <c r="E114" t="str">
        <v>H</v>
      </c>
      <c r="F114" s="22">
        <f>INDEX('la-liga ranking'!$A$2:$I$21,MATCH($A114,'la-liga ranking'!$A$2:$A$21,0),7)/(INDEX('la-liga ranking'!$A$2:$I$21,MATCH($B114,'la-liga ranking'!$A$2:$A$21,0),7)+0.1)</f>
        <v>0.8587257617728532</v>
      </c>
      <c r="G114" s="22">
        <f>INDEX('la-liga ranking'!$A$2:$I$21,MATCH($A114,'la-liga ranking'!$A$2:$A$21,0),8)/(INDEX('la-liga ranking'!$A$2:$I$21,MATCH($B114,'la-liga ranking'!$A$2:$A$21,0),8)+0.1)*-1</f>
        <v>-0.8026030368763557</v>
      </c>
      <c r="H114" s="22">
        <f>INDEX('la-liga ranking'!$A$2:$I$21,MATCH($A114,'la-liga ranking'!$A$2:$A$21,0),9)/(INDEX('la-liga ranking'!$A$2:$I$21,MATCH($B114,'la-liga ranking'!$A$2:$A$21,0),9)+0.1)</f>
        <v>0.8026030368763557</v>
      </c>
      <c r="I114" s="22">
        <f>(INDEX('world ranking'!$A$2:$B$21,MATCH($A114,'world ranking'!$A$2:$A$21,0),2)/(INDEX('world ranking'!$A$2:$B$21,MATCH($B114,'world ranking'!$A$2:$A$21,0),2)+0.1))*20</f>
        <v>19.936885093744202</v>
      </c>
      <c r="J114" s="22">
        <f>(INDEX('la-liga ranking'!$A$2:$I$21,MATCH($A114,'la-liga ranking'!$A$2:$A$21,0),4)/(INDEX('la-liga ranking'!$A$2:$I$21,MATCH($B114,'la-liga ranking'!$A$2:$A$21,0),4)+0.1))*1</f>
        <v>0.66115702479338845</v>
      </c>
      <c r="K114" s="22">
        <f>(INDEX('la-liga ranking'!$A$2:$I$21,MATCH($A114,'la-liga ranking'!$A$2:$A$21,0),5)/(INDEX('la-liga ranking'!$A$2:$I$21,MATCH($B114,'la-liga ranking'!$A$2:$A$21,0),5)+0.1))*-1</f>
        <v>-1.0687022900763359</v>
      </c>
      <c r="L114" s="22">
        <f>(INDEX('la-liga ranking'!$A$2:$I$21,MATCH($B114,'la-liga ranking'!$A$2:$A$21,0),7)+0.1)/INDEX('la-liga ranking'!$A$2:$I$21,MATCH($A114,'la-liga ranking'!$A$2:$A$21,0),7)</f>
        <v>1.1645161290322581</v>
      </c>
      <c r="M114" s="22">
        <f>(INDEX('la-liga ranking'!$A$2:$I$21,MATCH($B114,'la-liga ranking'!$A$2:$A$21,0),8)+0.1)/INDEX('la-liga ranking'!$A$2:$I$21,MATCH($A114,'la-liga ranking'!$A$2:$A$21,0),8)*-1</f>
        <v>-1.2459459459459459</v>
      </c>
      <c r="N114" s="22">
        <f>(INDEX('la-liga ranking'!$A$2:$I$21,MATCH($B114,'la-liga ranking'!$A$2:$A$21,0),9)+0.1)/(INDEX('la-liga ranking'!$A$2:$I$21,MATCH($A114,'la-liga ranking'!$A$2:$A$21,0),9)+0.1)</f>
        <v>1.2425876010781671</v>
      </c>
      <c r="O114" s="22">
        <f>((INDEX('world ranking'!$A$2:$B$21,MATCH($B114,'world ranking'!$A$2:$A$21,0),2)+0.1)/(INDEX('world ranking'!$A$2:$B$21,MATCH($A114,'world ranking'!$A$2:$A$21,0),2)+0.1))*20</f>
        <v>20.062069393582025</v>
      </c>
      <c r="P114" s="22">
        <f>(INDEX('la-liga ranking'!$A$2:$I$21,MATCH($B114,'la-liga ranking'!$A$2:$A$21,0),4)+0.1)/(INDEX('la-liga ranking'!$A$2:$I$21,MATCH($A114,'la-liga ranking'!$A$2:$A$21,0),4)+0.1)*1</f>
        <v>1.4938271604938271</v>
      </c>
      <c r="Q114" s="22">
        <f>(INDEX('la-liga ranking'!$A$2:$I$21,MATCH($B114,'la-liga ranking'!$A$2:$A$21,0),5)+0.1)/(INDEX('la-liga ranking'!$A$2:$I$21,MATCH($A114,'la-liga ranking'!$A$2:$A$21,0),5)+0.1)*-1</f>
        <v>-0.92907801418439717</v>
      </c>
      <c r="R114" s="22">
        <f t="shared" si="32"/>
        <v>21.407468869745816</v>
      </c>
      <c r="S114" s="22">
        <f t="shared" si="18"/>
        <v>21.787976324055933</v>
      </c>
      <c r="T114" s="22">
        <f t="shared" si="19"/>
        <v>43.195445193801746</v>
      </c>
      <c r="U114" s="14">
        <f t="shared" si="20"/>
        <v>0.49559551414966418</v>
      </c>
      <c r="V114" s="14">
        <f t="shared" si="21"/>
        <v>0.50440448585033593</v>
      </c>
      <c r="W114" t="str">
        <f t="shared" si="22"/>
        <v>A</v>
      </c>
      <c r="X114" t="b">
        <f t="shared" si="23"/>
        <v>0</v>
      </c>
    </row>
    <row r="115" spans="1:24" x14ac:dyDescent="0.25">
      <c r="A115" t="str">
        <v>Real Madrid</v>
      </c>
      <c r="B115" t="str">
        <v>Cádiz</v>
      </c>
      <c r="C115">
        <v>0</v>
      </c>
      <c r="D115">
        <v>0</v>
      </c>
      <c r="E115" t="str">
        <v>D</v>
      </c>
      <c r="F115" s="22">
        <f>INDEX('la-liga ranking'!$A$2:$I$21,MATCH($A115,'la-liga ranking'!$A$2:$A$21,0),7)/(INDEX('la-liga ranking'!$A$2:$I$21,MATCH($B115,'la-liga ranking'!$A$2:$A$21,0),7)+0.1)</f>
        <v>2.2054380664652569</v>
      </c>
      <c r="G115" s="22">
        <f>INDEX('la-liga ranking'!$A$2:$I$21,MATCH($A115,'la-liga ranking'!$A$2:$A$21,0),8)/(INDEX('la-liga ranking'!$A$2:$I$21,MATCH($B115,'la-liga ranking'!$A$2:$A$21,0),8)+0.1)</f>
        <v>0.63694267515923564</v>
      </c>
      <c r="H115" s="22">
        <f>INDEX('la-liga ranking'!$A$2:$I$21,MATCH($A115,'la-liga ranking'!$A$2:$A$21,0),9)/(INDEX('la-liga ranking'!$A$2:$I$21,MATCH($B115,'la-liga ranking'!$A$2:$A$21,0),9)+0.1)</f>
        <v>2.3076923076923075</v>
      </c>
      <c r="I115" s="22">
        <f>(INDEX('world ranking'!$A$2:$B$21,MATCH($A115,'world ranking'!$A$2:$A$21,0),2)/(INDEX('world ranking'!$A$2:$B$21,MATCH($B115,'world ranking'!$A$2:$A$21,0),2)+0.1))*20</f>
        <v>26.089841417291488</v>
      </c>
      <c r="J115" s="22">
        <f>INDEX('la-liga ranking'!$A$2:$I$21,MATCH($A115,'la-liga ranking'!$A$2:$A$21,0),4)/(INDEX('la-liga ranking'!$A$2:$I$21,MATCH($B115,'la-liga ranking'!$A$2:$A$21,0),4)+0.1)</f>
        <v>3.5211267605633805</v>
      </c>
      <c r="K115" s="22">
        <f>INDEX('la-liga ranking'!$A$2:$I$21,MATCH($A115,'la-liga ranking'!$A$2:$A$21,0),5)/(INDEX('la-liga ranking'!$A$2:$I$21,MATCH($B115,'la-liga ranking'!$A$2:$A$21,0),5)+0.1)</f>
        <v>0.28368794326241137</v>
      </c>
      <c r="L115" s="22">
        <f>(INDEX('la-liga ranking'!$A$2:$I$21,MATCH($B115,'la-liga ranking'!$A$2:$A$21,0),7)+0.1)/INDEX('la-liga ranking'!$A$2:$I$21,MATCH($A115,'la-liga ranking'!$A$2:$A$21,0),7)</f>
        <v>0.4534246575342466</v>
      </c>
      <c r="M115" s="22">
        <f>(INDEX('la-liga ranking'!$A$2:$I$21,MATCH($B115,'la-liga ranking'!$A$2:$A$21,0),8)+0.1)/INDEX('la-liga ranking'!$A$2:$I$21,MATCH($A115,'la-liga ranking'!$A$2:$A$21,0),8)</f>
        <v>1.57</v>
      </c>
      <c r="N115" s="22">
        <f>(INDEX('la-liga ranking'!$A$2:$I$21,MATCH($B115,'la-liga ranking'!$A$2:$A$21,0),9)+0.1)/(INDEX('la-liga ranking'!$A$2:$I$21,MATCH($A115,'la-liga ranking'!$A$2:$A$21,0),9)+0.1)</f>
        <v>0.43279901356350192</v>
      </c>
      <c r="O115" s="22">
        <f>((INDEX('world ranking'!$A$2:$B$21,MATCH($B115,'world ranking'!$A$2:$A$21,0),2)+0.1)/(INDEX('world ranking'!$A$2:$B$21,MATCH($A115,'world ranking'!$A$2:$A$21,0),2)+0.1))*20</f>
        <v>15.33085804384314</v>
      </c>
      <c r="P115" s="22">
        <f>(INDEX('la-liga ranking'!$A$2:$I$21,MATCH($B115,'la-liga ranking'!$A$2:$A$21,0),4)+0.1)/(INDEX('la-liga ranking'!$A$2:$I$21,MATCH($A115,'la-liga ranking'!$A$2:$A$21,0),4)+0.1)</f>
        <v>0.28286852589641431</v>
      </c>
      <c r="Q115" s="22">
        <f>(INDEX('la-liga ranking'!$A$2:$I$21,MATCH($B115,'la-liga ranking'!$A$2:$A$21,0),5)+0.1)/(INDEX('la-liga ranking'!$A$2:$I$21,MATCH($A115,'la-liga ranking'!$A$2:$A$21,0),5)+0.1)</f>
        <v>3.4390243902439028</v>
      </c>
      <c r="R115" s="22">
        <f t="shared" si="17"/>
        <v>36.271294691399277</v>
      </c>
      <c r="S115" s="22">
        <f t="shared" si="18"/>
        <v>21.508974631081209</v>
      </c>
      <c r="T115" s="22">
        <f t="shared" si="19"/>
        <v>57.780269322480486</v>
      </c>
      <c r="U115" s="14">
        <f t="shared" si="20"/>
        <v>0.62774533792779086</v>
      </c>
      <c r="V115" s="14">
        <f t="shared" si="21"/>
        <v>0.3722546620722092</v>
      </c>
      <c r="W115" t="str">
        <f t="shared" si="22"/>
        <v>H</v>
      </c>
      <c r="X115" t="b">
        <f t="shared" si="23"/>
        <v>1</v>
      </c>
    </row>
    <row r="116" spans="1:24" x14ac:dyDescent="0.25">
      <c r="A116" t="str">
        <v>Levante</v>
      </c>
      <c r="B116" t="str">
        <v>Athletic Club</v>
      </c>
      <c r="C116">
        <v>0</v>
      </c>
      <c r="D116">
        <v>0</v>
      </c>
      <c r="E116" t="str">
        <v>D</v>
      </c>
      <c r="F116" s="22">
        <f>INDEX('la-liga ranking'!$A$2:$I$21,MATCH($A116,'la-liga ranking'!$A$2:$A$21,0),7)/(INDEX('la-liga ranking'!$A$2:$I$21,MATCH($B116,'la-liga ranking'!$A$2:$A$21,0),7)+0.1)</f>
        <v>1.0705596107055961</v>
      </c>
      <c r="G116" s="22">
        <f>INDEX('la-liga ranking'!$A$2:$I$21,MATCH($A116,'la-liga ranking'!$A$2:$A$21,0),8)/(INDEX('la-liga ranking'!$A$2:$I$21,MATCH($B116,'la-liga ranking'!$A$2:$A$21,0),8)+0.1)</f>
        <v>1.9648093841642227</v>
      </c>
      <c r="H116" s="22">
        <f>INDEX('la-liga ranking'!$A$2:$I$21,MATCH($A116,'la-liga ranking'!$A$2:$A$21,0),9)/(INDEX('la-liga ranking'!$A$2:$I$21,MATCH($B116,'la-liga ranking'!$A$2:$A$21,0),9)+0.1)</f>
        <v>0.55662188099808063</v>
      </c>
      <c r="I116" s="22">
        <f>(INDEX('world ranking'!$A$2:$B$21,MATCH($A116,'world ranking'!$A$2:$A$21,0),2)/(INDEX('world ranking'!$A$2:$B$21,MATCH($B116,'world ranking'!$A$2:$A$21,0),2)+0.1))*20</f>
        <v>17.79765758342652</v>
      </c>
      <c r="J116" s="22">
        <f>INDEX('la-liga ranking'!$A$2:$I$21,MATCH($A116,'la-liga ranking'!$A$2:$A$21,0),4)/(INDEX('la-liga ranking'!$A$2:$I$21,MATCH($B116,'la-liga ranking'!$A$2:$A$21,0),4)+0.1)</f>
        <v>0.4580152671755725</v>
      </c>
      <c r="K116" s="22">
        <f>INDEX('la-liga ranking'!$A$2:$I$21,MATCH($A116,'la-liga ranking'!$A$2:$A$21,0),5)/(INDEX('la-liga ranking'!$A$2:$I$21,MATCH($B116,'la-liga ranking'!$A$2:$A$21,0),5)+0.1)</f>
        <v>1.9780219780219781</v>
      </c>
      <c r="L116" s="22">
        <f>(INDEX('la-liga ranking'!$A$2:$I$21,MATCH($B116,'la-liga ranking'!$A$2:$A$21,0),7)+0.1)/INDEX('la-liga ranking'!$A$2:$I$21,MATCH($A116,'la-liga ranking'!$A$2:$A$21,0),7)</f>
        <v>0.93409090909090908</v>
      </c>
      <c r="M116" s="22">
        <f>(INDEX('la-liga ranking'!$A$2:$I$21,MATCH($B116,'la-liga ranking'!$A$2:$A$21,0),8)+0.1)/INDEX('la-liga ranking'!$A$2:$I$21,MATCH($A116,'la-liga ranking'!$A$2:$A$21,0),8)</f>
        <v>0.508955223880597</v>
      </c>
      <c r="N116" s="22">
        <f>(INDEX('la-liga ranking'!$A$2:$I$21,MATCH($B116,'la-liga ranking'!$A$2:$A$21,0),9)+0.1)/(INDEX('la-liga ranking'!$A$2:$I$21,MATCH($A116,'la-liga ranking'!$A$2:$A$21,0),9)+0.1)</f>
        <v>1.7903780068728521</v>
      </c>
      <c r="O116" s="22">
        <f>((INDEX('world ranking'!$A$2:$B$21,MATCH($B116,'world ranking'!$A$2:$A$21,0),2)+0.1)/(INDEX('world ranking'!$A$2:$B$21,MATCH($A116,'world ranking'!$A$2:$A$21,0),2)+0.1))*20</f>
        <v>22.473381390119698</v>
      </c>
      <c r="P116" s="22">
        <f>(INDEX('la-liga ranking'!$A$2:$I$21,MATCH($B116,'la-liga ranking'!$A$2:$A$21,0),4)+0.1)/(INDEX('la-liga ranking'!$A$2:$I$21,MATCH($A116,'la-liga ranking'!$A$2:$A$21,0),4)+0.1)</f>
        <v>2.1475409836065573</v>
      </c>
      <c r="Q116" s="22">
        <f>(INDEX('la-liga ranking'!$A$2:$I$21,MATCH($B116,'la-liga ranking'!$A$2:$A$21,0),5)+0.1)/(INDEX('la-liga ranking'!$A$2:$I$21,MATCH($A116,'la-liga ranking'!$A$2:$A$21,0),5)+0.1)</f>
        <v>0.50276243093922646</v>
      </c>
      <c r="R116" s="22">
        <f t="shared" si="17"/>
        <v>24.659584704149189</v>
      </c>
      <c r="S116" s="22">
        <f t="shared" si="18"/>
        <v>28.357108944509843</v>
      </c>
      <c r="T116" s="22">
        <f t="shared" si="19"/>
        <v>53.016693648659029</v>
      </c>
      <c r="U116" s="14">
        <f t="shared" si="20"/>
        <v>0.46512867942252212</v>
      </c>
      <c r="V116" s="14">
        <f t="shared" si="21"/>
        <v>0.53487132057747799</v>
      </c>
      <c r="W116" t="str">
        <f t="shared" si="22"/>
        <v>A</v>
      </c>
      <c r="X116" t="b">
        <f t="shared" si="23"/>
        <v>1</v>
      </c>
    </row>
    <row r="117" spans="1:24" x14ac:dyDescent="0.25">
      <c r="A117" t="str">
        <v>RCD Mallorca</v>
      </c>
      <c r="B117" t="str">
        <v>Villarreal</v>
      </c>
      <c r="C117">
        <v>0</v>
      </c>
      <c r="D117">
        <v>0</v>
      </c>
      <c r="E117" t="str">
        <v>D</v>
      </c>
      <c r="F117" s="22">
        <f>INDEX('la-liga ranking'!$A$2:$I$21,MATCH($A117,'la-liga ranking'!$A$2:$A$21,0),7)/(INDEX('la-liga ranking'!$A$2:$I$21,MATCH($B117,'la-liga ranking'!$A$2:$A$21,0),7)+0.1)</f>
        <v>0.58076225045372054</v>
      </c>
      <c r="G117" s="22">
        <f>INDEX('la-liga ranking'!$A$2:$I$21,MATCH($A117,'la-liga ranking'!$A$2:$A$21,0),8)/(INDEX('la-liga ranking'!$A$2:$I$21,MATCH($B117,'la-liga ranking'!$A$2:$A$21,0),8)+0.1)</f>
        <v>1.8181818181818181</v>
      </c>
      <c r="H117" s="22">
        <f>INDEX('la-liga ranking'!$A$2:$I$21,MATCH($A117,'la-liga ranking'!$A$2:$A$21,0),9)/(INDEX('la-liga ranking'!$A$2:$I$21,MATCH($B117,'la-liga ranking'!$A$2:$A$21,0),9)+0.1)</f>
        <v>0.60263653483992463</v>
      </c>
      <c r="I117" s="22">
        <f>(INDEX('world ranking'!$A$2:$B$21,MATCH($A117,'world ranking'!$A$2:$A$21,0),2)/(INDEX('world ranking'!$A$2:$B$21,MATCH($B117,'world ranking'!$A$2:$A$21,0),2)+0.1))*20</f>
        <v>16.790286248008353</v>
      </c>
      <c r="J117" s="22">
        <f>INDEX('la-liga ranking'!$A$2:$I$21,MATCH($A117,'la-liga ranking'!$A$2:$A$21,0),4)/(INDEX('la-liga ranking'!$A$2:$I$21,MATCH($B117,'la-liga ranking'!$A$2:$A$21,0),4)+0.1)</f>
        <v>0.56737588652482274</v>
      </c>
      <c r="K117" s="22">
        <f>INDEX('la-liga ranking'!$A$2:$I$21,MATCH($A117,'la-liga ranking'!$A$2:$A$21,0),5)/(INDEX('la-liga ranking'!$A$2:$I$21,MATCH($B117,'la-liga ranking'!$A$2:$A$21,0),5)+0.1)</f>
        <v>1.8811881188118813</v>
      </c>
      <c r="L117" s="22">
        <f>(INDEX('la-liga ranking'!$A$2:$I$21,MATCH($B117,'la-liga ranking'!$A$2:$A$21,0),7)+0.1)/INDEX('la-liga ranking'!$A$2:$I$21,MATCH($A117,'la-liga ranking'!$A$2:$A$21,0),7)</f>
        <v>1.721875</v>
      </c>
      <c r="M117" s="22">
        <f>(INDEX('la-liga ranking'!$A$2:$I$21,MATCH($B117,'la-liga ranking'!$A$2:$A$21,0),8)+0.1)/INDEX('la-liga ranking'!$A$2:$I$21,MATCH($A117,'la-liga ranking'!$A$2:$A$21,0),8)</f>
        <v>0.55000000000000004</v>
      </c>
      <c r="N117" s="22">
        <f>(INDEX('la-liga ranking'!$A$2:$I$21,MATCH($B117,'la-liga ranking'!$A$2:$A$21,0),9)+0.1)/(INDEX('la-liga ranking'!$A$2:$I$21,MATCH($A117,'la-liga ranking'!$A$2:$A$21,0),9)+0.1)</f>
        <v>1.6542056074766356</v>
      </c>
      <c r="O117" s="22">
        <f>((INDEX('world ranking'!$A$2:$B$21,MATCH($B117,'world ranking'!$A$2:$A$21,0),2)+0.1)/(INDEX('world ranking'!$A$2:$B$21,MATCH($A117,'world ranking'!$A$2:$A$21,0),2)+0.1))*20</f>
        <v>23.821739414959751</v>
      </c>
      <c r="P117" s="22">
        <f>(INDEX('la-liga ranking'!$A$2:$I$21,MATCH($B117,'la-liga ranking'!$A$2:$A$21,0),4)+0.1)/(INDEX('la-liga ranking'!$A$2:$I$21,MATCH($A117,'la-liga ranking'!$A$2:$A$21,0),4)+0.1)</f>
        <v>1.7407407407407407</v>
      </c>
      <c r="Q117" s="22">
        <f>(INDEX('la-liga ranking'!$A$2:$I$21,MATCH($B117,'la-liga ranking'!$A$2:$A$21,0),5)+0.1)/(INDEX('la-liga ranking'!$A$2:$I$21,MATCH($A117,'la-liga ranking'!$A$2:$A$21,0),5)+0.1)</f>
        <v>0.52879581151832455</v>
      </c>
      <c r="R117" s="22">
        <f t="shared" si="17"/>
        <v>23.018845936809235</v>
      </c>
      <c r="S117" s="22">
        <f t="shared" si="18"/>
        <v>30.017356574695452</v>
      </c>
      <c r="T117" s="22">
        <f t="shared" si="19"/>
        <v>53.036202511504683</v>
      </c>
      <c r="U117" s="14">
        <f t="shared" si="20"/>
        <v>0.43402138250407268</v>
      </c>
      <c r="V117" s="14">
        <f t="shared" si="21"/>
        <v>0.56597861749592737</v>
      </c>
      <c r="W117" t="str">
        <f t="shared" si="22"/>
        <v>A</v>
      </c>
      <c r="X117" t="b">
        <f t="shared" si="23"/>
        <v>1</v>
      </c>
    </row>
    <row r="118" spans="1:24" x14ac:dyDescent="0.25">
      <c r="A118" t="str">
        <v>Real Sociedad</v>
      </c>
      <c r="B118" t="str">
        <v>Sevilla</v>
      </c>
      <c r="C118">
        <v>0</v>
      </c>
      <c r="D118">
        <v>0</v>
      </c>
      <c r="E118" t="str">
        <v>D</v>
      </c>
      <c r="F118" s="22">
        <f>INDEX('la-liga ranking'!$A$2:$I$21,MATCH($A118,'la-liga ranking'!$A$2:$A$21,0),7)/(INDEX('la-liga ranking'!$A$2:$I$21,MATCH($B118,'la-liga ranking'!$A$2:$A$21,0),7)+0.1)</f>
        <v>0.66536203522504889</v>
      </c>
      <c r="G118" s="22">
        <f>INDEX('la-liga ranking'!$A$2:$I$21,MATCH($A118,'la-liga ranking'!$A$2:$A$21,0),8)/(INDEX('la-liga ranking'!$A$2:$I$21,MATCH($B118,'la-liga ranking'!$A$2:$A$21,0),8)+0.1)</f>
        <v>1.1683848797250858</v>
      </c>
      <c r="H118" s="22">
        <f>INDEX('la-liga ranking'!$A$2:$I$21,MATCH($A118,'la-liga ranking'!$A$2:$A$21,0),9)/(INDEX('la-liga ranking'!$A$2:$I$21,MATCH($B118,'la-liga ranking'!$A$2:$A$21,0),9)+0.1)</f>
        <v>0.86021505376344098</v>
      </c>
      <c r="I118" s="22">
        <f>(INDEX('world ranking'!$A$2:$B$21,MATCH($A118,'world ranking'!$A$2:$A$21,0),2)/(INDEX('world ranking'!$A$2:$B$21,MATCH($B118,'world ranking'!$A$2:$A$21,0),2)+0.1))*20</f>
        <v>18.522770761576734</v>
      </c>
      <c r="J118" s="22">
        <f>INDEX('la-liga ranking'!$A$2:$I$21,MATCH($A118,'la-liga ranking'!$A$2:$A$21,0),4)/(INDEX('la-liga ranking'!$A$2:$I$21,MATCH($B118,'la-liga ranking'!$A$2:$A$21,0),4)+0.1)</f>
        <v>0.8771929824561403</v>
      </c>
      <c r="K118" s="22">
        <f>INDEX('la-liga ranking'!$A$2:$I$21,MATCH($A118,'la-liga ranking'!$A$2:$A$21,0),5)/(INDEX('la-liga ranking'!$A$2:$I$21,MATCH($B118,'la-liga ranking'!$A$2:$A$21,0),5)+0.1)</f>
        <v>2.1951219512195124</v>
      </c>
      <c r="L118" s="22">
        <f>(INDEX('la-liga ranking'!$A$2:$I$21,MATCH($B118,'la-liga ranking'!$A$2:$A$21,0),7)+0.1)/INDEX('la-liga ranking'!$A$2:$I$21,MATCH($A118,'la-liga ranking'!$A$2:$A$21,0),7)</f>
        <v>1.5029411764705882</v>
      </c>
      <c r="M118" s="22">
        <f>(INDEX('la-liga ranking'!$A$2:$I$21,MATCH($B118,'la-liga ranking'!$A$2:$A$21,0),8)+0.1)/INDEX('la-liga ranking'!$A$2:$I$21,MATCH($A118,'la-liga ranking'!$A$2:$A$21,0),8)</f>
        <v>0.85588235294117654</v>
      </c>
      <c r="N118" s="22">
        <f>(INDEX('la-liga ranking'!$A$2:$I$21,MATCH($B118,'la-liga ranking'!$A$2:$A$21,0),9)+0.1)/(INDEX('la-liga ranking'!$A$2:$I$21,MATCH($A118,'la-liga ranking'!$A$2:$A$21,0),9)+0.1)</f>
        <v>1.160427807486631</v>
      </c>
      <c r="O118" s="22">
        <f>((INDEX('world ranking'!$A$2:$B$21,MATCH($B118,'world ranking'!$A$2:$A$21,0),2)+0.1)/(INDEX('world ranking'!$A$2:$B$21,MATCH($A118,'world ranking'!$A$2:$A$21,0),2)+0.1))*20</f>
        <v>21.593766601735432</v>
      </c>
      <c r="P118" s="22">
        <f>(INDEX('la-liga ranking'!$A$2:$I$21,MATCH($B118,'la-liga ranking'!$A$2:$A$21,0),4)+0.1)/(INDEX('la-liga ranking'!$A$2:$I$21,MATCH($A118,'la-liga ranking'!$A$2:$A$21,0),4)+0.1)</f>
        <v>1.1324503311258278</v>
      </c>
      <c r="Q118" s="22">
        <f>(INDEX('la-liga ranking'!$A$2:$I$21,MATCH($B118,'la-liga ranking'!$A$2:$A$21,0),5)+0.1)/(INDEX('la-liga ranking'!$A$2:$I$21,MATCH($A118,'la-liga ranking'!$A$2:$A$21,0),5)+0.1)</f>
        <v>0.4505494505494505</v>
      </c>
      <c r="R118" s="22">
        <f t="shared" si="17"/>
        <v>25.139164332204771</v>
      </c>
      <c r="S118" s="22">
        <f t="shared" si="18"/>
        <v>26.696017720309104</v>
      </c>
      <c r="T118" s="22">
        <f t="shared" si="19"/>
        <v>51.835182052513872</v>
      </c>
      <c r="U118" s="14">
        <f t="shared" si="20"/>
        <v>0.48498265727583351</v>
      </c>
      <c r="V118" s="14">
        <f t="shared" si="21"/>
        <v>0.51501734272416655</v>
      </c>
      <c r="W118" t="str">
        <f t="shared" si="22"/>
        <v>A</v>
      </c>
      <c r="X118" t="b">
        <f t="shared" si="23"/>
        <v>1</v>
      </c>
    </row>
    <row r="119" spans="1:24" x14ac:dyDescent="0.25">
      <c r="A119" t="str">
        <v>Real Betis Balompié</v>
      </c>
      <c r="B119" t="str">
        <v>Espanyol</v>
      </c>
      <c r="C119">
        <v>2</v>
      </c>
      <c r="D119">
        <v>2</v>
      </c>
      <c r="E119" t="str">
        <v>D</v>
      </c>
      <c r="F119" s="22">
        <f>INDEX('la-liga ranking'!$A$2:$I$21,MATCH($A119,'la-liga ranking'!$A$2:$A$21,0),7)/(INDEX('la-liga ranking'!$A$2:$I$21,MATCH($B119,'la-liga ranking'!$A$2:$A$21,0),7)+0.1)</f>
        <v>1.4960629921259843</v>
      </c>
      <c r="G119" s="22">
        <f>INDEX('la-liga ranking'!$A$2:$I$21,MATCH($A119,'la-liga ranking'!$A$2:$A$21,0),8)/(INDEX('la-liga ranking'!$A$2:$I$21,MATCH($B119,'la-liga ranking'!$A$2:$A$21,0),8)+0.1)</f>
        <v>0.79840319361277445</v>
      </c>
      <c r="H119" s="22">
        <f>INDEX('la-liga ranking'!$A$2:$I$21,MATCH($A119,'la-liga ranking'!$A$2:$A$21,0),9)/(INDEX('la-liga ranking'!$A$2:$I$21,MATCH($B119,'la-liga ranking'!$A$2:$A$21,0),9)+0.1)</f>
        <v>1.4463840399002492</v>
      </c>
      <c r="I119" s="22">
        <f>(INDEX('world ranking'!$A$2:$B$21,MATCH($A119,'world ranking'!$A$2:$A$21,0),2)/(INDEX('world ranking'!$A$2:$B$21,MATCH($B119,'world ranking'!$A$2:$A$21,0),2)+0.1))*20</f>
        <v>22.36208336009248</v>
      </c>
      <c r="J119" s="22">
        <f>INDEX('la-liga ranking'!$A$2:$I$21,MATCH($A119,'la-liga ranking'!$A$2:$A$21,0),4)/(INDEX('la-liga ranking'!$A$2:$I$21,MATCH($B119,'la-liga ranking'!$A$2:$A$21,0),4)+0.1)</f>
        <v>1.6831683168316833</v>
      </c>
      <c r="K119" s="22">
        <f>INDEX('la-liga ranking'!$A$2:$I$21,MATCH($A119,'la-liga ranking'!$A$2:$A$21,0),5)/(INDEX('la-liga ranking'!$A$2:$I$21,MATCH($B119,'la-liga ranking'!$A$2:$A$21,0),5)+0.1)</f>
        <v>0.72847682119205304</v>
      </c>
      <c r="L119" s="22">
        <f>(INDEX('la-liga ranking'!$A$2:$I$21,MATCH($B119,'la-liga ranking'!$A$2:$A$21,0),7)+0.1)/INDEX('la-liga ranking'!$A$2:$I$21,MATCH($A119,'la-liga ranking'!$A$2:$A$21,0),7)</f>
        <v>0.66842105263157903</v>
      </c>
      <c r="M119" s="22">
        <f>(INDEX('la-liga ranking'!$A$2:$I$21,MATCH($B119,'la-liga ranking'!$A$2:$A$21,0),8)+0.1)/INDEX('la-liga ranking'!$A$2:$I$21,MATCH($A119,'la-liga ranking'!$A$2:$A$21,0),8)</f>
        <v>1.2524999999999999</v>
      </c>
      <c r="N119" s="22">
        <f>(INDEX('la-liga ranking'!$A$2:$I$21,MATCH($B119,'la-liga ranking'!$A$2:$A$21,0),9)+0.1)/(INDEX('la-liga ranking'!$A$2:$I$21,MATCH($A119,'la-liga ranking'!$A$2:$A$21,0),9)+0.1)</f>
        <v>0.69018932874354566</v>
      </c>
      <c r="O119" s="22">
        <f>((INDEX('world ranking'!$A$2:$B$21,MATCH($B119,'world ranking'!$A$2:$A$21,0),2)+0.1)/(INDEX('world ranking'!$A$2:$B$21,MATCH($A119,'world ranking'!$A$2:$A$21,0),2)+0.1))*20</f>
        <v>17.886393659180978</v>
      </c>
      <c r="P119" s="22">
        <f>(INDEX('la-liga ranking'!$A$2:$I$21,MATCH($B119,'la-liga ranking'!$A$2:$A$21,0),4)+0.1)/(INDEX('la-liga ranking'!$A$2:$I$21,MATCH($A119,'la-liga ranking'!$A$2:$A$21,0),4)+0.1)</f>
        <v>0.59064327485380108</v>
      </c>
      <c r="Q119" s="22">
        <f>(INDEX('la-liga ranking'!$A$2:$I$21,MATCH($B119,'la-liga ranking'!$A$2:$A$21,0),5)+0.1)/(INDEX('la-liga ranking'!$A$2:$I$21,MATCH($A119,'la-liga ranking'!$A$2:$A$21,0),5)+0.1)</f>
        <v>1.3603603603603605</v>
      </c>
      <c r="R119" s="22">
        <f t="shared" si="17"/>
        <v>29.512588979086654</v>
      </c>
      <c r="S119" s="22">
        <f t="shared" si="18"/>
        <v>22.448507675770262</v>
      </c>
      <c r="T119" s="22">
        <f t="shared" si="19"/>
        <v>51.961096654856917</v>
      </c>
      <c r="U119" s="14">
        <f t="shared" si="20"/>
        <v>0.5679747133729528</v>
      </c>
      <c r="V119" s="14">
        <f t="shared" si="21"/>
        <v>0.4320252866270472</v>
      </c>
      <c r="W119" t="str">
        <f t="shared" si="22"/>
        <v>H</v>
      </c>
      <c r="X119" t="b">
        <f t="shared" si="23"/>
        <v>1</v>
      </c>
    </row>
    <row r="120" spans="1:24" x14ac:dyDescent="0.25">
      <c r="A120" t="str">
        <v>Valencia</v>
      </c>
      <c r="B120" t="str">
        <v>Real Madrid</v>
      </c>
      <c r="C120">
        <v>1</v>
      </c>
      <c r="D120">
        <v>2</v>
      </c>
      <c r="E120" t="str">
        <v>A</v>
      </c>
      <c r="F120" s="22">
        <f>INDEX('la-liga ranking'!$A$2:$I$21,MATCH($A120,'la-liga ranking'!$A$2:$A$21,0),7)/(INDEX('la-liga ranking'!$A$2:$I$21,MATCH($B120,'la-liga ranking'!$A$2:$A$21,0),7)+0.1)</f>
        <v>0.61559507523939816</v>
      </c>
      <c r="G120" s="22">
        <f>INDEX('la-liga ranking'!$A$2:$I$21,MATCH($A120,'la-liga ranking'!$A$2:$A$21,0),8)/(INDEX('la-liga ranking'!$A$2:$I$21,MATCH($B120,'la-liga ranking'!$A$2:$A$21,0),8)+0.1)*-1</f>
        <v>-1.6279069767441861</v>
      </c>
      <c r="H120" s="22">
        <f>INDEX('la-liga ranking'!$A$2:$I$21,MATCH($A120,'la-liga ranking'!$A$2:$A$21,0),9)/(INDEX('la-liga ranking'!$A$2:$I$21,MATCH($B120,'la-liga ranking'!$A$2:$A$21,0),9)+0.1)</f>
        <v>0.5425400739827374</v>
      </c>
      <c r="I120" s="22">
        <f>(INDEX('world ranking'!$A$2:$B$21,MATCH($A120,'world ranking'!$A$2:$A$21,0),2)/(INDEX('world ranking'!$A$2:$B$21,MATCH($B120,'world ranking'!$A$2:$A$21,0),2)+0.1))*20</f>
        <v>16.764152382889986</v>
      </c>
      <c r="J120" s="22">
        <f>(INDEX('la-liga ranking'!$A$2:$I$21,MATCH($A120,'la-liga ranking'!$A$2:$A$21,0),4)/(INDEX('la-liga ranking'!$A$2:$I$21,MATCH($B120,'la-liga ranking'!$A$2:$A$21,0),4)+0.1))*1</f>
        <v>0.39840637450199201</v>
      </c>
      <c r="K120" s="22">
        <f>(INDEX('la-liga ranking'!$A$2:$I$21,MATCH($A120,'la-liga ranking'!$A$2:$A$21,0),5)/(INDEX('la-liga ranking'!$A$2:$I$21,MATCH($B120,'la-liga ranking'!$A$2:$A$21,0),5)+0.1))*-1</f>
        <v>-2.6829268292682928</v>
      </c>
      <c r="L120" s="22">
        <f>(INDEX('la-liga ranking'!$A$2:$I$21,MATCH($B120,'la-liga ranking'!$A$2:$A$21,0),7)+0.1)/INDEX('la-liga ranking'!$A$2:$I$21,MATCH($A120,'la-liga ranking'!$A$2:$A$21,0),7)</f>
        <v>1.6244444444444444</v>
      </c>
      <c r="M120" s="22">
        <f>(INDEX('la-liga ranking'!$A$2:$I$21,MATCH($B120,'la-liga ranking'!$A$2:$A$21,0),8)+0.1)/INDEX('la-liga ranking'!$A$2:$I$21,MATCH($A120,'la-liga ranking'!$A$2:$A$21,0),8)*-1</f>
        <v>-0.61428571428571432</v>
      </c>
      <c r="N120" s="22">
        <f>(INDEX('la-liga ranking'!$A$2:$I$21,MATCH($B120,'la-liga ranking'!$A$2:$A$21,0),9)+0.1)/(INDEX('la-liga ranking'!$A$2:$I$21,MATCH($A120,'la-liga ranking'!$A$2:$A$21,0),9)+0.1)</f>
        <v>1.8390022675736959</v>
      </c>
      <c r="O120" s="22">
        <f>((INDEX('world ranking'!$A$2:$B$21,MATCH($B120,'world ranking'!$A$2:$A$21,0),2)+0.1)/(INDEX('world ranking'!$A$2:$B$21,MATCH($A120,'world ranking'!$A$2:$A$21,0),2)+0.1))*20</f>
        <v>23.858989139008557</v>
      </c>
      <c r="P120" s="22">
        <f>(INDEX('la-liga ranking'!$A$2:$I$21,MATCH($B120,'la-liga ranking'!$A$2:$A$21,0),4)+0.1)/(INDEX('la-liga ranking'!$A$2:$I$21,MATCH($A120,'la-liga ranking'!$A$2:$A$21,0),4)+0.1)*1</f>
        <v>2.4851485148514856</v>
      </c>
      <c r="Q120" s="22">
        <f>(INDEX('la-liga ranking'!$A$2:$I$21,MATCH($B120,'la-liga ranking'!$A$2:$A$21,0),5)+0.1)/(INDEX('la-liga ranking'!$A$2:$I$21,MATCH($A120,'la-liga ranking'!$A$2:$A$21,0),5)+0.1)*-1</f>
        <v>-0.36936936936936937</v>
      </c>
      <c r="R120" s="22">
        <f t="shared" ref="R120:R122" si="33">(SUM(F120:K120))*1.05</f>
        <v>14.710353105631718</v>
      </c>
      <c r="S120" s="22">
        <f t="shared" si="18"/>
        <v>28.823929282223098</v>
      </c>
      <c r="T120" s="22">
        <f t="shared" si="19"/>
        <v>43.534282387854816</v>
      </c>
      <c r="U120" s="14">
        <f t="shared" si="20"/>
        <v>0.33790273547119748</v>
      </c>
      <c r="V120" s="14">
        <f t="shared" si="21"/>
        <v>0.66209726452880246</v>
      </c>
      <c r="W120" t="str">
        <f t="shared" si="22"/>
        <v>A</v>
      </c>
      <c r="X120" t="b">
        <f t="shared" si="23"/>
        <v>1</v>
      </c>
    </row>
    <row r="121" spans="1:24" x14ac:dyDescent="0.25">
      <c r="A121" t="str">
        <v>Granada</v>
      </c>
      <c r="B121" t="str">
        <v>Villarreal</v>
      </c>
      <c r="C121">
        <v>1</v>
      </c>
      <c r="D121">
        <v>4</v>
      </c>
      <c r="E121" t="str">
        <v>A</v>
      </c>
      <c r="F121" s="22">
        <f>INDEX('la-liga ranking'!$A$2:$I$21,MATCH($A121,'la-liga ranking'!$A$2:$A$21,0),7)/(INDEX('la-liga ranking'!$A$2:$I$21,MATCH($B121,'la-liga ranking'!$A$2:$A$21,0),7)+0.1)</f>
        <v>0.7803992740471869</v>
      </c>
      <c r="G121" s="22">
        <f>INDEX('la-liga ranking'!$A$2:$I$21,MATCH($A121,'la-liga ranking'!$A$2:$A$21,0),8)/(INDEX('la-liga ranking'!$A$2:$I$21,MATCH($B121,'la-liga ranking'!$A$2:$A$21,0),8)+0.1)*-1</f>
        <v>-1.7302052785923754</v>
      </c>
      <c r="H121" s="22">
        <f>INDEX('la-liga ranking'!$A$2:$I$21,MATCH($A121,'la-liga ranking'!$A$2:$A$21,0),9)/(INDEX('la-liga ranking'!$A$2:$I$21,MATCH($B121,'la-liga ranking'!$A$2:$A$21,0),9)+0.1)</f>
        <v>0.64030131826741998</v>
      </c>
      <c r="I121" s="22">
        <f>(INDEX('world ranking'!$A$2:$B$21,MATCH($A121,'world ranking'!$A$2:$A$21,0),2)/(INDEX('world ranking'!$A$2:$B$21,MATCH($B121,'world ranking'!$A$2:$A$21,0),2)+0.1))*20</f>
        <v>17.054008021537278</v>
      </c>
      <c r="J121" s="22">
        <f>(INDEX('la-liga ranking'!$A$2:$I$21,MATCH($A121,'la-liga ranking'!$A$2:$A$21,0),4)/(INDEX('la-liga ranking'!$A$2:$I$21,MATCH($B121,'la-liga ranking'!$A$2:$A$21,0),4)+0.1))*1</f>
        <v>0.49645390070921985</v>
      </c>
      <c r="K121" s="22">
        <f>(INDEX('la-liga ranking'!$A$2:$I$21,MATCH($A121,'la-liga ranking'!$A$2:$A$21,0),5)/(INDEX('la-liga ranking'!$A$2:$I$21,MATCH($B121,'la-liga ranking'!$A$2:$A$21,0),5)+0.1))*-1</f>
        <v>-1.4851485148514851</v>
      </c>
      <c r="L121" s="22">
        <f>(INDEX('la-liga ranking'!$A$2:$I$21,MATCH($B121,'la-liga ranking'!$A$2:$A$21,0),7)+0.1)/INDEX('la-liga ranking'!$A$2:$I$21,MATCH($A121,'la-liga ranking'!$A$2:$A$21,0),7)</f>
        <v>1.2813953488372094</v>
      </c>
      <c r="M121" s="22">
        <f>(INDEX('la-liga ranking'!$A$2:$I$21,MATCH($B121,'la-liga ranking'!$A$2:$A$21,0),8)+0.1)/INDEX('la-liga ranking'!$A$2:$I$21,MATCH($A121,'la-liga ranking'!$A$2:$A$21,0),8)*-1</f>
        <v>-0.57796610169491525</v>
      </c>
      <c r="N121" s="22">
        <f>(INDEX('la-liga ranking'!$A$2:$I$21,MATCH($B121,'la-liga ranking'!$A$2:$A$21,0),9)+0.1)/(INDEX('la-liga ranking'!$A$2:$I$21,MATCH($A121,'la-liga ranking'!$A$2:$A$21,0),9)+0.1)</f>
        <v>1.5571847507331378</v>
      </c>
      <c r="O121" s="22">
        <f>((INDEX('world ranking'!$A$2:$B$21,MATCH($B121,'world ranking'!$A$2:$A$21,0),2)+0.1)/(INDEX('world ranking'!$A$2:$B$21,MATCH($A121,'world ranking'!$A$2:$A$21,0),2)+0.1))*20</f>
        <v>23.453385735455189</v>
      </c>
      <c r="P121" s="22">
        <f>(INDEX('la-liga ranking'!$A$2:$I$21,MATCH($B121,'la-liga ranking'!$A$2:$A$21,0),4)+0.1)/(INDEX('la-liga ranking'!$A$2:$I$21,MATCH($A121,'la-liga ranking'!$A$2:$A$21,0),4)+0.1)*1</f>
        <v>1.9859154929577465</v>
      </c>
      <c r="Q121" s="22">
        <f>(INDEX('la-liga ranking'!$A$2:$I$21,MATCH($B121,'la-liga ranking'!$A$2:$A$21,0),5)+0.1)/(INDEX('la-liga ranking'!$A$2:$I$21,MATCH($A121,'la-liga ranking'!$A$2:$A$21,0),5)+0.1)*-1</f>
        <v>-0.66887417218543044</v>
      </c>
      <c r="R121" s="22">
        <f t="shared" si="33"/>
        <v>16.543599157173109</v>
      </c>
      <c r="S121" s="22">
        <f t="shared" si="18"/>
        <v>27.031041054102939</v>
      </c>
      <c r="T121" s="22">
        <f t="shared" si="19"/>
        <v>43.574640211276048</v>
      </c>
      <c r="U121" s="14">
        <f t="shared" si="20"/>
        <v>0.37966117624746404</v>
      </c>
      <c r="V121" s="14">
        <f t="shared" si="21"/>
        <v>0.62033882375253602</v>
      </c>
      <c r="W121" t="str">
        <f t="shared" si="22"/>
        <v>A</v>
      </c>
      <c r="X121" t="b">
        <f t="shared" si="23"/>
        <v>1</v>
      </c>
    </row>
    <row r="122" spans="1:24" x14ac:dyDescent="0.25">
      <c r="A122" t="str">
        <v>Osasuna</v>
      </c>
      <c r="B122" t="str">
        <v>Atlético Madrid</v>
      </c>
      <c r="C122">
        <v>0</v>
      </c>
      <c r="D122">
        <v>3</v>
      </c>
      <c r="E122" t="str">
        <v>A</v>
      </c>
      <c r="F122" s="22">
        <f>INDEX('la-liga ranking'!$A$2:$I$21,MATCH($A122,'la-liga ranking'!$A$2:$A$21,0),7)/(INDEX('la-liga ranking'!$A$2:$I$21,MATCH($B122,'la-liga ranking'!$A$2:$A$21,0),7)+0.1)</f>
        <v>0.59900166389351084</v>
      </c>
      <c r="G122" s="22">
        <f>INDEX('la-liga ranking'!$A$2:$I$21,MATCH($A122,'la-liga ranking'!$A$2:$A$21,0),8)/(INDEX('la-liga ranking'!$A$2:$I$21,MATCH($B122,'la-liga ranking'!$A$2:$A$21,0),8)+0.1)*-1</f>
        <v>-1.1192214111922141</v>
      </c>
      <c r="H122" s="22">
        <f>INDEX('la-liga ranking'!$A$2:$I$21,MATCH($A122,'la-liga ranking'!$A$2:$A$21,0),9)/(INDEX('la-liga ranking'!$A$2:$I$21,MATCH($B122,'la-liga ranking'!$A$2:$A$21,0),9)+0.1)</f>
        <v>0.71762870514820598</v>
      </c>
      <c r="I122" s="22">
        <f>(INDEX('world ranking'!$A$2:$B$21,MATCH($A122,'world ranking'!$A$2:$A$21,0),2)/(INDEX('world ranking'!$A$2:$B$21,MATCH($B122,'world ranking'!$A$2:$A$21,0),2)+0.1))*20</f>
        <v>17.80618147760454</v>
      </c>
      <c r="J122" s="22">
        <f>(INDEX('la-liga ranking'!$A$2:$I$21,MATCH($A122,'la-liga ranking'!$A$2:$A$21,0),4)/(INDEX('la-liga ranking'!$A$2:$I$21,MATCH($B122,'la-liga ranking'!$A$2:$A$21,0),4)+0.1))*1</f>
        <v>0.62827225130890052</v>
      </c>
      <c r="K122" s="22">
        <f>(INDEX('la-liga ranking'!$A$2:$I$21,MATCH($A122,'la-liga ranking'!$A$2:$A$21,0),5)/(INDEX('la-liga ranking'!$A$2:$I$21,MATCH($B122,'la-liga ranking'!$A$2:$A$21,0),5)+0.1))*-1</f>
        <v>-1.4285714285714286</v>
      </c>
      <c r="L122" s="22">
        <f>(INDEX('la-liga ranking'!$A$2:$I$21,MATCH($B122,'la-liga ranking'!$A$2:$A$21,0),7)+0.1)/INDEX('la-liga ranking'!$A$2:$I$21,MATCH($A122,'la-liga ranking'!$A$2:$A$21,0),7)</f>
        <v>1.6694444444444445</v>
      </c>
      <c r="M122" s="22">
        <f>(INDEX('la-liga ranking'!$A$2:$I$21,MATCH($B122,'la-liga ranking'!$A$2:$A$21,0),8)+0.1)/INDEX('la-liga ranking'!$A$2:$I$21,MATCH($A122,'la-liga ranking'!$A$2:$A$21,0),8)*-1</f>
        <v>-0.89347826086956528</v>
      </c>
      <c r="N122" s="22">
        <f>(INDEX('la-liga ranking'!$A$2:$I$21,MATCH($B122,'la-liga ranking'!$A$2:$A$21,0),9)+0.1)/(INDEX('la-liga ranking'!$A$2:$I$21,MATCH($A122,'la-liga ranking'!$A$2:$A$21,0),9)+0.1)</f>
        <v>1.390455531453362</v>
      </c>
      <c r="O122" s="22">
        <f>((INDEX('world ranking'!$A$2:$B$21,MATCH($B122,'world ranking'!$A$2:$A$21,0),2)+0.1)/(INDEX('world ranking'!$A$2:$B$21,MATCH($A122,'world ranking'!$A$2:$A$21,0),2)+0.1))*20</f>
        <v>22.462718891157728</v>
      </c>
      <c r="P122" s="22">
        <f>(INDEX('la-liga ranking'!$A$2:$I$21,MATCH($B122,'la-liga ranking'!$A$2:$A$21,0),4)+0.1)/(INDEX('la-liga ranking'!$A$2:$I$21,MATCH($A122,'la-liga ranking'!$A$2:$A$21,0),4)+0.1)*1</f>
        <v>1.5785123966942149</v>
      </c>
      <c r="Q122" s="22">
        <f>(INDEX('la-liga ranking'!$A$2:$I$21,MATCH($B122,'la-liga ranking'!$A$2:$A$21,0),5)+0.1)/(INDEX('la-liga ranking'!$A$2:$I$21,MATCH($A122,'la-liga ranking'!$A$2:$A$21,0),5)+0.1)*-1</f>
        <v>-0.69465648854961837</v>
      </c>
      <c r="R122" s="22">
        <f t="shared" si="33"/>
        <v>18.063455821101094</v>
      </c>
      <c r="S122" s="22">
        <f t="shared" si="18"/>
        <v>25.512996514330567</v>
      </c>
      <c r="T122" s="22">
        <f t="shared" si="19"/>
        <v>43.576452335431661</v>
      </c>
      <c r="U122" s="14">
        <f t="shared" si="20"/>
        <v>0.41452332287302435</v>
      </c>
      <c r="V122" s="14">
        <f t="shared" si="21"/>
        <v>0.58547667712697571</v>
      </c>
      <c r="W122" t="str">
        <f t="shared" si="22"/>
        <v>A</v>
      </c>
      <c r="X122" t="b">
        <f t="shared" si="23"/>
        <v>1</v>
      </c>
    </row>
    <row r="123" spans="1:24" x14ac:dyDescent="0.25">
      <c r="A123" t="str">
        <v>Cádiz</v>
      </c>
      <c r="B123" t="str">
        <v>Getafe</v>
      </c>
      <c r="C123">
        <v>1</v>
      </c>
      <c r="D123">
        <v>1</v>
      </c>
      <c r="E123" t="str">
        <v>D</v>
      </c>
      <c r="F123" s="22">
        <f>INDEX('la-liga ranking'!$A$2:$I$21,MATCH($A123,'la-liga ranking'!$A$2:$A$21,0),7)/(INDEX('la-liga ranking'!$A$2:$I$21,MATCH($B123,'la-liga ranking'!$A$2:$A$21,0),7)+0.1)</f>
        <v>1.0610932475884245</v>
      </c>
      <c r="G123" s="22">
        <f>INDEX('la-liga ranking'!$A$2:$I$21,MATCH($A123,'la-liga ranking'!$A$2:$A$21,0),8)/(INDEX('la-liga ranking'!$A$2:$I$21,MATCH($B123,'la-liga ranking'!$A$2:$A$21,0),8)+0.1)</f>
        <v>1.2668463611859837</v>
      </c>
      <c r="H123" s="22">
        <f>INDEX('la-liga ranking'!$A$2:$I$21,MATCH($A123,'la-liga ranking'!$A$2:$A$21,0),9)/(INDEX('la-liga ranking'!$A$2:$I$21,MATCH($B123,'la-liga ranking'!$A$2:$A$21,0),9)+0.1)</f>
        <v>0.94339622641509435</v>
      </c>
      <c r="I123" s="22">
        <f>(INDEX('world ranking'!$A$2:$B$21,MATCH($A123,'world ranking'!$A$2:$A$21,0),2)/(INDEX('world ranking'!$A$2:$B$21,MATCH($B123,'world ranking'!$A$2:$A$21,0),2)+0.1))*20</f>
        <v>18.707715225622245</v>
      </c>
      <c r="J123" s="22">
        <f>INDEX('la-liga ranking'!$A$2:$I$21,MATCH($A123,'la-liga ranking'!$A$2:$A$21,0),4)/(INDEX('la-liga ranking'!$A$2:$I$21,MATCH($B123,'la-liga ranking'!$A$2:$A$21,0),4)+0.1)</f>
        <v>0.86419753086419759</v>
      </c>
      <c r="K123" s="22">
        <f>INDEX('la-liga ranking'!$A$2:$I$21,MATCH($A123,'la-liga ranking'!$A$2:$A$21,0),5)/(INDEX('la-liga ranking'!$A$2:$I$21,MATCH($B123,'la-liga ranking'!$A$2:$A$21,0),5)+0.1)</f>
        <v>0.99290780141843971</v>
      </c>
      <c r="L123" s="22">
        <f>(INDEX('la-liga ranking'!$A$2:$I$21,MATCH($B123,'la-liga ranking'!$A$2:$A$21,0),7)+0.1)/INDEX('la-liga ranking'!$A$2:$I$21,MATCH($A123,'la-liga ranking'!$A$2:$A$21,0),7)</f>
        <v>0.9424242424242425</v>
      </c>
      <c r="M123" s="22">
        <f>(INDEX('la-liga ranking'!$A$2:$I$21,MATCH($B123,'la-liga ranking'!$A$2:$A$21,0),8)+0.1)/INDEX('la-liga ranking'!$A$2:$I$21,MATCH($A123,'la-liga ranking'!$A$2:$A$21,0),8)</f>
        <v>0.78936170212765966</v>
      </c>
      <c r="N123" s="22">
        <f>(INDEX('la-liga ranking'!$A$2:$I$21,MATCH($B123,'la-liga ranking'!$A$2:$A$21,0),9)+0.1)/(INDEX('la-liga ranking'!$A$2:$I$21,MATCH($A123,'la-liga ranking'!$A$2:$A$21,0),9)+0.1)</f>
        <v>1.0569800569800569</v>
      </c>
      <c r="O123" s="22">
        <f>((INDEX('world ranking'!$A$2:$B$21,MATCH($B123,'world ranking'!$A$2:$A$21,0),2)+0.1)/(INDEX('world ranking'!$A$2:$B$21,MATCH($A123,'world ranking'!$A$2:$A$21,0),2)+0.1))*20</f>
        <v>21.380134032247362</v>
      </c>
      <c r="P123" s="22">
        <f>(INDEX('la-liga ranking'!$A$2:$I$21,MATCH($B123,'la-liga ranking'!$A$2:$A$21,0),4)+0.1)/(INDEX('la-liga ranking'!$A$2:$I$21,MATCH($A123,'la-liga ranking'!$A$2:$A$21,0),4)+0.1)</f>
        <v>1.1408450704225352</v>
      </c>
      <c r="Q123" s="22">
        <f>(INDEX('la-liga ranking'!$A$2:$I$21,MATCH($B123,'la-liga ranking'!$A$2:$A$21,0),5)+0.1)/(INDEX('la-liga ranking'!$A$2:$I$21,MATCH($A123,'la-liga ranking'!$A$2:$A$21,0),5)+0.1)</f>
        <v>1</v>
      </c>
      <c r="R123" s="22">
        <f t="shared" si="17"/>
        <v>24.670421866852685</v>
      </c>
      <c r="S123" s="22">
        <f t="shared" si="18"/>
        <v>26.309745104201859</v>
      </c>
      <c r="T123" s="22">
        <f t="shared" si="19"/>
        <v>50.980166971054544</v>
      </c>
      <c r="U123" s="14">
        <f t="shared" si="20"/>
        <v>0.48392195107677904</v>
      </c>
      <c r="V123" s="14">
        <f t="shared" si="21"/>
        <v>0.51607804892322096</v>
      </c>
      <c r="W123" t="str">
        <f t="shared" si="22"/>
        <v>A</v>
      </c>
      <c r="X123" t="b">
        <f t="shared" si="23"/>
        <v>1</v>
      </c>
    </row>
    <row r="124" spans="1:24" x14ac:dyDescent="0.25">
      <c r="A124" t="str">
        <v>Real Madrid</v>
      </c>
      <c r="B124" t="str">
        <v>Deportivo Alavés</v>
      </c>
      <c r="C124">
        <v>3</v>
      </c>
      <c r="D124">
        <v>0</v>
      </c>
      <c r="E124" t="str">
        <v>H</v>
      </c>
      <c r="F124" s="22">
        <f>INDEX('la-liga ranking'!$A$2:$I$21,MATCH($A124,'la-liga ranking'!$A$2:$A$21,0),7)/(INDEX('la-liga ranking'!$A$2:$I$21,MATCH($B124,'la-liga ranking'!$A$2:$A$21,0),7)+0.1)</f>
        <v>2.5978647686832739</v>
      </c>
      <c r="G124" s="22">
        <f>INDEX('la-liga ranking'!$A$2:$I$21,MATCH($A124,'la-liga ranking'!$A$2:$A$21,0),8)/(INDEX('la-liga ranking'!$A$2:$I$21,MATCH($B124,'la-liga ranking'!$A$2:$A$21,0),8)+0.1)*-1</f>
        <v>-0.49916805324459235</v>
      </c>
      <c r="H124" s="22">
        <f>INDEX('la-liga ranking'!$A$2:$I$21,MATCH($A124,'la-liga ranking'!$A$2:$A$21,0),9)/(INDEX('la-liga ranking'!$A$2:$I$21,MATCH($B124,'la-liga ranking'!$A$2:$A$21,0),9)+0.1)</f>
        <v>2.882562277580071</v>
      </c>
      <c r="I124" s="22">
        <f>(INDEX('world ranking'!$A$2:$B$21,MATCH($A124,'world ranking'!$A$2:$A$21,0),2)/(INDEX('world ranking'!$A$2:$B$21,MATCH($B124,'world ranking'!$A$2:$A$21,0),2)+0.1))*20</f>
        <v>25.748150088402856</v>
      </c>
      <c r="J124" s="22">
        <f>(INDEX('la-liga ranking'!$A$2:$I$21,MATCH($A124,'la-liga ranking'!$A$2:$A$21,0),4)/(INDEX('la-liga ranking'!$A$2:$I$21,MATCH($B124,'la-liga ranking'!$A$2:$A$21,0),4)+0.1))*1</f>
        <v>3.5211267605633805</v>
      </c>
      <c r="K124" s="22">
        <f>(INDEX('la-liga ranking'!$A$2:$I$21,MATCH($A124,'la-liga ranking'!$A$2:$A$21,0),5)/(INDEX('la-liga ranking'!$A$2:$I$21,MATCH($B124,'la-liga ranking'!$A$2:$A$21,0),5)+0.1))*-1</f>
        <v>-0.1895734597156398</v>
      </c>
      <c r="L124" s="22">
        <f>(INDEX('la-liga ranking'!$A$2:$I$21,MATCH($B124,'la-liga ranking'!$A$2:$A$21,0),7)+0.1)/INDEX('la-liga ranking'!$A$2:$I$21,MATCH($A124,'la-liga ranking'!$A$2:$A$21,0),7)</f>
        <v>0.3849315068493151</v>
      </c>
      <c r="M124" s="22">
        <f>(INDEX('la-liga ranking'!$A$2:$I$21,MATCH($B124,'la-liga ranking'!$A$2:$A$21,0),8)+0.1)/INDEX('la-liga ranking'!$A$2:$I$21,MATCH($A124,'la-liga ranking'!$A$2:$A$21,0),8)*-1</f>
        <v>-2.0033333333333334</v>
      </c>
      <c r="N124" s="22">
        <f>(INDEX('la-liga ranking'!$A$2:$I$21,MATCH($B124,'la-liga ranking'!$A$2:$A$21,0),9)+0.1)/(INDEX('la-liga ranking'!$A$2:$I$21,MATCH($A124,'la-liga ranking'!$A$2:$A$21,0),9)+0.1)</f>
        <v>0.34648581997533912</v>
      </c>
      <c r="O124" s="22">
        <f>((INDEX('world ranking'!$A$2:$B$21,MATCH($B124,'world ranking'!$A$2:$A$21,0),2)+0.1)/(INDEX('world ranking'!$A$2:$B$21,MATCH($A124,'world ranking'!$A$2:$A$21,0),2)+0.1))*20</f>
        <v>15.534306495091805</v>
      </c>
      <c r="P124" s="22">
        <f>(INDEX('la-liga ranking'!$A$2:$I$21,MATCH($B124,'la-liga ranking'!$A$2:$A$21,0),4)+0.1)/(INDEX('la-liga ranking'!$A$2:$I$21,MATCH($A124,'la-liga ranking'!$A$2:$A$21,0),4)+0.1)*1</f>
        <v>0.28286852589641431</v>
      </c>
      <c r="Q124" s="22">
        <f>(INDEX('la-liga ranking'!$A$2:$I$21,MATCH($B124,'la-liga ranking'!$A$2:$A$21,0),5)+0.1)/(INDEX('la-liga ranking'!$A$2:$I$21,MATCH($A124,'la-liga ranking'!$A$2:$A$21,0),5)+0.1)*-1</f>
        <v>-5.1463414634146352</v>
      </c>
      <c r="R124" s="22">
        <f t="shared" ref="R124:R125" si="34">(SUM(F124:K124))*1.05</f>
        <v>35.76401050138282</v>
      </c>
      <c r="S124" s="22">
        <f t="shared" si="18"/>
        <v>9.3989175510649048</v>
      </c>
      <c r="T124" s="22">
        <f t="shared" si="19"/>
        <v>45.162928052447725</v>
      </c>
      <c r="U124" s="14">
        <f t="shared" si="20"/>
        <v>0.79188865832281874</v>
      </c>
      <c r="V124" s="14">
        <f t="shared" si="21"/>
        <v>0.20811134167718129</v>
      </c>
      <c r="W124" t="str">
        <f t="shared" si="22"/>
        <v>H</v>
      </c>
      <c r="X124" t="b">
        <f t="shared" si="23"/>
        <v>1</v>
      </c>
    </row>
    <row r="125" spans="1:24" x14ac:dyDescent="0.25">
      <c r="A125" t="str">
        <v>Celta Vigo</v>
      </c>
      <c r="B125" t="str">
        <v>Osasuna</v>
      </c>
      <c r="C125">
        <v>2</v>
      </c>
      <c r="D125">
        <v>0</v>
      </c>
      <c r="E125" t="str">
        <v>H</v>
      </c>
      <c r="F125" s="22">
        <f>INDEX('la-liga ranking'!$A$2:$I$21,MATCH($A125,'la-liga ranking'!$A$2:$A$21,0),7)/(INDEX('la-liga ranking'!$A$2:$I$21,MATCH($B125,'la-liga ranking'!$A$2:$A$21,0),7)+0.1)</f>
        <v>1.1357340720221607</v>
      </c>
      <c r="G125" s="22">
        <f>INDEX('la-liga ranking'!$A$2:$I$21,MATCH($A125,'la-liga ranking'!$A$2:$A$21,0),8)/(INDEX('la-liga ranking'!$A$2:$I$21,MATCH($B125,'la-liga ranking'!$A$2:$A$21,0),8)+0.1)*-1</f>
        <v>-0.824295010845987</v>
      </c>
      <c r="H125" s="22">
        <f>INDEX('la-liga ranking'!$A$2:$I$21,MATCH($A125,'la-liga ranking'!$A$2:$A$21,0),9)/(INDEX('la-liga ranking'!$A$2:$I$21,MATCH($B125,'la-liga ranking'!$A$2:$A$21,0),9)+0.1)</f>
        <v>0.93275488069414314</v>
      </c>
      <c r="I125" s="22">
        <f>(INDEX('world ranking'!$A$2:$B$21,MATCH($A125,'world ranking'!$A$2:$A$21,0),2)/(INDEX('world ranking'!$A$2:$B$21,MATCH($B125,'world ranking'!$A$2:$A$21,0),2)+0.1))*20</f>
        <v>20.889796423488644</v>
      </c>
      <c r="J125" s="22">
        <f>(INDEX('la-liga ranking'!$A$2:$I$21,MATCH($A125,'la-liga ranking'!$A$2:$A$21,0),4)/(INDEX('la-liga ranking'!$A$2:$I$21,MATCH($B125,'la-liga ranking'!$A$2:$A$21,0),4)+0.1))*1</f>
        <v>0.90909090909090917</v>
      </c>
      <c r="K125" s="22">
        <f>(INDEX('la-liga ranking'!$A$2:$I$21,MATCH($A125,'la-liga ranking'!$A$2:$A$21,0),5)/(INDEX('la-liga ranking'!$A$2:$I$21,MATCH($B125,'la-liga ranking'!$A$2:$A$21,0),5)+0.1))*-1</f>
        <v>-1.0687022900763359</v>
      </c>
      <c r="L125" s="22">
        <f>(INDEX('la-liga ranking'!$A$2:$I$21,MATCH($B125,'la-liga ranking'!$A$2:$A$21,0),7)+0.1)/INDEX('la-liga ranking'!$A$2:$I$21,MATCH($A125,'la-liga ranking'!$A$2:$A$21,0),7)</f>
        <v>0.88048780487804879</v>
      </c>
      <c r="M125" s="22">
        <f>(INDEX('la-liga ranking'!$A$2:$I$21,MATCH($B125,'la-liga ranking'!$A$2:$A$21,0),8)+0.1)/INDEX('la-liga ranking'!$A$2:$I$21,MATCH($A125,'la-liga ranking'!$A$2:$A$21,0),8)*-1</f>
        <v>-1.2131578947368422</v>
      </c>
      <c r="N125" s="22">
        <f>(INDEX('la-liga ranking'!$A$2:$I$21,MATCH($B125,'la-liga ranking'!$A$2:$A$21,0),9)+0.1)/(INDEX('la-liga ranking'!$A$2:$I$21,MATCH($A125,'la-liga ranking'!$A$2:$A$21,0),9)+0.1)</f>
        <v>1.0696055684454757</v>
      </c>
      <c r="O125" s="22">
        <f>((INDEX('world ranking'!$A$2:$B$21,MATCH($B125,'world ranking'!$A$2:$A$21,0),2)+0.1)/(INDEX('world ranking'!$A$2:$B$21,MATCH($A125,'world ranking'!$A$2:$A$21,0),2)+0.1))*20</f>
        <v>19.146969966234227</v>
      </c>
      <c r="P125" s="22">
        <f>(INDEX('la-liga ranking'!$A$2:$I$21,MATCH($B125,'la-liga ranking'!$A$2:$A$21,0),4)+0.1)/(INDEX('la-liga ranking'!$A$2:$I$21,MATCH($A125,'la-liga ranking'!$A$2:$A$21,0),4)+0.1)*1</f>
        <v>1.0900900900900901</v>
      </c>
      <c r="Q125" s="22">
        <f>(INDEX('la-liga ranking'!$A$2:$I$21,MATCH($B125,'la-liga ranking'!$A$2:$A$21,0),5)+0.1)/(INDEX('la-liga ranking'!$A$2:$I$21,MATCH($A125,'la-liga ranking'!$A$2:$A$21,0),5)+0.1)*-1</f>
        <v>-0.92907801418439717</v>
      </c>
      <c r="R125" s="22">
        <f t="shared" si="34"/>
        <v>23.073097933592216</v>
      </c>
      <c r="S125" s="22">
        <f t="shared" si="18"/>
        <v>20.044917520726603</v>
      </c>
      <c r="T125" s="22">
        <f t="shared" si="19"/>
        <v>43.118015454318822</v>
      </c>
      <c r="U125" s="14">
        <f t="shared" si="20"/>
        <v>0.53511502536652922</v>
      </c>
      <c r="V125" s="14">
        <f t="shared" si="21"/>
        <v>0.46488497463347067</v>
      </c>
      <c r="W125" t="str">
        <f t="shared" si="22"/>
        <v>H</v>
      </c>
      <c r="X125" t="b">
        <f t="shared" si="23"/>
        <v>1</v>
      </c>
    </row>
    <row r="126" spans="1:24" x14ac:dyDescent="0.25">
      <c r="A126" t="str">
        <v>Valencia</v>
      </c>
      <c r="B126" t="str">
        <v>Sevilla</v>
      </c>
      <c r="C126">
        <v>1</v>
      </c>
      <c r="D126">
        <v>1</v>
      </c>
      <c r="E126" t="str">
        <v>D</v>
      </c>
      <c r="F126" s="22">
        <f>INDEX('la-liga ranking'!$A$2:$I$21,MATCH($A126,'la-liga ranking'!$A$2:$A$21,0),7)/(INDEX('la-liga ranking'!$A$2:$I$21,MATCH($B126,'la-liga ranking'!$A$2:$A$21,0),7)+0.1)</f>
        <v>0.88062622309197647</v>
      </c>
      <c r="G126" s="22">
        <f>INDEX('la-liga ranking'!$A$2:$I$21,MATCH($A126,'la-liga ranking'!$A$2:$A$21,0),8)/(INDEX('la-liga ranking'!$A$2:$I$21,MATCH($B126,'la-liga ranking'!$A$2:$A$21,0),8)+0.1)</f>
        <v>1.6838487972508591</v>
      </c>
      <c r="H126" s="22">
        <f>INDEX('la-liga ranking'!$A$2:$I$21,MATCH($A126,'la-liga ranking'!$A$2:$A$21,0),9)/(INDEX('la-liga ranking'!$A$2:$I$21,MATCH($B126,'la-liga ranking'!$A$2:$A$21,0),9)+0.1)</f>
        <v>0.67588325652841785</v>
      </c>
      <c r="I126" s="22">
        <f>(INDEX('world ranking'!$A$2:$B$21,MATCH($A126,'world ranking'!$A$2:$A$21,0),2)/(INDEX('world ranking'!$A$2:$B$21,MATCH($B126,'world ranking'!$A$2:$A$21,0),2)+0.1))*20</f>
        <v>18.019791154119513</v>
      </c>
      <c r="J126" s="22">
        <f>INDEX('la-liga ranking'!$A$2:$I$21,MATCH($A126,'la-liga ranking'!$A$2:$A$21,0),4)/(INDEX('la-liga ranking'!$A$2:$I$21,MATCH($B126,'la-liga ranking'!$A$2:$A$21,0),4)+0.1)</f>
        <v>0.58479532163742687</v>
      </c>
      <c r="K126" s="22">
        <f>INDEX('la-liga ranking'!$A$2:$I$21,MATCH($A126,'la-liga ranking'!$A$2:$A$21,0),5)/(INDEX('la-liga ranking'!$A$2:$I$21,MATCH($B126,'la-liga ranking'!$A$2:$A$21,0),5)+0.1)</f>
        <v>2.6829268292682928</v>
      </c>
      <c r="L126" s="22">
        <f>(INDEX('la-liga ranking'!$A$2:$I$21,MATCH($B126,'la-liga ranking'!$A$2:$A$21,0),7)+0.1)/INDEX('la-liga ranking'!$A$2:$I$21,MATCH($A126,'la-liga ranking'!$A$2:$A$21,0),7)</f>
        <v>1.1355555555555557</v>
      </c>
      <c r="M126" s="22">
        <f>(INDEX('la-liga ranking'!$A$2:$I$21,MATCH($B126,'la-liga ranking'!$A$2:$A$21,0),8)+0.1)/INDEX('la-liga ranking'!$A$2:$I$21,MATCH($A126,'la-liga ranking'!$A$2:$A$21,0),8)</f>
        <v>0.59387755102040818</v>
      </c>
      <c r="N126" s="22">
        <f>(INDEX('la-liga ranking'!$A$2:$I$21,MATCH($B126,'la-liga ranking'!$A$2:$A$21,0),9)+0.1)/(INDEX('la-liga ranking'!$A$2:$I$21,MATCH($A126,'la-liga ranking'!$A$2:$A$21,0),9)+0.1)</f>
        <v>1.4761904761904761</v>
      </c>
      <c r="O126" s="22">
        <f>((INDEX('world ranking'!$A$2:$B$21,MATCH($B126,'world ranking'!$A$2:$A$21,0),2)+0.1)/(INDEX('world ranking'!$A$2:$B$21,MATCH($A126,'world ranking'!$A$2:$A$21,0),2)+0.1))*20</f>
        <v>22.196468660882228</v>
      </c>
      <c r="P126" s="22">
        <f>(INDEX('la-liga ranking'!$A$2:$I$21,MATCH($B126,'la-liga ranking'!$A$2:$A$21,0),4)+0.1)/(INDEX('la-liga ranking'!$A$2:$I$21,MATCH($A126,'la-liga ranking'!$A$2:$A$21,0),4)+0.1)</f>
        <v>1.6930693069306932</v>
      </c>
      <c r="Q126" s="22">
        <f>(INDEX('la-liga ranking'!$A$2:$I$21,MATCH($B126,'la-liga ranking'!$A$2:$A$21,0),5)+0.1)/(INDEX('la-liga ranking'!$A$2:$I$21,MATCH($A126,'la-liga ranking'!$A$2:$A$21,0),5)+0.1)</f>
        <v>0.36936936936936937</v>
      </c>
      <c r="R126" s="22">
        <f t="shared" si="17"/>
        <v>25.386347087262859</v>
      </c>
      <c r="S126" s="22">
        <f t="shared" si="18"/>
        <v>27.464530919948729</v>
      </c>
      <c r="T126" s="22">
        <f t="shared" si="19"/>
        <v>52.850878007211591</v>
      </c>
      <c r="U126" s="14">
        <f t="shared" si="20"/>
        <v>0.48033917400196924</v>
      </c>
      <c r="V126" s="14">
        <f t="shared" si="21"/>
        <v>0.51966082599803065</v>
      </c>
      <c r="W126" t="str">
        <f t="shared" si="22"/>
        <v>A</v>
      </c>
      <c r="X126" t="b">
        <f t="shared" si="23"/>
        <v>1</v>
      </c>
    </row>
    <row r="127" spans="1:24" x14ac:dyDescent="0.25">
      <c r="A127" t="str">
        <v>Rayo Vallecano</v>
      </c>
      <c r="B127" t="str">
        <v>Deportivo Alavés</v>
      </c>
      <c r="C127">
        <v>2</v>
      </c>
      <c r="D127">
        <v>0</v>
      </c>
      <c r="E127" t="str">
        <v>H</v>
      </c>
      <c r="F127" s="22">
        <f>INDEX('la-liga ranking'!$A$2:$I$21,MATCH($A127,'la-liga ranking'!$A$2:$A$21,0),7)/(INDEX('la-liga ranking'!$A$2:$I$21,MATCH($B127,'la-liga ranking'!$A$2:$A$21,0),7)+0.1)</f>
        <v>1.2455516014234875</v>
      </c>
      <c r="G127" s="22">
        <f>INDEX('la-liga ranking'!$A$2:$I$21,MATCH($A127,'la-liga ranking'!$A$2:$A$21,0),8)/(INDEX('la-liga ranking'!$A$2:$I$21,MATCH($B127,'la-liga ranking'!$A$2:$A$21,0),8)+0.1)*-1</f>
        <v>-0.64891846921797003</v>
      </c>
      <c r="H127" s="22">
        <f>INDEX('la-liga ranking'!$A$2:$I$21,MATCH($A127,'la-liga ranking'!$A$2:$A$21,0),9)/(INDEX('la-liga ranking'!$A$2:$I$21,MATCH($B127,'la-liga ranking'!$A$2:$A$21,0),9)+0.1)</f>
        <v>1.4946619217081849</v>
      </c>
      <c r="I127" s="22">
        <f>(INDEX('world ranking'!$A$2:$B$21,MATCH($A127,'world ranking'!$A$2:$A$21,0),2)/(INDEX('world ranking'!$A$2:$B$21,MATCH($B127,'world ranking'!$A$2:$A$21,0),2)+0.1))*20</f>
        <v>20.365398467683846</v>
      </c>
      <c r="J127" s="22">
        <f>(INDEX('la-liga ranking'!$A$2:$I$21,MATCH($A127,'la-liga ranking'!$A$2:$A$21,0),4)/(INDEX('la-liga ranking'!$A$2:$I$21,MATCH($B127,'la-liga ranking'!$A$2:$A$21,0),4)+0.1))*1</f>
        <v>1.5492957746478875</v>
      </c>
      <c r="K127" s="22">
        <f>(INDEX('la-liga ranking'!$A$2:$I$21,MATCH($A127,'la-liga ranking'!$A$2:$A$21,0),5)/(INDEX('la-liga ranking'!$A$2:$I$21,MATCH($B127,'la-liga ranking'!$A$2:$A$21,0),5)+0.1))*-1</f>
        <v>-0.71090047393364919</v>
      </c>
      <c r="L127" s="22">
        <f>(INDEX('la-liga ranking'!$A$2:$I$21,MATCH($B127,'la-liga ranking'!$A$2:$A$21,0),7)+0.1)/INDEX('la-liga ranking'!$A$2:$I$21,MATCH($A127,'la-liga ranking'!$A$2:$A$21,0),7)</f>
        <v>0.80285714285714294</v>
      </c>
      <c r="M127" s="22">
        <f>(INDEX('la-liga ranking'!$A$2:$I$21,MATCH($B127,'la-liga ranking'!$A$2:$A$21,0),8)+0.1)/INDEX('la-liga ranking'!$A$2:$I$21,MATCH($A127,'la-liga ranking'!$A$2:$A$21,0),8)*-1</f>
        <v>-1.5410256410256411</v>
      </c>
      <c r="N127" s="22">
        <f>(INDEX('la-liga ranking'!$A$2:$I$21,MATCH($B127,'la-liga ranking'!$A$2:$A$21,0),9)+0.1)/(INDEX('la-liga ranking'!$A$2:$I$21,MATCH($A127,'la-liga ranking'!$A$2:$A$21,0),9)+0.1)</f>
        <v>0.66745843230403801</v>
      </c>
      <c r="O127" s="22">
        <f>((INDEX('world ranking'!$A$2:$B$21,MATCH($B127,'world ranking'!$A$2:$A$21,0),2)+0.1)/(INDEX('world ranking'!$A$2:$B$21,MATCH($A127,'world ranking'!$A$2:$A$21,0),2)+0.1))*20</f>
        <v>19.639894540544017</v>
      </c>
      <c r="P127" s="22">
        <f>(INDEX('la-liga ranking'!$A$2:$I$21,MATCH($B127,'la-liga ranking'!$A$2:$A$21,0),4)+0.1)/(INDEX('la-liga ranking'!$A$2:$I$21,MATCH($A127,'la-liga ranking'!$A$2:$A$21,0),4)+0.1)*1</f>
        <v>0.63963963963963966</v>
      </c>
      <c r="Q127" s="22">
        <f>(INDEX('la-liga ranking'!$A$2:$I$21,MATCH($B127,'la-liga ranking'!$A$2:$A$21,0),5)+0.1)/(INDEX('la-liga ranking'!$A$2:$I$21,MATCH($A127,'la-liga ranking'!$A$2:$A$21,0),5)+0.1)*-1</f>
        <v>-1.3973509933774835</v>
      </c>
      <c r="R127" s="22">
        <f t="shared" ref="R127:R133" si="35">(SUM(F127:K127))*1.05</f>
        <v>24.459843263427381</v>
      </c>
      <c r="S127" s="22">
        <f t="shared" si="18"/>
        <v>18.811473120941713</v>
      </c>
      <c r="T127" s="22">
        <f t="shared" si="19"/>
        <v>43.271316384369094</v>
      </c>
      <c r="U127" s="14">
        <f t="shared" si="20"/>
        <v>0.56526690905717425</v>
      </c>
      <c r="V127" s="14">
        <f t="shared" si="21"/>
        <v>0.4347330909428257</v>
      </c>
      <c r="W127" t="str">
        <f t="shared" si="22"/>
        <v>H</v>
      </c>
      <c r="X127" t="b">
        <f t="shared" si="23"/>
        <v>1</v>
      </c>
    </row>
    <row r="128" spans="1:24" x14ac:dyDescent="0.25">
      <c r="A128" t="str">
        <v>Real Sociedad</v>
      </c>
      <c r="B128" t="str">
        <v>Villarreal</v>
      </c>
      <c r="C128">
        <v>1</v>
      </c>
      <c r="D128">
        <v>3</v>
      </c>
      <c r="E128" t="str">
        <v>A</v>
      </c>
      <c r="F128" s="22">
        <f>INDEX('la-liga ranking'!$A$2:$I$21,MATCH($A128,'la-liga ranking'!$A$2:$A$21,0),7)/(INDEX('la-liga ranking'!$A$2:$I$21,MATCH($B128,'la-liga ranking'!$A$2:$A$21,0),7)+0.1)</f>
        <v>0.61705989110707804</v>
      </c>
      <c r="G128" s="22">
        <f>INDEX('la-liga ranking'!$A$2:$I$21,MATCH($A128,'la-liga ranking'!$A$2:$A$21,0),8)/(INDEX('la-liga ranking'!$A$2:$I$21,MATCH($B128,'la-liga ranking'!$A$2:$A$21,0),8)+0.1)*-1</f>
        <v>-0.99706744868035191</v>
      </c>
      <c r="H128" s="22">
        <f>INDEX('la-liga ranking'!$A$2:$I$21,MATCH($A128,'la-liga ranking'!$A$2:$A$21,0),9)/(INDEX('la-liga ranking'!$A$2:$I$21,MATCH($B128,'la-liga ranking'!$A$2:$A$21,0),9)+0.1)</f>
        <v>1.0546139359698681</v>
      </c>
      <c r="I128" s="22">
        <f>(INDEX('world ranking'!$A$2:$B$21,MATCH($A128,'world ranking'!$A$2:$A$21,0),2)/(INDEX('world ranking'!$A$2:$B$21,MATCH($B128,'world ranking'!$A$2:$A$21,0),2)+0.1))*20</f>
        <v>18.614361848250095</v>
      </c>
      <c r="J128" s="22">
        <f>(INDEX('la-liga ranking'!$A$2:$I$21,MATCH($A128,'la-liga ranking'!$A$2:$A$21,0),4)/(INDEX('la-liga ranking'!$A$2:$I$21,MATCH($B128,'la-liga ranking'!$A$2:$A$21,0),4)+0.1))*1</f>
        <v>1.0638297872340425</v>
      </c>
      <c r="K128" s="22">
        <f>(INDEX('la-liga ranking'!$A$2:$I$21,MATCH($A128,'la-liga ranking'!$A$2:$A$21,0),5)/(INDEX('la-liga ranking'!$A$2:$I$21,MATCH($B128,'la-liga ranking'!$A$2:$A$21,0),5)+0.1))*-1</f>
        <v>-0.8910891089108911</v>
      </c>
      <c r="L128" s="22">
        <f>(INDEX('la-liga ranking'!$A$2:$I$21,MATCH($B128,'la-liga ranking'!$A$2:$A$21,0),7)+0.1)/INDEX('la-liga ranking'!$A$2:$I$21,MATCH($A128,'la-liga ranking'!$A$2:$A$21,0),7)</f>
        <v>1.6205882352941177</v>
      </c>
      <c r="M128" s="22">
        <f>(INDEX('la-liga ranking'!$A$2:$I$21,MATCH($B128,'la-liga ranking'!$A$2:$A$21,0),8)+0.1)/INDEX('la-liga ranking'!$A$2:$I$21,MATCH($A128,'la-liga ranking'!$A$2:$A$21,0),8)*-1</f>
        <v>-1.0029411764705882</v>
      </c>
      <c r="N128" s="22">
        <f>(INDEX('la-liga ranking'!$A$2:$I$21,MATCH($B128,'la-liga ranking'!$A$2:$A$21,0),9)+0.1)/(INDEX('la-liga ranking'!$A$2:$I$21,MATCH($A128,'la-liga ranking'!$A$2:$A$21,0),9)+0.1)</f>
        <v>0.946524064171123</v>
      </c>
      <c r="O128" s="22">
        <f>((INDEX('world ranking'!$A$2:$B$21,MATCH($B128,'world ranking'!$A$2:$A$21,0),2)+0.1)/(INDEX('world ranking'!$A$2:$B$21,MATCH($A128,'world ranking'!$A$2:$A$21,0),2)+0.1))*20</f>
        <v>21.487515494953072</v>
      </c>
      <c r="P128" s="22">
        <f>(INDEX('la-liga ranking'!$A$2:$I$21,MATCH($B128,'la-liga ranking'!$A$2:$A$21,0),4)+0.1)/(INDEX('la-liga ranking'!$A$2:$I$21,MATCH($A128,'la-liga ranking'!$A$2:$A$21,0),4)+0.1)*1</f>
        <v>0.93377483443708609</v>
      </c>
      <c r="Q128" s="22">
        <f>(INDEX('la-liga ranking'!$A$2:$I$21,MATCH($B128,'la-liga ranking'!$A$2:$A$21,0),5)+0.1)/(INDEX('la-liga ranking'!$A$2:$I$21,MATCH($A128,'la-liga ranking'!$A$2:$A$21,0),5)+0.1)*-1</f>
        <v>-1.1098901098901099</v>
      </c>
      <c r="R128" s="22">
        <f t="shared" si="35"/>
        <v>20.434794350218333</v>
      </c>
      <c r="S128" s="22">
        <f t="shared" si="18"/>
        <v>22.875571342494698</v>
      </c>
      <c r="T128" s="22">
        <f t="shared" si="19"/>
        <v>43.310365692713034</v>
      </c>
      <c r="U128" s="14">
        <f t="shared" si="20"/>
        <v>0.47182225371180564</v>
      </c>
      <c r="V128" s="14">
        <f t="shared" si="21"/>
        <v>0.52817774628819425</v>
      </c>
      <c r="W128" t="str">
        <f t="shared" si="22"/>
        <v>A</v>
      </c>
      <c r="X128" t="b">
        <f t="shared" si="23"/>
        <v>1</v>
      </c>
    </row>
    <row r="129" spans="1:24" x14ac:dyDescent="0.25">
      <c r="A129" t="str">
        <v>Barcelona</v>
      </c>
      <c r="B129" t="str">
        <v>Elche CF</v>
      </c>
      <c r="C129">
        <v>3</v>
      </c>
      <c r="D129">
        <v>2</v>
      </c>
      <c r="E129" t="str">
        <v>H</v>
      </c>
      <c r="F129" s="22">
        <f>INDEX('la-liga ranking'!$A$2:$I$21,MATCH($A129,'la-liga ranking'!$A$2:$A$21,0),7)/(INDEX('la-liga ranking'!$A$2:$I$21,MATCH($B129,'la-liga ranking'!$A$2:$A$21,0),7)+0.1)</f>
        <v>1.752021563342318</v>
      </c>
      <c r="G129" s="22">
        <f>INDEX('la-liga ranking'!$A$2:$I$21,MATCH($A129,'la-liga ranking'!$A$2:$A$21,0),8)/(INDEX('la-liga ranking'!$A$2:$I$21,MATCH($B129,'la-liga ranking'!$A$2:$A$21,0),8)+0.1)*-1</f>
        <v>-0.72765072765072758</v>
      </c>
      <c r="H129" s="22">
        <f>INDEX('la-liga ranking'!$A$2:$I$21,MATCH($A129,'la-liga ranking'!$A$2:$A$21,0),9)/(INDEX('la-liga ranking'!$A$2:$I$21,MATCH($B129,'la-liga ranking'!$A$2:$A$21,0),9)+0.1)</f>
        <v>1.7647058823529411</v>
      </c>
      <c r="I129" s="22">
        <f>(INDEX('world ranking'!$A$2:$B$21,MATCH($A129,'world ranking'!$A$2:$A$21,0),2)/(INDEX('world ranking'!$A$2:$B$21,MATCH($B129,'world ranking'!$A$2:$A$21,0),2)+0.1))*20</f>
        <v>23.697042619213477</v>
      </c>
      <c r="J129" s="22">
        <f>(INDEX('la-liga ranking'!$A$2:$I$21,MATCH($A129,'la-liga ranking'!$A$2:$A$21,0),4)/(INDEX('la-liga ranking'!$A$2:$I$21,MATCH($B129,'la-liga ranking'!$A$2:$A$21,0),4)+0.1))*1</f>
        <v>1.9801980198019802</v>
      </c>
      <c r="K129" s="22">
        <f>(INDEX('la-liga ranking'!$A$2:$I$21,MATCH($A129,'la-liga ranking'!$A$2:$A$21,0),5)/(INDEX('la-liga ranking'!$A$2:$I$21,MATCH($B129,'la-liga ranking'!$A$2:$A$21,0),5)+0.1))*-1</f>
        <v>-0.37267080745341613</v>
      </c>
      <c r="L129" s="22">
        <f>(INDEX('la-liga ranking'!$A$2:$I$21,MATCH($B129,'la-liga ranking'!$A$2:$A$21,0),7)+0.1)/INDEX('la-liga ranking'!$A$2:$I$21,MATCH($A129,'la-liga ranking'!$A$2:$A$21,0),7)</f>
        <v>0.57076923076923081</v>
      </c>
      <c r="M129" s="22">
        <f>(INDEX('la-liga ranking'!$A$2:$I$21,MATCH($B129,'la-liga ranking'!$A$2:$A$21,0),8)+0.1)/INDEX('la-liga ranking'!$A$2:$I$21,MATCH($A129,'la-liga ranking'!$A$2:$A$21,0),8)*-1</f>
        <v>-1.3742857142857143</v>
      </c>
      <c r="N129" s="22">
        <f>(INDEX('la-liga ranking'!$A$2:$I$21,MATCH($B129,'la-liga ranking'!$A$2:$A$21,0),9)+0.1)/(INDEX('la-liga ranking'!$A$2:$I$21,MATCH($A129,'la-liga ranking'!$A$2:$A$21,0),9)+0.1)</f>
        <v>0.56584659913169322</v>
      </c>
      <c r="O129" s="22">
        <f>((INDEX('world ranking'!$A$2:$B$21,MATCH($B129,'world ranking'!$A$2:$A$21,0),2)+0.1)/(INDEX('world ranking'!$A$2:$B$21,MATCH($A129,'world ranking'!$A$2:$A$21,0),2)+0.1))*20</f>
        <v>16.878841323285766</v>
      </c>
      <c r="P129" s="22">
        <f>(INDEX('la-liga ranking'!$A$2:$I$21,MATCH($B129,'la-liga ranking'!$A$2:$A$21,0),4)+0.1)/(INDEX('la-liga ranking'!$A$2:$I$21,MATCH($A129,'la-liga ranking'!$A$2:$A$21,0),4)+0.1)*1</f>
        <v>0.50248756218905466</v>
      </c>
      <c r="Q129" s="22">
        <f>(INDEX('la-liga ranking'!$A$2:$I$21,MATCH($B129,'la-liga ranking'!$A$2:$A$21,0),5)+0.1)/(INDEX('la-liga ranking'!$A$2:$I$21,MATCH($A129,'la-liga ranking'!$A$2:$A$21,0),5)+0.1)*-1</f>
        <v>-2.6393442622950825</v>
      </c>
      <c r="R129" s="22">
        <f t="shared" si="35"/>
        <v>29.498328877086898</v>
      </c>
      <c r="S129" s="22">
        <f t="shared" si="18"/>
        <v>14.504314738794946</v>
      </c>
      <c r="T129" s="22">
        <f t="shared" si="19"/>
        <v>44.002643615881844</v>
      </c>
      <c r="U129" s="14">
        <f t="shared" si="20"/>
        <v>0.67037628772013336</v>
      </c>
      <c r="V129" s="14">
        <f t="shared" si="21"/>
        <v>0.32962371227986659</v>
      </c>
      <c r="W129" t="str">
        <f t="shared" si="22"/>
        <v>H</v>
      </c>
      <c r="X129" t="b">
        <f t="shared" si="23"/>
        <v>1</v>
      </c>
    </row>
    <row r="130" spans="1:24" x14ac:dyDescent="0.25">
      <c r="A130" t="str">
        <v>Sevilla</v>
      </c>
      <c r="B130" t="str">
        <v>Atlético Madrid</v>
      </c>
      <c r="C130">
        <v>2</v>
      </c>
      <c r="D130">
        <v>1</v>
      </c>
      <c r="E130" t="str">
        <v>H</v>
      </c>
      <c r="F130" s="22">
        <f>INDEX('la-liga ranking'!$A$2:$I$21,MATCH($A130,'la-liga ranking'!$A$2:$A$21,0),7)/(INDEX('la-liga ranking'!$A$2:$I$21,MATCH($B130,'la-liga ranking'!$A$2:$A$21,0),7)+0.1)</f>
        <v>0.84858569051580701</v>
      </c>
      <c r="G130" s="22">
        <f>INDEX('la-liga ranking'!$A$2:$I$21,MATCH($A130,'la-liga ranking'!$A$2:$A$21,0),8)/(INDEX('la-liga ranking'!$A$2:$I$21,MATCH($B130,'la-liga ranking'!$A$2:$A$21,0),8)+0.1)*-1</f>
        <v>-0.7055961070559611</v>
      </c>
      <c r="H130" s="22">
        <f>INDEX('la-liga ranking'!$A$2:$I$21,MATCH($A130,'la-liga ranking'!$A$2:$A$21,0),9)/(INDEX('la-liga ranking'!$A$2:$I$21,MATCH($B130,'la-liga ranking'!$A$2:$A$21,0),9)+0.1)</f>
        <v>1.014040561622465</v>
      </c>
      <c r="I130" s="22">
        <f>(INDEX('world ranking'!$A$2:$B$21,MATCH($A130,'world ranking'!$A$2:$A$21,0),2)/(INDEX('world ranking'!$A$2:$B$21,MATCH($B130,'world ranking'!$A$2:$A$21,0),2)+0.1))*20</f>
        <v>20.153159605531378</v>
      </c>
      <c r="J130" s="22">
        <f>(INDEX('la-liga ranking'!$A$2:$I$21,MATCH($A130,'la-liga ranking'!$A$2:$A$21,0),4)/(INDEX('la-liga ranking'!$A$2:$I$21,MATCH($B130,'la-liga ranking'!$A$2:$A$21,0),4)+0.1))*1</f>
        <v>0.89005235602094235</v>
      </c>
      <c r="K130" s="22">
        <f>(INDEX('la-liga ranking'!$A$2:$I$21,MATCH($A130,'la-liga ranking'!$A$2:$A$21,0),5)/(INDEX('la-liga ranking'!$A$2:$I$21,MATCH($B130,'la-liga ranking'!$A$2:$A$21,0),5)+0.1))*-1</f>
        <v>-0.43956043956043955</v>
      </c>
      <c r="L130" s="22">
        <f>(INDEX('la-liga ranking'!$A$2:$I$21,MATCH($B130,'la-liga ranking'!$A$2:$A$21,0),7)+0.1)/INDEX('la-liga ranking'!$A$2:$I$21,MATCH($A130,'la-liga ranking'!$A$2:$A$21,0),7)</f>
        <v>1.1784313725490196</v>
      </c>
      <c r="M130" s="22">
        <f>(INDEX('la-liga ranking'!$A$2:$I$21,MATCH($B130,'la-liga ranking'!$A$2:$A$21,0),8)+0.1)/INDEX('la-liga ranking'!$A$2:$I$21,MATCH($A130,'la-liga ranking'!$A$2:$A$21,0),8)*-1</f>
        <v>-1.4172413793103449</v>
      </c>
      <c r="N130" s="22">
        <f>(INDEX('la-liga ranking'!$A$2:$I$21,MATCH($B130,'la-liga ranking'!$A$2:$A$21,0),9)+0.1)/(INDEX('la-liga ranking'!$A$2:$I$21,MATCH($A130,'la-liga ranking'!$A$2:$A$21,0),9)+0.1)</f>
        <v>0.98463901689708144</v>
      </c>
      <c r="O130" s="22">
        <f>((INDEX('world ranking'!$A$2:$B$21,MATCH($B130,'world ranking'!$A$2:$A$21,0),2)+0.1)/(INDEX('world ranking'!$A$2:$B$21,MATCH($A130,'world ranking'!$A$2:$A$21,0),2)+0.1))*20</f>
        <v>19.846919249904325</v>
      </c>
      <c r="P130" s="22">
        <f>(INDEX('la-liga ranking'!$A$2:$I$21,MATCH($B130,'la-liga ranking'!$A$2:$A$21,0),4)+0.1)/(INDEX('la-liga ranking'!$A$2:$I$21,MATCH($A130,'la-liga ranking'!$A$2:$A$21,0),4)+0.1)*1</f>
        <v>1.1169590643274854</v>
      </c>
      <c r="Q130" s="22">
        <f>(INDEX('la-liga ranking'!$A$2:$I$21,MATCH($B130,'la-liga ranking'!$A$2:$A$21,0),5)+0.1)/(INDEX('la-liga ranking'!$A$2:$I$21,MATCH($A130,'la-liga ranking'!$A$2:$A$21,0),5)+0.1)*-1</f>
        <v>-2.2195121951219514</v>
      </c>
      <c r="R130" s="22">
        <f t="shared" si="35"/>
        <v>22.848715750427903</v>
      </c>
      <c r="S130" s="22">
        <f t="shared" si="18"/>
        <v>19.490195129245617</v>
      </c>
      <c r="T130" s="22">
        <f t="shared" si="19"/>
        <v>42.33891087967352</v>
      </c>
      <c r="U130" s="14">
        <f t="shared" si="20"/>
        <v>0.53966234075703012</v>
      </c>
      <c r="V130" s="14">
        <f t="shared" si="21"/>
        <v>0.46033765924296982</v>
      </c>
      <c r="W130" t="str">
        <f t="shared" si="22"/>
        <v>H</v>
      </c>
      <c r="X130" t="b">
        <f t="shared" si="23"/>
        <v>1</v>
      </c>
    </row>
    <row r="131" spans="1:24" x14ac:dyDescent="0.25">
      <c r="A131" t="str">
        <v>Deportivo Alavés</v>
      </c>
      <c r="B131" t="str">
        <v>Real Betis Balompié</v>
      </c>
      <c r="C131">
        <v>0</v>
      </c>
      <c r="D131">
        <v>1</v>
      </c>
      <c r="E131" t="str">
        <v>A</v>
      </c>
      <c r="F131" s="22">
        <f>INDEX('la-liga ranking'!$A$2:$I$21,MATCH($A131,'la-liga ranking'!$A$2:$A$21,0),7)/(INDEX('la-liga ranking'!$A$2:$I$21,MATCH($B131,'la-liga ranking'!$A$2:$A$21,0),7)+0.1)</f>
        <v>0.49036777583187391</v>
      </c>
      <c r="G131" s="22">
        <f>INDEX('la-liga ranking'!$A$2:$I$21,MATCH($A131,'la-liga ranking'!$A$2:$A$21,0),8)/(INDEX('la-liga ranking'!$A$2:$I$21,MATCH($B131,'la-liga ranking'!$A$2:$A$21,0),8)+0.1)*-1</f>
        <v>-1.4962593516209475</v>
      </c>
      <c r="H131" s="22">
        <f>INDEX('la-liga ranking'!$A$2:$I$21,MATCH($A131,'la-liga ranking'!$A$2:$A$21,0),9)/(INDEX('la-liga ranking'!$A$2:$I$21,MATCH($B131,'la-liga ranking'!$A$2:$A$21,0),9)+0.1)</f>
        <v>0.48192771084337349</v>
      </c>
      <c r="I131" s="22">
        <f>(INDEX('world ranking'!$A$2:$B$21,MATCH($A131,'world ranking'!$A$2:$A$21,0),2)/(INDEX('world ranking'!$A$2:$B$21,MATCH($B131,'world ranking'!$A$2:$A$21,0),2)+0.1))*20</f>
        <v>17.540635230601346</v>
      </c>
      <c r="J131" s="22">
        <f>(INDEX('la-liga ranking'!$A$2:$I$21,MATCH($A131,'la-liga ranking'!$A$2:$A$21,0),4)/(INDEX('la-liga ranking'!$A$2:$I$21,MATCH($B131,'la-liga ranking'!$A$2:$A$21,0),4)+0.1))*1</f>
        <v>0.40935672514619881</v>
      </c>
      <c r="K131" s="22">
        <f>(INDEX('la-liga ranking'!$A$2:$I$21,MATCH($A131,'la-liga ranking'!$A$2:$A$21,0),5)/(INDEX('la-liga ranking'!$A$2:$I$21,MATCH($B131,'la-liga ranking'!$A$2:$A$21,0),5)+0.1))*-1</f>
        <v>-1.8918918918918919</v>
      </c>
      <c r="L131" s="22">
        <f>(INDEX('la-liga ranking'!$A$2:$I$21,MATCH($B131,'la-liga ranking'!$A$2:$A$21,0),7)+0.1)/INDEX('la-liga ranking'!$A$2:$I$21,MATCH($A131,'la-liga ranking'!$A$2:$A$21,0),7)</f>
        <v>2.0392857142857141</v>
      </c>
      <c r="M131" s="22">
        <f>(INDEX('la-liga ranking'!$A$2:$I$21,MATCH($B131,'la-liga ranking'!$A$2:$A$21,0),8)+0.1)/INDEX('la-liga ranking'!$A$2:$I$21,MATCH($A131,'la-liga ranking'!$A$2:$A$21,0),8)*-1</f>
        <v>-0.66833333333333333</v>
      </c>
      <c r="N131" s="22">
        <f>(INDEX('la-liga ranking'!$A$2:$I$21,MATCH($B131,'la-liga ranking'!$A$2:$A$21,0),9)+0.1)/(INDEX('la-liga ranking'!$A$2:$I$21,MATCH($A131,'la-liga ranking'!$A$2:$A$21,0),9)+0.1)</f>
        <v>2.0676156583629894</v>
      </c>
      <c r="O131" s="22">
        <f>((INDEX('world ranking'!$A$2:$B$21,MATCH($B131,'world ranking'!$A$2:$A$21,0),2)+0.1)/(INDEX('world ranking'!$A$2:$B$21,MATCH($A131,'world ranking'!$A$2:$A$21,0),2)+0.1))*20</f>
        <v>22.802697924169998</v>
      </c>
      <c r="P131" s="22">
        <f>(INDEX('la-liga ranking'!$A$2:$I$21,MATCH($B131,'la-liga ranking'!$A$2:$A$21,0),4)+0.1)/(INDEX('la-liga ranking'!$A$2:$I$21,MATCH($A131,'la-liga ranking'!$A$2:$A$21,0),4)+0.1)*1</f>
        <v>2.4084507042253525</v>
      </c>
      <c r="Q131" s="22">
        <f>(INDEX('la-liga ranking'!$A$2:$I$21,MATCH($B131,'la-liga ranking'!$A$2:$A$21,0),5)+0.1)/(INDEX('la-liga ranking'!$A$2:$I$21,MATCH($A131,'la-liga ranking'!$A$2:$A$21,0),5)+0.1)*-1</f>
        <v>-0.52606635071090047</v>
      </c>
      <c r="R131" s="22">
        <f t="shared" si="35"/>
        <v>16.310843008855453</v>
      </c>
      <c r="S131" s="22">
        <f t="shared" ref="S131:S133" si="36">SUM(L131:Q131)</f>
        <v>28.123650316999822</v>
      </c>
      <c r="T131" s="22">
        <f t="shared" ref="T131:T194" si="37">SUM(R131:S131)</f>
        <v>44.434493325855271</v>
      </c>
      <c r="U131" s="14">
        <f t="shared" ref="U131:U194" si="38">R131/T131</f>
        <v>0.36707615611236416</v>
      </c>
      <c r="V131" s="14">
        <f t="shared" ref="V131:V194" si="39">S131/T131</f>
        <v>0.6329238438876359</v>
      </c>
      <c r="W131" t="str">
        <f t="shared" ref="W131:W194" si="40">IF(U131&gt;V131, "H", IF(U131&lt;V131, "A", "D"))</f>
        <v>A</v>
      </c>
      <c r="X131" t="b">
        <f t="shared" ref="X131:X194" si="41">OR(W131=E131, E131="D")</f>
        <v>1</v>
      </c>
    </row>
    <row r="132" spans="1:24" x14ac:dyDescent="0.25">
      <c r="A132" t="str">
        <v>Espanyol</v>
      </c>
      <c r="B132" t="str">
        <v>Cádiz</v>
      </c>
      <c r="C132">
        <v>2</v>
      </c>
      <c r="D132">
        <v>0</v>
      </c>
      <c r="E132" t="str">
        <v>H</v>
      </c>
      <c r="F132" s="22">
        <f>INDEX('la-liga ranking'!$A$2:$I$21,MATCH($A132,'la-liga ranking'!$A$2:$A$21,0),7)/(INDEX('la-liga ranking'!$A$2:$I$21,MATCH($B132,'la-liga ranking'!$A$2:$A$21,0),7)+0.1)</f>
        <v>1.148036253776435</v>
      </c>
      <c r="G132" s="22">
        <f>INDEX('la-liga ranking'!$A$2:$I$21,MATCH($A132,'la-liga ranking'!$A$2:$A$21,0),8)/(INDEX('la-liga ranking'!$A$2:$I$21,MATCH($B132,'la-liga ranking'!$A$2:$A$21,0),8)+0.1)*-1</f>
        <v>-1.0615711252653928</v>
      </c>
      <c r="H132" s="22">
        <f>INDEX('la-liga ranking'!$A$2:$I$21,MATCH($A132,'la-liga ranking'!$A$2:$A$21,0),9)/(INDEX('la-liga ranking'!$A$2:$I$21,MATCH($B132,'la-liga ranking'!$A$2:$A$21,0),9)+0.1)</f>
        <v>1.1396011396011396</v>
      </c>
      <c r="I132" s="22">
        <f>(INDEX('world ranking'!$A$2:$B$21,MATCH($A132,'world ranking'!$A$2:$A$21,0),2)/(INDEX('world ranking'!$A$2:$B$21,MATCH($B132,'world ranking'!$A$2:$A$21,0),2)+0.1))*20</f>
        <v>20.662198925087921</v>
      </c>
      <c r="J132" s="22">
        <f>(INDEX('la-liga ranking'!$A$2:$I$21,MATCH($A132,'la-liga ranking'!$A$2:$A$21,0),4)/(INDEX('la-liga ranking'!$A$2:$I$21,MATCH($B132,'la-liga ranking'!$A$2:$A$21,0),4)+0.1))*1</f>
        <v>1.4084507042253522</v>
      </c>
      <c r="K132" s="22">
        <f>(INDEX('la-liga ranking'!$A$2:$I$21,MATCH($A132,'la-liga ranking'!$A$2:$A$21,0),5)/(INDEX('la-liga ranking'!$A$2:$I$21,MATCH($B132,'la-liga ranking'!$A$2:$A$21,0),5)+0.1))*-1</f>
        <v>-1.0638297872340425</v>
      </c>
      <c r="L132" s="22">
        <f>(INDEX('la-liga ranking'!$A$2:$I$21,MATCH($B132,'la-liga ranking'!$A$2:$A$21,0),7)+0.1)/INDEX('la-liga ranking'!$A$2:$I$21,MATCH($A132,'la-liga ranking'!$A$2:$A$21,0),7)</f>
        <v>0.87105263157894741</v>
      </c>
      <c r="M132" s="22">
        <f>(INDEX('la-liga ranking'!$A$2:$I$21,MATCH($B132,'la-liga ranking'!$A$2:$A$21,0),8)+0.1)/INDEX('la-liga ranking'!$A$2:$I$21,MATCH($A132,'la-liga ranking'!$A$2:$A$21,0),8)*-1</f>
        <v>-0.94200000000000006</v>
      </c>
      <c r="N132" s="22">
        <f>(INDEX('la-liga ranking'!$A$2:$I$21,MATCH($B132,'la-liga ranking'!$A$2:$A$21,0),9)+0.1)/(INDEX('la-liga ranking'!$A$2:$I$21,MATCH($A132,'la-liga ranking'!$A$2:$A$21,0),9)+0.1)</f>
        <v>0.87531172069825436</v>
      </c>
      <c r="O132" s="22">
        <f>((INDEX('world ranking'!$A$2:$B$21,MATCH($B132,'world ranking'!$A$2:$A$21,0),2)+0.1)/(INDEX('world ranking'!$A$2:$B$21,MATCH($A132,'world ranking'!$A$2:$A$21,0),2)+0.1))*20</f>
        <v>19.357780489371269</v>
      </c>
      <c r="P132" s="22">
        <f>(INDEX('la-liga ranking'!$A$2:$I$21,MATCH($B132,'la-liga ranking'!$A$2:$A$21,0),4)+0.1)/(INDEX('la-liga ranking'!$A$2:$I$21,MATCH($A132,'la-liga ranking'!$A$2:$A$21,0),4)+0.1)*1</f>
        <v>0.70297029702970293</v>
      </c>
      <c r="Q132" s="22">
        <f>(INDEX('la-liga ranking'!$A$2:$I$21,MATCH($B132,'la-liga ranking'!$A$2:$A$21,0),5)+0.1)/(INDEX('la-liga ranking'!$A$2:$I$21,MATCH($A132,'la-liga ranking'!$A$2:$A$21,0),5)+0.1)*-1</f>
        <v>-0.93377483443708609</v>
      </c>
      <c r="R132" s="22">
        <f t="shared" si="35"/>
        <v>23.344530415700984</v>
      </c>
      <c r="S132" s="22">
        <f t="shared" si="36"/>
        <v>19.93134030424109</v>
      </c>
      <c r="T132" s="22">
        <f t="shared" si="37"/>
        <v>43.275870719942077</v>
      </c>
      <c r="U132" s="14">
        <f t="shared" si="38"/>
        <v>0.53943525635276302</v>
      </c>
      <c r="V132" s="14">
        <f t="shared" si="39"/>
        <v>0.46056474364723693</v>
      </c>
      <c r="W132" t="str">
        <f t="shared" si="40"/>
        <v>H</v>
      </c>
      <c r="X132" t="b">
        <f t="shared" si="41"/>
        <v>1</v>
      </c>
    </row>
    <row r="133" spans="1:24" x14ac:dyDescent="0.25">
      <c r="A133" t="str">
        <v>Rayo Vallecano</v>
      </c>
      <c r="B133" t="str">
        <v>Getafe</v>
      </c>
      <c r="C133">
        <v>3</v>
      </c>
      <c r="D133">
        <v>0</v>
      </c>
      <c r="E133" t="str">
        <v>H</v>
      </c>
      <c r="F133" s="22">
        <f>INDEX('la-liga ranking'!$A$2:$I$21,MATCH($A133,'la-liga ranking'!$A$2:$A$21,0),7)/(INDEX('la-liga ranking'!$A$2:$I$21,MATCH($B133,'la-liga ranking'!$A$2:$A$21,0),7)+0.1)</f>
        <v>1.12540192926045</v>
      </c>
      <c r="G133" s="22">
        <f>INDEX('la-liga ranking'!$A$2:$I$21,MATCH($A133,'la-liga ranking'!$A$2:$A$21,0),8)/(INDEX('la-liga ranking'!$A$2:$I$21,MATCH($B133,'la-liga ranking'!$A$2:$A$21,0),8)+0.1)*-1</f>
        <v>-1.0512129380053907</v>
      </c>
      <c r="H133" s="22">
        <f>INDEX('la-liga ranking'!$A$2:$I$21,MATCH($A133,'la-liga ranking'!$A$2:$A$21,0),9)/(INDEX('la-liga ranking'!$A$2:$I$21,MATCH($B133,'la-liga ranking'!$A$2:$A$21,0),9)+0.1)</f>
        <v>1.1320754716981132</v>
      </c>
      <c r="I133" s="22">
        <f>(INDEX('world ranking'!$A$2:$B$21,MATCH($A133,'world ranking'!$A$2:$A$21,0),2)/(INDEX('world ranking'!$A$2:$B$21,MATCH($B133,'world ranking'!$A$2:$A$21,0),2)+0.1))*20</f>
        <v>19.303581404009684</v>
      </c>
      <c r="J133" s="22">
        <f>(INDEX('la-liga ranking'!$A$2:$I$21,MATCH($A133,'la-liga ranking'!$A$2:$A$21,0),4)/(INDEX('la-liga ranking'!$A$2:$I$21,MATCH($B133,'la-liga ranking'!$A$2:$A$21,0),4)+0.1))*1</f>
        <v>1.3580246913580247</v>
      </c>
      <c r="K133" s="22">
        <f>(INDEX('la-liga ranking'!$A$2:$I$21,MATCH($A133,'la-liga ranking'!$A$2:$A$21,0),5)/(INDEX('la-liga ranking'!$A$2:$I$21,MATCH($B133,'la-liga ranking'!$A$2:$A$21,0),5)+0.1))*-1</f>
        <v>-1.0638297872340425</v>
      </c>
      <c r="L133" s="22">
        <f>(INDEX('la-liga ranking'!$A$2:$I$21,MATCH($B133,'la-liga ranking'!$A$2:$A$21,0),7)+0.1)/INDEX('la-liga ranking'!$A$2:$I$21,MATCH($A133,'la-liga ranking'!$A$2:$A$21,0),7)</f>
        <v>0.88857142857142857</v>
      </c>
      <c r="M133" s="22">
        <f>(INDEX('la-liga ranking'!$A$2:$I$21,MATCH($B133,'la-liga ranking'!$A$2:$A$21,0),8)+0.1)/INDEX('la-liga ranking'!$A$2:$I$21,MATCH($A133,'la-liga ranking'!$A$2:$A$21,0),8)*-1</f>
        <v>-0.95128205128205134</v>
      </c>
      <c r="N133" s="22">
        <f>(INDEX('la-liga ranking'!$A$2:$I$21,MATCH($B133,'la-liga ranking'!$A$2:$A$21,0),9)+0.1)/(INDEX('la-liga ranking'!$A$2:$I$21,MATCH($A133,'la-liga ranking'!$A$2:$A$21,0),9)+0.1)</f>
        <v>0.88123515439429934</v>
      </c>
      <c r="O133" s="22">
        <f>((INDEX('world ranking'!$A$2:$B$21,MATCH($B133,'world ranking'!$A$2:$A$21,0),2)+0.1)/(INDEX('world ranking'!$A$2:$B$21,MATCH($A133,'world ranking'!$A$2:$A$21,0),2)+0.1))*20</f>
        <v>20.720210918911967</v>
      </c>
      <c r="P133" s="22">
        <f>(INDEX('la-liga ranking'!$A$2:$I$21,MATCH($B133,'la-liga ranking'!$A$2:$A$21,0),4)+0.1)/(INDEX('la-liga ranking'!$A$2:$I$21,MATCH($A133,'la-liga ranking'!$A$2:$A$21,0),4)+0.1)*1</f>
        <v>0.72972972972972971</v>
      </c>
      <c r="Q133" s="22">
        <f>(INDEX('la-liga ranking'!$A$2:$I$21,MATCH($B133,'la-liga ranking'!$A$2:$A$21,0),5)+0.1)/(INDEX('la-liga ranking'!$A$2:$I$21,MATCH($A133,'la-liga ranking'!$A$2:$A$21,0),5)+0.1)*-1</f>
        <v>-0.93377483443708609</v>
      </c>
      <c r="R133" s="22">
        <f t="shared" si="35"/>
        <v>21.844242809641184</v>
      </c>
      <c r="S133" s="22">
        <f t="shared" si="36"/>
        <v>21.334690345888287</v>
      </c>
      <c r="T133" s="22">
        <f t="shared" si="37"/>
        <v>43.178933155529471</v>
      </c>
      <c r="U133" s="14">
        <f t="shared" si="38"/>
        <v>0.50590047537670169</v>
      </c>
      <c r="V133" s="14">
        <f t="shared" si="39"/>
        <v>0.49409952462329837</v>
      </c>
      <c r="W133" t="str">
        <f t="shared" si="40"/>
        <v>H</v>
      </c>
      <c r="X133" t="b">
        <f t="shared" si="41"/>
        <v>1</v>
      </c>
    </row>
    <row r="134" spans="1:24" x14ac:dyDescent="0.25">
      <c r="A134" t="str">
        <v>Atlético Madrid</v>
      </c>
      <c r="B134" t="str">
        <v>Athletic Club</v>
      </c>
      <c r="C134">
        <v>0</v>
      </c>
      <c r="D134">
        <v>0</v>
      </c>
      <c r="E134" t="str">
        <v>D</v>
      </c>
      <c r="F134" s="22">
        <f>INDEX('la-liga ranking'!$A$2:$I$21,MATCH($A134,'la-liga ranking'!$A$2:$A$21,0),7)/(INDEX('la-liga ranking'!$A$2:$I$21,MATCH($B134,'la-liga ranking'!$A$2:$A$21,0),7)+0.1)</f>
        <v>1.4598540145985401</v>
      </c>
      <c r="G134" s="22">
        <f>INDEX('la-liga ranking'!$A$2:$I$21,MATCH($A134,'la-liga ranking'!$A$2:$A$21,0),8)/(INDEX('la-liga ranking'!$A$2:$I$21,MATCH($B134,'la-liga ranking'!$A$2:$A$21,0),8)+0.1)</f>
        <v>1.2023460410557185</v>
      </c>
      <c r="H134" s="22">
        <f>INDEX('la-liga ranking'!$A$2:$I$21,MATCH($A134,'la-liga ranking'!$A$2:$A$21,0),9)/(INDEX('la-liga ranking'!$A$2:$I$21,MATCH($B134,'la-liga ranking'!$A$2:$A$21,0),9)+0.1)</f>
        <v>1.2284069097888675</v>
      </c>
      <c r="I134" s="22">
        <f>(INDEX('world ranking'!$A$2:$B$21,MATCH($A134,'world ranking'!$A$2:$A$21,0),2)/(INDEX('world ranking'!$A$2:$B$21,MATCH($B134,'world ranking'!$A$2:$A$21,0),2)+0.1))*20</f>
        <v>21.364251662644932</v>
      </c>
      <c r="J134" s="22">
        <f>INDEX('la-liga ranking'!$A$2:$I$21,MATCH($A134,'la-liga ranking'!$A$2:$A$21,0),4)/(INDEX('la-liga ranking'!$A$2:$I$21,MATCH($B134,'la-liga ranking'!$A$2:$A$21,0),4)+0.1)</f>
        <v>1.4503816793893129</v>
      </c>
      <c r="K134" s="22">
        <f>INDEX('la-liga ranking'!$A$2:$I$21,MATCH($A134,'la-liga ranking'!$A$2:$A$21,0),5)/(INDEX('la-liga ranking'!$A$2:$I$21,MATCH($B134,'la-liga ranking'!$A$2:$A$21,0),5)+0.1)</f>
        <v>0.98901098901098905</v>
      </c>
      <c r="L134" s="22">
        <f>(INDEX('la-liga ranking'!$A$2:$I$21,MATCH($B134,'la-liga ranking'!$A$2:$A$21,0),7)+0.1)/INDEX('la-liga ranking'!$A$2:$I$21,MATCH($A134,'la-liga ranking'!$A$2:$A$21,0),7)</f>
        <v>0.68500000000000005</v>
      </c>
      <c r="M134" s="22">
        <f>(INDEX('la-liga ranking'!$A$2:$I$21,MATCH($B134,'la-liga ranking'!$A$2:$A$21,0),8)+0.1)/INDEX('la-liga ranking'!$A$2:$I$21,MATCH($A134,'la-liga ranking'!$A$2:$A$21,0),8)</f>
        <v>0.8317073170731708</v>
      </c>
      <c r="N134" s="22">
        <f>(INDEX('la-liga ranking'!$A$2:$I$21,MATCH($B134,'la-liga ranking'!$A$2:$A$21,0),9)+0.1)/(INDEX('la-liga ranking'!$A$2:$I$21,MATCH($A134,'la-liga ranking'!$A$2:$A$21,0),9)+0.1)</f>
        <v>0.81279251170046807</v>
      </c>
      <c r="O134" s="22">
        <f>((INDEX('world ranking'!$A$2:$B$21,MATCH($B134,'world ranking'!$A$2:$A$21,0),2)+0.1)/(INDEX('world ranking'!$A$2:$B$21,MATCH($A134,'world ranking'!$A$2:$A$21,0),2)+0.1))*20</f>
        <v>18.721833507795715</v>
      </c>
      <c r="P134" s="22">
        <f>(INDEX('la-liga ranking'!$A$2:$I$21,MATCH($B134,'la-liga ranking'!$A$2:$A$21,0),4)+0.1)/(INDEX('la-liga ranking'!$A$2:$I$21,MATCH($A134,'la-liga ranking'!$A$2:$A$21,0),4)+0.1)</f>
        <v>0.68586387434554963</v>
      </c>
      <c r="Q134" s="22">
        <f>(INDEX('la-liga ranking'!$A$2:$I$21,MATCH($B134,'la-liga ranking'!$A$2:$A$21,0),5)+0.1)/(INDEX('la-liga ranking'!$A$2:$I$21,MATCH($A134,'la-liga ranking'!$A$2:$A$21,0),5)+0.1)</f>
        <v>1</v>
      </c>
      <c r="R134" s="22">
        <f t="shared" ref="R134:R193" si="42">SUM(F134:K134)*1.035</f>
        <v>28.663550091865449</v>
      </c>
      <c r="S134" s="22">
        <f t="shared" ref="S134:S194" si="43">SUM(L134:Q134)</f>
        <v>22.737197210914903</v>
      </c>
      <c r="T134" s="22">
        <f t="shared" si="37"/>
        <v>51.400747302780353</v>
      </c>
      <c r="U134" s="14">
        <f t="shared" si="38"/>
        <v>0.557648508941328</v>
      </c>
      <c r="V134" s="14">
        <f t="shared" si="39"/>
        <v>0.44235149105867205</v>
      </c>
      <c r="W134" t="str">
        <f t="shared" si="40"/>
        <v>H</v>
      </c>
      <c r="X134" t="b">
        <f t="shared" si="41"/>
        <v>1</v>
      </c>
    </row>
    <row r="135" spans="1:24" x14ac:dyDescent="0.25">
      <c r="A135" t="str">
        <v>Elche CF</v>
      </c>
      <c r="B135" t="str">
        <v>Levante</v>
      </c>
      <c r="C135">
        <v>1</v>
      </c>
      <c r="D135">
        <v>1</v>
      </c>
      <c r="E135" t="str">
        <v>D</v>
      </c>
      <c r="F135" s="22">
        <f>INDEX('la-liga ranking'!$A$2:$I$21,MATCH($A135,'la-liga ranking'!$A$2:$A$21,0),7)/(INDEX('la-liga ranking'!$A$2:$I$21,MATCH($B135,'la-liga ranking'!$A$2:$A$21,0),7)+0.1)</f>
        <v>0.83900226757369611</v>
      </c>
      <c r="G135" s="22">
        <f>INDEX('la-liga ranking'!$A$2:$I$21,MATCH($A135,'la-liga ranking'!$A$2:$A$21,0),8)/(INDEX('la-liga ranking'!$A$2:$I$21,MATCH($B135,'la-liga ranking'!$A$2:$A$21,0),8)+0.1)</f>
        <v>0.71535022354694489</v>
      </c>
      <c r="H135" s="22">
        <f>INDEX('la-liga ranking'!$A$2:$I$21,MATCH($A135,'la-liga ranking'!$A$2:$A$21,0),9)/(INDEX('la-liga ranking'!$A$2:$I$21,MATCH($B135,'la-liga ranking'!$A$2:$A$21,0),9)+0.1)</f>
        <v>1.3402061855670102</v>
      </c>
      <c r="I135" s="22">
        <f>(INDEX('world ranking'!$A$2:$B$21,MATCH($A135,'world ranking'!$A$2:$A$21,0),2)/(INDEX('world ranking'!$A$2:$B$21,MATCH($B135,'world ranking'!$A$2:$A$21,0),2)+0.1))*20</f>
        <v>20.884862112294162</v>
      </c>
      <c r="J135" s="22">
        <f>INDEX('la-liga ranking'!$A$2:$I$21,MATCH($A135,'la-liga ranking'!$A$2:$A$21,0),4)/(INDEX('la-liga ranking'!$A$2:$I$21,MATCH($B135,'la-liga ranking'!$A$2:$A$21,0),4)+0.1)</f>
        <v>1.639344262295082</v>
      </c>
      <c r="K135" s="22">
        <f>INDEX('la-liga ranking'!$A$2:$I$21,MATCH($A135,'la-liga ranking'!$A$2:$A$21,0),5)/(INDEX('la-liga ranking'!$A$2:$I$21,MATCH($B135,'la-liga ranking'!$A$2:$A$21,0),5)+0.1)</f>
        <v>0.88397790055248615</v>
      </c>
      <c r="L135" s="22">
        <f>(INDEX('la-liga ranking'!$A$2:$I$21,MATCH($B135,'la-liga ranking'!$A$2:$A$21,0),7)+0.1)/INDEX('la-liga ranking'!$A$2:$I$21,MATCH($A135,'la-liga ranking'!$A$2:$A$21,0),7)</f>
        <v>1.1918918918918919</v>
      </c>
      <c r="M135" s="22">
        <f>(INDEX('la-liga ranking'!$A$2:$I$21,MATCH($B135,'la-liga ranking'!$A$2:$A$21,0),8)+0.1)/INDEX('la-liga ranking'!$A$2:$I$21,MATCH($A135,'la-liga ranking'!$A$2:$A$21,0),8)</f>
        <v>1.3979166666666665</v>
      </c>
      <c r="N135" s="22">
        <f>(INDEX('la-liga ranking'!$A$2:$I$21,MATCH($B135,'la-liga ranking'!$A$2:$A$21,0),9)+0.1)/(INDEX('la-liga ranking'!$A$2:$I$21,MATCH($A135,'la-liga ranking'!$A$2:$A$21,0),9)+0.1)</f>
        <v>0.74424552429667523</v>
      </c>
      <c r="O135" s="22">
        <f>((INDEX('world ranking'!$A$2:$B$21,MATCH($B135,'world ranking'!$A$2:$A$21,0),2)+0.1)/(INDEX('world ranking'!$A$2:$B$21,MATCH($A135,'world ranking'!$A$2:$A$21,0),2)+0.1))*20</f>
        <v>19.15141536318156</v>
      </c>
      <c r="P135" s="22">
        <f>(INDEX('la-liga ranking'!$A$2:$I$21,MATCH($B135,'la-liga ranking'!$A$2:$A$21,0),4)+0.1)/(INDEX('la-liga ranking'!$A$2:$I$21,MATCH($A135,'la-liga ranking'!$A$2:$A$21,0),4)+0.1)</f>
        <v>0.60396039603960394</v>
      </c>
      <c r="Q135" s="22">
        <f>(INDEX('la-liga ranking'!$A$2:$I$21,MATCH($B135,'la-liga ranking'!$A$2:$A$21,0),5)+0.1)/(INDEX('la-liga ranking'!$A$2:$I$21,MATCH($A135,'la-liga ranking'!$A$2:$A$21,0),5)+0.1)</f>
        <v>1.1242236024844721</v>
      </c>
      <c r="R135" s="22">
        <f t="shared" si="42"/>
        <v>27.223338955143412</v>
      </c>
      <c r="S135" s="22">
        <f t="shared" si="43"/>
        <v>24.213653444560869</v>
      </c>
      <c r="T135" s="22">
        <f t="shared" si="37"/>
        <v>51.43699239970428</v>
      </c>
      <c r="U135" s="14">
        <f t="shared" si="38"/>
        <v>0.52925604093640444</v>
      </c>
      <c r="V135" s="14">
        <f t="shared" si="39"/>
        <v>0.47074395906359556</v>
      </c>
      <c r="W135" t="str">
        <f t="shared" si="40"/>
        <v>H</v>
      </c>
      <c r="X135" t="b">
        <f t="shared" si="41"/>
        <v>1</v>
      </c>
    </row>
    <row r="136" spans="1:24" x14ac:dyDescent="0.25">
      <c r="A136" t="str">
        <v>Deportivo Alavés</v>
      </c>
      <c r="B136" t="str">
        <v>Osasuna</v>
      </c>
      <c r="C136">
        <v>0</v>
      </c>
      <c r="D136">
        <v>2</v>
      </c>
      <c r="E136" t="str">
        <v>A</v>
      </c>
      <c r="F136" s="22">
        <f>INDEX('la-liga ranking'!$A$2:$I$21,MATCH($A136,'la-liga ranking'!$A$2:$A$21,0),7)/(INDEX('la-liga ranking'!$A$2:$I$21,MATCH($B136,'la-liga ranking'!$A$2:$A$21,0),7)+0.1)</f>
        <v>0.77562326869806086</v>
      </c>
      <c r="G136" s="22">
        <f>INDEX('la-liga ranking'!$A$2:$I$21,MATCH($A136,'la-liga ranking'!$A$2:$A$21,0),8)/(INDEX('la-liga ranking'!$A$2:$I$21,MATCH($B136,'la-liga ranking'!$A$2:$A$21,0),8)+0.1)*-1</f>
        <v>-1.3015184381778742</v>
      </c>
      <c r="H136" s="22">
        <f>INDEX('la-liga ranking'!$A$2:$I$21,MATCH($A136,'la-liga ranking'!$A$2:$A$21,0),9)/(INDEX('la-liga ranking'!$A$2:$I$21,MATCH($B136,'la-liga ranking'!$A$2:$A$21,0),9)+0.1)</f>
        <v>0.6073752711496746</v>
      </c>
      <c r="I136" s="22">
        <f>(INDEX('world ranking'!$A$2:$B$21,MATCH($A136,'world ranking'!$A$2:$A$21,0),2)/(INDEX('world ranking'!$A$2:$B$21,MATCH($B136,'world ranking'!$A$2:$A$21,0),2)+0.1))*20</f>
        <v>18.897345461295714</v>
      </c>
      <c r="J136" s="22">
        <f>(INDEX('la-liga ranking'!$A$2:$I$21,MATCH($A136,'la-liga ranking'!$A$2:$A$21,0),4)/(INDEX('la-liga ranking'!$A$2:$I$21,MATCH($B136,'la-liga ranking'!$A$2:$A$21,0),4)+0.1))*1</f>
        <v>0.57851239669421495</v>
      </c>
      <c r="K136" s="22">
        <f>(INDEX('la-liga ranking'!$A$2:$I$21,MATCH($A136,'la-liga ranking'!$A$2:$A$21,0),5)/(INDEX('la-liga ranking'!$A$2:$I$21,MATCH($B136,'la-liga ranking'!$A$2:$A$21,0),5)+0.1))*-1</f>
        <v>-1.6030534351145038</v>
      </c>
      <c r="L136" s="22">
        <f>(INDEX('la-liga ranking'!$A$2:$I$21,MATCH($B136,'la-liga ranking'!$A$2:$A$21,0),7)+0.1)/INDEX('la-liga ranking'!$A$2:$I$21,MATCH($A136,'la-liga ranking'!$A$2:$A$21,0),7)</f>
        <v>1.2892857142857144</v>
      </c>
      <c r="M136" s="22">
        <f>(INDEX('la-liga ranking'!$A$2:$I$21,MATCH($B136,'la-liga ranking'!$A$2:$A$21,0),8)+0.1)/INDEX('la-liga ranking'!$A$2:$I$21,MATCH($A136,'la-liga ranking'!$A$2:$A$21,0),8)*-1</f>
        <v>-0.76833333333333331</v>
      </c>
      <c r="N136" s="22">
        <f>(INDEX('la-liga ranking'!$A$2:$I$21,MATCH($B136,'la-liga ranking'!$A$2:$A$21,0),9)+0.1)/(INDEX('la-liga ranking'!$A$2:$I$21,MATCH($A136,'la-liga ranking'!$A$2:$A$21,0),9)+0.1)</f>
        <v>1.6405693950177935</v>
      </c>
      <c r="O136" s="22">
        <f>((INDEX('world ranking'!$A$2:$B$21,MATCH($B136,'world ranking'!$A$2:$A$21,0),2)+0.1)/(INDEX('world ranking'!$A$2:$B$21,MATCH($A136,'world ranking'!$A$2:$A$21,0),2)+0.1))*20</f>
        <v>21.165608015192198</v>
      </c>
      <c r="P136" s="22">
        <f>(INDEX('la-liga ranking'!$A$2:$I$21,MATCH($B136,'la-liga ranking'!$A$2:$A$21,0),4)+0.1)/(INDEX('la-liga ranking'!$A$2:$I$21,MATCH($A136,'la-liga ranking'!$A$2:$A$21,0),4)+0.1)*1</f>
        <v>1.704225352112676</v>
      </c>
      <c r="Q136" s="22">
        <f>(INDEX('la-liga ranking'!$A$2:$I$21,MATCH($B136,'la-liga ranking'!$A$2:$A$21,0),5)+0.1)/(INDEX('la-liga ranking'!$A$2:$I$21,MATCH($A136,'la-liga ranking'!$A$2:$A$21,0),5)+0.1)*-1</f>
        <v>-0.62085308056872035</v>
      </c>
      <c r="R136" s="22">
        <f t="shared" ref="R136:R138" si="44">(SUM(F136:K136))*1.05</f>
        <v>18.851998750772552</v>
      </c>
      <c r="S136" s="22">
        <f t="shared" si="43"/>
        <v>24.410502062706328</v>
      </c>
      <c r="T136" s="22">
        <f t="shared" si="37"/>
        <v>43.26250081347888</v>
      </c>
      <c r="U136" s="14">
        <f t="shared" si="38"/>
        <v>0.43575841424541545</v>
      </c>
      <c r="V136" s="14">
        <f t="shared" si="39"/>
        <v>0.56424158575458461</v>
      </c>
      <c r="W136" t="str">
        <f t="shared" si="40"/>
        <v>A</v>
      </c>
      <c r="X136" t="b">
        <f t="shared" si="41"/>
        <v>1</v>
      </c>
    </row>
    <row r="137" spans="1:24" x14ac:dyDescent="0.25">
      <c r="A137" t="str">
        <v>Elche CF</v>
      </c>
      <c r="B137" t="str">
        <v>Rayo Vallecano</v>
      </c>
      <c r="C137">
        <v>2</v>
      </c>
      <c r="D137">
        <v>1</v>
      </c>
      <c r="E137" t="str">
        <v>H</v>
      </c>
      <c r="F137" s="22">
        <f>INDEX('la-liga ranking'!$A$2:$I$21,MATCH($A137,'la-liga ranking'!$A$2:$A$21,0),7)/(INDEX('la-liga ranking'!$A$2:$I$21,MATCH($B137,'la-liga ranking'!$A$2:$A$21,0),7)+0.1)</f>
        <v>1.054131054131054</v>
      </c>
      <c r="G137" s="22">
        <f>INDEX('la-liga ranking'!$A$2:$I$21,MATCH($A137,'la-liga ranking'!$A$2:$A$21,0),8)/(INDEX('la-liga ranking'!$A$2:$I$21,MATCH($B137,'la-liga ranking'!$A$2:$A$21,0),8)+0.1)*-1</f>
        <v>-1.2276214833759591</v>
      </c>
      <c r="H137" s="22">
        <f>INDEX('la-liga ranking'!$A$2:$I$21,MATCH($A137,'la-liga ranking'!$A$2:$A$21,0),9)/(INDEX('la-liga ranking'!$A$2:$I$21,MATCH($B137,'la-liga ranking'!$A$2:$A$21,0),9)+0.1)</f>
        <v>0.92636579572446553</v>
      </c>
      <c r="I137" s="22">
        <f>(INDEX('world ranking'!$A$2:$B$21,MATCH($A137,'world ranking'!$A$2:$A$21,0),2)/(INDEX('world ranking'!$A$2:$B$21,MATCH($B137,'world ranking'!$A$2:$A$21,0),2)+0.1))*20</f>
        <v>20.307375731464216</v>
      </c>
      <c r="J137" s="22">
        <f>(INDEX('la-liga ranking'!$A$2:$I$21,MATCH($A137,'la-liga ranking'!$A$2:$A$21,0),4)/(INDEX('la-liga ranking'!$A$2:$I$21,MATCH($B137,'la-liga ranking'!$A$2:$A$21,0),4)+0.1))*1</f>
        <v>0.90090090090090091</v>
      </c>
      <c r="K137" s="22">
        <f>(INDEX('la-liga ranking'!$A$2:$I$21,MATCH($A137,'la-liga ranking'!$A$2:$A$21,0),5)/(INDEX('la-liga ranking'!$A$2:$I$21,MATCH($B137,'la-liga ranking'!$A$2:$A$21,0),5)+0.1))*-1</f>
        <v>-1.0596026490066226</v>
      </c>
      <c r="L137" s="22">
        <f>(INDEX('la-liga ranking'!$A$2:$I$21,MATCH($B137,'la-liga ranking'!$A$2:$A$21,0),7)+0.1)/INDEX('la-liga ranking'!$A$2:$I$21,MATCH($A137,'la-liga ranking'!$A$2:$A$21,0),7)</f>
        <v>0.94864864864864873</v>
      </c>
      <c r="M137" s="22">
        <f>(INDEX('la-liga ranking'!$A$2:$I$21,MATCH($B137,'la-liga ranking'!$A$2:$A$21,0),8)+0.1)/INDEX('la-liga ranking'!$A$2:$I$21,MATCH($A137,'la-liga ranking'!$A$2:$A$21,0),8)*-1</f>
        <v>-0.81458333333333333</v>
      </c>
      <c r="N137" s="22">
        <f>(INDEX('la-liga ranking'!$A$2:$I$21,MATCH($B137,'la-liga ranking'!$A$2:$A$21,0),9)+0.1)/(INDEX('la-liga ranking'!$A$2:$I$21,MATCH($A137,'la-liga ranking'!$A$2:$A$21,0),9)+0.1)</f>
        <v>1.0767263427109974</v>
      </c>
      <c r="O137" s="22">
        <f>((INDEX('world ranking'!$A$2:$B$21,MATCH($B137,'world ranking'!$A$2:$A$21,0),2)+0.1)/(INDEX('world ranking'!$A$2:$B$21,MATCH($A137,'world ranking'!$A$2:$A$21,0),2)+0.1))*20</f>
        <v>19.696029383826229</v>
      </c>
      <c r="P137" s="22">
        <f>(INDEX('la-liga ranking'!$A$2:$I$21,MATCH($B137,'la-liga ranking'!$A$2:$A$21,0),4)+0.1)/(INDEX('la-liga ranking'!$A$2:$I$21,MATCH($A137,'la-liga ranking'!$A$2:$A$21,0),4)+0.1)*1</f>
        <v>1.0990099009900991</v>
      </c>
      <c r="Q137" s="22">
        <f>(INDEX('la-liga ranking'!$A$2:$I$21,MATCH($B137,'la-liga ranking'!$A$2:$A$21,0),5)+0.1)/(INDEX('la-liga ranking'!$A$2:$I$21,MATCH($A137,'la-liga ranking'!$A$2:$A$21,0),5)+0.1)*-1</f>
        <v>-0.93788819875776386</v>
      </c>
      <c r="R137" s="22">
        <f t="shared" si="44"/>
        <v>21.94662681732996</v>
      </c>
      <c r="S137" s="22">
        <f t="shared" si="43"/>
        <v>21.067942744084878</v>
      </c>
      <c r="T137" s="22">
        <f t="shared" si="37"/>
        <v>43.014569561414838</v>
      </c>
      <c r="U137" s="14">
        <f t="shared" si="38"/>
        <v>0.51021379595569971</v>
      </c>
      <c r="V137" s="14">
        <f t="shared" si="39"/>
        <v>0.48978620404430034</v>
      </c>
      <c r="W137" t="str">
        <f t="shared" si="40"/>
        <v>H</v>
      </c>
      <c r="X137" t="b">
        <f t="shared" si="41"/>
        <v>1</v>
      </c>
    </row>
    <row r="138" spans="1:24" x14ac:dyDescent="0.25">
      <c r="A138" t="str">
        <v>Real Betis Balompié</v>
      </c>
      <c r="B138" t="str">
        <v>Deportivo Alavés</v>
      </c>
      <c r="C138">
        <v>4</v>
      </c>
      <c r="D138">
        <v>0</v>
      </c>
      <c r="E138" t="str">
        <v>H</v>
      </c>
      <c r="F138" s="22">
        <f>INDEX('la-liga ranking'!$A$2:$I$21,MATCH($A138,'la-liga ranking'!$A$2:$A$21,0),7)/(INDEX('la-liga ranking'!$A$2:$I$21,MATCH($B138,'la-liga ranking'!$A$2:$A$21,0),7)+0.1)</f>
        <v>2.0284697508896796</v>
      </c>
      <c r="G138" s="22">
        <f>INDEX('la-liga ranking'!$A$2:$I$21,MATCH($A138,'la-liga ranking'!$A$2:$A$21,0),8)/(INDEX('la-liga ranking'!$A$2:$I$21,MATCH($B138,'la-liga ranking'!$A$2:$A$21,0),8)+0.1)*-1</f>
        <v>-0.66555740432612309</v>
      </c>
      <c r="H138" s="22">
        <f>INDEX('la-liga ranking'!$A$2:$I$21,MATCH($A138,'la-liga ranking'!$A$2:$A$21,0),9)/(INDEX('la-liga ranking'!$A$2:$I$21,MATCH($B138,'la-liga ranking'!$A$2:$A$21,0),9)+0.1)</f>
        <v>2.0640569395017794</v>
      </c>
      <c r="I138" s="22">
        <f>(INDEX('world ranking'!$A$2:$B$21,MATCH($A138,'world ranking'!$A$2:$A$21,0),2)/(INDEX('world ranking'!$A$2:$B$21,MATCH($B138,'world ranking'!$A$2:$A$21,0),2)+0.1))*20</f>
        <v>22.801388252242813</v>
      </c>
      <c r="J138" s="22">
        <f>(INDEX('la-liga ranking'!$A$2:$I$21,MATCH($A138,'la-liga ranking'!$A$2:$A$21,0),4)/(INDEX('la-liga ranking'!$A$2:$I$21,MATCH($B138,'la-liga ranking'!$A$2:$A$21,0),4)+0.1))*1</f>
        <v>2.3943661971830985</v>
      </c>
      <c r="K138" s="22">
        <f>(INDEX('la-liga ranking'!$A$2:$I$21,MATCH($A138,'la-liga ranking'!$A$2:$A$21,0),5)/(INDEX('la-liga ranking'!$A$2:$I$21,MATCH($B138,'la-liga ranking'!$A$2:$A$21,0),5)+0.1))*-1</f>
        <v>-0.52132701421800942</v>
      </c>
      <c r="L138" s="22">
        <f>(INDEX('la-liga ranking'!$A$2:$I$21,MATCH($B138,'la-liga ranking'!$A$2:$A$21,0),7)+0.1)/INDEX('la-liga ranking'!$A$2:$I$21,MATCH($A138,'la-liga ranking'!$A$2:$A$21,0),7)</f>
        <v>0.49298245614035091</v>
      </c>
      <c r="M138" s="22">
        <f>(INDEX('la-liga ranking'!$A$2:$I$21,MATCH($B138,'la-liga ranking'!$A$2:$A$21,0),8)+0.1)/INDEX('la-liga ranking'!$A$2:$I$21,MATCH($A138,'la-liga ranking'!$A$2:$A$21,0),8)*-1</f>
        <v>-1.5024999999999999</v>
      </c>
      <c r="N138" s="22">
        <f>(INDEX('la-liga ranking'!$A$2:$I$21,MATCH($B138,'la-liga ranking'!$A$2:$A$21,0),9)+0.1)/(INDEX('la-liga ranking'!$A$2:$I$21,MATCH($A138,'la-liga ranking'!$A$2:$A$21,0),9)+0.1)</f>
        <v>0.48364888123924271</v>
      </c>
      <c r="O138" s="22">
        <f>((INDEX('world ranking'!$A$2:$B$21,MATCH($B138,'world ranking'!$A$2:$A$21,0),2)+0.1)/(INDEX('world ranking'!$A$2:$B$21,MATCH($A138,'world ranking'!$A$2:$A$21,0),2)+0.1))*20</f>
        <v>17.541783929699616</v>
      </c>
      <c r="P138" s="22">
        <f>(INDEX('la-liga ranking'!$A$2:$I$21,MATCH($B138,'la-liga ranking'!$A$2:$A$21,0),4)+0.1)/(INDEX('la-liga ranking'!$A$2:$I$21,MATCH($A138,'la-liga ranking'!$A$2:$A$21,0),4)+0.1)*1</f>
        <v>0.41520467836257302</v>
      </c>
      <c r="Q138" s="22">
        <f>(INDEX('la-liga ranking'!$A$2:$I$21,MATCH($B138,'la-liga ranking'!$A$2:$A$21,0),5)+0.1)/(INDEX('la-liga ranking'!$A$2:$I$21,MATCH($A138,'la-liga ranking'!$A$2:$A$21,0),5)+0.1)*-1</f>
        <v>-1.900900900900901</v>
      </c>
      <c r="R138" s="22">
        <f t="shared" si="44"/>
        <v>29.506466557336903</v>
      </c>
      <c r="S138" s="22">
        <f t="shared" si="43"/>
        <v>15.530219044540882</v>
      </c>
      <c r="T138" s="22">
        <f t="shared" si="37"/>
        <v>45.036685601877785</v>
      </c>
      <c r="U138" s="14">
        <f t="shared" si="38"/>
        <v>0.65516514288313088</v>
      </c>
      <c r="V138" s="14">
        <f t="shared" si="39"/>
        <v>0.34483485711686912</v>
      </c>
      <c r="W138" t="str">
        <f t="shared" si="40"/>
        <v>H</v>
      </c>
      <c r="X138" t="b">
        <f t="shared" si="41"/>
        <v>1</v>
      </c>
    </row>
    <row r="139" spans="1:24" x14ac:dyDescent="0.25">
      <c r="A139" t="str">
        <v>Cádiz</v>
      </c>
      <c r="B139" t="str">
        <v>Espanyol</v>
      </c>
      <c r="C139">
        <v>2</v>
      </c>
      <c r="D139">
        <v>2</v>
      </c>
      <c r="E139" t="str">
        <v>D</v>
      </c>
      <c r="F139" s="22">
        <f>INDEX('la-liga ranking'!$A$2:$I$21,MATCH($A139,'la-liga ranking'!$A$2:$A$21,0),7)/(INDEX('la-liga ranking'!$A$2:$I$21,MATCH($B139,'la-liga ranking'!$A$2:$A$21,0),7)+0.1)</f>
        <v>0.86614173228346458</v>
      </c>
      <c r="G139" s="22">
        <f>INDEX('la-liga ranking'!$A$2:$I$21,MATCH($A139,'la-liga ranking'!$A$2:$A$21,0),8)/(INDEX('la-liga ranking'!$A$2:$I$21,MATCH($B139,'la-liga ranking'!$A$2:$A$21,0),8)+0.1)</f>
        <v>0.9381237524950099</v>
      </c>
      <c r="H139" s="22">
        <f>INDEX('la-liga ranking'!$A$2:$I$21,MATCH($A139,'la-liga ranking'!$A$2:$A$21,0),9)/(INDEX('la-liga ranking'!$A$2:$I$21,MATCH($B139,'la-liga ranking'!$A$2:$A$21,0),9)+0.1)</f>
        <v>0.87281795511221938</v>
      </c>
      <c r="I139" s="22">
        <f>(INDEX('world ranking'!$A$2:$B$21,MATCH($A139,'world ranking'!$A$2:$A$21,0),2)/(INDEX('world ranking'!$A$2:$B$21,MATCH($B139,'world ranking'!$A$2:$A$21,0),2)+0.1))*20</f>
        <v>19.35649605035001</v>
      </c>
      <c r="J139" s="22">
        <f>INDEX('la-liga ranking'!$A$2:$I$21,MATCH($A139,'la-liga ranking'!$A$2:$A$21,0),4)/(INDEX('la-liga ranking'!$A$2:$I$21,MATCH($B139,'la-liga ranking'!$A$2:$A$21,0),4)+0.1)</f>
        <v>0.69306930693069313</v>
      </c>
      <c r="K139" s="22">
        <f>INDEX('la-liga ranking'!$A$2:$I$21,MATCH($A139,'la-liga ranking'!$A$2:$A$21,0),5)/(INDEX('la-liga ranking'!$A$2:$I$21,MATCH($B139,'la-liga ranking'!$A$2:$A$21,0),5)+0.1)</f>
        <v>0.92715231788079477</v>
      </c>
      <c r="L139" s="22">
        <f>(INDEX('la-liga ranking'!$A$2:$I$21,MATCH($B139,'la-liga ranking'!$A$2:$A$21,0),7)+0.1)/INDEX('la-liga ranking'!$A$2:$I$21,MATCH($A139,'la-liga ranking'!$A$2:$A$21,0),7)</f>
        <v>1.1545454545454545</v>
      </c>
      <c r="M139" s="22">
        <f>(INDEX('la-liga ranking'!$A$2:$I$21,MATCH($B139,'la-liga ranking'!$A$2:$A$21,0),8)+0.1)/INDEX('la-liga ranking'!$A$2:$I$21,MATCH($A139,'la-liga ranking'!$A$2:$A$21,0),8)</f>
        <v>1.0659574468085107</v>
      </c>
      <c r="N139" s="22">
        <f>(INDEX('la-liga ranking'!$A$2:$I$21,MATCH($B139,'la-liga ranking'!$A$2:$A$21,0),9)+0.1)/(INDEX('la-liga ranking'!$A$2:$I$21,MATCH($A139,'la-liga ranking'!$A$2:$A$21,0),9)+0.1)</f>
        <v>1.1424501424501425</v>
      </c>
      <c r="O139" s="22">
        <f>((INDEX('world ranking'!$A$2:$B$21,MATCH($B139,'world ranking'!$A$2:$A$21,0),2)+0.1)/(INDEX('world ranking'!$A$2:$B$21,MATCH($A139,'world ranking'!$A$2:$A$21,0),2)+0.1))*20</f>
        <v>20.663525977041999</v>
      </c>
      <c r="P139" s="22">
        <f>(INDEX('la-liga ranking'!$A$2:$I$21,MATCH($B139,'la-liga ranking'!$A$2:$A$21,0),4)+0.1)/(INDEX('la-liga ranking'!$A$2:$I$21,MATCH($A139,'la-liga ranking'!$A$2:$A$21,0),4)+0.1)</f>
        <v>1.4225352112676057</v>
      </c>
      <c r="Q139" s="22">
        <f>(INDEX('la-liga ranking'!$A$2:$I$21,MATCH($B139,'la-liga ranking'!$A$2:$A$21,0),5)+0.1)/(INDEX('la-liga ranking'!$A$2:$I$21,MATCH($A139,'la-liga ranking'!$A$2:$A$21,0),5)+0.1)</f>
        <v>1.0709219858156029</v>
      </c>
      <c r="R139" s="22">
        <f t="shared" si="42"/>
        <v>24.481684154079016</v>
      </c>
      <c r="S139" s="22">
        <f t="shared" si="43"/>
        <v>26.519936217929313</v>
      </c>
      <c r="T139" s="22">
        <f t="shared" si="37"/>
        <v>51.001620372008333</v>
      </c>
      <c r="U139" s="14">
        <f t="shared" si="38"/>
        <v>0.48001777150428565</v>
      </c>
      <c r="V139" s="14">
        <f t="shared" si="39"/>
        <v>0.51998222849571429</v>
      </c>
      <c r="W139" t="str">
        <f t="shared" si="40"/>
        <v>A</v>
      </c>
      <c r="X139" t="b">
        <f t="shared" si="41"/>
        <v>1</v>
      </c>
    </row>
    <row r="140" spans="1:24" x14ac:dyDescent="0.25">
      <c r="A140" t="str">
        <v>Celta Vigo</v>
      </c>
      <c r="B140" t="str">
        <v>Espanyol</v>
      </c>
      <c r="C140">
        <v>3</v>
      </c>
      <c r="D140">
        <v>1</v>
      </c>
      <c r="E140" t="str">
        <v>H</v>
      </c>
      <c r="F140" s="22">
        <f>INDEX('la-liga ranking'!$A$2:$I$21,MATCH($A140,'la-liga ranking'!$A$2:$A$21,0),7)/(INDEX('la-liga ranking'!$A$2:$I$21,MATCH($B140,'la-liga ranking'!$A$2:$A$21,0),7)+0.1)</f>
        <v>1.0761154855643045</v>
      </c>
      <c r="G140" s="22">
        <f>INDEX('la-liga ranking'!$A$2:$I$21,MATCH($A140,'la-liga ranking'!$A$2:$A$21,0),8)/(INDEX('la-liga ranking'!$A$2:$I$21,MATCH($B140,'la-liga ranking'!$A$2:$A$21,0),8)+0.1)*-1</f>
        <v>-0.75848303393213568</v>
      </c>
      <c r="H140" s="22">
        <f>INDEX('la-liga ranking'!$A$2:$I$21,MATCH($A140,'la-liga ranking'!$A$2:$A$21,0),9)/(INDEX('la-liga ranking'!$A$2:$I$21,MATCH($B140,'la-liga ranking'!$A$2:$A$21,0),9)+0.1)</f>
        <v>1.0723192019950125</v>
      </c>
      <c r="I140" s="22">
        <f>(INDEX('world ranking'!$A$2:$B$21,MATCH($A140,'world ranking'!$A$2:$A$21,0),2)/(INDEX('world ranking'!$A$2:$B$21,MATCH($B140,'world ranking'!$A$2:$A$21,0),2)+0.1))*20</f>
        <v>21.681330678826022</v>
      </c>
      <c r="J140" s="22">
        <f>(INDEX('la-liga ranking'!$A$2:$I$21,MATCH($A140,'la-liga ranking'!$A$2:$A$21,0),4)/(INDEX('la-liga ranking'!$A$2:$I$21,MATCH($B140,'la-liga ranking'!$A$2:$A$21,0),4)+0.1))*1</f>
        <v>1.0891089108910892</v>
      </c>
      <c r="K140" s="22">
        <f>(INDEX('la-liga ranking'!$A$2:$I$21,MATCH($A140,'la-liga ranking'!$A$2:$A$21,0),5)/(INDEX('la-liga ranking'!$A$2:$I$21,MATCH($B140,'la-liga ranking'!$A$2:$A$21,0),5)+0.1))*-1</f>
        <v>-0.92715231788079477</v>
      </c>
      <c r="L140" s="22">
        <f>(INDEX('la-liga ranking'!$A$2:$I$21,MATCH($B140,'la-liga ranking'!$A$2:$A$21,0),7)+0.1)/INDEX('la-liga ranking'!$A$2:$I$21,MATCH($A140,'la-liga ranking'!$A$2:$A$21,0),7)</f>
        <v>0.92926829268292688</v>
      </c>
      <c r="M140" s="22">
        <f>(INDEX('la-liga ranking'!$A$2:$I$21,MATCH($B140,'la-liga ranking'!$A$2:$A$21,0),8)+0.1)/INDEX('la-liga ranking'!$A$2:$I$21,MATCH($A140,'la-liga ranking'!$A$2:$A$21,0),8)*-1</f>
        <v>-1.3184210526315789</v>
      </c>
      <c r="N140" s="22">
        <f>(INDEX('la-liga ranking'!$A$2:$I$21,MATCH($B140,'la-liga ranking'!$A$2:$A$21,0),9)+0.1)/(INDEX('la-liga ranking'!$A$2:$I$21,MATCH($A140,'la-liga ranking'!$A$2:$A$21,0),9)+0.1)</f>
        <v>0.93039443155452439</v>
      </c>
      <c r="O140" s="22">
        <f>((INDEX('world ranking'!$A$2:$B$21,MATCH($B140,'world ranking'!$A$2:$A$21,0),2)+0.1)/(INDEX('world ranking'!$A$2:$B$21,MATCH($A140,'world ranking'!$A$2:$A$21,0),2)+0.1))*20</f>
        <v>18.447959244120607</v>
      </c>
      <c r="P140" s="22">
        <f>(INDEX('la-liga ranking'!$A$2:$I$21,MATCH($B140,'la-liga ranking'!$A$2:$A$21,0),4)+0.1)/(INDEX('la-liga ranking'!$A$2:$I$21,MATCH($A140,'la-liga ranking'!$A$2:$A$21,0),4)+0.1)*1</f>
        <v>0.90990990990990994</v>
      </c>
      <c r="Q140" s="22">
        <f>(INDEX('la-liga ranking'!$A$2:$I$21,MATCH($B140,'la-liga ranking'!$A$2:$A$21,0),5)+0.1)/(INDEX('la-liga ranking'!$A$2:$I$21,MATCH($A140,'la-liga ranking'!$A$2:$A$21,0),5)+0.1)*-1</f>
        <v>-1.0709219858156029</v>
      </c>
      <c r="R140" s="22">
        <f t="shared" ref="R140:R145" si="45">(SUM(F140:K140))*1.05</f>
        <v>24.394900871736677</v>
      </c>
      <c r="S140" s="22">
        <f t="shared" si="43"/>
        <v>18.828188839820786</v>
      </c>
      <c r="T140" s="22">
        <f t="shared" si="37"/>
        <v>43.223089711557463</v>
      </c>
      <c r="U140" s="14">
        <f t="shared" si="38"/>
        <v>0.56439511924141095</v>
      </c>
      <c r="V140" s="14">
        <f t="shared" si="39"/>
        <v>0.43560488075858905</v>
      </c>
      <c r="W140" t="str">
        <f t="shared" si="40"/>
        <v>H</v>
      </c>
      <c r="X140" t="b">
        <f t="shared" si="41"/>
        <v>1</v>
      </c>
    </row>
    <row r="141" spans="1:24" x14ac:dyDescent="0.25">
      <c r="A141" t="str">
        <v>Rayo Vallecano</v>
      </c>
      <c r="B141" t="str">
        <v>Elche CF</v>
      </c>
      <c r="C141">
        <v>2</v>
      </c>
      <c r="D141">
        <v>1</v>
      </c>
      <c r="E141" t="str">
        <v>H</v>
      </c>
      <c r="F141" s="22">
        <f>INDEX('la-liga ranking'!$A$2:$I$21,MATCH($A141,'la-liga ranking'!$A$2:$A$21,0),7)/(INDEX('la-liga ranking'!$A$2:$I$21,MATCH($B141,'la-liga ranking'!$A$2:$A$21,0),7)+0.1)</f>
        <v>0.94339622641509435</v>
      </c>
      <c r="G141" s="22">
        <f>INDEX('la-liga ranking'!$A$2:$I$21,MATCH($A141,'la-liga ranking'!$A$2:$A$21,0),8)/(INDEX('la-liga ranking'!$A$2:$I$21,MATCH($B141,'la-liga ranking'!$A$2:$A$21,0),8)+0.1)*-1</f>
        <v>-0.81081081081081074</v>
      </c>
      <c r="H141" s="22">
        <f>INDEX('la-liga ranking'!$A$2:$I$21,MATCH($A141,'la-liga ranking'!$A$2:$A$21,0),9)/(INDEX('la-liga ranking'!$A$2:$I$21,MATCH($B141,'la-liga ranking'!$A$2:$A$21,0),9)+0.1)</f>
        <v>1.0741687979539642</v>
      </c>
      <c r="I141" s="22">
        <f>(INDEX('world ranking'!$A$2:$B$21,MATCH($A141,'world ranking'!$A$2:$A$21,0),2)/(INDEX('world ranking'!$A$2:$B$21,MATCH($B141,'world ranking'!$A$2:$A$21,0),2)+0.1))*20</f>
        <v>19.694762839592176</v>
      </c>
      <c r="J141" s="22">
        <f>(INDEX('la-liga ranking'!$A$2:$I$21,MATCH($A141,'la-liga ranking'!$A$2:$A$21,0),4)/(INDEX('la-liga ranking'!$A$2:$I$21,MATCH($B141,'la-liga ranking'!$A$2:$A$21,0),4)+0.1))*1</f>
        <v>1.0891089108910892</v>
      </c>
      <c r="K141" s="22">
        <f>(INDEX('la-liga ranking'!$A$2:$I$21,MATCH($A141,'la-liga ranking'!$A$2:$A$21,0),5)/(INDEX('la-liga ranking'!$A$2:$I$21,MATCH($B141,'la-liga ranking'!$A$2:$A$21,0),5)+0.1))*-1</f>
        <v>-0.93167701863354024</v>
      </c>
      <c r="L141" s="22">
        <f>(INDEX('la-liga ranking'!$A$2:$I$21,MATCH($B141,'la-liga ranking'!$A$2:$A$21,0),7)+0.1)/INDEX('la-liga ranking'!$A$2:$I$21,MATCH($A141,'la-liga ranking'!$A$2:$A$21,0),7)</f>
        <v>1.06</v>
      </c>
      <c r="M141" s="22">
        <f>(INDEX('la-liga ranking'!$A$2:$I$21,MATCH($B141,'la-liga ranking'!$A$2:$A$21,0),8)+0.1)/INDEX('la-liga ranking'!$A$2:$I$21,MATCH($A141,'la-liga ranking'!$A$2:$A$21,0),8)*-1</f>
        <v>-1.2333333333333334</v>
      </c>
      <c r="N141" s="22">
        <f>(INDEX('la-liga ranking'!$A$2:$I$21,MATCH($B141,'la-liga ranking'!$A$2:$A$21,0),9)+0.1)/(INDEX('la-liga ranking'!$A$2:$I$21,MATCH($A141,'la-liga ranking'!$A$2:$A$21,0),9)+0.1)</f>
        <v>0.92874109263657956</v>
      </c>
      <c r="O141" s="22">
        <f>((INDEX('world ranking'!$A$2:$B$21,MATCH($B141,'world ranking'!$A$2:$A$21,0),2)+0.1)/(INDEX('world ranking'!$A$2:$B$21,MATCH($A141,'world ranking'!$A$2:$A$21,0),2)+0.1))*20</f>
        <v>20.308661822390842</v>
      </c>
      <c r="P141" s="22">
        <f>(INDEX('la-liga ranking'!$A$2:$I$21,MATCH($B141,'la-liga ranking'!$A$2:$A$21,0),4)+0.1)/(INDEX('la-liga ranking'!$A$2:$I$21,MATCH($A141,'la-liga ranking'!$A$2:$A$21,0),4)+0.1)*1</f>
        <v>0.90990990990990994</v>
      </c>
      <c r="Q141" s="22">
        <f>(INDEX('la-liga ranking'!$A$2:$I$21,MATCH($B141,'la-liga ranking'!$A$2:$A$21,0),5)+0.1)/(INDEX('la-liga ranking'!$A$2:$I$21,MATCH($A141,'la-liga ranking'!$A$2:$A$21,0),5)+0.1)*-1</f>
        <v>-1.066225165562914</v>
      </c>
      <c r="R141" s="22">
        <f t="shared" si="45"/>
        <v>22.111896392678371</v>
      </c>
      <c r="S141" s="22">
        <f t="shared" si="43"/>
        <v>20.907754326041083</v>
      </c>
      <c r="T141" s="22">
        <f t="shared" si="37"/>
        <v>43.019650718719454</v>
      </c>
      <c r="U141" s="14">
        <f t="shared" si="38"/>
        <v>0.51399525619710951</v>
      </c>
      <c r="V141" s="14">
        <f t="shared" si="39"/>
        <v>0.48600474380289049</v>
      </c>
      <c r="W141" t="str">
        <f t="shared" si="40"/>
        <v>H</v>
      </c>
      <c r="X141" t="b">
        <f t="shared" si="41"/>
        <v>1</v>
      </c>
    </row>
    <row r="142" spans="1:24" x14ac:dyDescent="0.25">
      <c r="A142" t="str">
        <v>Celta Vigo</v>
      </c>
      <c r="B142" t="str">
        <v>Sevilla</v>
      </c>
      <c r="C142">
        <v>0</v>
      </c>
      <c r="D142">
        <v>1</v>
      </c>
      <c r="E142" t="str">
        <v>A</v>
      </c>
      <c r="F142" s="22">
        <f>INDEX('la-liga ranking'!$A$2:$I$21,MATCH($A142,'la-liga ranking'!$A$2:$A$21,0),7)/(INDEX('la-liga ranking'!$A$2:$I$21,MATCH($B142,'la-liga ranking'!$A$2:$A$21,0),7)+0.1)</f>
        <v>0.80234833659491189</v>
      </c>
      <c r="G142" s="22">
        <f>INDEX('la-liga ranking'!$A$2:$I$21,MATCH($A142,'la-liga ranking'!$A$2:$A$21,0),8)/(INDEX('la-liga ranking'!$A$2:$I$21,MATCH($B142,'la-liga ranking'!$A$2:$A$21,0),8)+0.1)*-1</f>
        <v>-1.3058419243986255</v>
      </c>
      <c r="H142" s="22">
        <f>INDEX('la-liga ranking'!$A$2:$I$21,MATCH($A142,'la-liga ranking'!$A$2:$A$21,0),9)/(INDEX('la-liga ranking'!$A$2:$I$21,MATCH($B142,'la-liga ranking'!$A$2:$A$21,0),9)+0.1)</f>
        <v>0.6605222734254993</v>
      </c>
      <c r="I142" s="22">
        <f>(INDEX('world ranking'!$A$2:$B$21,MATCH($A142,'world ranking'!$A$2:$A$21,0),2)/(INDEX('world ranking'!$A$2:$B$21,MATCH($B142,'world ranking'!$A$2:$A$21,0),2)+0.1))*20</f>
        <v>18.457164725821443</v>
      </c>
      <c r="J142" s="22">
        <f>(INDEX('la-liga ranking'!$A$2:$I$21,MATCH($A142,'la-liga ranking'!$A$2:$A$21,0),4)/(INDEX('la-liga ranking'!$A$2:$I$21,MATCH($B142,'la-liga ranking'!$A$2:$A$21,0),4)+0.1))*1</f>
        <v>0.64327485380116955</v>
      </c>
      <c r="K142" s="22">
        <f>(INDEX('la-liga ranking'!$A$2:$I$21,MATCH($A142,'la-liga ranking'!$A$2:$A$21,0),5)/(INDEX('la-liga ranking'!$A$2:$I$21,MATCH($B142,'la-liga ranking'!$A$2:$A$21,0),5)+0.1))*-1</f>
        <v>-3.4146341463414638</v>
      </c>
      <c r="L142" s="22">
        <f>(INDEX('la-liga ranking'!$A$2:$I$21,MATCH($B142,'la-liga ranking'!$A$2:$A$21,0),7)+0.1)/INDEX('la-liga ranking'!$A$2:$I$21,MATCH($A142,'la-liga ranking'!$A$2:$A$21,0),7)</f>
        <v>1.2463414634146341</v>
      </c>
      <c r="M142" s="22">
        <f>(INDEX('la-liga ranking'!$A$2:$I$21,MATCH($B142,'la-liga ranking'!$A$2:$A$21,0),8)+0.1)/INDEX('la-liga ranking'!$A$2:$I$21,MATCH($A142,'la-liga ranking'!$A$2:$A$21,0),8)*-1</f>
        <v>-0.76578947368421058</v>
      </c>
      <c r="N142" s="22">
        <f>(INDEX('la-liga ranking'!$A$2:$I$21,MATCH($B142,'la-liga ranking'!$A$2:$A$21,0),9)+0.1)/(INDEX('la-liga ranking'!$A$2:$I$21,MATCH($A142,'la-liga ranking'!$A$2:$A$21,0),9)+0.1)</f>
        <v>1.5104408352668213</v>
      </c>
      <c r="O142" s="22">
        <f>((INDEX('world ranking'!$A$2:$B$21,MATCH($B142,'world ranking'!$A$2:$A$21,0),2)+0.1)/(INDEX('world ranking'!$A$2:$B$21,MATCH($A142,'world ranking'!$A$2:$A$21,0),2)+0.1))*20</f>
        <v>21.670517149457972</v>
      </c>
      <c r="P142" s="22">
        <f>(INDEX('la-liga ranking'!$A$2:$I$21,MATCH($B142,'la-liga ranking'!$A$2:$A$21,0),4)+0.1)/(INDEX('la-liga ranking'!$A$2:$I$21,MATCH($A142,'la-liga ranking'!$A$2:$A$21,0),4)+0.1)*1</f>
        <v>1.5405405405405408</v>
      </c>
      <c r="Q142" s="22">
        <f>(INDEX('la-liga ranking'!$A$2:$I$21,MATCH($B142,'la-liga ranking'!$A$2:$A$21,0),5)+0.1)/(INDEX('la-liga ranking'!$A$2:$I$21,MATCH($A142,'la-liga ranking'!$A$2:$A$21,0),5)+0.1)*-1</f>
        <v>-0.29078014184397161</v>
      </c>
      <c r="R142" s="22">
        <f t="shared" si="45"/>
        <v>16.634975824848084</v>
      </c>
      <c r="S142" s="22">
        <f t="shared" si="43"/>
        <v>24.911270373151787</v>
      </c>
      <c r="T142" s="22">
        <f t="shared" si="37"/>
        <v>41.546246197999871</v>
      </c>
      <c r="U142" s="14">
        <f t="shared" si="38"/>
        <v>0.40039660251300702</v>
      </c>
      <c r="V142" s="14">
        <f t="shared" si="39"/>
        <v>0.59960339748699298</v>
      </c>
      <c r="W142" t="str">
        <f t="shared" si="40"/>
        <v>A</v>
      </c>
      <c r="X142" t="b">
        <f t="shared" si="41"/>
        <v>1</v>
      </c>
    </row>
    <row r="143" spans="1:24" x14ac:dyDescent="0.25">
      <c r="A143" t="str">
        <v>Villarreal</v>
      </c>
      <c r="B143" t="str">
        <v>Osasuna</v>
      </c>
      <c r="C143">
        <v>1</v>
      </c>
      <c r="D143">
        <v>2</v>
      </c>
      <c r="E143" t="str">
        <v>A</v>
      </c>
      <c r="F143" s="22">
        <f>INDEX('la-liga ranking'!$A$2:$I$21,MATCH($A143,'la-liga ranking'!$A$2:$A$21,0),7)/(INDEX('la-liga ranking'!$A$2:$I$21,MATCH($B143,'la-liga ranking'!$A$2:$A$21,0),7)+0.1)</f>
        <v>1.523545706371191</v>
      </c>
      <c r="G143" s="22">
        <f>INDEX('la-liga ranking'!$A$2:$I$21,MATCH($A143,'la-liga ranking'!$A$2:$A$21,0),8)/(INDEX('la-liga ranking'!$A$2:$I$21,MATCH($B143,'la-liga ranking'!$A$2:$A$21,0),8)+0.1)*-1</f>
        <v>-0.73752711496746204</v>
      </c>
      <c r="H143" s="22">
        <f>INDEX('la-liga ranking'!$A$2:$I$21,MATCH($A143,'la-liga ranking'!$A$2:$A$21,0),9)/(INDEX('la-liga ranking'!$A$2:$I$21,MATCH($B143,'la-liga ranking'!$A$2:$A$21,0),9)+0.1)</f>
        <v>1.1496746203904555</v>
      </c>
      <c r="I143" s="22">
        <f>(INDEX('world ranking'!$A$2:$B$21,MATCH($A143,'world ranking'!$A$2:$A$21,0),2)/(INDEX('world ranking'!$A$2:$B$21,MATCH($B143,'world ranking'!$A$2:$A$21,0),2)+0.1))*20</f>
        <v>22.523358703050555</v>
      </c>
      <c r="J143" s="22">
        <f>(INDEX('la-liga ranking'!$A$2:$I$21,MATCH($A143,'la-liga ranking'!$A$2:$A$21,0),4)/(INDEX('la-liga ranking'!$A$2:$I$21,MATCH($B143,'la-liga ranking'!$A$2:$A$21,0),4)+0.1))*1</f>
        <v>1.1570247933884299</v>
      </c>
      <c r="K143" s="22">
        <f>(INDEX('la-liga ranking'!$A$2:$I$21,MATCH($A143,'la-liga ranking'!$A$2:$A$21,0),5)/(INDEX('la-liga ranking'!$A$2:$I$21,MATCH($B143,'la-liga ranking'!$A$2:$A$21,0),5)+0.1))*-1</f>
        <v>-0.76335877862595425</v>
      </c>
      <c r="L143" s="22">
        <f>(INDEX('la-liga ranking'!$A$2:$I$21,MATCH($B143,'la-liga ranking'!$A$2:$A$21,0),7)+0.1)/INDEX('la-liga ranking'!$A$2:$I$21,MATCH($A143,'la-liga ranking'!$A$2:$A$21,0),7)</f>
        <v>0.65636363636363637</v>
      </c>
      <c r="M143" s="22">
        <f>(INDEX('la-liga ranking'!$A$2:$I$21,MATCH($B143,'la-liga ranking'!$A$2:$A$21,0),8)+0.1)/INDEX('la-liga ranking'!$A$2:$I$21,MATCH($A143,'la-liga ranking'!$A$2:$A$21,0),8)*-1</f>
        <v>-1.3558823529411765</v>
      </c>
      <c r="N143" s="22">
        <f>(INDEX('la-liga ranking'!$A$2:$I$21,MATCH($B143,'la-liga ranking'!$A$2:$A$21,0),9)+0.1)/(INDEX('la-liga ranking'!$A$2:$I$21,MATCH($A143,'la-liga ranking'!$A$2:$A$21,0),9)+0.1)</f>
        <v>0.86817325800376643</v>
      </c>
      <c r="O143" s="22">
        <f>((INDEX('world ranking'!$A$2:$B$21,MATCH($B143,'world ranking'!$A$2:$A$21,0),2)+0.1)/(INDEX('world ranking'!$A$2:$B$21,MATCH($A143,'world ranking'!$A$2:$A$21,0),2)+0.1))*20</f>
        <v>17.75836492500412</v>
      </c>
      <c r="P143" s="22">
        <f>(INDEX('la-liga ranking'!$A$2:$I$21,MATCH($B143,'la-liga ranking'!$A$2:$A$21,0),4)+0.1)/(INDEX('la-liga ranking'!$A$2:$I$21,MATCH($A143,'la-liga ranking'!$A$2:$A$21,0),4)+0.1)*1</f>
        <v>0.85815602836879434</v>
      </c>
      <c r="Q143" s="22">
        <f>(INDEX('la-liga ranking'!$A$2:$I$21,MATCH($B143,'la-liga ranking'!$A$2:$A$21,0),5)+0.1)/(INDEX('la-liga ranking'!$A$2:$I$21,MATCH($A143,'la-liga ranking'!$A$2:$A$21,0),5)+0.1)*-1</f>
        <v>-1.2970297029702971</v>
      </c>
      <c r="R143" s="22">
        <f t="shared" si="45"/>
        <v>26.095353826087578</v>
      </c>
      <c r="S143" s="22">
        <f t="shared" si="43"/>
        <v>17.488145791828842</v>
      </c>
      <c r="T143" s="22">
        <f t="shared" si="37"/>
        <v>43.583499617916416</v>
      </c>
      <c r="U143" s="14">
        <f t="shared" si="38"/>
        <v>0.59874388369125442</v>
      </c>
      <c r="V143" s="14">
        <f t="shared" si="39"/>
        <v>0.40125611630874569</v>
      </c>
      <c r="W143" t="str">
        <f t="shared" si="40"/>
        <v>H</v>
      </c>
      <c r="X143" t="b">
        <f t="shared" si="41"/>
        <v>0</v>
      </c>
    </row>
    <row r="144" spans="1:24" x14ac:dyDescent="0.25">
      <c r="A144" t="str">
        <v>Barcelona</v>
      </c>
      <c r="B144" t="str">
        <v>Valencia</v>
      </c>
      <c r="C144">
        <v>3</v>
      </c>
      <c r="D144">
        <v>1</v>
      </c>
      <c r="E144" t="str">
        <v>H</v>
      </c>
      <c r="F144" s="22">
        <f>INDEX('la-liga ranking'!$A$2:$I$21,MATCH($A144,'la-liga ranking'!$A$2:$A$21,0),7)/(INDEX('la-liga ranking'!$A$2:$I$21,MATCH($B144,'la-liga ranking'!$A$2:$A$21,0),7)+0.1)</f>
        <v>1.4412416851441241</v>
      </c>
      <c r="G144" s="22">
        <f>INDEX('la-liga ranking'!$A$2:$I$21,MATCH($A144,'la-liga ranking'!$A$2:$A$21,0),8)/(INDEX('la-liga ranking'!$A$2:$I$21,MATCH($B144,'la-liga ranking'!$A$2:$A$21,0),8)+0.1)*-1</f>
        <v>-0.71283095723014256</v>
      </c>
      <c r="H144" s="22">
        <f>INDEX('la-liga ranking'!$A$2:$I$21,MATCH($A144,'la-liga ranking'!$A$2:$A$21,0),9)/(INDEX('la-liga ranking'!$A$2:$I$21,MATCH($B144,'la-liga ranking'!$A$2:$A$21,0),9)+0.1)</f>
        <v>1.564625850340136</v>
      </c>
      <c r="I144" s="22">
        <f>(INDEX('world ranking'!$A$2:$B$21,MATCH($A144,'world ranking'!$A$2:$A$21,0),2)/(INDEX('world ranking'!$A$2:$B$21,MATCH($B144,'world ranking'!$A$2:$A$21,0),2)+0.1))*20</f>
        <v>22.704932953097504</v>
      </c>
      <c r="J144" s="22">
        <f>(INDEX('la-liga ranking'!$A$2:$I$21,MATCH($A144,'la-liga ranking'!$A$2:$A$21,0),4)/(INDEX('la-liga ranking'!$A$2:$I$21,MATCH($B144,'la-liga ranking'!$A$2:$A$21,0),4)+0.1))*1</f>
        <v>1.9801980198019802</v>
      </c>
      <c r="K144" s="22">
        <f>(INDEX('la-liga ranking'!$A$2:$I$21,MATCH($A144,'la-liga ranking'!$A$2:$A$21,0),5)/(INDEX('la-liga ranking'!$A$2:$I$21,MATCH($B144,'la-liga ranking'!$A$2:$A$21,0),5)+0.1))*-1</f>
        <v>-0.54054054054054057</v>
      </c>
      <c r="L144" s="22">
        <f>(INDEX('la-liga ranking'!$A$2:$I$21,MATCH($B144,'la-liga ranking'!$A$2:$A$21,0),7)+0.1)/INDEX('la-liga ranking'!$A$2:$I$21,MATCH($A144,'la-liga ranking'!$A$2:$A$21,0),7)</f>
        <v>0.69384615384615389</v>
      </c>
      <c r="M144" s="22">
        <f>(INDEX('la-liga ranking'!$A$2:$I$21,MATCH($B144,'la-liga ranking'!$A$2:$A$21,0),8)+0.1)/INDEX('la-liga ranking'!$A$2:$I$21,MATCH($A144,'la-liga ranking'!$A$2:$A$21,0),8)*-1</f>
        <v>-1.4028571428571428</v>
      </c>
      <c r="N144" s="22">
        <f>(INDEX('la-liga ranking'!$A$2:$I$21,MATCH($B144,'la-liga ranking'!$A$2:$A$21,0),9)+0.1)/(INDEX('la-liga ranking'!$A$2:$I$21,MATCH($A144,'la-liga ranking'!$A$2:$A$21,0),9)+0.1)</f>
        <v>0.63820549927641113</v>
      </c>
      <c r="O144" s="22">
        <f>((INDEX('world ranking'!$A$2:$B$21,MATCH($B144,'world ranking'!$A$2:$A$21,0),2)+0.1)/(INDEX('world ranking'!$A$2:$B$21,MATCH($A144,'world ranking'!$A$2:$A$21,0),2)+0.1))*20</f>
        <v>17.616375394153174</v>
      </c>
      <c r="P144" s="22">
        <f>(INDEX('la-liga ranking'!$A$2:$I$21,MATCH($B144,'la-liga ranking'!$A$2:$A$21,0),4)+0.1)/(INDEX('la-liga ranking'!$A$2:$I$21,MATCH($A144,'la-liga ranking'!$A$2:$A$21,0),4)+0.1)*1</f>
        <v>0.50248756218905466</v>
      </c>
      <c r="Q144" s="22">
        <f>(INDEX('la-liga ranking'!$A$2:$I$21,MATCH($B144,'la-liga ranking'!$A$2:$A$21,0),5)+0.1)/(INDEX('la-liga ranking'!$A$2:$I$21,MATCH($A144,'la-liga ranking'!$A$2:$A$21,0),5)+0.1)*-1</f>
        <v>-1.819672131147541</v>
      </c>
      <c r="R144" s="22">
        <f t="shared" si="45"/>
        <v>27.759508361143716</v>
      </c>
      <c r="S144" s="22">
        <f t="shared" si="43"/>
        <v>16.228385335460107</v>
      </c>
      <c r="T144" s="22">
        <f t="shared" si="37"/>
        <v>43.98789369660382</v>
      </c>
      <c r="U144" s="14">
        <f t="shared" si="38"/>
        <v>0.63107155238230805</v>
      </c>
      <c r="V144" s="14">
        <f t="shared" si="39"/>
        <v>0.368928447617692</v>
      </c>
      <c r="W144" t="str">
        <f t="shared" si="40"/>
        <v>H</v>
      </c>
      <c r="X144" t="b">
        <f t="shared" si="41"/>
        <v>1</v>
      </c>
    </row>
    <row r="145" spans="1:24" x14ac:dyDescent="0.25">
      <c r="A145" t="str">
        <v>Celta Vigo</v>
      </c>
      <c r="B145" t="str">
        <v>Cádiz</v>
      </c>
      <c r="C145">
        <v>1</v>
      </c>
      <c r="D145">
        <v>2</v>
      </c>
      <c r="E145" t="str">
        <v>A</v>
      </c>
      <c r="F145" s="22">
        <f>INDEX('la-liga ranking'!$A$2:$I$21,MATCH($A145,'la-liga ranking'!$A$2:$A$21,0),7)/(INDEX('la-liga ranking'!$A$2:$I$21,MATCH($B145,'la-liga ranking'!$A$2:$A$21,0),7)+0.1)</f>
        <v>1.2386706948640482</v>
      </c>
      <c r="G145" s="22">
        <f>INDEX('la-liga ranking'!$A$2:$I$21,MATCH($A145,'la-liga ranking'!$A$2:$A$21,0),8)/(INDEX('la-liga ranking'!$A$2:$I$21,MATCH($B145,'la-liga ranking'!$A$2:$A$21,0),8)+0.1)*-1</f>
        <v>-0.80679405520169845</v>
      </c>
      <c r="H145" s="22">
        <f>INDEX('la-liga ranking'!$A$2:$I$21,MATCH($A145,'la-liga ranking'!$A$2:$A$21,0),9)/(INDEX('la-liga ranking'!$A$2:$I$21,MATCH($B145,'la-liga ranking'!$A$2:$A$21,0),9)+0.1)</f>
        <v>1.225071225071225</v>
      </c>
      <c r="I145" s="22">
        <f>(INDEX('world ranking'!$A$2:$B$21,MATCH($A145,'world ranking'!$A$2:$A$21,0),2)/(INDEX('world ranking'!$A$2:$B$21,MATCH($B145,'world ranking'!$A$2:$A$21,0),2)+0.1))*20</f>
        <v>22.400636984937961</v>
      </c>
      <c r="J145" s="22">
        <f>(INDEX('la-liga ranking'!$A$2:$I$21,MATCH($A145,'la-liga ranking'!$A$2:$A$21,0),4)/(INDEX('la-liga ranking'!$A$2:$I$21,MATCH($B145,'la-liga ranking'!$A$2:$A$21,0),4)+0.1))*1</f>
        <v>1.5492957746478875</v>
      </c>
      <c r="K145" s="22">
        <f>(INDEX('la-liga ranking'!$A$2:$I$21,MATCH($A145,'la-liga ranking'!$A$2:$A$21,0),5)/(INDEX('la-liga ranking'!$A$2:$I$21,MATCH($B145,'la-liga ranking'!$A$2:$A$21,0),5)+0.1))*-1</f>
        <v>-0.99290780141843971</v>
      </c>
      <c r="L145" s="22">
        <f>(INDEX('la-liga ranking'!$A$2:$I$21,MATCH($B145,'la-liga ranking'!$A$2:$A$21,0),7)+0.1)/INDEX('la-liga ranking'!$A$2:$I$21,MATCH($A145,'la-liga ranking'!$A$2:$A$21,0),7)</f>
        <v>0.80731707317073176</v>
      </c>
      <c r="M145" s="22">
        <f>(INDEX('la-liga ranking'!$A$2:$I$21,MATCH($B145,'la-liga ranking'!$A$2:$A$21,0),8)+0.1)/INDEX('la-liga ranking'!$A$2:$I$21,MATCH($A145,'la-liga ranking'!$A$2:$A$21,0),8)*-1</f>
        <v>-1.2394736842105263</v>
      </c>
      <c r="N145" s="22">
        <f>(INDEX('la-liga ranking'!$A$2:$I$21,MATCH($B145,'la-liga ranking'!$A$2:$A$21,0),9)+0.1)/(INDEX('la-liga ranking'!$A$2:$I$21,MATCH($A145,'la-liga ranking'!$A$2:$A$21,0),9)+0.1)</f>
        <v>0.81438515081206497</v>
      </c>
      <c r="O145" s="22">
        <f>((INDEX('world ranking'!$A$2:$B$21,MATCH($B145,'world ranking'!$A$2:$A$21,0),2)+0.1)/(INDEX('world ranking'!$A$2:$B$21,MATCH($A145,'world ranking'!$A$2:$A$21,0),2)+0.1))*20</f>
        <v>17.855577276227713</v>
      </c>
      <c r="P145" s="22">
        <f>(INDEX('la-liga ranking'!$A$2:$I$21,MATCH($B145,'la-liga ranking'!$A$2:$A$21,0),4)+0.1)/(INDEX('la-liga ranking'!$A$2:$I$21,MATCH($A145,'la-liga ranking'!$A$2:$A$21,0),4)+0.1)*1</f>
        <v>0.63963963963963966</v>
      </c>
      <c r="Q145" s="22">
        <f>(INDEX('la-liga ranking'!$A$2:$I$21,MATCH($B145,'la-liga ranking'!$A$2:$A$21,0),5)+0.1)/(INDEX('la-liga ranking'!$A$2:$I$21,MATCH($A145,'la-liga ranking'!$A$2:$A$21,0),5)+0.1)*-1</f>
        <v>-1</v>
      </c>
      <c r="R145" s="22">
        <f t="shared" si="45"/>
        <v>25.844671464046034</v>
      </c>
      <c r="S145" s="22">
        <f t="shared" si="43"/>
        <v>17.877445455639624</v>
      </c>
      <c r="T145" s="22">
        <f t="shared" si="37"/>
        <v>43.722116919685661</v>
      </c>
      <c r="U145" s="14">
        <f t="shared" si="38"/>
        <v>0.59111207976321933</v>
      </c>
      <c r="V145" s="14">
        <f t="shared" si="39"/>
        <v>0.40888792023678056</v>
      </c>
      <c r="W145" t="str">
        <f t="shared" si="40"/>
        <v>H</v>
      </c>
      <c r="X145" t="b">
        <f t="shared" si="41"/>
        <v>0</v>
      </c>
    </row>
    <row r="146" spans="1:24" x14ac:dyDescent="0.25">
      <c r="A146" t="str">
        <v>Levante</v>
      </c>
      <c r="B146" t="str">
        <v>Getafe</v>
      </c>
      <c r="C146">
        <v>0</v>
      </c>
      <c r="D146">
        <v>0</v>
      </c>
      <c r="E146" t="str">
        <v>D</v>
      </c>
      <c r="F146" s="22">
        <f>INDEX('la-liga ranking'!$A$2:$I$21,MATCH($A146,'la-liga ranking'!$A$2:$A$21,0),7)/(INDEX('la-liga ranking'!$A$2:$I$21,MATCH($B146,'la-liga ranking'!$A$2:$A$21,0),7)+0.1)</f>
        <v>1.4147909967845658</v>
      </c>
      <c r="G146" s="22">
        <f>INDEX('la-liga ranking'!$A$2:$I$21,MATCH($A146,'la-liga ranking'!$A$2:$A$21,0),8)/(INDEX('la-liga ranking'!$A$2:$I$21,MATCH($B146,'la-liga ranking'!$A$2:$A$21,0),8)+0.1)</f>
        <v>1.8059299191374663</v>
      </c>
      <c r="H146" s="22">
        <f>INDEX('la-liga ranking'!$A$2:$I$21,MATCH($A146,'la-liga ranking'!$A$2:$A$21,0),9)/(INDEX('la-liga ranking'!$A$2:$I$21,MATCH($B146,'la-liga ranking'!$A$2:$A$21,0),9)+0.1)</f>
        <v>0.78167115902964956</v>
      </c>
      <c r="I146" s="22">
        <f>(INDEX('world ranking'!$A$2:$B$21,MATCH($A146,'world ranking'!$A$2:$A$21,0),2)/(INDEX('world ranking'!$A$2:$B$21,MATCH($B146,'world ranking'!$A$2:$A$21,0),2)+0.1))*20</f>
        <v>18.76978461920427</v>
      </c>
      <c r="J146" s="22">
        <f>INDEX('la-liga ranking'!$A$2:$I$21,MATCH($A146,'la-liga ranking'!$A$2:$A$21,0),4)/(INDEX('la-liga ranking'!$A$2:$I$21,MATCH($B146,'la-liga ranking'!$A$2:$A$21,0),4)+0.1)</f>
        <v>0.74074074074074081</v>
      </c>
      <c r="K146" s="22">
        <f>INDEX('la-liga ranking'!$A$2:$I$21,MATCH($A146,'la-liga ranking'!$A$2:$A$21,0),5)/(INDEX('la-liga ranking'!$A$2:$I$21,MATCH($B146,'la-liga ranking'!$A$2:$A$21,0),5)+0.1)</f>
        <v>1.2765957446808511</v>
      </c>
      <c r="L146" s="22">
        <f>(INDEX('la-liga ranking'!$A$2:$I$21,MATCH($B146,'la-liga ranking'!$A$2:$A$21,0),7)+0.1)/INDEX('la-liga ranking'!$A$2:$I$21,MATCH($A146,'la-liga ranking'!$A$2:$A$21,0),7)</f>
        <v>0.7068181818181819</v>
      </c>
      <c r="M146" s="22">
        <f>(INDEX('la-liga ranking'!$A$2:$I$21,MATCH($B146,'la-liga ranking'!$A$2:$A$21,0),8)+0.1)/INDEX('la-liga ranking'!$A$2:$I$21,MATCH($A146,'la-liga ranking'!$A$2:$A$21,0),8)</f>
        <v>0.55373134328358209</v>
      </c>
      <c r="N146" s="22">
        <f>(INDEX('la-liga ranking'!$A$2:$I$21,MATCH($B146,'la-liga ranking'!$A$2:$A$21,0),9)+0.1)/(INDEX('la-liga ranking'!$A$2:$I$21,MATCH($A146,'la-liga ranking'!$A$2:$A$21,0),9)+0.1)</f>
        <v>1.2749140893470789</v>
      </c>
      <c r="O146" s="22">
        <f>((INDEX('world ranking'!$A$2:$B$21,MATCH($B146,'world ranking'!$A$2:$A$21,0),2)+0.1)/(INDEX('world ranking'!$A$2:$B$21,MATCH($A146,'world ranking'!$A$2:$A$21,0),2)+0.1))*20</f>
        <v>21.309437206533957</v>
      </c>
      <c r="P146" s="22">
        <f>(INDEX('la-liga ranking'!$A$2:$I$21,MATCH($B146,'la-liga ranking'!$A$2:$A$21,0),4)+0.1)/(INDEX('la-liga ranking'!$A$2:$I$21,MATCH($A146,'la-liga ranking'!$A$2:$A$21,0),4)+0.1)</f>
        <v>1.3278688524590163</v>
      </c>
      <c r="Q146" s="22">
        <f>(INDEX('la-liga ranking'!$A$2:$I$21,MATCH($B146,'la-liga ranking'!$A$2:$A$21,0),5)+0.1)/(INDEX('la-liga ranking'!$A$2:$I$21,MATCH($A146,'la-liga ranking'!$A$2:$A$21,0),5)+0.1)</f>
        <v>0.77900552486187835</v>
      </c>
      <c r="R146" s="22">
        <f t="shared" si="42"/>
        <v>25.657146140862757</v>
      </c>
      <c r="S146" s="22">
        <f t="shared" si="43"/>
        <v>25.951775198303697</v>
      </c>
      <c r="T146" s="22">
        <f t="shared" si="37"/>
        <v>51.608921339166457</v>
      </c>
      <c r="U146" s="14">
        <f t="shared" si="38"/>
        <v>0.49714556078875699</v>
      </c>
      <c r="V146" s="14">
        <f t="shared" si="39"/>
        <v>0.50285443921124295</v>
      </c>
      <c r="W146" t="str">
        <f t="shared" si="40"/>
        <v>A</v>
      </c>
      <c r="X146" t="b">
        <f t="shared" si="41"/>
        <v>1</v>
      </c>
    </row>
    <row r="147" spans="1:24" x14ac:dyDescent="0.25">
      <c r="A147" t="str">
        <v>Real Sociedad</v>
      </c>
      <c r="B147" t="str">
        <v>RCD Mallorca</v>
      </c>
      <c r="C147">
        <v>1</v>
      </c>
      <c r="D147">
        <v>0</v>
      </c>
      <c r="E147" t="str">
        <v>H</v>
      </c>
      <c r="F147" s="22">
        <f>INDEX('la-liga ranking'!$A$2:$I$21,MATCH($A147,'la-liga ranking'!$A$2:$A$21,0),7)/(INDEX('la-liga ranking'!$A$2:$I$21,MATCH($B147,'la-liga ranking'!$A$2:$A$21,0),7)+0.1)</f>
        <v>1.0591900311526479</v>
      </c>
      <c r="G147" s="22">
        <f>INDEX('la-liga ranking'!$A$2:$I$21,MATCH($A147,'la-liga ranking'!$A$2:$A$21,0),8)/(INDEX('la-liga ranking'!$A$2:$I$21,MATCH($B147,'la-liga ranking'!$A$2:$A$21,0),8)+0.1)*-1</f>
        <v>-0.54750402576489532</v>
      </c>
      <c r="H147" s="22">
        <f>INDEX('la-liga ranking'!$A$2:$I$21,MATCH($A147,'la-liga ranking'!$A$2:$A$21,0),9)/(INDEX('la-liga ranking'!$A$2:$I$21,MATCH($B147,'la-liga ranking'!$A$2:$A$21,0),9)+0.1)</f>
        <v>1.7445482866043613</v>
      </c>
      <c r="I147" s="22">
        <f>(INDEX('world ranking'!$A$2:$B$21,MATCH($A147,'world ranking'!$A$2:$A$21,0),2)/(INDEX('world ranking'!$A$2:$B$21,MATCH($B147,'world ranking'!$A$2:$A$21,0),2)+0.1))*20</f>
        <v>22.171323866239124</v>
      </c>
      <c r="J147" s="22">
        <f>(INDEX('la-liga ranking'!$A$2:$I$21,MATCH($A147,'la-liga ranking'!$A$2:$A$21,0),4)/(INDEX('la-liga ranking'!$A$2:$I$21,MATCH($B147,'la-liga ranking'!$A$2:$A$21,0),4)+0.1))*1</f>
        <v>1.8518518518518519</v>
      </c>
      <c r="K147" s="22">
        <f>(INDEX('la-liga ranking'!$A$2:$I$21,MATCH($A147,'la-liga ranking'!$A$2:$A$21,0),5)/(INDEX('la-liga ranking'!$A$2:$I$21,MATCH($B147,'la-liga ranking'!$A$2:$A$21,0),5)+0.1))*-1</f>
        <v>-0.47120418848167533</v>
      </c>
      <c r="L147" s="22">
        <f>(INDEX('la-liga ranking'!$A$2:$I$21,MATCH($B147,'la-liga ranking'!$A$2:$A$21,0),7)+0.1)/INDEX('la-liga ranking'!$A$2:$I$21,MATCH($A147,'la-liga ranking'!$A$2:$A$21,0),7)</f>
        <v>0.94411764705882362</v>
      </c>
      <c r="M147" s="22">
        <f>(INDEX('la-liga ranking'!$A$2:$I$21,MATCH($B147,'la-liga ranking'!$A$2:$A$21,0),8)+0.1)/INDEX('la-liga ranking'!$A$2:$I$21,MATCH($A147,'la-liga ranking'!$A$2:$A$21,0),8)*-1</f>
        <v>-1.8264705882352941</v>
      </c>
      <c r="N147" s="22">
        <f>(INDEX('la-liga ranking'!$A$2:$I$21,MATCH($B147,'la-liga ranking'!$A$2:$A$21,0),9)+0.1)/(INDEX('la-liga ranking'!$A$2:$I$21,MATCH($A147,'la-liga ranking'!$A$2:$A$21,0),9)+0.1)</f>
        <v>0.57219251336898391</v>
      </c>
      <c r="O147" s="22">
        <f>((INDEX('world ranking'!$A$2:$B$21,MATCH($B147,'world ranking'!$A$2:$A$21,0),2)+0.1)/(INDEX('world ranking'!$A$2:$B$21,MATCH($A147,'world ranking'!$A$2:$A$21,0),2)+0.1))*20</f>
        <v>18.040257363791984</v>
      </c>
      <c r="P147" s="22">
        <f>(INDEX('la-liga ranking'!$A$2:$I$21,MATCH($B147,'la-liga ranking'!$A$2:$A$21,0),4)+0.1)/(INDEX('la-liga ranking'!$A$2:$I$21,MATCH($A147,'la-liga ranking'!$A$2:$A$21,0),4)+0.1)*1</f>
        <v>0.53642384105960261</v>
      </c>
      <c r="Q147" s="22">
        <f>(INDEX('la-liga ranking'!$A$2:$I$21,MATCH($B147,'la-liga ranking'!$A$2:$A$21,0),5)+0.1)/(INDEX('la-liga ranking'!$A$2:$I$21,MATCH($A147,'la-liga ranking'!$A$2:$A$21,0),5)+0.1)*-1</f>
        <v>-2.098901098901099</v>
      </c>
      <c r="R147" s="22">
        <f>(SUM(F147:K147))*1.05</f>
        <v>27.098616112681487</v>
      </c>
      <c r="S147" s="22">
        <f>SUM(L147:Q147)</f>
        <v>16.167619678143001</v>
      </c>
      <c r="T147" s="22">
        <f t="shared" si="37"/>
        <v>43.266235790824489</v>
      </c>
      <c r="U147" s="14">
        <f t="shared" si="38"/>
        <v>0.62632248027521531</v>
      </c>
      <c r="V147" s="14">
        <f t="shared" si="39"/>
        <v>0.37367751972478463</v>
      </c>
      <c r="W147" t="str">
        <f t="shared" si="40"/>
        <v>H</v>
      </c>
      <c r="X147" t="b">
        <f t="shared" si="41"/>
        <v>1</v>
      </c>
    </row>
    <row r="148" spans="1:24" x14ac:dyDescent="0.25">
      <c r="A148" t="str">
        <v>Villarreal</v>
      </c>
      <c r="B148" t="str">
        <v>Granada</v>
      </c>
      <c r="C148">
        <v>0</v>
      </c>
      <c r="D148">
        <v>0</v>
      </c>
      <c r="E148" t="str">
        <v>D</v>
      </c>
      <c r="F148" s="22">
        <f>INDEX('la-liga ranking'!$A$2:$I$21,MATCH($A148,'la-liga ranking'!$A$2:$A$21,0),7)/(INDEX('la-liga ranking'!$A$2:$I$21,MATCH($B148,'la-liga ranking'!$A$2:$A$21,0),7)+0.1)</f>
        <v>1.2761020881670533</v>
      </c>
      <c r="G148" s="22">
        <f>INDEX('la-liga ranking'!$A$2:$I$21,MATCH($A148,'la-liga ranking'!$A$2:$A$21,0),8)/(INDEX('la-liga ranking'!$A$2:$I$21,MATCH($B148,'la-liga ranking'!$A$2:$A$21,0),8)+0.1)</f>
        <v>0.57529610829103217</v>
      </c>
      <c r="H148" s="22">
        <f>INDEX('la-liga ranking'!$A$2:$I$21,MATCH($A148,'la-liga ranking'!$A$2:$A$21,0),9)/(INDEX('la-liga ranking'!$A$2:$I$21,MATCH($B148,'la-liga ranking'!$A$2:$A$21,0),9)+0.1)</f>
        <v>1.5542521994134897</v>
      </c>
      <c r="I148" s="22">
        <f>(INDEX('world ranking'!$A$2:$B$21,MATCH($A148,'world ranking'!$A$2:$A$21,0),2)/(INDEX('world ranking'!$A$2:$B$21,MATCH($B148,'world ranking'!$A$2:$A$21,0),2)+0.1))*20</f>
        <v>23.452097158688229</v>
      </c>
      <c r="J148" s="22">
        <f>INDEX('la-liga ranking'!$A$2:$I$21,MATCH($A148,'la-liga ranking'!$A$2:$A$21,0),4)/(INDEX('la-liga ranking'!$A$2:$I$21,MATCH($B148,'la-liga ranking'!$A$2:$A$21,0),4)+0.1)</f>
        <v>1.971830985915493</v>
      </c>
      <c r="K148" s="22">
        <f>INDEX('la-liga ranking'!$A$2:$I$21,MATCH($A148,'la-liga ranking'!$A$2:$A$21,0),5)/(INDEX('la-liga ranking'!$A$2:$I$21,MATCH($B148,'la-liga ranking'!$A$2:$A$21,0),5)+0.1)</f>
        <v>0.66225165562913912</v>
      </c>
      <c r="L148" s="22">
        <f>(INDEX('la-liga ranking'!$A$2:$I$21,MATCH($B148,'la-liga ranking'!$A$2:$A$21,0),7)+0.1)/INDEX('la-liga ranking'!$A$2:$I$21,MATCH($A148,'la-liga ranking'!$A$2:$A$21,0),7)</f>
        <v>0.78363636363636369</v>
      </c>
      <c r="M148" s="22">
        <f>(INDEX('la-liga ranking'!$A$2:$I$21,MATCH($B148,'la-liga ranking'!$A$2:$A$21,0),8)+0.1)/INDEX('la-liga ranking'!$A$2:$I$21,MATCH($A148,'la-liga ranking'!$A$2:$A$21,0),8)</f>
        <v>1.7382352941176471</v>
      </c>
      <c r="N148" s="22">
        <f>(INDEX('la-liga ranking'!$A$2:$I$21,MATCH($B148,'la-liga ranking'!$A$2:$A$21,0),9)+0.1)/(INDEX('la-liga ranking'!$A$2:$I$21,MATCH($A148,'la-liga ranking'!$A$2:$A$21,0),9)+0.1)</f>
        <v>0.64218455743879477</v>
      </c>
      <c r="O148" s="22">
        <f>((INDEX('world ranking'!$A$2:$B$21,MATCH($B148,'world ranking'!$A$2:$A$21,0),2)+0.1)/(INDEX('world ranking'!$A$2:$B$21,MATCH($A148,'world ranking'!$A$2:$A$21,0),2)+0.1))*20</f>
        <v>17.055106862260313</v>
      </c>
      <c r="P148" s="22">
        <f>(INDEX('la-liga ranking'!$A$2:$I$21,MATCH($B148,'la-liga ranking'!$A$2:$A$21,0),4)+0.1)/(INDEX('la-liga ranking'!$A$2:$I$21,MATCH($A148,'la-liga ranking'!$A$2:$A$21,0),4)+0.1)</f>
        <v>0.50354609929078009</v>
      </c>
      <c r="Q148" s="22">
        <f>(INDEX('la-liga ranking'!$A$2:$I$21,MATCH($B148,'la-liga ranking'!$A$2:$A$21,0),5)+0.1)/(INDEX('la-liga ranking'!$A$2:$I$21,MATCH($A148,'la-liga ranking'!$A$2:$A$21,0),5)+0.1)</f>
        <v>1.495049504950495</v>
      </c>
      <c r="R148" s="22">
        <f t="shared" si="42"/>
        <v>30.524044252968086</v>
      </c>
      <c r="S148" s="22">
        <f t="shared" si="43"/>
        <v>22.217758681694391</v>
      </c>
      <c r="T148" s="22">
        <f t="shared" si="37"/>
        <v>52.741802934662473</v>
      </c>
      <c r="U148" s="14">
        <f t="shared" si="38"/>
        <v>0.57874480117378313</v>
      </c>
      <c r="V148" s="14">
        <f t="shared" si="39"/>
        <v>0.42125519882621693</v>
      </c>
      <c r="W148" t="str">
        <f t="shared" si="40"/>
        <v>H</v>
      </c>
      <c r="X148" t="b">
        <f t="shared" si="41"/>
        <v>1</v>
      </c>
    </row>
    <row r="149" spans="1:24" x14ac:dyDescent="0.25">
      <c r="A149" t="str">
        <v>Elche CF</v>
      </c>
      <c r="B149" t="str">
        <v>Athletic Club</v>
      </c>
      <c r="C149">
        <v>0</v>
      </c>
      <c r="D149">
        <v>0</v>
      </c>
      <c r="E149" t="str">
        <v>D</v>
      </c>
      <c r="F149" s="22">
        <f>INDEX('la-liga ranking'!$A$2:$I$21,MATCH($A149,'la-liga ranking'!$A$2:$A$21,0),7)/(INDEX('la-liga ranking'!$A$2:$I$21,MATCH($B149,'la-liga ranking'!$A$2:$A$21,0),7)+0.1)</f>
        <v>0.9002433090024331</v>
      </c>
      <c r="G149" s="22">
        <f>INDEX('la-liga ranking'!$A$2:$I$21,MATCH($A149,'la-liga ranking'!$A$2:$A$21,0),8)/(INDEX('la-liga ranking'!$A$2:$I$21,MATCH($B149,'la-liga ranking'!$A$2:$A$21,0),8)+0.1)</f>
        <v>1.4076246334310849</v>
      </c>
      <c r="H149" s="22">
        <f>INDEX('la-liga ranking'!$A$2:$I$21,MATCH($A149,'la-liga ranking'!$A$2:$A$21,0),9)/(INDEX('la-liga ranking'!$A$2:$I$21,MATCH($B149,'la-liga ranking'!$A$2:$A$21,0),9)+0.1)</f>
        <v>0.74856046065259119</v>
      </c>
      <c r="I149" s="22">
        <f>(INDEX('world ranking'!$A$2:$B$21,MATCH($A149,'world ranking'!$A$2:$A$21,0),2)/(INDEX('world ranking'!$A$2:$B$21,MATCH($B149,'world ranking'!$A$2:$A$21,0),2)+0.1))*20</f>
        <v>18.586310399623333</v>
      </c>
      <c r="J149" s="22">
        <f>INDEX('la-liga ranking'!$A$2:$I$21,MATCH($A149,'la-liga ranking'!$A$2:$A$21,0),4)/(INDEX('la-liga ranking'!$A$2:$I$21,MATCH($B149,'la-liga ranking'!$A$2:$A$21,0),4)+0.1)</f>
        <v>0.76335877862595425</v>
      </c>
      <c r="K149" s="22">
        <f>INDEX('la-liga ranking'!$A$2:$I$21,MATCH($A149,'la-liga ranking'!$A$2:$A$21,0),5)/(INDEX('la-liga ranking'!$A$2:$I$21,MATCH($B149,'la-liga ranking'!$A$2:$A$21,0),5)+0.1)</f>
        <v>1.7582417582417582</v>
      </c>
      <c r="L149" s="22">
        <f>(INDEX('la-liga ranking'!$A$2:$I$21,MATCH($B149,'la-liga ranking'!$A$2:$A$21,0),7)+0.1)/INDEX('la-liga ranking'!$A$2:$I$21,MATCH($A149,'la-liga ranking'!$A$2:$A$21,0),7)</f>
        <v>1.1108108108108108</v>
      </c>
      <c r="M149" s="22">
        <f>(INDEX('la-liga ranking'!$A$2:$I$21,MATCH($B149,'la-liga ranking'!$A$2:$A$21,0),8)+0.1)/INDEX('la-liga ranking'!$A$2:$I$21,MATCH($A149,'la-liga ranking'!$A$2:$A$21,0),8)</f>
        <v>0.7104166666666667</v>
      </c>
      <c r="N149" s="22">
        <f>(INDEX('la-liga ranking'!$A$2:$I$21,MATCH($B149,'la-liga ranking'!$A$2:$A$21,0),9)+0.1)/(INDEX('la-liga ranking'!$A$2:$I$21,MATCH($A149,'la-liga ranking'!$A$2:$A$21,0),9)+0.1)</f>
        <v>1.3324808184143222</v>
      </c>
      <c r="O149" s="22">
        <f>((INDEX('world ranking'!$A$2:$B$21,MATCH($B149,'world ranking'!$A$2:$A$21,0),2)+0.1)/(INDEX('world ranking'!$A$2:$B$21,MATCH($A149,'world ranking'!$A$2:$A$21,0),2)+0.1))*20</f>
        <v>21.519853080868852</v>
      </c>
      <c r="P149" s="22">
        <f>(INDEX('la-liga ranking'!$A$2:$I$21,MATCH($B149,'la-liga ranking'!$A$2:$A$21,0),4)+0.1)/(INDEX('la-liga ranking'!$A$2:$I$21,MATCH($A149,'la-liga ranking'!$A$2:$A$21,0),4)+0.1)</f>
        <v>1.2970297029702971</v>
      </c>
      <c r="Q149" s="22">
        <f>(INDEX('la-liga ranking'!$A$2:$I$21,MATCH($B149,'la-liga ranking'!$A$2:$A$21,0),5)+0.1)/(INDEX('la-liga ranking'!$A$2:$I$21,MATCH($A149,'la-liga ranking'!$A$2:$A$21,0),5)+0.1)</f>
        <v>0.56521739130434778</v>
      </c>
      <c r="R149" s="22">
        <f t="shared" si="42"/>
        <v>25.010091216462353</v>
      </c>
      <c r="S149" s="22">
        <f t="shared" si="43"/>
        <v>26.535808471035295</v>
      </c>
      <c r="T149" s="22">
        <f t="shared" si="37"/>
        <v>51.545899687497652</v>
      </c>
      <c r="U149" s="14">
        <f t="shared" si="38"/>
        <v>0.48520040135274811</v>
      </c>
      <c r="V149" s="14">
        <f t="shared" si="39"/>
        <v>0.51479959864725189</v>
      </c>
      <c r="W149" t="str">
        <f t="shared" si="40"/>
        <v>A</v>
      </c>
      <c r="X149" t="b">
        <f t="shared" si="41"/>
        <v>1</v>
      </c>
    </row>
    <row r="150" spans="1:24" x14ac:dyDescent="0.25">
      <c r="A150" t="str">
        <v>Atlético Madrid</v>
      </c>
      <c r="B150" t="str">
        <v>Levante</v>
      </c>
      <c r="C150">
        <v>0</v>
      </c>
      <c r="D150">
        <v>1</v>
      </c>
      <c r="E150" t="str">
        <v>A</v>
      </c>
      <c r="F150" s="22">
        <f>INDEX('la-liga ranking'!$A$2:$I$21,MATCH($A150,'la-liga ranking'!$A$2:$A$21,0),7)/(INDEX('la-liga ranking'!$A$2:$I$21,MATCH($B150,'la-liga ranking'!$A$2:$A$21,0),7)+0.1)</f>
        <v>1.3605442176870748</v>
      </c>
      <c r="G150" s="22">
        <f>INDEX('la-liga ranking'!$A$2:$I$21,MATCH($A150,'la-liga ranking'!$A$2:$A$21,0),8)/(INDEX('la-liga ranking'!$A$2:$I$21,MATCH($B150,'la-liga ranking'!$A$2:$A$21,0),8)+0.1)*-1</f>
        <v>-0.61102831594634877</v>
      </c>
      <c r="H150" s="22">
        <f>INDEX('la-liga ranking'!$A$2:$I$21,MATCH($A150,'la-liga ranking'!$A$2:$A$21,0),9)/(INDEX('la-liga ranking'!$A$2:$I$21,MATCH($B150,'la-liga ranking'!$A$2:$A$21,0),9)+0.1)</f>
        <v>2.199312714776632</v>
      </c>
      <c r="I150" s="22">
        <f>(INDEX('world ranking'!$A$2:$B$21,MATCH($A150,'world ranking'!$A$2:$A$21,0),2)/(INDEX('world ranking'!$A$2:$B$21,MATCH($B150,'world ranking'!$A$2:$A$21,0),2)+0.1))*20</f>
        <v>24.006348786455924</v>
      </c>
      <c r="J150" s="22">
        <f>(INDEX('la-liga ranking'!$A$2:$I$21,MATCH($A150,'la-liga ranking'!$A$2:$A$21,0),4)/(INDEX('la-liga ranking'!$A$2:$I$21,MATCH($B150,'la-liga ranking'!$A$2:$A$21,0),4)+0.1))*1</f>
        <v>3.1147540983606561</v>
      </c>
      <c r="K150" s="22">
        <f>(INDEX('la-liga ranking'!$A$2:$I$21,MATCH($A150,'la-liga ranking'!$A$2:$A$21,0),5)/(INDEX('la-liga ranking'!$A$2:$I$21,MATCH($B150,'la-liga ranking'!$A$2:$A$21,0),5)+0.1))*-1</f>
        <v>-0.49723756906077343</v>
      </c>
      <c r="L150" s="22">
        <f>(INDEX('la-liga ranking'!$A$2:$I$21,MATCH($B150,'la-liga ranking'!$A$2:$A$21,0),7)+0.1)/INDEX('la-liga ranking'!$A$2:$I$21,MATCH($A150,'la-liga ranking'!$A$2:$A$21,0),7)</f>
        <v>0.73499999999999999</v>
      </c>
      <c r="M150" s="22">
        <f>(INDEX('la-liga ranking'!$A$2:$I$21,MATCH($B150,'la-liga ranking'!$A$2:$A$21,0),8)+0.1)/INDEX('la-liga ranking'!$A$2:$I$21,MATCH($A150,'la-liga ranking'!$A$2:$A$21,0),8)*-1</f>
        <v>-1.6365853658536584</v>
      </c>
      <c r="N150" s="22">
        <f>(INDEX('la-liga ranking'!$A$2:$I$21,MATCH($B150,'la-liga ranking'!$A$2:$A$21,0),9)+0.1)/(INDEX('la-liga ranking'!$A$2:$I$21,MATCH($A150,'la-liga ranking'!$A$2:$A$21,0),9)+0.1)</f>
        <v>0.45397815912636513</v>
      </c>
      <c r="O150" s="22">
        <f>((INDEX('world ranking'!$A$2:$B$21,MATCH($B150,'world ranking'!$A$2:$A$21,0),2)+0.1)/(INDEX('world ranking'!$A$2:$B$21,MATCH($A150,'world ranking'!$A$2:$A$21,0),2)+0.1))*20</f>
        <v>16.661340972949148</v>
      </c>
      <c r="P150" s="22">
        <f>(INDEX('la-liga ranking'!$A$2:$I$21,MATCH($B150,'la-liga ranking'!$A$2:$A$21,0),4)+0.1)/(INDEX('la-liga ranking'!$A$2:$I$21,MATCH($A150,'la-liga ranking'!$A$2:$A$21,0),4)+0.1)*1</f>
        <v>0.31937172774869105</v>
      </c>
      <c r="Q150" s="22">
        <f>(INDEX('la-liga ranking'!$A$2:$I$21,MATCH($B150,'la-liga ranking'!$A$2:$A$21,0),5)+0.1)/(INDEX('la-liga ranking'!$A$2:$I$21,MATCH($A150,'la-liga ranking'!$A$2:$A$21,0),5)+0.1)*-1</f>
        <v>-1.9890109890109893</v>
      </c>
      <c r="R150" s="22">
        <f t="shared" ref="R150:R154" si="46">(SUM(F150:K150))*1.05</f>
        <v>31.051328628886825</v>
      </c>
      <c r="S150" s="22">
        <f t="shared" si="43"/>
        <v>14.544094504959556</v>
      </c>
      <c r="T150" s="22">
        <f t="shared" si="37"/>
        <v>45.595423133846381</v>
      </c>
      <c r="U150" s="14">
        <f t="shared" si="38"/>
        <v>0.68101854297381903</v>
      </c>
      <c r="V150" s="14">
        <f t="shared" si="39"/>
        <v>0.31898145702618097</v>
      </c>
      <c r="W150" t="str">
        <f t="shared" si="40"/>
        <v>H</v>
      </c>
      <c r="X150" t="b">
        <f t="shared" si="41"/>
        <v>0</v>
      </c>
    </row>
    <row r="151" spans="1:24" x14ac:dyDescent="0.25">
      <c r="A151" t="str">
        <v>Elche CF</v>
      </c>
      <c r="B151" t="str">
        <v>Villarreal</v>
      </c>
      <c r="C151">
        <v>1</v>
      </c>
      <c r="D151">
        <v>0</v>
      </c>
      <c r="E151" t="str">
        <v>H</v>
      </c>
      <c r="F151" s="22">
        <f>INDEX('la-liga ranking'!$A$2:$I$21,MATCH($A151,'la-liga ranking'!$A$2:$A$21,0),7)/(INDEX('la-liga ranking'!$A$2:$I$21,MATCH($B151,'la-liga ranking'!$A$2:$A$21,0),7)+0.1)</f>
        <v>0.67150635208711429</v>
      </c>
      <c r="G151" s="22">
        <f>INDEX('la-liga ranking'!$A$2:$I$21,MATCH($A151,'la-liga ranking'!$A$2:$A$21,0),8)/(INDEX('la-liga ranking'!$A$2:$I$21,MATCH($B151,'la-liga ranking'!$A$2:$A$21,0),8)+0.1)*-1</f>
        <v>-1.4076246334310849</v>
      </c>
      <c r="H151" s="22">
        <f>INDEX('la-liga ranking'!$A$2:$I$21,MATCH($A151,'la-liga ranking'!$A$2:$A$21,0),9)/(INDEX('la-liga ranking'!$A$2:$I$21,MATCH($B151,'la-liga ranking'!$A$2:$A$21,0),9)+0.1)</f>
        <v>0.7344632768361582</v>
      </c>
      <c r="I151" s="22">
        <f>(INDEX('world ranking'!$A$2:$B$21,MATCH($A151,'world ranking'!$A$2:$A$21,0),2)/(INDEX('world ranking'!$A$2:$B$21,MATCH($B151,'world ranking'!$A$2:$A$21,0),2)+0.1))*20</f>
        <v>17.350695016757321</v>
      </c>
      <c r="J151" s="22">
        <f>(INDEX('la-liga ranking'!$A$2:$I$21,MATCH($A151,'la-liga ranking'!$A$2:$A$21,0),4)/(INDEX('la-liga ranking'!$A$2:$I$21,MATCH($B151,'la-liga ranking'!$A$2:$A$21,0),4)+0.1))*1</f>
        <v>0.70921985815602839</v>
      </c>
      <c r="K151" s="22">
        <f>(INDEX('la-liga ranking'!$A$2:$I$21,MATCH($A151,'la-liga ranking'!$A$2:$A$21,0),5)/(INDEX('la-liga ranking'!$A$2:$I$21,MATCH($B151,'la-liga ranking'!$A$2:$A$21,0),5)+0.1))*-1</f>
        <v>-1.5841584158415842</v>
      </c>
      <c r="L151" s="22">
        <f>(INDEX('la-liga ranking'!$A$2:$I$21,MATCH($B151,'la-liga ranking'!$A$2:$A$21,0),7)+0.1)/INDEX('la-liga ranking'!$A$2:$I$21,MATCH($A151,'la-liga ranking'!$A$2:$A$21,0),7)</f>
        <v>1.4891891891891893</v>
      </c>
      <c r="M151" s="22">
        <f>(INDEX('la-liga ranking'!$A$2:$I$21,MATCH($B151,'la-liga ranking'!$A$2:$A$21,0),8)+0.1)/INDEX('la-liga ranking'!$A$2:$I$21,MATCH($A151,'la-liga ranking'!$A$2:$A$21,0),8)*-1</f>
        <v>-0.7104166666666667</v>
      </c>
      <c r="N151" s="22">
        <f>(INDEX('la-liga ranking'!$A$2:$I$21,MATCH($B151,'la-liga ranking'!$A$2:$A$21,0),9)+0.1)/(INDEX('la-liga ranking'!$A$2:$I$21,MATCH($A151,'la-liga ranking'!$A$2:$A$21,0),9)+0.1)</f>
        <v>1.3580562659846547</v>
      </c>
      <c r="O151" s="22">
        <f>((INDEX('world ranking'!$A$2:$B$21,MATCH($B151,'world ranking'!$A$2:$A$21,0),2)+0.1)/(INDEX('world ranking'!$A$2:$B$21,MATCH($A151,'world ranking'!$A$2:$A$21,0),2)+0.1))*20</f>
        <v>23.052371604078274</v>
      </c>
      <c r="P151" s="22">
        <f>(INDEX('la-liga ranking'!$A$2:$I$21,MATCH($B151,'la-liga ranking'!$A$2:$A$21,0),4)+0.1)/(INDEX('la-liga ranking'!$A$2:$I$21,MATCH($A151,'la-liga ranking'!$A$2:$A$21,0),4)+0.1)*1</f>
        <v>1.3960396039603959</v>
      </c>
      <c r="Q151" s="22">
        <f>(INDEX('la-liga ranking'!$A$2:$I$21,MATCH($B151,'la-liga ranking'!$A$2:$A$21,0),5)+0.1)/(INDEX('la-liga ranking'!$A$2:$I$21,MATCH($A151,'la-liga ranking'!$A$2:$A$21,0),5)+0.1)*-1</f>
        <v>-0.62732919254658381</v>
      </c>
      <c r="R151" s="22">
        <f t="shared" si="46"/>
        <v>17.297806527292149</v>
      </c>
      <c r="S151" s="22">
        <f t="shared" si="43"/>
        <v>25.957910803999265</v>
      </c>
      <c r="T151" s="22">
        <f t="shared" si="37"/>
        <v>43.255717331291414</v>
      </c>
      <c r="U151" s="14">
        <f t="shared" si="38"/>
        <v>0.39989642050806595</v>
      </c>
      <c r="V151" s="14">
        <f t="shared" si="39"/>
        <v>0.60010357949193405</v>
      </c>
      <c r="W151" t="str">
        <f t="shared" si="40"/>
        <v>A</v>
      </c>
      <c r="X151" t="b">
        <f t="shared" si="41"/>
        <v>0</v>
      </c>
    </row>
    <row r="152" spans="1:24" x14ac:dyDescent="0.25">
      <c r="A152" t="str">
        <v>Celta Vigo</v>
      </c>
      <c r="B152" t="str">
        <v>Atlético Madrid</v>
      </c>
      <c r="C152">
        <v>1</v>
      </c>
      <c r="D152">
        <v>2</v>
      </c>
      <c r="E152" t="str">
        <v>A</v>
      </c>
      <c r="F152" s="22">
        <f>INDEX('la-liga ranking'!$A$2:$I$21,MATCH($A152,'la-liga ranking'!$A$2:$A$21,0),7)/(INDEX('la-liga ranking'!$A$2:$I$21,MATCH($B152,'la-liga ranking'!$A$2:$A$21,0),7)+0.1)</f>
        <v>0.68219633943427616</v>
      </c>
      <c r="G152" s="22">
        <f>INDEX('la-liga ranking'!$A$2:$I$21,MATCH($A152,'la-liga ranking'!$A$2:$A$21,0),8)/(INDEX('la-liga ranking'!$A$2:$I$21,MATCH($B152,'la-liga ranking'!$A$2:$A$21,0),8)+0.1)*-1</f>
        <v>-0.92457420924574207</v>
      </c>
      <c r="H152" s="22">
        <f>INDEX('la-liga ranking'!$A$2:$I$21,MATCH($A152,'la-liga ranking'!$A$2:$A$21,0),9)/(INDEX('la-liga ranking'!$A$2:$I$21,MATCH($B152,'la-liga ranking'!$A$2:$A$21,0),9)+0.1)</f>
        <v>0.67082683307332303</v>
      </c>
      <c r="I152" s="22">
        <f>(INDEX('world ranking'!$A$2:$B$21,MATCH($A152,'world ranking'!$A$2:$A$21,0),2)/(INDEX('world ranking'!$A$2:$B$21,MATCH($B152,'world ranking'!$A$2:$A$21,0),2)+0.1))*20</f>
        <v>18.599526196903753</v>
      </c>
      <c r="J152" s="22">
        <f>(INDEX('la-liga ranking'!$A$2:$I$21,MATCH($A152,'la-liga ranking'!$A$2:$A$21,0),4)/(INDEX('la-liga ranking'!$A$2:$I$21,MATCH($B152,'la-liga ranking'!$A$2:$A$21,0),4)+0.1))*1</f>
        <v>0.57591623036649209</v>
      </c>
      <c r="K152" s="22">
        <f>(INDEX('la-liga ranking'!$A$2:$I$21,MATCH($A152,'la-liga ranking'!$A$2:$A$21,0),5)/(INDEX('la-liga ranking'!$A$2:$I$21,MATCH($B152,'la-liga ranking'!$A$2:$A$21,0),5)+0.1))*-1</f>
        <v>-1.5384615384615385</v>
      </c>
      <c r="L152" s="22">
        <f>(INDEX('la-liga ranking'!$A$2:$I$21,MATCH($B152,'la-liga ranking'!$A$2:$A$21,0),7)+0.1)/INDEX('la-liga ranking'!$A$2:$I$21,MATCH($A152,'la-liga ranking'!$A$2:$A$21,0),7)</f>
        <v>1.4658536585365853</v>
      </c>
      <c r="M152" s="22">
        <f>(INDEX('la-liga ranking'!$A$2:$I$21,MATCH($B152,'la-liga ranking'!$A$2:$A$21,0),8)+0.1)/INDEX('la-liga ranking'!$A$2:$I$21,MATCH($A152,'la-liga ranking'!$A$2:$A$21,0),8)*-1</f>
        <v>-1.0815789473684212</v>
      </c>
      <c r="N152" s="22">
        <f>(INDEX('la-liga ranking'!$A$2:$I$21,MATCH($B152,'la-liga ranking'!$A$2:$A$21,0),9)+0.1)/(INDEX('la-liga ranking'!$A$2:$I$21,MATCH($A152,'la-liga ranking'!$A$2:$A$21,0),9)+0.1)</f>
        <v>1.4872389791183294</v>
      </c>
      <c r="O152" s="22">
        <f>((INDEX('world ranking'!$A$2:$B$21,MATCH($B152,'world ranking'!$A$2:$A$21,0),2)+0.1)/(INDEX('world ranking'!$A$2:$B$21,MATCH($A152,'world ranking'!$A$2:$A$21,0),2)+0.1))*20</f>
        <v>21.504650198447962</v>
      </c>
      <c r="P152" s="22">
        <f>(INDEX('la-liga ranking'!$A$2:$I$21,MATCH($B152,'la-liga ranking'!$A$2:$A$21,0),4)+0.1)/(INDEX('la-liga ranking'!$A$2:$I$21,MATCH($A152,'la-liga ranking'!$A$2:$A$21,0),4)+0.1)*1</f>
        <v>1.7207207207207209</v>
      </c>
      <c r="Q152" s="22">
        <f>(INDEX('la-liga ranking'!$A$2:$I$21,MATCH($B152,'la-liga ranking'!$A$2:$A$21,0),5)+0.1)/(INDEX('la-liga ranking'!$A$2:$I$21,MATCH($A152,'la-liga ranking'!$A$2:$A$21,0),5)+0.1)*-1</f>
        <v>-0.64539007092198586</v>
      </c>
      <c r="R152" s="22">
        <f t="shared" si="46"/>
        <v>18.968701344674091</v>
      </c>
      <c r="S152" s="22">
        <f t="shared" si="43"/>
        <v>24.45149453853319</v>
      </c>
      <c r="T152" s="22">
        <f t="shared" si="37"/>
        <v>43.420195883207285</v>
      </c>
      <c r="U152" s="14">
        <f t="shared" si="38"/>
        <v>0.43686355989034625</v>
      </c>
      <c r="V152" s="14">
        <f t="shared" si="39"/>
        <v>0.56313644010965369</v>
      </c>
      <c r="W152" t="str">
        <f t="shared" si="40"/>
        <v>A</v>
      </c>
      <c r="X152" t="b">
        <f t="shared" si="41"/>
        <v>1</v>
      </c>
    </row>
    <row r="153" spans="1:24" x14ac:dyDescent="0.25">
      <c r="A153" t="str">
        <v>Barcelona</v>
      </c>
      <c r="B153" t="str">
        <v>Real Sociedad</v>
      </c>
      <c r="C153">
        <v>4</v>
      </c>
      <c r="D153">
        <v>2</v>
      </c>
      <c r="E153" t="str">
        <v>H</v>
      </c>
      <c r="F153" s="22">
        <f>INDEX('la-liga ranking'!$A$2:$I$21,MATCH($A153,'la-liga ranking'!$A$2:$A$21,0),7)/(INDEX('la-liga ranking'!$A$2:$I$21,MATCH($B153,'la-liga ranking'!$A$2:$A$21,0),7)+0.1)</f>
        <v>1.9061583577712609</v>
      </c>
      <c r="G153" s="22">
        <f>INDEX('la-liga ranking'!$A$2:$I$21,MATCH($A153,'la-liga ranking'!$A$2:$A$21,0),8)/(INDEX('la-liga ranking'!$A$2:$I$21,MATCH($B153,'la-liga ranking'!$A$2:$A$21,0),8)+0.1)*-1</f>
        <v>-1.0263929618768328</v>
      </c>
      <c r="H153" s="22">
        <f>INDEX('la-liga ranking'!$A$2:$I$21,MATCH($A153,'la-liga ranking'!$A$2:$A$21,0),9)/(INDEX('la-liga ranking'!$A$2:$I$21,MATCH($B153,'la-liga ranking'!$A$2:$A$21,0),9)+0.1)</f>
        <v>1.2299465240641712</v>
      </c>
      <c r="I153" s="22">
        <f>(INDEX('world ranking'!$A$2:$B$21,MATCH($A153,'world ranking'!$A$2:$A$21,0),2)/(INDEX('world ranking'!$A$2:$B$21,MATCH($B153,'world ranking'!$A$2:$A$21,0),2)+0.1))*20</f>
        <v>22.088424532199991</v>
      </c>
      <c r="J153" s="22">
        <f>(INDEX('la-liga ranking'!$A$2:$I$21,MATCH($A153,'la-liga ranking'!$A$2:$A$21,0),4)/(INDEX('la-liga ranking'!$A$2:$I$21,MATCH($B153,'la-liga ranking'!$A$2:$A$21,0),4)+0.1))*1</f>
        <v>1.3245033112582782</v>
      </c>
      <c r="K153" s="22">
        <f>(INDEX('la-liga ranking'!$A$2:$I$21,MATCH($A153,'la-liga ranking'!$A$2:$A$21,0),5)/(INDEX('la-liga ranking'!$A$2:$I$21,MATCH($B153,'la-liga ranking'!$A$2:$A$21,0),5)+0.1))*-1</f>
        <v>-0.65934065934065933</v>
      </c>
      <c r="L153" s="22">
        <f>(INDEX('la-liga ranking'!$A$2:$I$21,MATCH($B153,'la-liga ranking'!$A$2:$A$21,0),7)+0.1)/INDEX('la-liga ranking'!$A$2:$I$21,MATCH($A153,'la-liga ranking'!$A$2:$A$21,0),7)</f>
        <v>0.52461538461538459</v>
      </c>
      <c r="M153" s="22">
        <f>(INDEX('la-liga ranking'!$A$2:$I$21,MATCH($B153,'la-liga ranking'!$A$2:$A$21,0),8)+0.1)/INDEX('la-liga ranking'!$A$2:$I$21,MATCH($A153,'la-liga ranking'!$A$2:$A$21,0),8)*-1</f>
        <v>-0.97428571428571431</v>
      </c>
      <c r="N153" s="22">
        <f>(INDEX('la-liga ranking'!$A$2:$I$21,MATCH($B153,'la-liga ranking'!$A$2:$A$21,0),9)+0.1)/(INDEX('la-liga ranking'!$A$2:$I$21,MATCH($A153,'la-liga ranking'!$A$2:$A$21,0),9)+0.1)</f>
        <v>0.81186685962373384</v>
      </c>
      <c r="O153" s="22">
        <f>((INDEX('world ranking'!$A$2:$B$21,MATCH($B153,'world ranking'!$A$2:$A$21,0),2)+0.1)/(INDEX('world ranking'!$A$2:$B$21,MATCH($A153,'world ranking'!$A$2:$A$21,0),2)+0.1))*20</f>
        <v>18.108064774731439</v>
      </c>
      <c r="P153" s="22">
        <f>(INDEX('la-liga ranking'!$A$2:$I$21,MATCH($B153,'la-liga ranking'!$A$2:$A$21,0),4)+0.1)/(INDEX('la-liga ranking'!$A$2:$I$21,MATCH($A153,'la-liga ranking'!$A$2:$A$21,0),4)+0.1)*1</f>
        <v>0.75124378109452727</v>
      </c>
      <c r="Q153" s="22">
        <f>(INDEX('la-liga ranking'!$A$2:$I$21,MATCH($B153,'la-liga ranking'!$A$2:$A$21,0),5)+0.1)/(INDEX('la-liga ranking'!$A$2:$I$21,MATCH($A153,'la-liga ranking'!$A$2:$A$21,0),5)+0.1)*-1</f>
        <v>-1.4918032786885247</v>
      </c>
      <c r="R153" s="22">
        <f t="shared" si="46"/>
        <v>26.106464059280022</v>
      </c>
      <c r="S153" s="22">
        <f t="shared" si="43"/>
        <v>17.729701807090844</v>
      </c>
      <c r="T153" s="22">
        <f t="shared" si="37"/>
        <v>43.836165866370862</v>
      </c>
      <c r="U153" s="14">
        <f t="shared" si="38"/>
        <v>0.59554624687894364</v>
      </c>
      <c r="V153" s="14">
        <f t="shared" si="39"/>
        <v>0.40445375312105647</v>
      </c>
      <c r="W153" t="str">
        <f t="shared" si="40"/>
        <v>H</v>
      </c>
      <c r="X153" t="b">
        <f t="shared" si="41"/>
        <v>1</v>
      </c>
    </row>
    <row r="154" spans="1:24" x14ac:dyDescent="0.25">
      <c r="A154" t="str">
        <v>Sevilla</v>
      </c>
      <c r="B154" t="str">
        <v>Rayo Vallecano</v>
      </c>
      <c r="C154">
        <v>3</v>
      </c>
      <c r="D154">
        <v>0</v>
      </c>
      <c r="E154" t="str">
        <v>H</v>
      </c>
      <c r="F154" s="22">
        <f>INDEX('la-liga ranking'!$A$2:$I$21,MATCH($A154,'la-liga ranking'!$A$2:$A$21,0),7)/(INDEX('la-liga ranking'!$A$2:$I$21,MATCH($B154,'la-liga ranking'!$A$2:$A$21,0),7)+0.1)</f>
        <v>1.4529914529914529</v>
      </c>
      <c r="G154" s="22">
        <f>INDEX('la-liga ranking'!$A$2:$I$21,MATCH($A154,'la-liga ranking'!$A$2:$A$21,0),8)/(INDEX('la-liga ranking'!$A$2:$I$21,MATCH($B154,'la-liga ranking'!$A$2:$A$21,0),8)+0.1)*-1</f>
        <v>-0.74168797953964194</v>
      </c>
      <c r="H154" s="22">
        <f>INDEX('la-liga ranking'!$A$2:$I$21,MATCH($A154,'la-liga ranking'!$A$2:$A$21,0),9)/(INDEX('la-liga ranking'!$A$2:$I$21,MATCH($B154,'la-liga ranking'!$A$2:$A$21,0),9)+0.1)</f>
        <v>1.5439429928741093</v>
      </c>
      <c r="I154" s="22">
        <f>(INDEX('world ranking'!$A$2:$B$21,MATCH($A154,'world ranking'!$A$2:$A$21,0),2)/(INDEX('world ranking'!$A$2:$B$21,MATCH($B154,'world ranking'!$A$2:$A$21,0),2)+0.1))*20</f>
        <v>23.522603048035499</v>
      </c>
      <c r="J154" s="22">
        <f>(INDEX('la-liga ranking'!$A$2:$I$21,MATCH($A154,'la-liga ranking'!$A$2:$A$21,0),4)/(INDEX('la-liga ranking'!$A$2:$I$21,MATCH($B154,'la-liga ranking'!$A$2:$A$21,0),4)+0.1))*1</f>
        <v>1.5315315315315317</v>
      </c>
      <c r="K154" s="22">
        <f>(INDEX('la-liga ranking'!$A$2:$I$21,MATCH($A154,'la-liga ranking'!$A$2:$A$21,0),5)/(INDEX('la-liga ranking'!$A$2:$I$21,MATCH($B154,'la-liga ranking'!$A$2:$A$21,0),5)+0.1))*-1</f>
        <v>-0.26490066225165565</v>
      </c>
      <c r="L154" s="22">
        <f>(INDEX('la-liga ranking'!$A$2:$I$21,MATCH($B154,'la-liga ranking'!$A$2:$A$21,0),7)+0.1)/INDEX('la-liga ranking'!$A$2:$I$21,MATCH($A154,'la-liga ranking'!$A$2:$A$21,0),7)</f>
        <v>0.68823529411764706</v>
      </c>
      <c r="M154" s="22">
        <f>(INDEX('la-liga ranking'!$A$2:$I$21,MATCH($B154,'la-liga ranking'!$A$2:$A$21,0),8)+0.1)/INDEX('la-liga ranking'!$A$2:$I$21,MATCH($A154,'la-liga ranking'!$A$2:$A$21,0),8)*-1</f>
        <v>-1.3482758620689657</v>
      </c>
      <c r="N154" s="22">
        <f>(INDEX('la-liga ranking'!$A$2:$I$21,MATCH($B154,'la-liga ranking'!$A$2:$A$21,0),9)+0.1)/(INDEX('la-liga ranking'!$A$2:$I$21,MATCH($A154,'la-liga ranking'!$A$2:$A$21,0),9)+0.1)</f>
        <v>0.64669738863287263</v>
      </c>
      <c r="O154" s="22">
        <f>((INDEX('world ranking'!$A$2:$B$21,MATCH($B154,'world ranking'!$A$2:$A$21,0),2)+0.1)/(INDEX('world ranking'!$A$2:$B$21,MATCH($A154,'world ranking'!$A$2:$A$21,0),2)+0.1))*20</f>
        <v>17.003991033841782</v>
      </c>
      <c r="P154" s="22">
        <f>(INDEX('la-liga ranking'!$A$2:$I$21,MATCH($B154,'la-liga ranking'!$A$2:$A$21,0),4)+0.1)/(INDEX('la-liga ranking'!$A$2:$I$21,MATCH($A154,'la-liga ranking'!$A$2:$A$21,0),4)+0.1)*1</f>
        <v>0.64912280701754377</v>
      </c>
      <c r="Q154" s="22">
        <f>(INDEX('la-liga ranking'!$A$2:$I$21,MATCH($B154,'la-liga ranking'!$A$2:$A$21,0),5)+0.1)/(INDEX('la-liga ranking'!$A$2:$I$21,MATCH($A154,'la-liga ranking'!$A$2:$A$21,0),5)+0.1)*-1</f>
        <v>-3.6829268292682928</v>
      </c>
      <c r="R154" s="22">
        <f t="shared" si="46"/>
        <v>28.396704402823364</v>
      </c>
      <c r="S154" s="22">
        <f t="shared" si="43"/>
        <v>13.956843832272586</v>
      </c>
      <c r="T154" s="22">
        <f t="shared" si="37"/>
        <v>42.35354823509595</v>
      </c>
      <c r="U154" s="14">
        <f t="shared" si="38"/>
        <v>0.67046813280434081</v>
      </c>
      <c r="V154" s="14">
        <f t="shared" si="39"/>
        <v>0.32953186719565924</v>
      </c>
      <c r="W154" t="str">
        <f t="shared" si="40"/>
        <v>H</v>
      </c>
      <c r="X154" t="b">
        <f t="shared" si="41"/>
        <v>1</v>
      </c>
    </row>
    <row r="155" spans="1:24" x14ac:dyDescent="0.25">
      <c r="A155" t="str">
        <v>Cádiz</v>
      </c>
      <c r="B155" t="str">
        <v>Levante</v>
      </c>
      <c r="C155">
        <v>1</v>
      </c>
      <c r="D155">
        <v>1</v>
      </c>
      <c r="E155" t="str">
        <v>D</v>
      </c>
      <c r="F155" s="22">
        <f>INDEX('la-liga ranking'!$A$2:$I$21,MATCH($A155,'la-liga ranking'!$A$2:$A$21,0),7)/(INDEX('la-liga ranking'!$A$2:$I$21,MATCH($B155,'la-liga ranking'!$A$2:$A$21,0),7)+0.1)</f>
        <v>0.7482993197278911</v>
      </c>
      <c r="G155" s="22">
        <f>INDEX('la-liga ranking'!$A$2:$I$21,MATCH($A155,'la-liga ranking'!$A$2:$A$21,0),8)/(INDEX('la-liga ranking'!$A$2:$I$21,MATCH($B155,'la-liga ranking'!$A$2:$A$21,0),8)+0.1)</f>
        <v>0.70044709388971693</v>
      </c>
      <c r="H155" s="22">
        <f>INDEX('la-liga ranking'!$A$2:$I$21,MATCH($A155,'la-liga ranking'!$A$2:$A$21,0),9)/(INDEX('la-liga ranking'!$A$2:$I$21,MATCH($B155,'la-liga ranking'!$A$2:$A$21,0),9)+0.1)</f>
        <v>1.2027491408934707</v>
      </c>
      <c r="I155" s="22">
        <f>(INDEX('world ranking'!$A$2:$B$21,MATCH($A155,'world ranking'!$A$2:$A$21,0),2)/(INDEX('world ranking'!$A$2:$B$21,MATCH($B155,'world ranking'!$A$2:$A$21,0),2)+0.1))*20</f>
        <v>19.93254414390583</v>
      </c>
      <c r="J155" s="22">
        <f>INDEX('la-liga ranking'!$A$2:$I$21,MATCH($A155,'la-liga ranking'!$A$2:$A$21,0),4)/(INDEX('la-liga ranking'!$A$2:$I$21,MATCH($B155,'la-liga ranking'!$A$2:$A$21,0),4)+0.1)</f>
        <v>1.1475409836065575</v>
      </c>
      <c r="K155" s="22">
        <f>INDEX('la-liga ranking'!$A$2:$I$21,MATCH($A155,'la-liga ranking'!$A$2:$A$21,0),5)/(INDEX('la-liga ranking'!$A$2:$I$21,MATCH($B155,'la-liga ranking'!$A$2:$A$21,0),5)+0.1)</f>
        <v>0.77348066298342533</v>
      </c>
      <c r="L155" s="22">
        <f>(INDEX('la-liga ranking'!$A$2:$I$21,MATCH($B155,'la-liga ranking'!$A$2:$A$21,0),7)+0.1)/INDEX('la-liga ranking'!$A$2:$I$21,MATCH($A155,'la-liga ranking'!$A$2:$A$21,0),7)</f>
        <v>1.3363636363636364</v>
      </c>
      <c r="M155" s="22">
        <f>(INDEX('la-liga ranking'!$A$2:$I$21,MATCH($B155,'la-liga ranking'!$A$2:$A$21,0),8)+0.1)/INDEX('la-liga ranking'!$A$2:$I$21,MATCH($A155,'la-liga ranking'!$A$2:$A$21,0),8)</f>
        <v>1.4276595744680849</v>
      </c>
      <c r="N155" s="22">
        <f>(INDEX('la-liga ranking'!$A$2:$I$21,MATCH($B155,'la-liga ranking'!$A$2:$A$21,0),9)+0.1)/(INDEX('la-liga ranking'!$A$2:$I$21,MATCH($A155,'la-liga ranking'!$A$2:$A$21,0),9)+0.1)</f>
        <v>0.82905982905982911</v>
      </c>
      <c r="O155" s="22">
        <f>((INDEX('world ranking'!$A$2:$B$21,MATCH($B155,'world ranking'!$A$2:$A$21,0),2)+0.1)/(INDEX('world ranking'!$A$2:$B$21,MATCH($A155,'world ranking'!$A$2:$A$21,0),2)+0.1))*20</f>
        <v>20.066352597704199</v>
      </c>
      <c r="P155" s="22">
        <f>(INDEX('la-liga ranking'!$A$2:$I$21,MATCH($B155,'la-liga ranking'!$A$2:$A$21,0),4)+0.1)/(INDEX('la-liga ranking'!$A$2:$I$21,MATCH($A155,'la-liga ranking'!$A$2:$A$21,0),4)+0.1)</f>
        <v>0.85915492957746475</v>
      </c>
      <c r="Q155" s="22">
        <f>(INDEX('la-liga ranking'!$A$2:$I$21,MATCH($B155,'la-liga ranking'!$A$2:$A$21,0),5)+0.1)/(INDEX('la-liga ranking'!$A$2:$I$21,MATCH($A155,'la-liga ranking'!$A$2:$A$21,0),5)+0.1)</f>
        <v>1.2836879432624115</v>
      </c>
      <c r="R155" s="22">
        <f t="shared" si="42"/>
        <v>25.36273849208213</v>
      </c>
      <c r="S155" s="22">
        <f t="shared" si="43"/>
        <v>25.802278510435624</v>
      </c>
      <c r="T155" s="22">
        <f t="shared" si="37"/>
        <v>51.165017002517757</v>
      </c>
      <c r="U155" s="14">
        <f t="shared" si="38"/>
        <v>0.49570468218224312</v>
      </c>
      <c r="V155" s="14">
        <f t="shared" si="39"/>
        <v>0.50429531781775683</v>
      </c>
      <c r="W155" t="str">
        <f t="shared" si="40"/>
        <v>A</v>
      </c>
      <c r="X155" t="b">
        <f t="shared" si="41"/>
        <v>1</v>
      </c>
    </row>
    <row r="156" spans="1:24" x14ac:dyDescent="0.25">
      <c r="A156" t="str">
        <v>RCD Mallorca</v>
      </c>
      <c r="B156" t="str">
        <v>Real Betis Balompié</v>
      </c>
      <c r="C156">
        <v>1</v>
      </c>
      <c r="D156">
        <v>1</v>
      </c>
      <c r="E156" t="str">
        <v>D</v>
      </c>
      <c r="F156" s="22">
        <f>INDEX('la-liga ranking'!$A$2:$I$21,MATCH($A156,'la-liga ranking'!$A$2:$A$21,0),7)/(INDEX('la-liga ranking'!$A$2:$I$21,MATCH($B156,'la-liga ranking'!$A$2:$A$21,0),7)+0.1)</f>
        <v>0.56042031523642732</v>
      </c>
      <c r="G156" s="22">
        <f>INDEX('la-liga ranking'!$A$2:$I$21,MATCH($A156,'la-liga ranking'!$A$2:$A$21,0),8)/(INDEX('la-liga ranking'!$A$2:$I$21,MATCH($B156,'la-liga ranking'!$A$2:$A$21,0),8)+0.1)</f>
        <v>1.5461346633416457</v>
      </c>
      <c r="H156" s="22">
        <f>INDEX('la-liga ranking'!$A$2:$I$21,MATCH($A156,'la-liga ranking'!$A$2:$A$21,0),9)/(INDEX('la-liga ranking'!$A$2:$I$21,MATCH($B156,'la-liga ranking'!$A$2:$A$21,0),9)+0.1)</f>
        <v>0.55077452667814109</v>
      </c>
      <c r="I156" s="22">
        <f>(INDEX('world ranking'!$A$2:$B$21,MATCH($A156,'world ranking'!$A$2:$A$21,0),2)/(INDEX('world ranking'!$A$2:$B$21,MATCH($B156,'world ranking'!$A$2:$A$21,0),2)+0.1))*20</f>
        <v>17.552122221584057</v>
      </c>
      <c r="J156" s="22">
        <f>INDEX('la-liga ranking'!$A$2:$I$21,MATCH($A156,'la-liga ranking'!$A$2:$A$21,0),4)/(INDEX('la-liga ranking'!$A$2:$I$21,MATCH($B156,'la-liga ranking'!$A$2:$A$21,0),4)+0.1)</f>
        <v>0.46783625730994149</v>
      </c>
      <c r="K156" s="22">
        <f>INDEX('la-liga ranking'!$A$2:$I$21,MATCH($A156,'la-liga ranking'!$A$2:$A$21,0),5)/(INDEX('la-liga ranking'!$A$2:$I$21,MATCH($B156,'la-liga ranking'!$A$2:$A$21,0),5)+0.1)</f>
        <v>1.7117117117117118</v>
      </c>
      <c r="L156" s="22">
        <f>(INDEX('la-liga ranking'!$A$2:$I$21,MATCH($B156,'la-liga ranking'!$A$2:$A$21,0),7)+0.1)/INDEX('la-liga ranking'!$A$2:$I$21,MATCH($A156,'la-liga ranking'!$A$2:$A$21,0),7)</f>
        <v>1.784375</v>
      </c>
      <c r="M156" s="22">
        <f>(INDEX('la-liga ranking'!$A$2:$I$21,MATCH($B156,'la-liga ranking'!$A$2:$A$21,0),8)+0.1)/INDEX('la-liga ranking'!$A$2:$I$21,MATCH($A156,'la-liga ranking'!$A$2:$A$21,0),8)</f>
        <v>0.64677419354838717</v>
      </c>
      <c r="N156" s="22">
        <f>(INDEX('la-liga ranking'!$A$2:$I$21,MATCH($B156,'la-liga ranking'!$A$2:$A$21,0),9)+0.1)/(INDEX('la-liga ranking'!$A$2:$I$21,MATCH($A156,'la-liga ranking'!$A$2:$A$21,0),9)+0.1)</f>
        <v>1.8099688473520248</v>
      </c>
      <c r="O156" s="22">
        <f>((INDEX('world ranking'!$A$2:$B$21,MATCH($B156,'world ranking'!$A$2:$A$21,0),2)+0.1)/(INDEX('world ranking'!$A$2:$B$21,MATCH($A156,'world ranking'!$A$2:$A$21,0),2)+0.1))*20</f>
        <v>22.787775669131602</v>
      </c>
      <c r="P156" s="22">
        <f>(INDEX('la-liga ranking'!$A$2:$I$21,MATCH($B156,'la-liga ranking'!$A$2:$A$21,0),4)+0.1)/(INDEX('la-liga ranking'!$A$2:$I$21,MATCH($A156,'la-liga ranking'!$A$2:$A$21,0),4)+0.1)</f>
        <v>2.1111111111111112</v>
      </c>
      <c r="Q156" s="22">
        <f>(INDEX('la-liga ranking'!$A$2:$I$21,MATCH($B156,'la-liga ranking'!$A$2:$A$21,0),5)+0.1)/(INDEX('la-liga ranking'!$A$2:$I$21,MATCH($A156,'la-liga ranking'!$A$2:$A$21,0),5)+0.1)</f>
        <v>0.58115183246073288</v>
      </c>
      <c r="R156" s="22">
        <f t="shared" si="42"/>
        <v>23.172614685217088</v>
      </c>
      <c r="S156" s="22">
        <f t="shared" si="43"/>
        <v>29.72115665360386</v>
      </c>
      <c r="T156" s="22">
        <f t="shared" si="37"/>
        <v>52.893771338820947</v>
      </c>
      <c r="U156" s="14">
        <f t="shared" si="38"/>
        <v>0.43809722957322461</v>
      </c>
      <c r="V156" s="14">
        <f t="shared" si="39"/>
        <v>0.56190277042677539</v>
      </c>
      <c r="W156" t="str">
        <f t="shared" si="40"/>
        <v>A</v>
      </c>
      <c r="X156" t="b">
        <f t="shared" si="41"/>
        <v>1</v>
      </c>
    </row>
    <row r="157" spans="1:24" x14ac:dyDescent="0.25">
      <c r="A157" t="str">
        <v>Deportivo Alavés</v>
      </c>
      <c r="B157" t="str">
        <v>Real Madrid</v>
      </c>
      <c r="C157">
        <v>1</v>
      </c>
      <c r="D157">
        <v>4</v>
      </c>
      <c r="E157" t="str">
        <v>A</v>
      </c>
      <c r="F157" s="22">
        <f>INDEX('la-liga ranking'!$A$2:$I$21,MATCH($A157,'la-liga ranking'!$A$2:$A$21,0),7)/(INDEX('la-liga ranking'!$A$2:$I$21,MATCH($B157,'la-liga ranking'!$A$2:$A$21,0),7)+0.1)</f>
        <v>0.38303693570451441</v>
      </c>
      <c r="G157" s="22">
        <f>INDEX('la-liga ranking'!$A$2:$I$21,MATCH($A157,'la-liga ranking'!$A$2:$A$21,0),8)/(INDEX('la-liga ranking'!$A$2:$I$21,MATCH($B157,'la-liga ranking'!$A$2:$A$21,0),8)+0.1)*-1</f>
        <v>-1.9933554817275747</v>
      </c>
      <c r="H157" s="22">
        <f>INDEX('la-liga ranking'!$A$2:$I$21,MATCH($A157,'la-liga ranking'!$A$2:$A$21,0),9)/(INDEX('la-liga ranking'!$A$2:$I$21,MATCH($B157,'la-liga ranking'!$A$2:$A$21,0),9)+0.1)</f>
        <v>0.34525277435265106</v>
      </c>
      <c r="I157" s="22">
        <f>(INDEX('world ranking'!$A$2:$B$21,MATCH($A157,'world ranking'!$A$2:$A$21,0),2)/(INDEX('world ranking'!$A$2:$B$21,MATCH($B157,'world ranking'!$A$2:$A$21,0),2)+0.1))*20</f>
        <v>15.533289252835562</v>
      </c>
      <c r="J157" s="22">
        <f>(INDEX('la-liga ranking'!$A$2:$I$21,MATCH($A157,'la-liga ranking'!$A$2:$A$21,0),4)/(INDEX('la-liga ranking'!$A$2:$I$21,MATCH($B157,'la-liga ranking'!$A$2:$A$21,0),4)+0.1))*1</f>
        <v>0.2788844621513944</v>
      </c>
      <c r="K157" s="22">
        <f>(INDEX('la-liga ranking'!$A$2:$I$21,MATCH($A157,'la-liga ranking'!$A$2:$A$21,0),5)/(INDEX('la-liga ranking'!$A$2:$I$21,MATCH($B157,'la-liga ranking'!$A$2:$A$21,0),5)+0.1))*-1</f>
        <v>-5.1219512195121952</v>
      </c>
      <c r="L157" s="22">
        <f>(INDEX('la-liga ranking'!$A$2:$I$21,MATCH($B157,'la-liga ranking'!$A$2:$A$21,0),7)+0.1)/INDEX('la-liga ranking'!$A$2:$I$21,MATCH($A157,'la-liga ranking'!$A$2:$A$21,0),7)</f>
        <v>2.6107142857142853</v>
      </c>
      <c r="M157" s="22">
        <f>(INDEX('la-liga ranking'!$A$2:$I$21,MATCH($B157,'la-liga ranking'!$A$2:$A$21,0),8)+0.1)/INDEX('la-liga ranking'!$A$2:$I$21,MATCH($A157,'la-liga ranking'!$A$2:$A$21,0),8)*-1</f>
        <v>-0.50166666666666671</v>
      </c>
      <c r="N157" s="22">
        <f>(INDEX('la-liga ranking'!$A$2:$I$21,MATCH($B157,'la-liga ranking'!$A$2:$A$21,0),9)+0.1)/(INDEX('la-liga ranking'!$A$2:$I$21,MATCH($A157,'la-liga ranking'!$A$2:$A$21,0),9)+0.1)</f>
        <v>2.8861209964412806</v>
      </c>
      <c r="O157" s="22">
        <f>((INDEX('world ranking'!$A$2:$B$21,MATCH($B157,'world ranking'!$A$2:$A$21,0),2)+0.1)/(INDEX('world ranking'!$A$2:$B$21,MATCH($A157,'world ranking'!$A$2:$A$21,0),2)+0.1))*20</f>
        <v>25.749459760330037</v>
      </c>
      <c r="P157" s="22">
        <f>(INDEX('la-liga ranking'!$A$2:$I$21,MATCH($B157,'la-liga ranking'!$A$2:$A$21,0),4)+0.1)/(INDEX('la-liga ranking'!$A$2:$I$21,MATCH($A157,'la-liga ranking'!$A$2:$A$21,0),4)+0.1)*1</f>
        <v>3.535211267605634</v>
      </c>
      <c r="Q157" s="22">
        <f>(INDEX('la-liga ranking'!$A$2:$I$21,MATCH($B157,'la-liga ranking'!$A$2:$A$21,0),5)+0.1)/(INDEX('la-liga ranking'!$A$2:$I$21,MATCH($A157,'la-liga ranking'!$A$2:$A$21,0),5)+0.1)*-1</f>
        <v>-0.19431279620853079</v>
      </c>
      <c r="R157" s="22">
        <f>(SUM(F157:K157))*1.05</f>
        <v>9.8964145599945716</v>
      </c>
      <c r="S157" s="22">
        <f>SUM(L157:Q157)</f>
        <v>34.085526847216045</v>
      </c>
      <c r="T157" s="22">
        <f t="shared" si="37"/>
        <v>43.981941407210613</v>
      </c>
      <c r="U157" s="14">
        <f t="shared" si="38"/>
        <v>0.22501086226203068</v>
      </c>
      <c r="V157" s="14">
        <f t="shared" si="39"/>
        <v>0.7749891377379694</v>
      </c>
      <c r="W157" t="str">
        <f t="shared" si="40"/>
        <v>A</v>
      </c>
      <c r="X157" t="b">
        <f t="shared" si="41"/>
        <v>1</v>
      </c>
    </row>
    <row r="158" spans="1:24" x14ac:dyDescent="0.25">
      <c r="A158" t="str">
        <v>Osasuna</v>
      </c>
      <c r="B158" t="str">
        <v>Espanyol</v>
      </c>
      <c r="C158">
        <v>0</v>
      </c>
      <c r="D158">
        <v>0</v>
      </c>
      <c r="E158" t="str">
        <v>D</v>
      </c>
      <c r="F158" s="22">
        <f>INDEX('la-liga ranking'!$A$2:$I$21,MATCH($A158,'la-liga ranking'!$A$2:$A$21,0),7)/(INDEX('la-liga ranking'!$A$2:$I$21,MATCH($B158,'la-liga ranking'!$A$2:$A$21,0),7)+0.1)</f>
        <v>0.94488188976377951</v>
      </c>
      <c r="G158" s="22">
        <f>INDEX('la-liga ranking'!$A$2:$I$21,MATCH($A158,'la-liga ranking'!$A$2:$A$21,0),8)/(INDEX('la-liga ranking'!$A$2:$I$21,MATCH($B158,'la-liga ranking'!$A$2:$A$21,0),8)+0.1)</f>
        <v>0.91816367265469057</v>
      </c>
      <c r="H158" s="22">
        <f>INDEX('la-liga ranking'!$A$2:$I$21,MATCH($A158,'la-liga ranking'!$A$2:$A$21,0),9)/(INDEX('la-liga ranking'!$A$2:$I$21,MATCH($B158,'la-liga ranking'!$A$2:$A$21,0),9)+0.1)</f>
        <v>1.1471321695760599</v>
      </c>
      <c r="I158" s="22">
        <f>(INDEX('world ranking'!$A$2:$B$21,MATCH($A158,'world ranking'!$A$2:$A$21,0),2)/(INDEX('world ranking'!$A$2:$B$21,MATCH($B158,'world ranking'!$A$2:$A$21,0),2)+0.1))*20</f>
        <v>20.756534583520647</v>
      </c>
      <c r="J158" s="22">
        <f>INDEX('la-liga ranking'!$A$2:$I$21,MATCH($A158,'la-liga ranking'!$A$2:$A$21,0),4)/(INDEX('la-liga ranking'!$A$2:$I$21,MATCH($B158,'la-liga ranking'!$A$2:$A$21,0),4)+0.1)</f>
        <v>1.1881188118811881</v>
      </c>
      <c r="K158" s="22">
        <f>INDEX('la-liga ranking'!$A$2:$I$21,MATCH($A158,'la-liga ranking'!$A$2:$A$21,0),5)/(INDEX('la-liga ranking'!$A$2:$I$21,MATCH($B158,'la-liga ranking'!$A$2:$A$21,0),5)+0.1)</f>
        <v>0.86092715231788086</v>
      </c>
      <c r="L158" s="22">
        <f>(INDEX('la-liga ranking'!$A$2:$I$21,MATCH($B158,'la-liga ranking'!$A$2:$A$21,0),7)+0.1)/INDEX('la-liga ranking'!$A$2:$I$21,MATCH($A158,'la-liga ranking'!$A$2:$A$21,0),7)</f>
        <v>1.0583333333333333</v>
      </c>
      <c r="M158" s="22">
        <f>(INDEX('la-liga ranking'!$A$2:$I$21,MATCH($B158,'la-liga ranking'!$A$2:$A$21,0),8)+0.1)/INDEX('la-liga ranking'!$A$2:$I$21,MATCH($A158,'la-liga ranking'!$A$2:$A$21,0),8)</f>
        <v>1.0891304347826087</v>
      </c>
      <c r="N158" s="22">
        <f>(INDEX('la-liga ranking'!$A$2:$I$21,MATCH($B158,'la-liga ranking'!$A$2:$A$21,0),9)+0.1)/(INDEX('la-liga ranking'!$A$2:$I$21,MATCH($A158,'la-liga ranking'!$A$2:$A$21,0),9)+0.1)</f>
        <v>0.86984815618221256</v>
      </c>
      <c r="O158" s="22">
        <f>((INDEX('world ranking'!$A$2:$B$21,MATCH($B158,'world ranking'!$A$2:$A$21,0),2)+0.1)/(INDEX('world ranking'!$A$2:$B$21,MATCH($A158,'world ranking'!$A$2:$A$21,0),2)+0.1))*20</f>
        <v>19.269847162923085</v>
      </c>
      <c r="P158" s="22">
        <f>(INDEX('la-liga ranking'!$A$2:$I$21,MATCH($B158,'la-liga ranking'!$A$2:$A$21,0),4)+0.1)/(INDEX('la-liga ranking'!$A$2:$I$21,MATCH($A158,'la-liga ranking'!$A$2:$A$21,0),4)+0.1)</f>
        <v>0.83471074380165289</v>
      </c>
      <c r="Q158" s="22">
        <f>(INDEX('la-liga ranking'!$A$2:$I$21,MATCH($B158,'la-liga ranking'!$A$2:$A$21,0),5)+0.1)/(INDEX('la-liga ranking'!$A$2:$I$21,MATCH($A158,'la-liga ranking'!$A$2:$A$21,0),5)+0.1)</f>
        <v>1.1526717557251909</v>
      </c>
      <c r="R158" s="22">
        <f t="shared" si="42"/>
        <v>26.719309819504247</v>
      </c>
      <c r="S158" s="22">
        <f t="shared" si="43"/>
        <v>24.274541586748086</v>
      </c>
      <c r="T158" s="22">
        <f t="shared" si="37"/>
        <v>50.993851406252332</v>
      </c>
      <c r="U158" s="14">
        <f t="shared" si="38"/>
        <v>0.52397120599186997</v>
      </c>
      <c r="V158" s="14">
        <f t="shared" si="39"/>
        <v>0.47602879400813009</v>
      </c>
      <c r="W158" t="str">
        <f t="shared" si="40"/>
        <v>H</v>
      </c>
      <c r="X158" t="b">
        <f t="shared" si="41"/>
        <v>1</v>
      </c>
    </row>
    <row r="159" spans="1:24" x14ac:dyDescent="0.25">
      <c r="A159" t="str">
        <v>RCD Mallorca</v>
      </c>
      <c r="B159" t="str">
        <v>Athletic Club</v>
      </c>
      <c r="C159">
        <v>3</v>
      </c>
      <c r="D159">
        <v>2</v>
      </c>
      <c r="E159" t="str">
        <v>H</v>
      </c>
      <c r="F159" s="22">
        <f>INDEX('la-liga ranking'!$A$2:$I$21,MATCH($A159,'la-liga ranking'!$A$2:$A$21,0),7)/(INDEX('la-liga ranking'!$A$2:$I$21,MATCH($B159,'la-liga ranking'!$A$2:$A$21,0),7)+0.1)</f>
        <v>0.77858880778588802</v>
      </c>
      <c r="G159" s="22">
        <f>INDEX('la-liga ranking'!$A$2:$I$21,MATCH($A159,'la-liga ranking'!$A$2:$A$21,0),8)/(INDEX('la-liga ranking'!$A$2:$I$21,MATCH($B159,'la-liga ranking'!$A$2:$A$21,0),8)+0.1)*-1</f>
        <v>-1.8181818181818181</v>
      </c>
      <c r="H159" s="22">
        <f>INDEX('la-liga ranking'!$A$2:$I$21,MATCH($A159,'la-liga ranking'!$A$2:$A$21,0),9)/(INDEX('la-liga ranking'!$A$2:$I$21,MATCH($B159,'la-liga ranking'!$A$2:$A$21,0),9)+0.1)</f>
        <v>0.61420345489443373</v>
      </c>
      <c r="I159" s="22">
        <f>(INDEX('world ranking'!$A$2:$B$21,MATCH($A159,'world ranking'!$A$2:$A$21,0),2)/(INDEX('world ranking'!$A$2:$B$21,MATCH($B159,'world ranking'!$A$2:$A$21,0),2)+0.1))*20</f>
        <v>17.98599258430934</v>
      </c>
      <c r="J159" s="22">
        <f>(INDEX('la-liga ranking'!$A$2:$I$21,MATCH($A159,'la-liga ranking'!$A$2:$A$21,0),4)/(INDEX('la-liga ranking'!$A$2:$I$21,MATCH($B159,'la-liga ranking'!$A$2:$A$21,0),4)+0.1))*1</f>
        <v>0.61068702290076338</v>
      </c>
      <c r="K159" s="22">
        <f>(INDEX('la-liga ranking'!$A$2:$I$21,MATCH($A159,'la-liga ranking'!$A$2:$A$21,0),5)/(INDEX('la-liga ranking'!$A$2:$I$21,MATCH($B159,'la-liga ranking'!$A$2:$A$21,0),5)+0.1))*-1</f>
        <v>-2.087912087912088</v>
      </c>
      <c r="L159" s="22">
        <f>(INDEX('la-liga ranking'!$A$2:$I$21,MATCH($B159,'la-liga ranking'!$A$2:$A$21,0),7)+0.1)/INDEX('la-liga ranking'!$A$2:$I$21,MATCH($A159,'la-liga ranking'!$A$2:$A$21,0),7)</f>
        <v>1.284375</v>
      </c>
      <c r="M159" s="22">
        <f>(INDEX('la-liga ranking'!$A$2:$I$21,MATCH($B159,'la-liga ranking'!$A$2:$A$21,0),8)+0.1)/INDEX('la-liga ranking'!$A$2:$I$21,MATCH($A159,'la-liga ranking'!$A$2:$A$21,0),8)*-1</f>
        <v>-0.55000000000000004</v>
      </c>
      <c r="N159" s="22">
        <f>(INDEX('la-liga ranking'!$A$2:$I$21,MATCH($B159,'la-liga ranking'!$A$2:$A$21,0),9)+0.1)/(INDEX('la-liga ranking'!$A$2:$I$21,MATCH($A159,'la-liga ranking'!$A$2:$A$21,0),9)+0.1)</f>
        <v>1.6230529595015577</v>
      </c>
      <c r="O159" s="22">
        <f>((INDEX('world ranking'!$A$2:$B$21,MATCH($B159,'world ranking'!$A$2:$A$21,0),2)+0.1)/(INDEX('world ranking'!$A$2:$B$21,MATCH($A159,'world ranking'!$A$2:$A$21,0),2)+0.1))*20</f>
        <v>22.238073424514102</v>
      </c>
      <c r="P159" s="22">
        <f>(INDEX('la-liga ranking'!$A$2:$I$21,MATCH($B159,'la-liga ranking'!$A$2:$A$21,0),4)+0.1)/(INDEX('la-liga ranking'!$A$2:$I$21,MATCH($A159,'la-liga ranking'!$A$2:$A$21,0),4)+0.1)*1</f>
        <v>1.617283950617284</v>
      </c>
      <c r="Q159" s="22">
        <f>(INDEX('la-liga ranking'!$A$2:$I$21,MATCH($B159,'la-liga ranking'!$A$2:$A$21,0),5)+0.1)/(INDEX('la-liga ranking'!$A$2:$I$21,MATCH($A159,'la-liga ranking'!$A$2:$A$21,0),5)+0.1)*-1</f>
        <v>-0.47643979057591618</v>
      </c>
      <c r="R159" s="22">
        <f>(SUM(F159:K159))*1.05</f>
        <v>16.887546861986344</v>
      </c>
      <c r="S159" s="22">
        <f>SUM(L159:Q159)</f>
        <v>25.736345544057027</v>
      </c>
      <c r="T159" s="22">
        <f t="shared" si="37"/>
        <v>42.623892406043367</v>
      </c>
      <c r="U159" s="14">
        <f t="shared" si="38"/>
        <v>0.39619907776399999</v>
      </c>
      <c r="V159" s="14">
        <f t="shared" si="39"/>
        <v>0.60380092223600013</v>
      </c>
      <c r="W159" t="str">
        <f t="shared" si="40"/>
        <v>A</v>
      </c>
      <c r="X159" t="b">
        <f t="shared" si="41"/>
        <v>0</v>
      </c>
    </row>
    <row r="160" spans="1:24" x14ac:dyDescent="0.25">
      <c r="A160" t="str">
        <v>Cádiz</v>
      </c>
      <c r="B160" t="str">
        <v>Granada</v>
      </c>
      <c r="C160">
        <v>1</v>
      </c>
      <c r="D160">
        <v>1</v>
      </c>
      <c r="E160" t="str">
        <v>D</v>
      </c>
      <c r="F160" s="22">
        <f>INDEX('la-liga ranking'!$A$2:$I$21,MATCH($A160,'la-liga ranking'!$A$2:$A$21,0),7)/(INDEX('la-liga ranking'!$A$2:$I$21,MATCH($B160,'la-liga ranking'!$A$2:$A$21,0),7)+0.1)</f>
        <v>0.76566125290023201</v>
      </c>
      <c r="G160" s="22">
        <f>INDEX('la-liga ranking'!$A$2:$I$21,MATCH($A160,'la-liga ranking'!$A$2:$A$21,0),8)/(INDEX('la-liga ranking'!$A$2:$I$21,MATCH($B160,'la-liga ranking'!$A$2:$A$21,0),8)+0.1)</f>
        <v>0.7952622673434856</v>
      </c>
      <c r="H160" s="22">
        <f>INDEX('la-liga ranking'!$A$2:$I$21,MATCH($A160,'la-liga ranking'!$A$2:$A$21,0),9)/(INDEX('la-liga ranking'!$A$2:$I$21,MATCH($B160,'la-liga ranking'!$A$2:$A$21,0),9)+0.1)</f>
        <v>1.0263929618768328</v>
      </c>
      <c r="I160" s="22">
        <f>(INDEX('world ranking'!$A$2:$B$21,MATCH($A160,'world ranking'!$A$2:$A$21,0),2)/(INDEX('world ranking'!$A$2:$B$21,MATCH($B160,'world ranking'!$A$2:$A$21,0),2)+0.1))*20</f>
        <v>19.418851878100639</v>
      </c>
      <c r="J160" s="22">
        <f>INDEX('la-liga ranking'!$A$2:$I$21,MATCH($A160,'la-liga ranking'!$A$2:$A$21,0),4)/(INDEX('la-liga ranking'!$A$2:$I$21,MATCH($B160,'la-liga ranking'!$A$2:$A$21,0),4)+0.1)</f>
        <v>0.9859154929577465</v>
      </c>
      <c r="K160" s="22">
        <f>INDEX('la-liga ranking'!$A$2:$I$21,MATCH($A160,'la-liga ranking'!$A$2:$A$21,0),5)/(INDEX('la-liga ranking'!$A$2:$I$21,MATCH($B160,'la-liga ranking'!$A$2:$A$21,0),5)+0.1)</f>
        <v>0.92715231788079477</v>
      </c>
      <c r="L160" s="22">
        <f>(INDEX('la-liga ranking'!$A$2:$I$21,MATCH($B160,'la-liga ranking'!$A$2:$A$21,0),7)+0.1)/INDEX('la-liga ranking'!$A$2:$I$21,MATCH($A160,'la-liga ranking'!$A$2:$A$21,0),7)</f>
        <v>1.3060606060606061</v>
      </c>
      <c r="M160" s="22">
        <f>(INDEX('la-liga ranking'!$A$2:$I$21,MATCH($B160,'la-liga ranking'!$A$2:$A$21,0),8)+0.1)/INDEX('la-liga ranking'!$A$2:$I$21,MATCH($A160,'la-liga ranking'!$A$2:$A$21,0),8)</f>
        <v>1.2574468085106383</v>
      </c>
      <c r="N160" s="22">
        <f>(INDEX('la-liga ranking'!$A$2:$I$21,MATCH($B160,'la-liga ranking'!$A$2:$A$21,0),9)+0.1)/(INDEX('la-liga ranking'!$A$2:$I$21,MATCH($A160,'la-liga ranking'!$A$2:$A$21,0),9)+0.1)</f>
        <v>0.97150997150997154</v>
      </c>
      <c r="O160" s="22">
        <f>((INDEX('world ranking'!$A$2:$B$21,MATCH($B160,'world ranking'!$A$2:$A$21,0),2)+0.1)/(INDEX('world ranking'!$A$2:$B$21,MATCH($A160,'world ranking'!$A$2:$A$21,0),2)+0.1))*20</f>
        <v>20.5971733793378</v>
      </c>
      <c r="P160" s="22">
        <f>(INDEX('la-liga ranking'!$A$2:$I$21,MATCH($B160,'la-liga ranking'!$A$2:$A$21,0),4)+0.1)/(INDEX('la-liga ranking'!$A$2:$I$21,MATCH($A160,'la-liga ranking'!$A$2:$A$21,0),4)+0.1)</f>
        <v>1</v>
      </c>
      <c r="Q160" s="22">
        <f>(INDEX('la-liga ranking'!$A$2:$I$21,MATCH($B160,'la-liga ranking'!$A$2:$A$21,0),5)+0.1)/(INDEX('la-liga ranking'!$A$2:$I$21,MATCH($A160,'la-liga ranking'!$A$2:$A$21,0),5)+0.1)</f>
        <v>1.0709219858156029</v>
      </c>
      <c r="R160" s="22">
        <f t="shared" si="42"/>
        <v>24.75640943704682</v>
      </c>
      <c r="S160" s="22">
        <f t="shared" si="43"/>
        <v>26.203112751234617</v>
      </c>
      <c r="T160" s="22">
        <f t="shared" si="37"/>
        <v>50.95952218828144</v>
      </c>
      <c r="U160" s="14">
        <f t="shared" si="38"/>
        <v>0.48580536814255609</v>
      </c>
      <c r="V160" s="14">
        <f t="shared" si="39"/>
        <v>0.51419463185744385</v>
      </c>
      <c r="W160" t="str">
        <f t="shared" si="40"/>
        <v>A</v>
      </c>
      <c r="X160" t="b">
        <f t="shared" si="41"/>
        <v>1</v>
      </c>
    </row>
    <row r="161" spans="1:24" x14ac:dyDescent="0.25">
      <c r="A161" t="str">
        <v>Getafe</v>
      </c>
      <c r="B161" t="str">
        <v>Elche CF</v>
      </c>
      <c r="C161">
        <v>0</v>
      </c>
      <c r="D161">
        <v>1</v>
      </c>
      <c r="E161" t="str">
        <v>A</v>
      </c>
      <c r="F161" s="22">
        <f>INDEX('la-liga ranking'!$A$2:$I$21,MATCH($A161,'la-liga ranking'!$A$2:$A$21,0),7)/(INDEX('la-liga ranking'!$A$2:$I$21,MATCH($B161,'la-liga ranking'!$A$2:$A$21,0),7)+0.1)</f>
        <v>0.83557951482479786</v>
      </c>
      <c r="G161" s="22">
        <f>INDEX('la-liga ranking'!$A$2:$I$21,MATCH($A161,'la-liga ranking'!$A$2:$A$21,0),8)/(INDEX('la-liga ranking'!$A$2:$I$21,MATCH($B161,'la-liga ranking'!$A$2:$A$21,0),8)+0.1)*-1</f>
        <v>-0.76923076923076916</v>
      </c>
      <c r="H161" s="22">
        <f>INDEX('la-liga ranking'!$A$2:$I$21,MATCH($A161,'la-liga ranking'!$A$2:$A$21,0),9)/(INDEX('la-liga ranking'!$A$2:$I$21,MATCH($B161,'la-liga ranking'!$A$2:$A$21,0),9)+0.1)</f>
        <v>0.94629156010230175</v>
      </c>
      <c r="I161" s="22">
        <f>(INDEX('world ranking'!$A$2:$B$21,MATCH($A161,'world ranking'!$A$2:$A$21,0),2)/(INDEX('world ranking'!$A$2:$B$21,MATCH($B161,'world ranking'!$A$2:$A$21,0),2)+0.1))*20</f>
        <v>20.404027610664301</v>
      </c>
      <c r="J161" s="22">
        <f>(INDEX('la-liga ranking'!$A$2:$I$21,MATCH($A161,'la-liga ranking'!$A$2:$A$21,0),4)/(INDEX('la-liga ranking'!$A$2:$I$21,MATCH($B161,'la-liga ranking'!$A$2:$A$21,0),4)+0.1))*1</f>
        <v>0.79207920792079212</v>
      </c>
      <c r="K161" s="22">
        <f>(INDEX('la-liga ranking'!$A$2:$I$21,MATCH($A161,'la-liga ranking'!$A$2:$A$21,0),5)/(INDEX('la-liga ranking'!$A$2:$I$21,MATCH($B161,'la-liga ranking'!$A$2:$A$21,0),5)+0.1))*-1</f>
        <v>-0.86956521739130432</v>
      </c>
      <c r="L161" s="22">
        <f>(INDEX('la-liga ranking'!$A$2:$I$21,MATCH($B161,'la-liga ranking'!$A$2:$A$21,0),7)+0.1)/INDEX('la-liga ranking'!$A$2:$I$21,MATCH($A161,'la-liga ranking'!$A$2:$A$21,0),7)</f>
        <v>1.1967741935483871</v>
      </c>
      <c r="M161" s="22">
        <f>(INDEX('la-liga ranking'!$A$2:$I$21,MATCH($B161,'la-liga ranking'!$A$2:$A$21,0),8)+0.1)/INDEX('la-liga ranking'!$A$2:$I$21,MATCH($A161,'la-liga ranking'!$A$2:$A$21,0),8)*-1</f>
        <v>-1.3</v>
      </c>
      <c r="N161" s="22">
        <f>(INDEX('la-liga ranking'!$A$2:$I$21,MATCH($B161,'la-liga ranking'!$A$2:$A$21,0),9)+0.1)/(INDEX('la-liga ranking'!$A$2:$I$21,MATCH($A161,'la-liga ranking'!$A$2:$A$21,0),9)+0.1)</f>
        <v>1.0539083557951483</v>
      </c>
      <c r="O161" s="22">
        <f>((INDEX('world ranking'!$A$2:$B$21,MATCH($B161,'world ranking'!$A$2:$A$21,0),2)+0.1)/(INDEX('world ranking'!$A$2:$B$21,MATCH($A161,'world ranking'!$A$2:$A$21,0),2)+0.1))*20</f>
        <v>19.602755881075041</v>
      </c>
      <c r="P161" s="22">
        <f>(INDEX('la-liga ranking'!$A$2:$I$21,MATCH($B161,'la-liga ranking'!$A$2:$A$21,0),4)+0.1)/(INDEX('la-liga ranking'!$A$2:$I$21,MATCH($A161,'la-liga ranking'!$A$2:$A$21,0),4)+0.1)*1</f>
        <v>1.2469135802469136</v>
      </c>
      <c r="Q161" s="22">
        <f>(INDEX('la-liga ranking'!$A$2:$I$21,MATCH($B161,'la-liga ranking'!$A$2:$A$21,0),5)+0.1)/(INDEX('la-liga ranking'!$A$2:$I$21,MATCH($A161,'la-liga ranking'!$A$2:$A$21,0),5)+0.1)*-1</f>
        <v>-1.1418439716312059</v>
      </c>
      <c r="R161" s="22">
        <f t="shared" ref="R161:R166" si="47">(SUM(F161:K161))*1.05</f>
        <v>22.406141002234627</v>
      </c>
      <c r="S161" s="22">
        <f t="shared" si="43"/>
        <v>20.658508039034285</v>
      </c>
      <c r="T161" s="22">
        <f t="shared" si="37"/>
        <v>43.064649041268908</v>
      </c>
      <c r="U161" s="14">
        <f t="shared" si="38"/>
        <v>0.52029080698562746</v>
      </c>
      <c r="V161" s="14">
        <f t="shared" si="39"/>
        <v>0.47970919301437265</v>
      </c>
      <c r="W161" t="str">
        <f t="shared" si="40"/>
        <v>H</v>
      </c>
      <c r="X161" t="b">
        <f t="shared" si="41"/>
        <v>0</v>
      </c>
    </row>
    <row r="162" spans="1:24" x14ac:dyDescent="0.25">
      <c r="A162" t="str">
        <v>Granada</v>
      </c>
      <c r="B162" t="str">
        <v>Real Betis Balompié</v>
      </c>
      <c r="C162">
        <v>1</v>
      </c>
      <c r="D162">
        <v>2</v>
      </c>
      <c r="E162" t="str">
        <v>A</v>
      </c>
      <c r="F162" s="22">
        <f>INDEX('la-liga ranking'!$A$2:$I$21,MATCH($A162,'la-liga ranking'!$A$2:$A$21,0),7)/(INDEX('la-liga ranking'!$A$2:$I$21,MATCH($B162,'la-liga ranking'!$A$2:$A$21,0),7)+0.1)</f>
        <v>0.75306479859894915</v>
      </c>
      <c r="G162" s="22">
        <f>INDEX('la-liga ranking'!$A$2:$I$21,MATCH($A162,'la-liga ranking'!$A$2:$A$21,0),8)/(INDEX('la-liga ranking'!$A$2:$I$21,MATCH($B162,'la-liga ranking'!$A$2:$A$21,0),8)+0.1)*-1</f>
        <v>-1.4713216957605983</v>
      </c>
      <c r="H162" s="22">
        <f>INDEX('la-liga ranking'!$A$2:$I$21,MATCH($A162,'la-liga ranking'!$A$2:$A$21,0),9)/(INDEX('la-liga ranking'!$A$2:$I$21,MATCH($B162,'la-liga ranking'!$A$2:$A$21,0),9)+0.1)</f>
        <v>0.58519793459552494</v>
      </c>
      <c r="I162" s="22">
        <f>(INDEX('world ranking'!$A$2:$B$21,MATCH($A162,'world ranking'!$A$2:$A$21,0),2)/(INDEX('world ranking'!$A$2:$B$21,MATCH($B162,'world ranking'!$A$2:$A$21,0),2)+0.1))*20</f>
        <v>17.827810005169148</v>
      </c>
      <c r="J162" s="22">
        <f>(INDEX('la-liga ranking'!$A$2:$I$21,MATCH($A162,'la-liga ranking'!$A$2:$A$21,0),4)/(INDEX('la-liga ranking'!$A$2:$I$21,MATCH($B162,'la-liga ranking'!$A$2:$A$21,0),4)+0.1))*1</f>
        <v>0.40935672514619881</v>
      </c>
      <c r="K162" s="22">
        <f>(INDEX('la-liga ranking'!$A$2:$I$21,MATCH($A162,'la-liga ranking'!$A$2:$A$21,0),5)/(INDEX('la-liga ranking'!$A$2:$I$21,MATCH($B162,'la-liga ranking'!$A$2:$A$21,0),5)+0.1))*-1</f>
        <v>-1.3513513513513513</v>
      </c>
      <c r="L162" s="22">
        <f>(INDEX('la-liga ranking'!$A$2:$I$21,MATCH($B162,'la-liga ranking'!$A$2:$A$21,0),7)+0.1)/INDEX('la-liga ranking'!$A$2:$I$21,MATCH($A162,'la-liga ranking'!$A$2:$A$21,0),7)</f>
        <v>1.327906976744186</v>
      </c>
      <c r="M162" s="22">
        <f>(INDEX('la-liga ranking'!$A$2:$I$21,MATCH($B162,'la-liga ranking'!$A$2:$A$21,0),8)+0.1)/INDEX('la-liga ranking'!$A$2:$I$21,MATCH($A162,'la-liga ranking'!$A$2:$A$21,0),8)*-1</f>
        <v>-0.6796610169491526</v>
      </c>
      <c r="N162" s="22">
        <f>(INDEX('la-liga ranking'!$A$2:$I$21,MATCH($B162,'la-liga ranking'!$A$2:$A$21,0),9)+0.1)/(INDEX('la-liga ranking'!$A$2:$I$21,MATCH($A162,'la-liga ranking'!$A$2:$A$21,0),9)+0.1)</f>
        <v>1.7038123167155426</v>
      </c>
      <c r="O162" s="22">
        <f>((INDEX('world ranking'!$A$2:$B$21,MATCH($B162,'world ranking'!$A$2:$A$21,0),2)+0.1)/(INDEX('world ranking'!$A$2:$B$21,MATCH($A162,'world ranking'!$A$2:$A$21,0),2)+0.1))*20</f>
        <v>22.435410089556086</v>
      </c>
      <c r="P162" s="22">
        <f>(INDEX('la-liga ranking'!$A$2:$I$21,MATCH($B162,'la-liga ranking'!$A$2:$A$21,0),4)+0.1)/(INDEX('la-liga ranking'!$A$2:$I$21,MATCH($A162,'la-liga ranking'!$A$2:$A$21,0),4)+0.1)*1</f>
        <v>2.4084507042253525</v>
      </c>
      <c r="Q162" s="22">
        <f>(INDEX('la-liga ranking'!$A$2:$I$21,MATCH($B162,'la-liga ranking'!$A$2:$A$21,0),5)+0.1)/(INDEX('la-liga ranking'!$A$2:$I$21,MATCH($A162,'la-liga ranking'!$A$2:$A$21,0),5)+0.1)*-1</f>
        <v>-0.73509933774834435</v>
      </c>
      <c r="R162" s="22">
        <f t="shared" si="47"/>
        <v>17.590394237217765</v>
      </c>
      <c r="S162" s="22">
        <f t="shared" si="43"/>
        <v>26.460819732543669</v>
      </c>
      <c r="T162" s="22">
        <f t="shared" si="37"/>
        <v>44.051213969761434</v>
      </c>
      <c r="U162" s="14">
        <f t="shared" si="38"/>
        <v>0.39931690076220228</v>
      </c>
      <c r="V162" s="14">
        <f t="shared" si="39"/>
        <v>0.60068309923779772</v>
      </c>
      <c r="W162" t="str">
        <f t="shared" si="40"/>
        <v>A</v>
      </c>
      <c r="X162" t="b">
        <f t="shared" si="41"/>
        <v>1</v>
      </c>
    </row>
    <row r="163" spans="1:24" x14ac:dyDescent="0.25">
      <c r="A163" t="str">
        <v>Valencia</v>
      </c>
      <c r="B163" t="str">
        <v>Getafe</v>
      </c>
      <c r="C163">
        <v>1</v>
      </c>
      <c r="D163">
        <v>0</v>
      </c>
      <c r="E163" t="str">
        <v>H</v>
      </c>
      <c r="F163" s="22">
        <f>INDEX('la-liga ranking'!$A$2:$I$21,MATCH($A163,'la-liga ranking'!$A$2:$A$21,0),7)/(INDEX('la-liga ranking'!$A$2:$I$21,MATCH($B163,'la-liga ranking'!$A$2:$A$21,0),7)+0.1)</f>
        <v>1.4469453376205788</v>
      </c>
      <c r="G163" s="22">
        <f>INDEX('la-liga ranking'!$A$2:$I$21,MATCH($A163,'la-liga ranking'!$A$2:$A$21,0),8)/(INDEX('la-liga ranking'!$A$2:$I$21,MATCH($B163,'la-liga ranking'!$A$2:$A$21,0),8)+0.1)*-1</f>
        <v>-1.320754716981132</v>
      </c>
      <c r="H163" s="22">
        <f>INDEX('la-liga ranking'!$A$2:$I$21,MATCH($A163,'la-liga ranking'!$A$2:$A$21,0),9)/(INDEX('la-liga ranking'!$A$2:$I$21,MATCH($B163,'la-liga ranking'!$A$2:$A$21,0),9)+0.1)</f>
        <v>1.1859838274932615</v>
      </c>
      <c r="I163" s="22">
        <f>(INDEX('world ranking'!$A$2:$B$21,MATCH($A163,'world ranking'!$A$2:$A$21,0),2)/(INDEX('world ranking'!$A$2:$B$21,MATCH($B163,'world ranking'!$A$2:$A$21,0),2)+0.1))*20</f>
        <v>20.458072124635343</v>
      </c>
      <c r="J163" s="22">
        <f>(INDEX('la-liga ranking'!$A$2:$I$21,MATCH($A163,'la-liga ranking'!$A$2:$A$21,0),4)/(INDEX('la-liga ranking'!$A$2:$I$21,MATCH($B163,'la-liga ranking'!$A$2:$A$21,0),4)+0.1))*1</f>
        <v>1.2345679012345681</v>
      </c>
      <c r="K163" s="22">
        <f>(INDEX('la-liga ranking'!$A$2:$I$21,MATCH($A163,'la-liga ranking'!$A$2:$A$21,0),5)/(INDEX('la-liga ranking'!$A$2:$I$21,MATCH($B163,'la-liga ranking'!$A$2:$A$21,0),5)+0.1))*-1</f>
        <v>-0.78014184397163122</v>
      </c>
      <c r="L163" s="22">
        <f>(INDEX('la-liga ranking'!$A$2:$I$21,MATCH($B163,'la-liga ranking'!$A$2:$A$21,0),7)+0.1)/INDEX('la-liga ranking'!$A$2:$I$21,MATCH($A163,'la-liga ranking'!$A$2:$A$21,0),7)</f>
        <v>0.69111111111111112</v>
      </c>
      <c r="M163" s="22">
        <f>(INDEX('la-liga ranking'!$A$2:$I$21,MATCH($B163,'la-liga ranking'!$A$2:$A$21,0),8)+0.1)/INDEX('la-liga ranking'!$A$2:$I$21,MATCH($A163,'la-liga ranking'!$A$2:$A$21,0),8)*-1</f>
        <v>-0.75714285714285712</v>
      </c>
      <c r="N163" s="22">
        <f>(INDEX('la-liga ranking'!$A$2:$I$21,MATCH($B163,'la-liga ranking'!$A$2:$A$21,0),9)+0.1)/(INDEX('la-liga ranking'!$A$2:$I$21,MATCH($A163,'la-liga ranking'!$A$2:$A$21,0),9)+0.1)</f>
        <v>0.84126984126984128</v>
      </c>
      <c r="O163" s="22">
        <f>((INDEX('world ranking'!$A$2:$B$21,MATCH($B163,'world ranking'!$A$2:$A$21,0),2)+0.1)/(INDEX('world ranking'!$A$2:$B$21,MATCH($A163,'world ranking'!$A$2:$A$21,0),2)+0.1))*20</f>
        <v>19.550998119046174</v>
      </c>
      <c r="P163" s="22">
        <f>(INDEX('la-liga ranking'!$A$2:$I$21,MATCH($B163,'la-liga ranking'!$A$2:$A$21,0),4)+0.1)/(INDEX('la-liga ranking'!$A$2:$I$21,MATCH($A163,'la-liga ranking'!$A$2:$A$21,0),4)+0.1)*1</f>
        <v>0.80198019801980203</v>
      </c>
      <c r="Q163" s="22">
        <f>(INDEX('la-liga ranking'!$A$2:$I$21,MATCH($B163,'la-liga ranking'!$A$2:$A$21,0),5)+0.1)/(INDEX('la-liga ranking'!$A$2:$I$21,MATCH($A163,'la-liga ranking'!$A$2:$A$21,0),5)+0.1)*-1</f>
        <v>-1.2702702702702702</v>
      </c>
      <c r="R163" s="22">
        <f t="shared" si="47"/>
        <v>23.335906261532543</v>
      </c>
      <c r="S163" s="22">
        <f t="shared" si="43"/>
        <v>19.8579461420338</v>
      </c>
      <c r="T163" s="22">
        <f t="shared" si="37"/>
        <v>43.193852403566339</v>
      </c>
      <c r="U163" s="14">
        <f t="shared" si="38"/>
        <v>0.54025989725347567</v>
      </c>
      <c r="V163" s="14">
        <f t="shared" si="39"/>
        <v>0.45974010274652444</v>
      </c>
      <c r="W163" t="str">
        <f t="shared" si="40"/>
        <v>H</v>
      </c>
      <c r="X163" t="b">
        <f t="shared" si="41"/>
        <v>1</v>
      </c>
    </row>
    <row r="164" spans="1:24" x14ac:dyDescent="0.25">
      <c r="A164" t="str">
        <v>Deportivo Alavés</v>
      </c>
      <c r="B164" t="str">
        <v>Valencia</v>
      </c>
      <c r="C164">
        <v>2</v>
      </c>
      <c r="D164">
        <v>1</v>
      </c>
      <c r="E164" t="str">
        <v>H</v>
      </c>
      <c r="F164" s="22">
        <f>INDEX('la-liga ranking'!$A$2:$I$21,MATCH($A164,'la-liga ranking'!$A$2:$A$21,0),7)/(INDEX('la-liga ranking'!$A$2:$I$21,MATCH($B164,'la-liga ranking'!$A$2:$A$21,0),7)+0.1)</f>
        <v>0.62084257206208426</v>
      </c>
      <c r="G164" s="22">
        <f>INDEX('la-liga ranking'!$A$2:$I$21,MATCH($A164,'la-liga ranking'!$A$2:$A$21,0),8)/(INDEX('la-liga ranking'!$A$2:$I$21,MATCH($B164,'la-liga ranking'!$A$2:$A$21,0),8)+0.1)*-1</f>
        <v>-1.2219959266802443</v>
      </c>
      <c r="H164" s="22">
        <f>INDEX('la-liga ranking'!$A$2:$I$21,MATCH($A164,'la-liga ranking'!$A$2:$A$21,0),9)/(INDEX('la-liga ranking'!$A$2:$I$21,MATCH($B164,'la-liga ranking'!$A$2:$A$21,0),9)+0.1)</f>
        <v>0.63492063492063489</v>
      </c>
      <c r="I164" s="22">
        <f>(INDEX('world ranking'!$A$2:$B$21,MATCH($A164,'world ranking'!$A$2:$A$21,0),2)/(INDEX('world ranking'!$A$2:$B$21,MATCH($B164,'world ranking'!$A$2:$A$21,0),2)+0.1))*20</f>
        <v>18.530428978824101</v>
      </c>
      <c r="J164" s="22">
        <f>(INDEX('la-liga ranking'!$A$2:$I$21,MATCH($A164,'la-liga ranking'!$A$2:$A$21,0),4)/(INDEX('la-liga ranking'!$A$2:$I$21,MATCH($B164,'la-liga ranking'!$A$2:$A$21,0),4)+0.1))*1</f>
        <v>0.69306930693069313</v>
      </c>
      <c r="K164" s="22">
        <f>(INDEX('la-liga ranking'!$A$2:$I$21,MATCH($A164,'la-liga ranking'!$A$2:$A$21,0),5)/(INDEX('la-liga ranking'!$A$2:$I$21,MATCH($B164,'la-liga ranking'!$A$2:$A$21,0),5)+0.1))*-1</f>
        <v>-1.8918918918918919</v>
      </c>
      <c r="L164" s="22">
        <f>(INDEX('la-liga ranking'!$A$2:$I$21,MATCH($B164,'la-liga ranking'!$A$2:$A$21,0),7)+0.1)/INDEX('la-liga ranking'!$A$2:$I$21,MATCH($A164,'la-liga ranking'!$A$2:$A$21,0),7)</f>
        <v>1.6107142857142858</v>
      </c>
      <c r="M164" s="22">
        <f>(INDEX('la-liga ranking'!$A$2:$I$21,MATCH($B164,'la-liga ranking'!$A$2:$A$21,0),8)+0.1)/INDEX('la-liga ranking'!$A$2:$I$21,MATCH($A164,'la-liga ranking'!$A$2:$A$21,0),8)*-1</f>
        <v>-0.81833333333333336</v>
      </c>
      <c r="N164" s="22">
        <f>(INDEX('la-liga ranking'!$A$2:$I$21,MATCH($B164,'la-liga ranking'!$A$2:$A$21,0),9)+0.1)/(INDEX('la-liga ranking'!$A$2:$I$21,MATCH($A164,'la-liga ranking'!$A$2:$A$21,0),9)+0.1)</f>
        <v>1.5693950177935942</v>
      </c>
      <c r="O164" s="22">
        <f>((INDEX('world ranking'!$A$2:$B$21,MATCH($B164,'world ranking'!$A$2:$A$21,0),2)+0.1)/(INDEX('world ranking'!$A$2:$B$21,MATCH($A164,'world ranking'!$A$2:$A$21,0),2)+0.1))*20</f>
        <v>21.584703031890513</v>
      </c>
      <c r="P164" s="22">
        <f>(INDEX('la-liga ranking'!$A$2:$I$21,MATCH($B164,'la-liga ranking'!$A$2:$A$21,0),4)+0.1)/(INDEX('la-liga ranking'!$A$2:$I$21,MATCH($A164,'la-liga ranking'!$A$2:$A$21,0),4)+0.1)*1</f>
        <v>1.4225352112676057</v>
      </c>
      <c r="Q164" s="22">
        <f>(INDEX('la-liga ranking'!$A$2:$I$21,MATCH($B164,'la-liga ranking'!$A$2:$A$21,0),5)+0.1)/(INDEX('la-liga ranking'!$A$2:$I$21,MATCH($A164,'la-liga ranking'!$A$2:$A$21,0),5)+0.1)*-1</f>
        <v>-0.52606635071090047</v>
      </c>
      <c r="R164" s="22">
        <f t="shared" si="47"/>
        <v>18.233642357873645</v>
      </c>
      <c r="S164" s="22">
        <f t="shared" si="43"/>
        <v>24.842947862621763</v>
      </c>
      <c r="T164" s="22">
        <f t="shared" si="37"/>
        <v>43.076590220495405</v>
      </c>
      <c r="U164" s="14">
        <f t="shared" si="38"/>
        <v>0.42328425403546133</v>
      </c>
      <c r="V164" s="14">
        <f t="shared" si="39"/>
        <v>0.57671574596453878</v>
      </c>
      <c r="W164" t="str">
        <f t="shared" si="40"/>
        <v>A</v>
      </c>
      <c r="X164" t="b">
        <f t="shared" si="41"/>
        <v>0</v>
      </c>
    </row>
    <row r="165" spans="1:24" x14ac:dyDescent="0.25">
      <c r="A165" t="str">
        <v>Levante</v>
      </c>
      <c r="B165" t="str">
        <v>Real Betis Balompié</v>
      </c>
      <c r="C165">
        <v>2</v>
      </c>
      <c r="D165">
        <v>4</v>
      </c>
      <c r="E165" t="str">
        <v>A</v>
      </c>
      <c r="F165" s="22">
        <f>INDEX('la-liga ranking'!$A$2:$I$21,MATCH($A165,'la-liga ranking'!$A$2:$A$21,0),7)/(INDEX('la-liga ranking'!$A$2:$I$21,MATCH($B165,'la-liga ranking'!$A$2:$A$21,0),7)+0.1)</f>
        <v>0.77057793345008752</v>
      </c>
      <c r="G165" s="22">
        <f>INDEX('la-liga ranking'!$A$2:$I$21,MATCH($A165,'la-liga ranking'!$A$2:$A$21,0),8)/(INDEX('la-liga ranking'!$A$2:$I$21,MATCH($B165,'la-liga ranking'!$A$2:$A$21,0),8)+0.1)*-1</f>
        <v>-1.6708229426433914</v>
      </c>
      <c r="H165" s="22">
        <f>INDEX('la-liga ranking'!$A$2:$I$21,MATCH($A165,'la-liga ranking'!$A$2:$A$21,0),9)/(INDEX('la-liga ranking'!$A$2:$I$21,MATCH($B165,'la-liga ranking'!$A$2:$A$21,0),9)+0.1)</f>
        <v>0.49913941480206542</v>
      </c>
      <c r="I165" s="22">
        <f>(INDEX('world ranking'!$A$2:$B$21,MATCH($A165,'world ranking'!$A$2:$A$21,0),2)/(INDEX('world ranking'!$A$2:$B$21,MATCH($B165,'world ranking'!$A$2:$A$21,0),2)+0.1))*20</f>
        <v>17.368330365860665</v>
      </c>
      <c r="J165" s="22">
        <f>(INDEX('la-liga ranking'!$A$2:$I$21,MATCH($A165,'la-liga ranking'!$A$2:$A$21,0),4)/(INDEX('la-liga ranking'!$A$2:$I$21,MATCH($B165,'la-liga ranking'!$A$2:$A$21,0),4)+0.1))*1</f>
        <v>0.35087719298245612</v>
      </c>
      <c r="K165" s="22">
        <f>(INDEX('la-liga ranking'!$A$2:$I$21,MATCH($A165,'la-liga ranking'!$A$2:$A$21,0),5)/(INDEX('la-liga ranking'!$A$2:$I$21,MATCH($B165,'la-liga ranking'!$A$2:$A$21,0),5)+0.1))*-1</f>
        <v>-1.6216216216216217</v>
      </c>
      <c r="L165" s="22">
        <f>(INDEX('la-liga ranking'!$A$2:$I$21,MATCH($B165,'la-liga ranking'!$A$2:$A$21,0),7)+0.1)/INDEX('la-liga ranking'!$A$2:$I$21,MATCH($A165,'la-liga ranking'!$A$2:$A$21,0),7)</f>
        <v>1.2977272727272728</v>
      </c>
      <c r="M165" s="22">
        <f>(INDEX('la-liga ranking'!$A$2:$I$21,MATCH($B165,'la-liga ranking'!$A$2:$A$21,0),8)+0.1)/INDEX('la-liga ranking'!$A$2:$I$21,MATCH($A165,'la-liga ranking'!$A$2:$A$21,0),8)*-1</f>
        <v>-0.59850746268656718</v>
      </c>
      <c r="N165" s="22">
        <f>(INDEX('la-liga ranking'!$A$2:$I$21,MATCH($B165,'la-liga ranking'!$A$2:$A$21,0),9)+0.1)/(INDEX('la-liga ranking'!$A$2:$I$21,MATCH($A165,'la-liga ranking'!$A$2:$A$21,0),9)+0.1)</f>
        <v>1.9965635738831615</v>
      </c>
      <c r="O165" s="22">
        <f>((INDEX('world ranking'!$A$2:$B$21,MATCH($B165,'world ranking'!$A$2:$A$21,0),2)+0.1)/(INDEX('world ranking'!$A$2:$B$21,MATCH($A165,'world ranking'!$A$2:$A$21,0),2)+0.1))*20</f>
        <v>23.028900205012896</v>
      </c>
      <c r="P165" s="22">
        <f>(INDEX('la-liga ranking'!$A$2:$I$21,MATCH($B165,'la-liga ranking'!$A$2:$A$21,0),4)+0.1)/(INDEX('la-liga ranking'!$A$2:$I$21,MATCH($A165,'la-liga ranking'!$A$2:$A$21,0),4)+0.1)*1</f>
        <v>2.8032786885245904</v>
      </c>
      <c r="Q165" s="22">
        <f>(INDEX('la-liga ranking'!$A$2:$I$21,MATCH($B165,'la-liga ranking'!$A$2:$A$21,0),5)+0.1)/(INDEX('la-liga ranking'!$A$2:$I$21,MATCH($A165,'la-liga ranking'!$A$2:$A$21,0),5)+0.1)*-1</f>
        <v>-0.61325966850828717</v>
      </c>
      <c r="R165" s="22">
        <f t="shared" si="47"/>
        <v>16.481304359971773</v>
      </c>
      <c r="S165" s="22">
        <f t="shared" si="43"/>
        <v>27.914702608953064</v>
      </c>
      <c r="T165" s="22">
        <f t="shared" si="37"/>
        <v>44.396006968924837</v>
      </c>
      <c r="U165" s="14">
        <f t="shared" si="38"/>
        <v>0.37123393487860129</v>
      </c>
      <c r="V165" s="14">
        <f t="shared" si="39"/>
        <v>0.62876606512139865</v>
      </c>
      <c r="W165" t="str">
        <f t="shared" si="40"/>
        <v>A</v>
      </c>
      <c r="X165" t="b">
        <f t="shared" si="41"/>
        <v>1</v>
      </c>
    </row>
    <row r="166" spans="1:24" x14ac:dyDescent="0.25">
      <c r="A166" t="str">
        <v>Real Sociedad</v>
      </c>
      <c r="B166" t="str">
        <v>Granada</v>
      </c>
      <c r="C166">
        <v>2</v>
      </c>
      <c r="D166">
        <v>0</v>
      </c>
      <c r="E166" t="str">
        <v>H</v>
      </c>
      <c r="F166" s="22">
        <f>INDEX('la-liga ranking'!$A$2:$I$21,MATCH($A166,'la-liga ranking'!$A$2:$A$21,0),7)/(INDEX('la-liga ranking'!$A$2:$I$21,MATCH($B166,'la-liga ranking'!$A$2:$A$21,0),7)+0.1)</f>
        <v>0.78886310904872392</v>
      </c>
      <c r="G166" s="22">
        <f>INDEX('la-liga ranking'!$A$2:$I$21,MATCH($A166,'la-liga ranking'!$A$2:$A$21,0),8)/(INDEX('la-liga ranking'!$A$2:$I$21,MATCH($B166,'la-liga ranking'!$A$2:$A$21,0),8)+0.1)*-1</f>
        <v>-0.57529610829103217</v>
      </c>
      <c r="H166" s="22">
        <f>INDEX('la-liga ranking'!$A$2:$I$21,MATCH($A166,'la-liga ranking'!$A$2:$A$21,0),9)/(INDEX('la-liga ranking'!$A$2:$I$21,MATCH($B166,'la-liga ranking'!$A$2:$A$21,0),9)+0.1)</f>
        <v>1.6422287390029324</v>
      </c>
      <c r="I166" s="22">
        <f>(INDEX('world ranking'!$A$2:$B$21,MATCH($A166,'world ranking'!$A$2:$A$21,0),2)/(INDEX('world ranking'!$A$2:$B$21,MATCH($B166,'world ranking'!$A$2:$A$21,0),2)+0.1))*20</f>
        <v>21.828490432317508</v>
      </c>
      <c r="J166" s="22">
        <f>(INDEX('la-liga ranking'!$A$2:$I$21,MATCH($A166,'la-liga ranking'!$A$2:$A$21,0),4)/(INDEX('la-liga ranking'!$A$2:$I$21,MATCH($B166,'la-liga ranking'!$A$2:$A$21,0),4)+0.1))*1</f>
        <v>2.1126760563380285</v>
      </c>
      <c r="K166" s="22">
        <f>(INDEX('la-liga ranking'!$A$2:$I$21,MATCH($A166,'la-liga ranking'!$A$2:$A$21,0),5)/(INDEX('la-liga ranking'!$A$2:$I$21,MATCH($B166,'la-liga ranking'!$A$2:$A$21,0),5)+0.1))*-1</f>
        <v>-0.59602649006622521</v>
      </c>
      <c r="L166" s="22">
        <f>(INDEX('la-liga ranking'!$A$2:$I$21,MATCH($B166,'la-liga ranking'!$A$2:$A$21,0),7)+0.1)/INDEX('la-liga ranking'!$A$2:$I$21,MATCH($A166,'la-liga ranking'!$A$2:$A$21,0),7)</f>
        <v>1.2676470588235293</v>
      </c>
      <c r="M166" s="22">
        <f>(INDEX('la-liga ranking'!$A$2:$I$21,MATCH($B166,'la-liga ranking'!$A$2:$A$21,0),8)+0.1)/INDEX('la-liga ranking'!$A$2:$I$21,MATCH($A166,'la-liga ranking'!$A$2:$A$21,0),8)*-1</f>
        <v>-1.7382352941176471</v>
      </c>
      <c r="N166" s="22">
        <f>(INDEX('la-liga ranking'!$A$2:$I$21,MATCH($B166,'la-liga ranking'!$A$2:$A$21,0),9)+0.1)/(INDEX('la-liga ranking'!$A$2:$I$21,MATCH($A166,'la-liga ranking'!$A$2:$A$21,0),9)+0.1)</f>
        <v>0.60784313725490202</v>
      </c>
      <c r="O166" s="22">
        <f>((INDEX('world ranking'!$A$2:$B$21,MATCH($B166,'world ranking'!$A$2:$A$21,0),2)+0.1)/(INDEX('world ranking'!$A$2:$B$21,MATCH($A166,'world ranking'!$A$2:$A$21,0),2)+0.1))*20</f>
        <v>18.32359364854495</v>
      </c>
      <c r="P166" s="22">
        <f>(INDEX('la-liga ranking'!$A$2:$I$21,MATCH($B166,'la-liga ranking'!$A$2:$A$21,0),4)+0.1)/(INDEX('la-liga ranking'!$A$2:$I$21,MATCH($A166,'la-liga ranking'!$A$2:$A$21,0),4)+0.1)*1</f>
        <v>0.47019867549668876</v>
      </c>
      <c r="Q166" s="22">
        <f>(INDEX('la-liga ranking'!$A$2:$I$21,MATCH($B166,'la-liga ranking'!$A$2:$A$21,0),5)+0.1)/(INDEX('la-liga ranking'!$A$2:$I$21,MATCH($A166,'la-liga ranking'!$A$2:$A$21,0),5)+0.1)*-1</f>
        <v>-1.6593406593406594</v>
      </c>
      <c r="R166" s="22">
        <f t="shared" si="47"/>
        <v>26.460982525267433</v>
      </c>
      <c r="S166" s="22">
        <f t="shared" si="43"/>
        <v>17.271706566661763</v>
      </c>
      <c r="T166" s="22">
        <f t="shared" si="37"/>
        <v>43.732689091929196</v>
      </c>
      <c r="U166" s="14">
        <f t="shared" si="38"/>
        <v>0.60506186732868361</v>
      </c>
      <c r="V166" s="14">
        <f t="shared" si="39"/>
        <v>0.39493813267131639</v>
      </c>
      <c r="W166" t="str">
        <f t="shared" si="40"/>
        <v>H</v>
      </c>
      <c r="X166" t="b">
        <f t="shared" si="41"/>
        <v>1</v>
      </c>
    </row>
    <row r="167" spans="1:24" x14ac:dyDescent="0.25">
      <c r="A167" t="str">
        <v>Espanyol</v>
      </c>
      <c r="B167" t="str">
        <v>Barcelona</v>
      </c>
      <c r="C167">
        <v>2</v>
      </c>
      <c r="D167">
        <v>2</v>
      </c>
      <c r="E167" t="str">
        <v>D</v>
      </c>
      <c r="F167" s="22">
        <f>INDEX('la-liga ranking'!$A$2:$I$21,MATCH($A167,'la-liga ranking'!$A$2:$A$21,0),7)/(INDEX('la-liga ranking'!$A$2:$I$21,MATCH($B167,'la-liga ranking'!$A$2:$A$21,0),7)+0.1)</f>
        <v>0.5837173579109064</v>
      </c>
      <c r="G167" s="22">
        <f>INDEX('la-liga ranking'!$A$2:$I$21,MATCH($A167,'la-liga ranking'!$A$2:$A$21,0),8)/(INDEX('la-liga ranking'!$A$2:$I$21,MATCH($B167,'la-liga ranking'!$A$2:$A$21,0),8)+0.1)</f>
        <v>1.4245014245014245</v>
      </c>
      <c r="H167" s="22">
        <f>INDEX('la-liga ranking'!$A$2:$I$21,MATCH($A167,'la-liga ranking'!$A$2:$A$21,0),9)/(INDEX('la-liga ranking'!$A$2:$I$21,MATCH($B167,'la-liga ranking'!$A$2:$A$21,0),9)+0.1)</f>
        <v>0.57887120115774249</v>
      </c>
      <c r="I167" s="22">
        <f>(INDEX('world ranking'!$A$2:$B$21,MATCH($A167,'world ranking'!$A$2:$A$21,0),2)/(INDEX('world ranking'!$A$2:$B$21,MATCH($B167,'world ranking'!$A$2:$A$21,0),2)+0.1))*20</f>
        <v>16.642616642616645</v>
      </c>
      <c r="J167" s="22">
        <f>INDEX('la-liga ranking'!$A$2:$I$21,MATCH($A167,'la-liga ranking'!$A$2:$A$21,0),4)/(INDEX('la-liga ranking'!$A$2:$I$21,MATCH($B167,'la-liga ranking'!$A$2:$A$21,0),4)+0.1)</f>
        <v>0.49751243781094523</v>
      </c>
      <c r="K167" s="22">
        <f>INDEX('la-liga ranking'!$A$2:$I$21,MATCH($A167,'la-liga ranking'!$A$2:$A$21,0),5)/(INDEX('la-liga ranking'!$A$2:$I$21,MATCH($B167,'la-liga ranking'!$A$2:$A$21,0),5)+0.1)</f>
        <v>2.459016393442623</v>
      </c>
      <c r="L167" s="22">
        <f>(INDEX('la-liga ranking'!$A$2:$I$21,MATCH($B167,'la-liga ranking'!$A$2:$A$21,0),7)+0.1)/INDEX('la-liga ranking'!$A$2:$I$21,MATCH($A167,'la-liga ranking'!$A$2:$A$21,0),7)</f>
        <v>1.713157894736842</v>
      </c>
      <c r="M167" s="22">
        <f>(INDEX('la-liga ranking'!$A$2:$I$21,MATCH($B167,'la-liga ranking'!$A$2:$A$21,0),8)+0.1)/INDEX('la-liga ranking'!$A$2:$I$21,MATCH($A167,'la-liga ranking'!$A$2:$A$21,0),8)</f>
        <v>0.70200000000000007</v>
      </c>
      <c r="N167" s="22">
        <f>(INDEX('la-liga ranking'!$A$2:$I$21,MATCH($B167,'la-liga ranking'!$A$2:$A$21,0),9)+0.1)/(INDEX('la-liga ranking'!$A$2:$I$21,MATCH($A167,'la-liga ranking'!$A$2:$A$21,0),9)+0.1)</f>
        <v>1.7231920199501245</v>
      </c>
      <c r="O167" s="22">
        <f>((INDEX('world ranking'!$A$2:$B$21,MATCH($B167,'world ranking'!$A$2:$A$21,0),2)+0.1)/(INDEX('world ranking'!$A$2:$B$21,MATCH($A167,'world ranking'!$A$2:$A$21,0),2)+0.1))*20</f>
        <v>24.033138526748445</v>
      </c>
      <c r="P167" s="22">
        <f>(INDEX('la-liga ranking'!$A$2:$I$21,MATCH($B167,'la-liga ranking'!$A$2:$A$21,0),4)+0.1)/(INDEX('la-liga ranking'!$A$2:$I$21,MATCH($A167,'la-liga ranking'!$A$2:$A$21,0),4)+0.1)</f>
        <v>1.9900990099009903</v>
      </c>
      <c r="Q167" s="22">
        <f>(INDEX('la-liga ranking'!$A$2:$I$21,MATCH($B167,'la-liga ranking'!$A$2:$A$21,0),5)+0.1)/(INDEX('la-liga ranking'!$A$2:$I$21,MATCH($A167,'la-liga ranking'!$A$2:$A$21,0),5)+0.1)</f>
        <v>0.40397350993377484</v>
      </c>
      <c r="R167" s="22">
        <f t="shared" si="42"/>
        <v>22.962753698450697</v>
      </c>
      <c r="S167" s="22">
        <f t="shared" si="43"/>
        <v>30.565560961270176</v>
      </c>
      <c r="T167" s="22">
        <f t="shared" si="37"/>
        <v>53.528314659720877</v>
      </c>
      <c r="U167" s="14">
        <f t="shared" si="38"/>
        <v>0.42898331181216448</v>
      </c>
      <c r="V167" s="14">
        <f t="shared" si="39"/>
        <v>0.57101668818783546</v>
      </c>
      <c r="W167" t="str">
        <f t="shared" si="40"/>
        <v>A</v>
      </c>
      <c r="X167" t="b">
        <f t="shared" si="41"/>
        <v>1</v>
      </c>
    </row>
    <row r="168" spans="1:24" x14ac:dyDescent="0.25">
      <c r="A168" t="str">
        <v>Villarreal</v>
      </c>
      <c r="B168" t="str">
        <v>Rayo Vallecano</v>
      </c>
      <c r="C168">
        <v>2</v>
      </c>
      <c r="D168">
        <v>0</v>
      </c>
      <c r="E168" t="str">
        <v>H</v>
      </c>
      <c r="F168" s="22">
        <f>INDEX('la-liga ranking'!$A$2:$I$21,MATCH($A168,'la-liga ranking'!$A$2:$A$21,0),7)/(INDEX('la-liga ranking'!$A$2:$I$21,MATCH($B168,'la-liga ranking'!$A$2:$A$21,0),7)+0.1)</f>
        <v>1.5669515669515668</v>
      </c>
      <c r="G168" s="22">
        <f>INDEX('la-liga ranking'!$A$2:$I$21,MATCH($A168,'la-liga ranking'!$A$2:$A$21,0),8)/(INDEX('la-liga ranking'!$A$2:$I$21,MATCH($B168,'la-liga ranking'!$A$2:$A$21,0),8)+0.1)*-1</f>
        <v>-0.86956521739130432</v>
      </c>
      <c r="H168" s="22">
        <f>INDEX('la-liga ranking'!$A$2:$I$21,MATCH($A168,'la-liga ranking'!$A$2:$A$21,0),9)/(INDEX('la-liga ranking'!$A$2:$I$21,MATCH($B168,'la-liga ranking'!$A$2:$A$21,0),9)+0.1)</f>
        <v>1.2589073634204275</v>
      </c>
      <c r="I168" s="22">
        <f>(INDEX('world ranking'!$A$2:$B$21,MATCH($A168,'world ranking'!$A$2:$A$21,0),2)/(INDEX('world ranking'!$A$2:$B$21,MATCH($B168,'world ranking'!$A$2:$A$21,0),2)+0.1))*20</f>
        <v>23.406854864638934</v>
      </c>
      <c r="J168" s="22">
        <f>(INDEX('la-liga ranking'!$A$2:$I$21,MATCH($A168,'la-liga ranking'!$A$2:$A$21,0),4)/(INDEX('la-liga ranking'!$A$2:$I$21,MATCH($B168,'la-liga ranking'!$A$2:$A$21,0),4)+0.1))*1</f>
        <v>1.2612612612612613</v>
      </c>
      <c r="K168" s="22">
        <f>(INDEX('la-liga ranking'!$A$2:$I$21,MATCH($A168,'la-liga ranking'!$A$2:$A$21,0),5)/(INDEX('la-liga ranking'!$A$2:$I$21,MATCH($B168,'la-liga ranking'!$A$2:$A$21,0),5)+0.1))*-1</f>
        <v>-0.66225165562913912</v>
      </c>
      <c r="L168" s="22">
        <f>(INDEX('la-liga ranking'!$A$2:$I$21,MATCH($B168,'la-liga ranking'!$A$2:$A$21,0),7)+0.1)/INDEX('la-liga ranking'!$A$2:$I$21,MATCH($A168,'la-liga ranking'!$A$2:$A$21,0),7)</f>
        <v>0.63818181818181818</v>
      </c>
      <c r="M168" s="22">
        <f>(INDEX('la-liga ranking'!$A$2:$I$21,MATCH($B168,'la-liga ranking'!$A$2:$A$21,0),8)+0.1)/INDEX('la-liga ranking'!$A$2:$I$21,MATCH($A168,'la-liga ranking'!$A$2:$A$21,0),8)*-1</f>
        <v>-1.1500000000000001</v>
      </c>
      <c r="N168" s="22">
        <f>(INDEX('la-liga ranking'!$A$2:$I$21,MATCH($B168,'la-liga ranking'!$A$2:$A$21,0),9)+0.1)/(INDEX('la-liga ranking'!$A$2:$I$21,MATCH($A168,'la-liga ranking'!$A$2:$A$21,0),9)+0.1)</f>
        <v>0.79284369114877595</v>
      </c>
      <c r="O168" s="22">
        <f>((INDEX('world ranking'!$A$2:$B$21,MATCH($B168,'world ranking'!$A$2:$A$21,0),2)+0.1)/(INDEX('world ranking'!$A$2:$B$21,MATCH($A168,'world ranking'!$A$2:$A$21,0),2)+0.1))*20</f>
        <v>17.088072083951431</v>
      </c>
      <c r="P168" s="22">
        <f>(INDEX('la-liga ranking'!$A$2:$I$21,MATCH($B168,'la-liga ranking'!$A$2:$A$21,0),4)+0.1)/(INDEX('la-liga ranking'!$A$2:$I$21,MATCH($A168,'la-liga ranking'!$A$2:$A$21,0),4)+0.1)*1</f>
        <v>0.78723404255319152</v>
      </c>
      <c r="Q168" s="22">
        <f>(INDEX('la-liga ranking'!$A$2:$I$21,MATCH($B168,'la-liga ranking'!$A$2:$A$21,0),5)+0.1)/(INDEX('la-liga ranking'!$A$2:$I$21,MATCH($A168,'la-liga ranking'!$A$2:$A$21,0),5)+0.1)*-1</f>
        <v>-1.495049504950495</v>
      </c>
      <c r="R168" s="22">
        <f>(SUM(F168:K168))*1.05</f>
        <v>27.260266092414337</v>
      </c>
      <c r="S168" s="22">
        <f>SUM(L168:Q168)</f>
        <v>16.661282130884722</v>
      </c>
      <c r="T168" s="22">
        <f t="shared" si="37"/>
        <v>43.921548223299055</v>
      </c>
      <c r="U168" s="14">
        <f t="shared" si="38"/>
        <v>0.62065813240056933</v>
      </c>
      <c r="V168" s="14">
        <f t="shared" si="39"/>
        <v>0.37934186759943073</v>
      </c>
      <c r="W168" t="str">
        <f t="shared" si="40"/>
        <v>H</v>
      </c>
      <c r="X168" t="b">
        <f t="shared" si="41"/>
        <v>1</v>
      </c>
    </row>
    <row r="169" spans="1:24" x14ac:dyDescent="0.25">
      <c r="A169" t="str">
        <v>Osasuna</v>
      </c>
      <c r="B169" t="str">
        <v>Barcelona</v>
      </c>
      <c r="C169">
        <v>2</v>
      </c>
      <c r="D169">
        <v>2</v>
      </c>
      <c r="E169" t="str">
        <v>D</v>
      </c>
      <c r="F169" s="22">
        <f>INDEX('la-liga ranking'!$A$2:$I$21,MATCH($A169,'la-liga ranking'!$A$2:$A$21,0),7)/(INDEX('la-liga ranking'!$A$2:$I$21,MATCH($B169,'la-liga ranking'!$A$2:$A$21,0),7)+0.1)</f>
        <v>0.55299539170506917</v>
      </c>
      <c r="G169" s="22">
        <f>INDEX('la-liga ranking'!$A$2:$I$21,MATCH($A169,'la-liga ranking'!$A$2:$A$21,0),8)/(INDEX('la-liga ranking'!$A$2:$I$21,MATCH($B169,'la-liga ranking'!$A$2:$A$21,0),8)+0.1)</f>
        <v>1.3105413105413104</v>
      </c>
      <c r="H169" s="22">
        <f>INDEX('la-liga ranking'!$A$2:$I$21,MATCH($A169,'la-liga ranking'!$A$2:$A$21,0),9)/(INDEX('la-liga ranking'!$A$2:$I$21,MATCH($B169,'la-liga ranking'!$A$2:$A$21,0),9)+0.1)</f>
        <v>0.66570188133140384</v>
      </c>
      <c r="I169" s="22">
        <f>(INDEX('world ranking'!$A$2:$B$21,MATCH($A169,'world ranking'!$A$2:$A$21,0),2)/(INDEX('world ranking'!$A$2:$B$21,MATCH($B169,'world ranking'!$A$2:$A$21,0),2)+0.1))*20</f>
        <v>17.273261717706163</v>
      </c>
      <c r="J169" s="22">
        <f>INDEX('la-liga ranking'!$A$2:$I$21,MATCH($A169,'la-liga ranking'!$A$2:$A$21,0),4)/(INDEX('la-liga ranking'!$A$2:$I$21,MATCH($B169,'la-liga ranking'!$A$2:$A$21,0),4)+0.1)</f>
        <v>0.59701492537313428</v>
      </c>
      <c r="K169" s="22">
        <f>INDEX('la-liga ranking'!$A$2:$I$21,MATCH($A169,'la-liga ranking'!$A$2:$A$21,0),5)/(INDEX('la-liga ranking'!$A$2:$I$21,MATCH($B169,'la-liga ranking'!$A$2:$A$21,0),5)+0.1)</f>
        <v>2.1311475409836067</v>
      </c>
      <c r="L169" s="22">
        <f>(INDEX('la-liga ranking'!$A$2:$I$21,MATCH($B169,'la-liga ranking'!$A$2:$A$21,0),7)+0.1)/INDEX('la-liga ranking'!$A$2:$I$21,MATCH($A169,'la-liga ranking'!$A$2:$A$21,0),7)</f>
        <v>1.8083333333333331</v>
      </c>
      <c r="M169" s="22">
        <f>(INDEX('la-liga ranking'!$A$2:$I$21,MATCH($B169,'la-liga ranking'!$A$2:$A$21,0),8)+0.1)/INDEX('la-liga ranking'!$A$2:$I$21,MATCH($A169,'la-liga ranking'!$A$2:$A$21,0),8)</f>
        <v>0.7630434782608696</v>
      </c>
      <c r="N169" s="22">
        <f>(INDEX('la-liga ranking'!$A$2:$I$21,MATCH($B169,'la-liga ranking'!$A$2:$A$21,0),9)+0.1)/(INDEX('la-liga ranking'!$A$2:$I$21,MATCH($A169,'la-liga ranking'!$A$2:$A$21,0),9)+0.1)</f>
        <v>1.4989154013015182</v>
      </c>
      <c r="O169" s="22">
        <f>((INDEX('world ranking'!$A$2:$B$21,MATCH($B169,'world ranking'!$A$2:$A$21,0),2)+0.1)/(INDEX('world ranking'!$A$2:$B$21,MATCH($A169,'world ranking'!$A$2:$A$21,0),2)+0.1))*20</f>
        <v>23.155745312790049</v>
      </c>
      <c r="P169" s="22">
        <f>(INDEX('la-liga ranking'!$A$2:$I$21,MATCH($B169,'la-liga ranking'!$A$2:$A$21,0),4)+0.1)/(INDEX('la-liga ranking'!$A$2:$I$21,MATCH($A169,'la-liga ranking'!$A$2:$A$21,0),4)+0.1)</f>
        <v>1.6611570247933887</v>
      </c>
      <c r="Q169" s="22">
        <f>(INDEX('la-liga ranking'!$A$2:$I$21,MATCH($B169,'la-liga ranking'!$A$2:$A$21,0),5)+0.1)/(INDEX('la-liga ranking'!$A$2:$I$21,MATCH($A169,'la-liga ranking'!$A$2:$A$21,0),5)+0.1)</f>
        <v>0.46564885496183206</v>
      </c>
      <c r="R169" s="22">
        <f t="shared" si="42"/>
        <v>23.319235964508106</v>
      </c>
      <c r="S169" s="22">
        <f t="shared" si="43"/>
        <v>29.352843405440989</v>
      </c>
      <c r="T169" s="22">
        <f t="shared" si="37"/>
        <v>52.672079369949095</v>
      </c>
      <c r="U169" s="14">
        <f t="shared" si="38"/>
        <v>0.44272480303506656</v>
      </c>
      <c r="V169" s="14">
        <f t="shared" si="39"/>
        <v>0.55727519696493344</v>
      </c>
      <c r="W169" t="str">
        <f t="shared" si="40"/>
        <v>A</v>
      </c>
      <c r="X169" t="b">
        <f t="shared" si="41"/>
        <v>1</v>
      </c>
    </row>
    <row r="170" spans="1:24" x14ac:dyDescent="0.25">
      <c r="A170" t="str">
        <v>Real Betis Balompié</v>
      </c>
      <c r="B170" t="str">
        <v>Real Sociedad</v>
      </c>
      <c r="C170">
        <v>4</v>
      </c>
      <c r="D170">
        <v>0</v>
      </c>
      <c r="E170" t="str">
        <v>H</v>
      </c>
      <c r="F170" s="22">
        <f>INDEX('la-liga ranking'!$A$2:$I$21,MATCH($A170,'la-liga ranking'!$A$2:$A$21,0),7)/(INDEX('la-liga ranking'!$A$2:$I$21,MATCH($B170,'la-liga ranking'!$A$2:$A$21,0),7)+0.1)</f>
        <v>1.6715542521994133</v>
      </c>
      <c r="G170" s="22">
        <f>INDEX('la-liga ranking'!$A$2:$I$21,MATCH($A170,'la-liga ranking'!$A$2:$A$21,0),8)/(INDEX('la-liga ranking'!$A$2:$I$21,MATCH($B170,'la-liga ranking'!$A$2:$A$21,0),8)+0.1)*-1</f>
        <v>-1.1730205278592374</v>
      </c>
      <c r="H170" s="22">
        <f>INDEX('la-liga ranking'!$A$2:$I$21,MATCH($A170,'la-liga ranking'!$A$2:$A$21,0),9)/(INDEX('la-liga ranking'!$A$2:$I$21,MATCH($B170,'la-liga ranking'!$A$2:$A$21,0),9)+0.1)</f>
        <v>1.0338680926916222</v>
      </c>
      <c r="I170" s="22">
        <f>(INDEX('world ranking'!$A$2:$B$21,MATCH($A170,'world ranking'!$A$2:$A$21,0),2)/(INDEX('world ranking'!$A$2:$B$21,MATCH($B170,'world ranking'!$A$2:$A$21,0),2)+0.1))*20</f>
        <v>20.553686323121422</v>
      </c>
      <c r="J170" s="22">
        <f>(INDEX('la-liga ranking'!$A$2:$I$21,MATCH($A170,'la-liga ranking'!$A$2:$A$21,0),4)/(INDEX('la-liga ranking'!$A$2:$I$21,MATCH($B170,'la-liga ranking'!$A$2:$A$21,0),4)+0.1))*1</f>
        <v>1.1258278145695364</v>
      </c>
      <c r="K170" s="22">
        <f>(INDEX('la-liga ranking'!$A$2:$I$21,MATCH($A170,'la-liga ranking'!$A$2:$A$21,0),5)/(INDEX('la-liga ranking'!$A$2:$I$21,MATCH($B170,'la-liga ranking'!$A$2:$A$21,0),5)+0.1))*-1</f>
        <v>-1.2087912087912089</v>
      </c>
      <c r="L170" s="22">
        <f>(INDEX('la-liga ranking'!$A$2:$I$21,MATCH($B170,'la-liga ranking'!$A$2:$A$21,0),7)+0.1)/INDEX('la-liga ranking'!$A$2:$I$21,MATCH($A170,'la-liga ranking'!$A$2:$A$21,0),7)</f>
        <v>0.59824561403508769</v>
      </c>
      <c r="M170" s="22">
        <f>(INDEX('la-liga ranking'!$A$2:$I$21,MATCH($B170,'la-liga ranking'!$A$2:$A$21,0),8)+0.1)/INDEX('la-liga ranking'!$A$2:$I$21,MATCH($A170,'la-liga ranking'!$A$2:$A$21,0),8)*-1</f>
        <v>-0.85250000000000004</v>
      </c>
      <c r="N170" s="22">
        <f>(INDEX('la-liga ranking'!$A$2:$I$21,MATCH($B170,'la-liga ranking'!$A$2:$A$21,0),9)+0.1)/(INDEX('la-liga ranking'!$A$2:$I$21,MATCH($A170,'la-liga ranking'!$A$2:$A$21,0),9)+0.1)</f>
        <v>0.96557659208261615</v>
      </c>
      <c r="O170" s="22">
        <f>((INDEX('world ranking'!$A$2:$B$21,MATCH($B170,'world ranking'!$A$2:$A$21,0),2)+0.1)/(INDEX('world ranking'!$A$2:$B$21,MATCH($A170,'world ranking'!$A$2:$A$21,0),2)+0.1))*20</f>
        <v>19.460111423812531</v>
      </c>
      <c r="P170" s="22">
        <f>(INDEX('la-liga ranking'!$A$2:$I$21,MATCH($B170,'la-liga ranking'!$A$2:$A$21,0),4)+0.1)/(INDEX('la-liga ranking'!$A$2:$I$21,MATCH($A170,'la-liga ranking'!$A$2:$A$21,0),4)+0.1)*1</f>
        <v>0.88304093567251452</v>
      </c>
      <c r="Q170" s="22">
        <f>(INDEX('la-liga ranking'!$A$2:$I$21,MATCH($B170,'la-liga ranking'!$A$2:$A$21,0),5)+0.1)/(INDEX('la-liga ranking'!$A$2:$I$21,MATCH($A170,'la-liga ranking'!$A$2:$A$21,0),5)+0.1)*-1</f>
        <v>-0.81981981981981977</v>
      </c>
      <c r="R170" s="22">
        <f t="shared" ref="R170:R175" si="48">(SUM(F170:K170))*1.05</f>
        <v>23.103280983228125</v>
      </c>
      <c r="S170" s="22">
        <f t="shared" si="43"/>
        <v>20.23465474578293</v>
      </c>
      <c r="T170" s="22">
        <f t="shared" si="37"/>
        <v>43.337935729011051</v>
      </c>
      <c r="U170" s="14">
        <f t="shared" si="38"/>
        <v>0.53309601840962739</v>
      </c>
      <c r="V170" s="14">
        <f t="shared" si="39"/>
        <v>0.46690398159037266</v>
      </c>
      <c r="W170" t="str">
        <f t="shared" si="40"/>
        <v>H</v>
      </c>
      <c r="X170" t="b">
        <f t="shared" si="41"/>
        <v>1</v>
      </c>
    </row>
    <row r="171" spans="1:24" x14ac:dyDescent="0.25">
      <c r="A171" t="str">
        <v>Real Madrid</v>
      </c>
      <c r="B171" t="str">
        <v>Atlético Madrid</v>
      </c>
      <c r="C171">
        <v>2</v>
      </c>
      <c r="D171">
        <v>0</v>
      </c>
      <c r="E171" t="str">
        <v>H</v>
      </c>
      <c r="F171" s="22">
        <f>INDEX('la-liga ranking'!$A$2:$I$21,MATCH($A171,'la-liga ranking'!$A$2:$A$21,0),7)/(INDEX('la-liga ranking'!$A$2:$I$21,MATCH($B171,'la-liga ranking'!$A$2:$A$21,0),7)+0.1)</f>
        <v>1.2146422628951747</v>
      </c>
      <c r="G171" s="22">
        <f>INDEX('la-liga ranking'!$A$2:$I$21,MATCH($A171,'la-liga ranking'!$A$2:$A$21,0),8)/(INDEX('la-liga ranking'!$A$2:$I$21,MATCH($B171,'la-liga ranking'!$A$2:$A$21,0),8)+0.1)*-1</f>
        <v>-0.72992700729927007</v>
      </c>
      <c r="H171" s="22">
        <f>INDEX('la-liga ranking'!$A$2:$I$21,MATCH($A171,'la-liga ranking'!$A$2:$A$21,0),9)/(INDEX('la-liga ranking'!$A$2:$I$21,MATCH($B171,'la-liga ranking'!$A$2:$A$21,0),9)+0.1)</f>
        <v>1.263650546021841</v>
      </c>
      <c r="I171" s="22">
        <f>(INDEX('world ranking'!$A$2:$B$21,MATCH($A171,'world ranking'!$A$2:$A$21,0),2)/(INDEX('world ranking'!$A$2:$B$21,MATCH($B171,'world ranking'!$A$2:$A$21,0),2)+0.1))*20</f>
        <v>21.662718307531268</v>
      </c>
      <c r="J171" s="22">
        <f>(INDEX('la-liga ranking'!$A$2:$I$21,MATCH($A171,'la-liga ranking'!$A$2:$A$21,0),4)/(INDEX('la-liga ranking'!$A$2:$I$21,MATCH($B171,'la-liga ranking'!$A$2:$A$21,0),4)+0.1))*1</f>
        <v>1.3089005235602094</v>
      </c>
      <c r="K171" s="22">
        <f>(INDEX('la-liga ranking'!$A$2:$I$21,MATCH($A171,'la-liga ranking'!$A$2:$A$21,0),5)/(INDEX('la-liga ranking'!$A$2:$I$21,MATCH($B171,'la-liga ranking'!$A$2:$A$21,0),5)+0.1))*-1</f>
        <v>-0.43956043956043955</v>
      </c>
      <c r="L171" s="22">
        <f>(INDEX('la-liga ranking'!$A$2:$I$21,MATCH($B171,'la-liga ranking'!$A$2:$A$21,0),7)+0.1)/INDEX('la-liga ranking'!$A$2:$I$21,MATCH($A171,'la-liga ranking'!$A$2:$A$21,0),7)</f>
        <v>0.82328767123287672</v>
      </c>
      <c r="M171" s="22">
        <f>(INDEX('la-liga ranking'!$A$2:$I$21,MATCH($B171,'la-liga ranking'!$A$2:$A$21,0),8)+0.1)/INDEX('la-liga ranking'!$A$2:$I$21,MATCH($A171,'la-liga ranking'!$A$2:$A$21,0),8)*-1</f>
        <v>-1.37</v>
      </c>
      <c r="N171" s="22">
        <f>(INDEX('la-liga ranking'!$A$2:$I$21,MATCH($B171,'la-liga ranking'!$A$2:$A$21,0),9)+0.1)/(INDEX('la-liga ranking'!$A$2:$I$21,MATCH($A171,'la-liga ranking'!$A$2:$A$21,0),9)+0.1)</f>
        <v>0.79038224414303326</v>
      </c>
      <c r="O171" s="22">
        <f>((INDEX('world ranking'!$A$2:$B$21,MATCH($B171,'world ranking'!$A$2:$A$21,0),2)+0.1)/(INDEX('world ranking'!$A$2:$B$21,MATCH($A171,'world ranking'!$A$2:$A$21,0),2)+0.1))*20</f>
        <v>18.463964193072581</v>
      </c>
      <c r="P171" s="22">
        <f>(INDEX('la-liga ranking'!$A$2:$I$21,MATCH($B171,'la-liga ranking'!$A$2:$A$21,0),4)+0.1)/(INDEX('la-liga ranking'!$A$2:$I$21,MATCH($A171,'la-liga ranking'!$A$2:$A$21,0),4)+0.1)*1</f>
        <v>0.76095617529880477</v>
      </c>
      <c r="Q171" s="22">
        <f>(INDEX('la-liga ranking'!$A$2:$I$21,MATCH($B171,'la-liga ranking'!$A$2:$A$21,0),5)+0.1)/(INDEX('la-liga ranking'!$A$2:$I$21,MATCH($A171,'la-liga ranking'!$A$2:$A$21,0),5)+0.1)*-1</f>
        <v>-2.2195121951219514</v>
      </c>
      <c r="R171" s="22">
        <f t="shared" si="48"/>
        <v>25.494445402806221</v>
      </c>
      <c r="S171" s="22">
        <f t="shared" si="43"/>
        <v>17.249078088625346</v>
      </c>
      <c r="T171" s="22">
        <f t="shared" si="37"/>
        <v>42.743523491431567</v>
      </c>
      <c r="U171" s="14">
        <f t="shared" si="38"/>
        <v>0.59645165677361334</v>
      </c>
      <c r="V171" s="14">
        <f t="shared" si="39"/>
        <v>0.40354834322638661</v>
      </c>
      <c r="W171" t="str">
        <f t="shared" si="40"/>
        <v>H</v>
      </c>
      <c r="X171" t="b">
        <f t="shared" si="41"/>
        <v>1</v>
      </c>
    </row>
    <row r="172" spans="1:24" x14ac:dyDescent="0.25">
      <c r="A172" t="str">
        <v>Espanyol</v>
      </c>
      <c r="B172" t="str">
        <v>Atlético Madrid</v>
      </c>
      <c r="C172">
        <v>1</v>
      </c>
      <c r="D172">
        <v>2</v>
      </c>
      <c r="E172" t="str">
        <v>A</v>
      </c>
      <c r="F172" s="22">
        <f>INDEX('la-liga ranking'!$A$2:$I$21,MATCH($A172,'la-liga ranking'!$A$2:$A$21,0),7)/(INDEX('la-liga ranking'!$A$2:$I$21,MATCH($B172,'la-liga ranking'!$A$2:$A$21,0),7)+0.1)</f>
        <v>0.63227953410981697</v>
      </c>
      <c r="G172" s="22">
        <f>INDEX('la-liga ranking'!$A$2:$I$21,MATCH($A172,'la-liga ranking'!$A$2:$A$21,0),8)/(INDEX('la-liga ranking'!$A$2:$I$21,MATCH($B172,'la-liga ranking'!$A$2:$A$21,0),8)+0.1)*-1</f>
        <v>-1.2165450121654502</v>
      </c>
      <c r="H172" s="22">
        <f>INDEX('la-liga ranking'!$A$2:$I$21,MATCH($A172,'la-liga ranking'!$A$2:$A$21,0),9)/(INDEX('la-liga ranking'!$A$2:$I$21,MATCH($B172,'la-liga ranking'!$A$2:$A$21,0),9)+0.1)</f>
        <v>0.62402496099843996</v>
      </c>
      <c r="I172" s="22">
        <f>(INDEX('world ranking'!$A$2:$B$21,MATCH($A172,'world ranking'!$A$2:$A$21,0),2)/(INDEX('world ranking'!$A$2:$B$21,MATCH($B172,'world ranking'!$A$2:$A$21,0),2)+0.1))*20</f>
        <v>17.156079554845466</v>
      </c>
      <c r="J172" s="22">
        <f>(INDEX('la-liga ranking'!$A$2:$I$21,MATCH($A172,'la-liga ranking'!$A$2:$A$21,0),4)/(INDEX('la-liga ranking'!$A$2:$I$21,MATCH($B172,'la-liga ranking'!$A$2:$A$21,0),4)+0.1))*1</f>
        <v>0.52356020942408377</v>
      </c>
      <c r="K172" s="22">
        <f>(INDEX('la-liga ranking'!$A$2:$I$21,MATCH($A172,'la-liga ranking'!$A$2:$A$21,0),5)/(INDEX('la-liga ranking'!$A$2:$I$21,MATCH($B172,'la-liga ranking'!$A$2:$A$21,0),5)+0.1))*-1</f>
        <v>-1.6483516483516485</v>
      </c>
      <c r="L172" s="22">
        <f>(INDEX('la-liga ranking'!$A$2:$I$21,MATCH($B172,'la-liga ranking'!$A$2:$A$21,0),7)+0.1)/INDEX('la-liga ranking'!$A$2:$I$21,MATCH($A172,'la-liga ranking'!$A$2:$A$21,0),7)</f>
        <v>1.5815789473684212</v>
      </c>
      <c r="M172" s="22">
        <f>(INDEX('la-liga ranking'!$A$2:$I$21,MATCH($B172,'la-liga ranking'!$A$2:$A$21,0),8)+0.1)/INDEX('la-liga ranking'!$A$2:$I$21,MATCH($A172,'la-liga ranking'!$A$2:$A$21,0),8)*-1</f>
        <v>-0.82200000000000006</v>
      </c>
      <c r="N172" s="22">
        <f>(INDEX('la-liga ranking'!$A$2:$I$21,MATCH($B172,'la-liga ranking'!$A$2:$A$21,0),9)+0.1)/(INDEX('la-liga ranking'!$A$2:$I$21,MATCH($A172,'la-liga ranking'!$A$2:$A$21,0),9)+0.1)</f>
        <v>1.5985037406483789</v>
      </c>
      <c r="O172" s="22">
        <f>((INDEX('world ranking'!$A$2:$B$21,MATCH($B172,'world ranking'!$A$2:$A$21,0),2)+0.1)/(INDEX('world ranking'!$A$2:$B$21,MATCH($A172,'world ranking'!$A$2:$A$21,0),2)+0.1))*20</f>
        <v>23.313852674844263</v>
      </c>
      <c r="P172" s="22">
        <f>(INDEX('la-liga ranking'!$A$2:$I$21,MATCH($B172,'la-liga ranking'!$A$2:$A$21,0),4)+0.1)/(INDEX('la-liga ranking'!$A$2:$I$21,MATCH($A172,'la-liga ranking'!$A$2:$A$21,0),4)+0.1)*1</f>
        <v>1.8910891089108912</v>
      </c>
      <c r="Q172" s="22">
        <f>(INDEX('la-liga ranking'!$A$2:$I$21,MATCH($B172,'la-liga ranking'!$A$2:$A$21,0),5)+0.1)/(INDEX('la-liga ranking'!$A$2:$I$21,MATCH($A172,'la-liga ranking'!$A$2:$A$21,0),5)+0.1)*-1</f>
        <v>-0.60264900662251653</v>
      </c>
      <c r="R172" s="22">
        <f t="shared" si="48"/>
        <v>16.87459997880374</v>
      </c>
      <c r="S172" s="22">
        <f t="shared" si="43"/>
        <v>26.960375465149436</v>
      </c>
      <c r="T172" s="22">
        <f t="shared" si="37"/>
        <v>43.834975443953176</v>
      </c>
      <c r="U172" s="14">
        <f t="shared" si="38"/>
        <v>0.38495744112779035</v>
      </c>
      <c r="V172" s="14">
        <f t="shared" si="39"/>
        <v>0.61504255887220971</v>
      </c>
      <c r="W172" t="str">
        <f t="shared" si="40"/>
        <v>A</v>
      </c>
      <c r="X172" t="b">
        <f t="shared" si="41"/>
        <v>1</v>
      </c>
    </row>
    <row r="173" spans="1:24" x14ac:dyDescent="0.25">
      <c r="A173" t="str">
        <v>Osasuna</v>
      </c>
      <c r="B173" t="str">
        <v>Valencia</v>
      </c>
      <c r="C173">
        <v>1</v>
      </c>
      <c r="D173">
        <v>4</v>
      </c>
      <c r="E173" t="str">
        <v>A</v>
      </c>
      <c r="F173" s="22">
        <f>INDEX('la-liga ranking'!$A$2:$I$21,MATCH($A173,'la-liga ranking'!$A$2:$A$21,0),7)/(INDEX('la-liga ranking'!$A$2:$I$21,MATCH($B173,'la-liga ranking'!$A$2:$A$21,0),7)+0.1)</f>
        <v>0.79822616407982261</v>
      </c>
      <c r="G173" s="22">
        <f>INDEX('la-liga ranking'!$A$2:$I$21,MATCH($A173,'la-liga ranking'!$A$2:$A$21,0),8)/(INDEX('la-liga ranking'!$A$2:$I$21,MATCH($B173,'la-liga ranking'!$A$2:$A$21,0),8)+0.1)*-1</f>
        <v>-0.93686354378818737</v>
      </c>
      <c r="H173" s="22">
        <f>INDEX('la-liga ranking'!$A$2:$I$21,MATCH($A173,'la-liga ranking'!$A$2:$A$21,0),9)/(INDEX('la-liga ranking'!$A$2:$I$21,MATCH($B173,'la-liga ranking'!$A$2:$A$21,0),9)+0.1)</f>
        <v>1.0430839002267573</v>
      </c>
      <c r="I173" s="22">
        <f>(INDEX('world ranking'!$A$2:$B$21,MATCH($A173,'world ranking'!$A$2:$A$21,0),2)/(INDEX('world ranking'!$A$2:$B$21,MATCH($B173,'world ranking'!$A$2:$A$21,0),2)+0.1))*20</f>
        <v>19.610460530307627</v>
      </c>
      <c r="J173" s="22">
        <f>(INDEX('la-liga ranking'!$A$2:$I$21,MATCH($A173,'la-liga ranking'!$A$2:$A$21,0),4)/(INDEX('la-liga ranking'!$A$2:$I$21,MATCH($B173,'la-liga ranking'!$A$2:$A$21,0),4)+0.1))*1</f>
        <v>1.1881188118811881</v>
      </c>
      <c r="K173" s="22">
        <f>(INDEX('la-liga ranking'!$A$2:$I$21,MATCH($A173,'la-liga ranking'!$A$2:$A$21,0),5)/(INDEX('la-liga ranking'!$A$2:$I$21,MATCH($B173,'la-liga ranking'!$A$2:$A$21,0),5)+0.1))*-1</f>
        <v>-1.1711711711711712</v>
      </c>
      <c r="L173" s="22">
        <f>(INDEX('la-liga ranking'!$A$2:$I$21,MATCH($B173,'la-liga ranking'!$A$2:$A$21,0),7)+0.1)/INDEX('la-liga ranking'!$A$2:$I$21,MATCH($A173,'la-liga ranking'!$A$2:$A$21,0),7)</f>
        <v>1.2527777777777778</v>
      </c>
      <c r="M173" s="22">
        <f>(INDEX('la-liga ranking'!$A$2:$I$21,MATCH($B173,'la-liga ranking'!$A$2:$A$21,0),8)+0.1)/INDEX('la-liga ranking'!$A$2:$I$21,MATCH($A173,'la-liga ranking'!$A$2:$A$21,0),8)*-1</f>
        <v>-1.067391304347826</v>
      </c>
      <c r="N173" s="22">
        <f>(INDEX('la-liga ranking'!$A$2:$I$21,MATCH($B173,'la-liga ranking'!$A$2:$A$21,0),9)+0.1)/(INDEX('la-liga ranking'!$A$2:$I$21,MATCH($A173,'la-liga ranking'!$A$2:$A$21,0),9)+0.1)</f>
        <v>0.95661605206073752</v>
      </c>
      <c r="O173" s="22">
        <f>((INDEX('world ranking'!$A$2:$B$21,MATCH($B173,'world ranking'!$A$2:$A$21,0),2)+0.1)/(INDEX('world ranking'!$A$2:$B$21,MATCH($A173,'world ranking'!$A$2:$A$21,0),2)+0.1))*20</f>
        <v>20.396015098075612</v>
      </c>
      <c r="P173" s="22">
        <f>(INDEX('la-liga ranking'!$A$2:$I$21,MATCH($B173,'la-liga ranking'!$A$2:$A$21,0),4)+0.1)/(INDEX('la-liga ranking'!$A$2:$I$21,MATCH($A173,'la-liga ranking'!$A$2:$A$21,0),4)+0.1)*1</f>
        <v>0.83471074380165289</v>
      </c>
      <c r="Q173" s="22">
        <f>(INDEX('la-liga ranking'!$A$2:$I$21,MATCH($B173,'la-liga ranking'!$A$2:$A$21,0),5)+0.1)/(INDEX('la-liga ranking'!$A$2:$I$21,MATCH($A173,'la-liga ranking'!$A$2:$A$21,0),5)+0.1)*-1</f>
        <v>-0.84732824427480913</v>
      </c>
      <c r="R173" s="22">
        <f t="shared" si="48"/>
        <v>21.558447426112838</v>
      </c>
      <c r="S173" s="22">
        <f t="shared" si="43"/>
        <v>21.525400123093146</v>
      </c>
      <c r="T173" s="22">
        <f t="shared" si="37"/>
        <v>43.083847549205984</v>
      </c>
      <c r="U173" s="14">
        <f t="shared" si="38"/>
        <v>0.50038352311712586</v>
      </c>
      <c r="V173" s="14">
        <f t="shared" si="39"/>
        <v>0.49961647688287414</v>
      </c>
      <c r="W173" t="str">
        <f t="shared" si="40"/>
        <v>H</v>
      </c>
      <c r="X173" t="b">
        <f t="shared" si="41"/>
        <v>0</v>
      </c>
    </row>
    <row r="174" spans="1:24" x14ac:dyDescent="0.25">
      <c r="A174" t="str">
        <v>Cádiz</v>
      </c>
      <c r="B174" t="str">
        <v>Real Sociedad</v>
      </c>
      <c r="C174">
        <v>0</v>
      </c>
      <c r="D174">
        <v>2</v>
      </c>
      <c r="E174" t="str">
        <v>A</v>
      </c>
      <c r="F174" s="22">
        <f>INDEX('la-liga ranking'!$A$2:$I$21,MATCH($A174,'la-liga ranking'!$A$2:$A$21,0),7)/(INDEX('la-liga ranking'!$A$2:$I$21,MATCH($B174,'la-liga ranking'!$A$2:$A$21,0),7)+0.1)</f>
        <v>0.96774193548387089</v>
      </c>
      <c r="G174" s="22">
        <f>INDEX('la-liga ranking'!$A$2:$I$21,MATCH($A174,'la-liga ranking'!$A$2:$A$21,0),8)/(INDEX('la-liga ranking'!$A$2:$I$21,MATCH($B174,'la-liga ranking'!$A$2:$A$21,0),8)+0.1)*-1</f>
        <v>-1.378299120234604</v>
      </c>
      <c r="H174" s="22">
        <f>INDEX('la-liga ranking'!$A$2:$I$21,MATCH($A174,'la-liga ranking'!$A$2:$A$21,0),9)/(INDEX('la-liga ranking'!$A$2:$I$21,MATCH($B174,'la-liga ranking'!$A$2:$A$21,0),9)+0.1)</f>
        <v>0.62388591800356508</v>
      </c>
      <c r="I174" s="22">
        <f>(INDEX('world ranking'!$A$2:$B$21,MATCH($A174,'world ranking'!$A$2:$A$21,0),2)/(INDEX('world ranking'!$A$2:$B$21,MATCH($B174,'world ranking'!$A$2:$A$21,0),2)+0.1))*20</f>
        <v>17.791157546780003</v>
      </c>
      <c r="J174" s="22">
        <f>(INDEX('la-liga ranking'!$A$2:$I$21,MATCH($A174,'la-liga ranking'!$A$2:$A$21,0),4)/(INDEX('la-liga ranking'!$A$2:$I$21,MATCH($B174,'la-liga ranking'!$A$2:$A$21,0),4)+0.1))*1</f>
        <v>0.46357615894039739</v>
      </c>
      <c r="K174" s="22">
        <f>(INDEX('la-liga ranking'!$A$2:$I$21,MATCH($A174,'la-liga ranking'!$A$2:$A$21,0),5)/(INDEX('la-liga ranking'!$A$2:$I$21,MATCH($B174,'la-liga ranking'!$A$2:$A$21,0),5)+0.1))*-1</f>
        <v>-1.5384615384615385</v>
      </c>
      <c r="L174" s="22">
        <f>(INDEX('la-liga ranking'!$A$2:$I$21,MATCH($B174,'la-liga ranking'!$A$2:$A$21,0),7)+0.1)/INDEX('la-liga ranking'!$A$2:$I$21,MATCH($A174,'la-liga ranking'!$A$2:$A$21,0),7)</f>
        <v>1.0333333333333334</v>
      </c>
      <c r="M174" s="22">
        <f>(INDEX('la-liga ranking'!$A$2:$I$21,MATCH($B174,'la-liga ranking'!$A$2:$A$21,0),8)+0.1)/INDEX('la-liga ranking'!$A$2:$I$21,MATCH($A174,'la-liga ranking'!$A$2:$A$21,0),8)*-1</f>
        <v>-0.72553191489361701</v>
      </c>
      <c r="N174" s="22">
        <f>(INDEX('la-liga ranking'!$A$2:$I$21,MATCH($B174,'la-liga ranking'!$A$2:$A$21,0),9)+0.1)/(INDEX('la-liga ranking'!$A$2:$I$21,MATCH($A174,'la-liga ranking'!$A$2:$A$21,0),9)+0.1)</f>
        <v>1.5982905982905982</v>
      </c>
      <c r="O174" s="22">
        <f>((INDEX('world ranking'!$A$2:$B$21,MATCH($B174,'world ranking'!$A$2:$A$21,0),2)+0.1)/(INDEX('world ranking'!$A$2:$B$21,MATCH($A174,'world ranking'!$A$2:$A$21,0),2)+0.1))*20</f>
        <v>22.481587154137085</v>
      </c>
      <c r="P174" s="22">
        <f>(INDEX('la-liga ranking'!$A$2:$I$21,MATCH($B174,'la-liga ranking'!$A$2:$A$21,0),4)+0.1)/(INDEX('la-liga ranking'!$A$2:$I$21,MATCH($A174,'la-liga ranking'!$A$2:$A$21,0),4)+0.1)*1</f>
        <v>2.126760563380282</v>
      </c>
      <c r="Q174" s="22">
        <f>(INDEX('la-liga ranking'!$A$2:$I$21,MATCH($B174,'la-liga ranking'!$A$2:$A$21,0),5)+0.1)/(INDEX('la-liga ranking'!$A$2:$I$21,MATCH($A174,'la-liga ranking'!$A$2:$A$21,0),5)+0.1)*-1</f>
        <v>-0.64539007092198586</v>
      </c>
      <c r="R174" s="22">
        <f t="shared" si="48"/>
        <v>17.776080945537281</v>
      </c>
      <c r="S174" s="22">
        <f t="shared" si="43"/>
        <v>25.869049663325693</v>
      </c>
      <c r="T174" s="22">
        <f t="shared" si="37"/>
        <v>43.645130608862971</v>
      </c>
      <c r="U174" s="14">
        <f t="shared" si="38"/>
        <v>0.40728669378589305</v>
      </c>
      <c r="V174" s="14">
        <f t="shared" si="39"/>
        <v>0.59271330621410701</v>
      </c>
      <c r="W174" t="str">
        <f t="shared" si="40"/>
        <v>A</v>
      </c>
      <c r="X174" t="b">
        <f t="shared" si="41"/>
        <v>1</v>
      </c>
    </row>
    <row r="175" spans="1:24" x14ac:dyDescent="0.25">
      <c r="A175" t="str">
        <v>Real Madrid</v>
      </c>
      <c r="B175" t="str">
        <v>Celta Vigo</v>
      </c>
      <c r="C175">
        <v>5</v>
      </c>
      <c r="D175">
        <v>2</v>
      </c>
      <c r="E175" t="str">
        <v>H</v>
      </c>
      <c r="F175" s="22">
        <f>INDEX('la-liga ranking'!$A$2:$I$21,MATCH($A175,'la-liga ranking'!$A$2:$A$21,0),7)/(INDEX('la-liga ranking'!$A$2:$I$21,MATCH($B175,'la-liga ranking'!$A$2:$A$21,0),7)+0.1)</f>
        <v>1.776155717761557</v>
      </c>
      <c r="G175" s="22">
        <f>INDEX('la-liga ranking'!$A$2:$I$21,MATCH($A175,'la-liga ranking'!$A$2:$A$21,0),8)/(INDEX('la-liga ranking'!$A$2:$I$21,MATCH($B175,'la-liga ranking'!$A$2:$A$21,0),8)+0.1)*-1</f>
        <v>-0.78740157480314954</v>
      </c>
      <c r="H175" s="22">
        <f>INDEX('la-liga ranking'!$A$2:$I$21,MATCH($A175,'la-liga ranking'!$A$2:$A$21,0),9)/(INDEX('la-liga ranking'!$A$2:$I$21,MATCH($B175,'la-liga ranking'!$A$2:$A$21,0),9)+0.1)</f>
        <v>1.8793503480278422</v>
      </c>
      <c r="I175" s="22">
        <f>(INDEX('world ranking'!$A$2:$B$21,MATCH($A175,'world ranking'!$A$2:$A$21,0),2)/(INDEX('world ranking'!$A$2:$B$21,MATCH($B175,'world ranking'!$A$2:$A$21,0),2)+0.1))*20</f>
        <v>23.292458977548726</v>
      </c>
      <c r="J175" s="22">
        <f>(INDEX('la-liga ranking'!$A$2:$I$21,MATCH($A175,'la-liga ranking'!$A$2:$A$21,0),4)/(INDEX('la-liga ranking'!$A$2:$I$21,MATCH($B175,'la-liga ranking'!$A$2:$A$21,0),4)+0.1))*1</f>
        <v>2.2522522522522523</v>
      </c>
      <c r="K175" s="22">
        <f>(INDEX('la-liga ranking'!$A$2:$I$21,MATCH($A175,'la-liga ranking'!$A$2:$A$21,0),5)/(INDEX('la-liga ranking'!$A$2:$I$21,MATCH($B175,'la-liga ranking'!$A$2:$A$21,0),5)+0.1))*-1</f>
        <v>-0.28368794326241137</v>
      </c>
      <c r="L175" s="22">
        <f>(INDEX('la-liga ranking'!$A$2:$I$21,MATCH($B175,'la-liga ranking'!$A$2:$A$21,0),7)+0.1)/INDEX('la-liga ranking'!$A$2:$I$21,MATCH($A175,'la-liga ranking'!$A$2:$A$21,0),7)</f>
        <v>0.56301369863013706</v>
      </c>
      <c r="M175" s="22">
        <f>(INDEX('la-liga ranking'!$A$2:$I$21,MATCH($B175,'la-liga ranking'!$A$2:$A$21,0),8)+0.1)/INDEX('la-liga ranking'!$A$2:$I$21,MATCH($A175,'la-liga ranking'!$A$2:$A$21,0),8)*-1</f>
        <v>-1.27</v>
      </c>
      <c r="N175" s="22">
        <f>(INDEX('la-liga ranking'!$A$2:$I$21,MATCH($B175,'la-liga ranking'!$A$2:$A$21,0),9)+0.1)/(INDEX('la-liga ranking'!$A$2:$I$21,MATCH($A175,'la-liga ranking'!$A$2:$A$21,0),9)+0.1)</f>
        <v>0.53144266337854507</v>
      </c>
      <c r="O175" s="22">
        <f>((INDEX('world ranking'!$A$2:$B$21,MATCH($B175,'world ranking'!$A$2:$A$21,0),2)+0.1)/(INDEX('world ranking'!$A$2:$B$21,MATCH($A175,'world ranking'!$A$2:$A$21,0),2)+0.1))*20</f>
        <v>17.172066527643558</v>
      </c>
      <c r="P175" s="22">
        <f>(INDEX('la-liga ranking'!$A$2:$I$21,MATCH($B175,'la-liga ranking'!$A$2:$A$21,0),4)+0.1)/(INDEX('la-liga ranking'!$A$2:$I$21,MATCH($A175,'la-liga ranking'!$A$2:$A$21,0),4)+0.1)*1</f>
        <v>0.4422310756972111</v>
      </c>
      <c r="Q175" s="22">
        <f>(INDEX('la-liga ranking'!$A$2:$I$21,MATCH($B175,'la-liga ranking'!$A$2:$A$21,0),5)+0.1)/(INDEX('la-liga ranking'!$A$2:$I$21,MATCH($A175,'la-liga ranking'!$A$2:$A$21,0),5)+0.1)*-1</f>
        <v>-3.4390243902439028</v>
      </c>
      <c r="R175" s="22">
        <f t="shared" si="48"/>
        <v>29.535584166401058</v>
      </c>
      <c r="S175" s="22">
        <f t="shared" si="43"/>
        <v>13.999729575105549</v>
      </c>
      <c r="T175" s="22">
        <f t="shared" si="37"/>
        <v>43.535313741506606</v>
      </c>
      <c r="U175" s="14">
        <f t="shared" si="38"/>
        <v>0.67842819146245881</v>
      </c>
      <c r="V175" s="14">
        <f t="shared" si="39"/>
        <v>0.32157180853754119</v>
      </c>
      <c r="W175" t="str">
        <f t="shared" si="40"/>
        <v>H</v>
      </c>
      <c r="X175" t="b">
        <f t="shared" si="41"/>
        <v>1</v>
      </c>
    </row>
    <row r="176" spans="1:24" x14ac:dyDescent="0.25">
      <c r="A176" t="str">
        <v>Cádiz</v>
      </c>
      <c r="B176" t="str">
        <v>Celta Vigo</v>
      </c>
      <c r="C176">
        <v>0</v>
      </c>
      <c r="D176">
        <v>0</v>
      </c>
      <c r="E176" t="str">
        <v>D</v>
      </c>
      <c r="F176" s="22">
        <f>INDEX('la-liga ranking'!$A$2:$I$21,MATCH($A176,'la-liga ranking'!$A$2:$A$21,0),7)/(INDEX('la-liga ranking'!$A$2:$I$21,MATCH($B176,'la-liga ranking'!$A$2:$A$21,0),7)+0.1)</f>
        <v>0.8029197080291971</v>
      </c>
      <c r="G176" s="22">
        <f>INDEX('la-liga ranking'!$A$2:$I$21,MATCH($A176,'la-liga ranking'!$A$2:$A$21,0),8)/(INDEX('la-liga ranking'!$A$2:$I$21,MATCH($B176,'la-liga ranking'!$A$2:$A$21,0),8)+0.1)</f>
        <v>1.2335958005249343</v>
      </c>
      <c r="H176" s="22">
        <f>INDEX('la-liga ranking'!$A$2:$I$21,MATCH($A176,'la-liga ranking'!$A$2:$A$21,0),9)/(INDEX('la-liga ranking'!$A$2:$I$21,MATCH($B176,'la-liga ranking'!$A$2:$A$21,0),9)+0.1)</f>
        <v>0.81206496519721572</v>
      </c>
      <c r="I176" s="22">
        <f>(INDEX('world ranking'!$A$2:$B$21,MATCH($A176,'world ranking'!$A$2:$A$21,0),2)/(INDEX('world ranking'!$A$2:$B$21,MATCH($B176,'world ranking'!$A$2:$A$21,0),2)+0.1))*20</f>
        <v>17.854392512291927</v>
      </c>
      <c r="J176" s="22">
        <f>INDEX('la-liga ranking'!$A$2:$I$21,MATCH($A176,'la-liga ranking'!$A$2:$A$21,0),4)/(INDEX('la-liga ranking'!$A$2:$I$21,MATCH($B176,'la-liga ranking'!$A$2:$A$21,0),4)+0.1)</f>
        <v>0.63063063063063063</v>
      </c>
      <c r="K176" s="22">
        <f>INDEX('la-liga ranking'!$A$2:$I$21,MATCH($A176,'la-liga ranking'!$A$2:$A$21,0),5)/(INDEX('la-liga ranking'!$A$2:$I$21,MATCH($B176,'la-liga ranking'!$A$2:$A$21,0),5)+0.1)</f>
        <v>0.99290780141843971</v>
      </c>
      <c r="L176" s="22">
        <f>(INDEX('la-liga ranking'!$A$2:$I$21,MATCH($B176,'la-liga ranking'!$A$2:$A$21,0),7)+0.1)/INDEX('la-liga ranking'!$A$2:$I$21,MATCH($A176,'la-liga ranking'!$A$2:$A$21,0),7)</f>
        <v>1.2454545454545456</v>
      </c>
      <c r="M176" s="22">
        <f>(INDEX('la-liga ranking'!$A$2:$I$21,MATCH($B176,'la-liga ranking'!$A$2:$A$21,0),8)+0.1)/INDEX('la-liga ranking'!$A$2:$I$21,MATCH($A176,'la-liga ranking'!$A$2:$A$21,0),8)</f>
        <v>0.81063829787234043</v>
      </c>
      <c r="N176" s="22">
        <f>(INDEX('la-liga ranking'!$A$2:$I$21,MATCH($B176,'la-liga ranking'!$A$2:$A$21,0),9)+0.1)/(INDEX('la-liga ranking'!$A$2:$I$21,MATCH($A176,'la-liga ranking'!$A$2:$A$21,0),9)+0.1)</f>
        <v>1.2279202279202279</v>
      </c>
      <c r="O176" s="22">
        <f>((INDEX('world ranking'!$A$2:$B$21,MATCH($B176,'world ranking'!$A$2:$A$21,0),2)+0.1)/(INDEX('world ranking'!$A$2:$B$21,MATCH($A176,'world ranking'!$A$2:$A$21,0),2)+0.1))*20</f>
        <v>22.401964036892043</v>
      </c>
      <c r="P176" s="22">
        <f>(INDEX('la-liga ranking'!$A$2:$I$21,MATCH($B176,'la-liga ranking'!$A$2:$A$21,0),4)+0.1)/(INDEX('la-liga ranking'!$A$2:$I$21,MATCH($A176,'la-liga ranking'!$A$2:$A$21,0),4)+0.1)</f>
        <v>1.563380281690141</v>
      </c>
      <c r="Q176" s="22">
        <f>(INDEX('la-liga ranking'!$A$2:$I$21,MATCH($B176,'la-liga ranking'!$A$2:$A$21,0),5)+0.1)/(INDEX('la-liga ranking'!$A$2:$I$21,MATCH($A176,'la-liga ranking'!$A$2:$A$21,0),5)+0.1)</f>
        <v>1</v>
      </c>
      <c r="R176" s="22">
        <f t="shared" si="42"/>
        <v>23.107939317725574</v>
      </c>
      <c r="S176" s="22">
        <f t="shared" si="43"/>
        <v>28.249357389829296</v>
      </c>
      <c r="T176" s="22">
        <f t="shared" si="37"/>
        <v>51.357296707554866</v>
      </c>
      <c r="U176" s="14">
        <f t="shared" si="38"/>
        <v>0.44994461934610164</v>
      </c>
      <c r="V176" s="14">
        <f t="shared" si="39"/>
        <v>0.55005538065389836</v>
      </c>
      <c r="W176" t="str">
        <f t="shared" si="40"/>
        <v>A</v>
      </c>
      <c r="X176" t="b">
        <f t="shared" si="41"/>
        <v>1</v>
      </c>
    </row>
    <row r="177" spans="1:24" x14ac:dyDescent="0.25">
      <c r="A177" t="str">
        <v>Villarreal</v>
      </c>
      <c r="B177" t="str">
        <v>Real Madrid</v>
      </c>
      <c r="C177">
        <v>0</v>
      </c>
      <c r="D177">
        <v>0</v>
      </c>
      <c r="E177" t="str">
        <v>D</v>
      </c>
      <c r="F177" s="22">
        <f>INDEX('la-liga ranking'!$A$2:$I$21,MATCH($A177,'la-liga ranking'!$A$2:$A$21,0),7)/(INDEX('la-liga ranking'!$A$2:$I$21,MATCH($B177,'la-liga ranking'!$A$2:$A$21,0),7)+0.1)</f>
        <v>0.75239398084815323</v>
      </c>
      <c r="G177" s="22">
        <f>INDEX('la-liga ranking'!$A$2:$I$21,MATCH($A177,'la-liga ranking'!$A$2:$A$21,0),8)/(INDEX('la-liga ranking'!$A$2:$I$21,MATCH($B177,'la-liga ranking'!$A$2:$A$21,0),8)+0.1)</f>
        <v>1.1295681063122922</v>
      </c>
      <c r="H177" s="22">
        <f>INDEX('la-liga ranking'!$A$2:$I$21,MATCH($A177,'la-liga ranking'!$A$2:$A$21,0),9)/(INDEX('la-liga ranking'!$A$2:$I$21,MATCH($B177,'la-liga ranking'!$A$2:$A$21,0),9)+0.1)</f>
        <v>0.653514180024661</v>
      </c>
      <c r="I177" s="22">
        <f>(INDEX('world ranking'!$A$2:$B$21,MATCH($A177,'world ranking'!$A$2:$A$21,0),2)/(INDEX('world ranking'!$A$2:$B$21,MATCH($B177,'world ranking'!$A$2:$A$21,0),2)+0.1))*20</f>
        <v>18.513809063628504</v>
      </c>
      <c r="J177" s="22">
        <f>INDEX('la-liga ranking'!$A$2:$I$21,MATCH($A177,'la-liga ranking'!$A$2:$A$21,0),4)/(INDEX('la-liga ranking'!$A$2:$I$21,MATCH($B177,'la-liga ranking'!$A$2:$A$21,0),4)+0.1)</f>
        <v>0.55776892430278879</v>
      </c>
      <c r="K177" s="22">
        <f>INDEX('la-liga ranking'!$A$2:$I$21,MATCH($A177,'la-liga ranking'!$A$2:$A$21,0),5)/(INDEX('la-liga ranking'!$A$2:$I$21,MATCH($B177,'la-liga ranking'!$A$2:$A$21,0),5)+0.1)</f>
        <v>2.4390243902439028</v>
      </c>
      <c r="L177" s="22">
        <f>(INDEX('la-liga ranking'!$A$2:$I$21,MATCH($B177,'la-liga ranking'!$A$2:$A$21,0),7)+0.1)/INDEX('la-liga ranking'!$A$2:$I$21,MATCH($A177,'la-liga ranking'!$A$2:$A$21,0),7)</f>
        <v>1.3290909090909089</v>
      </c>
      <c r="M177" s="22">
        <f>(INDEX('la-liga ranking'!$A$2:$I$21,MATCH($B177,'la-liga ranking'!$A$2:$A$21,0),8)+0.1)/INDEX('la-liga ranking'!$A$2:$I$21,MATCH($A177,'la-liga ranking'!$A$2:$A$21,0),8)</f>
        <v>0.8852941176470589</v>
      </c>
      <c r="N177" s="22">
        <f>(INDEX('la-liga ranking'!$A$2:$I$21,MATCH($B177,'la-liga ranking'!$A$2:$A$21,0),9)+0.1)/(INDEX('la-liga ranking'!$A$2:$I$21,MATCH($A177,'la-liga ranking'!$A$2:$A$21,0),9)+0.1)</f>
        <v>1.527306967984934</v>
      </c>
      <c r="O177" s="22">
        <f>((INDEX('world ranking'!$A$2:$B$21,MATCH($B177,'world ranking'!$A$2:$A$21,0),2)+0.1)/(INDEX('world ranking'!$A$2:$B$21,MATCH($A177,'world ranking'!$A$2:$A$21,0),2)+0.1))*20</f>
        <v>21.604307455634306</v>
      </c>
      <c r="P177" s="22">
        <f>(INDEX('la-liga ranking'!$A$2:$I$21,MATCH($B177,'la-liga ranking'!$A$2:$A$21,0),4)+0.1)/(INDEX('la-liga ranking'!$A$2:$I$21,MATCH($A177,'la-liga ranking'!$A$2:$A$21,0),4)+0.1)</f>
        <v>1.7801418439716314</v>
      </c>
      <c r="Q177" s="22">
        <f>(INDEX('la-liga ranking'!$A$2:$I$21,MATCH($B177,'la-liga ranking'!$A$2:$A$21,0),5)+0.1)/(INDEX('la-liga ranking'!$A$2:$I$21,MATCH($A177,'la-liga ranking'!$A$2:$A$21,0),5)+0.1)</f>
        <v>0.40594059405940591</v>
      </c>
      <c r="R177" s="22">
        <f t="shared" si="42"/>
        <v>24.887691397947911</v>
      </c>
      <c r="S177" s="22">
        <f t="shared" si="43"/>
        <v>27.532081888388245</v>
      </c>
      <c r="T177" s="22">
        <f t="shared" si="37"/>
        <v>52.419773286336152</v>
      </c>
      <c r="U177" s="14">
        <f t="shared" si="38"/>
        <v>0.47477678436345294</v>
      </c>
      <c r="V177" s="14">
        <f t="shared" si="39"/>
        <v>0.52522321563654706</v>
      </c>
      <c r="W177" t="str">
        <f t="shared" si="40"/>
        <v>A</v>
      </c>
      <c r="X177" t="b">
        <f t="shared" si="41"/>
        <v>1</v>
      </c>
    </row>
    <row r="178" spans="1:24" x14ac:dyDescent="0.25">
      <c r="A178" t="str">
        <v>Rayo Vallecano</v>
      </c>
      <c r="B178" t="str">
        <v>Osasuna</v>
      </c>
      <c r="C178">
        <v>0</v>
      </c>
      <c r="D178">
        <v>3</v>
      </c>
      <c r="E178" t="str">
        <v>A</v>
      </c>
      <c r="F178" s="22">
        <f>INDEX('la-liga ranking'!$A$2:$I$21,MATCH($A178,'la-liga ranking'!$A$2:$A$21,0),7)/(INDEX('la-liga ranking'!$A$2:$I$21,MATCH($B178,'la-liga ranking'!$A$2:$A$21,0),7)+0.1)</f>
        <v>0.96952908587257614</v>
      </c>
      <c r="G178" s="22">
        <f>INDEX('la-liga ranking'!$A$2:$I$21,MATCH($A178,'la-liga ranking'!$A$2:$A$21,0),8)/(INDEX('la-liga ranking'!$A$2:$I$21,MATCH($B178,'la-liga ranking'!$A$2:$A$21,0),8)+0.1)*-1</f>
        <v>-0.84598698481561818</v>
      </c>
      <c r="H178" s="22">
        <f>INDEX('la-liga ranking'!$A$2:$I$21,MATCH($A178,'la-liga ranking'!$A$2:$A$21,0),9)/(INDEX('la-liga ranking'!$A$2:$I$21,MATCH($B178,'la-liga ranking'!$A$2:$A$21,0),9)+0.1)</f>
        <v>0.91106290672451196</v>
      </c>
      <c r="I178" s="22">
        <f>(INDEX('world ranking'!$A$2:$B$21,MATCH($A178,'world ranking'!$A$2:$A$21,0),2)/(INDEX('world ranking'!$A$2:$B$21,MATCH($B178,'world ranking'!$A$2:$A$21,0),2)+0.1))*20</f>
        <v>19.243858672111877</v>
      </c>
      <c r="J178" s="22">
        <f>(INDEX('la-liga ranking'!$A$2:$I$21,MATCH($A178,'la-liga ranking'!$A$2:$A$21,0),4)/(INDEX('la-liga ranking'!$A$2:$I$21,MATCH($B178,'la-liga ranking'!$A$2:$A$21,0),4)+0.1))*1</f>
        <v>0.90909090909090917</v>
      </c>
      <c r="K178" s="22">
        <f>(INDEX('la-liga ranking'!$A$2:$I$21,MATCH($A178,'la-liga ranking'!$A$2:$A$21,0),5)/(INDEX('la-liga ranking'!$A$2:$I$21,MATCH($B178,'la-liga ranking'!$A$2:$A$21,0),5)+0.1))*-1</f>
        <v>-1.1450381679389314</v>
      </c>
      <c r="L178" s="22">
        <f>(INDEX('la-liga ranking'!$A$2:$I$21,MATCH($B178,'la-liga ranking'!$A$2:$A$21,0),7)+0.1)/INDEX('la-liga ranking'!$A$2:$I$21,MATCH($A178,'la-liga ranking'!$A$2:$A$21,0),7)</f>
        <v>1.0314285714285714</v>
      </c>
      <c r="M178" s="22">
        <f>(INDEX('la-liga ranking'!$A$2:$I$21,MATCH($B178,'la-liga ranking'!$A$2:$A$21,0),8)+0.1)/INDEX('la-liga ranking'!$A$2:$I$21,MATCH($A178,'la-liga ranking'!$A$2:$A$21,0),8)*-1</f>
        <v>-1.1820512820512821</v>
      </c>
      <c r="N178" s="22">
        <f>(INDEX('la-liga ranking'!$A$2:$I$21,MATCH($B178,'la-liga ranking'!$A$2:$A$21,0),9)+0.1)/(INDEX('la-liga ranking'!$A$2:$I$21,MATCH($A178,'la-liga ranking'!$A$2:$A$21,0),9)+0.1)</f>
        <v>1.0950118764845607</v>
      </c>
      <c r="O178" s="22">
        <f>((INDEX('world ranking'!$A$2:$B$21,MATCH($B178,'world ranking'!$A$2:$A$21,0),2)+0.1)/(INDEX('world ranking'!$A$2:$B$21,MATCH($A178,'world ranking'!$A$2:$A$21,0),2)+0.1))*20</f>
        <v>20.784515465243395</v>
      </c>
      <c r="P178" s="22">
        <f>(INDEX('la-liga ranking'!$A$2:$I$21,MATCH($B178,'la-liga ranking'!$A$2:$A$21,0),4)+0.1)/(INDEX('la-liga ranking'!$A$2:$I$21,MATCH($A178,'la-liga ranking'!$A$2:$A$21,0),4)+0.1)*1</f>
        <v>1.0900900900900901</v>
      </c>
      <c r="Q178" s="22">
        <f>(INDEX('la-liga ranking'!$A$2:$I$21,MATCH($B178,'la-liga ranking'!$A$2:$A$21,0),5)+0.1)/(INDEX('la-liga ranking'!$A$2:$I$21,MATCH($A178,'la-liga ranking'!$A$2:$A$21,0),5)+0.1)*-1</f>
        <v>-0.86754966887417218</v>
      </c>
      <c r="R178" s="22">
        <f t="shared" ref="R178:R180" si="49">(SUM(F178:K178))*1.05</f>
        <v>21.044642242097591</v>
      </c>
      <c r="S178" s="22">
        <f t="shared" si="43"/>
        <v>21.951445052321162</v>
      </c>
      <c r="T178" s="22">
        <f t="shared" si="37"/>
        <v>42.996087294418757</v>
      </c>
      <c r="U178" s="14">
        <f t="shared" si="38"/>
        <v>0.48945482173745047</v>
      </c>
      <c r="V178" s="14">
        <f t="shared" si="39"/>
        <v>0.51054517826254942</v>
      </c>
      <c r="W178" t="str">
        <f t="shared" si="40"/>
        <v>A</v>
      </c>
      <c r="X178" t="b">
        <f t="shared" si="41"/>
        <v>1</v>
      </c>
    </row>
    <row r="179" spans="1:24" x14ac:dyDescent="0.25">
      <c r="A179" t="str">
        <v>Atlético Madrid</v>
      </c>
      <c r="B179" t="str">
        <v>Getafe</v>
      </c>
      <c r="C179">
        <v>4</v>
      </c>
      <c r="D179">
        <v>3</v>
      </c>
      <c r="E179" t="str">
        <v>H</v>
      </c>
      <c r="F179" s="22">
        <f>INDEX('la-liga ranking'!$A$2:$I$21,MATCH($A179,'la-liga ranking'!$A$2:$A$21,0),7)/(INDEX('la-liga ranking'!$A$2:$I$21,MATCH($B179,'la-liga ranking'!$A$2:$A$21,0),7)+0.1)</f>
        <v>1.9292604501607715</v>
      </c>
      <c r="G179" s="22">
        <f>INDEX('la-liga ranking'!$A$2:$I$21,MATCH($A179,'la-liga ranking'!$A$2:$A$21,0),8)/(INDEX('la-liga ranking'!$A$2:$I$21,MATCH($B179,'la-liga ranking'!$A$2:$A$21,0),8)+0.1)*-1</f>
        <v>-1.105121293800539</v>
      </c>
      <c r="H179" s="22">
        <f>INDEX('la-liga ranking'!$A$2:$I$21,MATCH($A179,'la-liga ranking'!$A$2:$A$21,0),9)/(INDEX('la-liga ranking'!$A$2:$I$21,MATCH($B179,'la-liga ranking'!$A$2:$A$21,0),9)+0.1)</f>
        <v>1.7250673854447438</v>
      </c>
      <c r="I179" s="22">
        <f>(INDEX('world ranking'!$A$2:$B$21,MATCH($A179,'world ranking'!$A$2:$A$21,0),2)/(INDEX('world ranking'!$A$2:$B$21,MATCH($B179,'world ranking'!$A$2:$A$21,0),2)+0.1))*20</f>
        <v>22.531189870274968</v>
      </c>
      <c r="J179" s="22">
        <f>(INDEX('la-liga ranking'!$A$2:$I$21,MATCH($A179,'la-liga ranking'!$A$2:$A$21,0),4)/(INDEX('la-liga ranking'!$A$2:$I$21,MATCH($B179,'la-liga ranking'!$A$2:$A$21,0),4)+0.1))*1</f>
        <v>2.3456790123456792</v>
      </c>
      <c r="K179" s="22">
        <f>(INDEX('la-liga ranking'!$A$2:$I$21,MATCH($A179,'la-liga ranking'!$A$2:$A$21,0),5)/(INDEX('la-liga ranking'!$A$2:$I$21,MATCH($B179,'la-liga ranking'!$A$2:$A$21,0),5)+0.1))*-1</f>
        <v>-0.63829787234042556</v>
      </c>
      <c r="L179" s="22">
        <f>(INDEX('la-liga ranking'!$A$2:$I$21,MATCH($B179,'la-liga ranking'!$A$2:$A$21,0),7)+0.1)/INDEX('la-liga ranking'!$A$2:$I$21,MATCH($A179,'la-liga ranking'!$A$2:$A$21,0),7)</f>
        <v>0.51833333333333331</v>
      </c>
      <c r="M179" s="22">
        <f>(INDEX('la-liga ranking'!$A$2:$I$21,MATCH($B179,'la-liga ranking'!$A$2:$A$21,0),8)+0.1)/INDEX('la-liga ranking'!$A$2:$I$21,MATCH($A179,'la-liga ranking'!$A$2:$A$21,0),8)*-1</f>
        <v>-0.90487804878048783</v>
      </c>
      <c r="N179" s="22">
        <f>(INDEX('la-liga ranking'!$A$2:$I$21,MATCH($B179,'la-liga ranking'!$A$2:$A$21,0),9)+0.1)/(INDEX('la-liga ranking'!$A$2:$I$21,MATCH($A179,'la-liga ranking'!$A$2:$A$21,0),9)+0.1)</f>
        <v>0.57878315132605307</v>
      </c>
      <c r="O179" s="22">
        <f>((INDEX('world ranking'!$A$2:$B$21,MATCH($B179,'world ranking'!$A$2:$A$21,0),2)+0.1)/(INDEX('world ranking'!$A$2:$B$21,MATCH($A179,'world ranking'!$A$2:$A$21,0),2)+0.1))*20</f>
        <v>17.752189961985565</v>
      </c>
      <c r="P179" s="22">
        <f>(INDEX('la-liga ranking'!$A$2:$I$21,MATCH($B179,'la-liga ranking'!$A$2:$A$21,0),4)+0.1)/(INDEX('la-liga ranking'!$A$2:$I$21,MATCH($A179,'la-liga ranking'!$A$2:$A$21,0),4)+0.1)*1</f>
        <v>0.4240837696335078</v>
      </c>
      <c r="Q179" s="22">
        <f>(INDEX('la-liga ranking'!$A$2:$I$21,MATCH($B179,'la-liga ranking'!$A$2:$A$21,0),5)+0.1)/(INDEX('la-liga ranking'!$A$2:$I$21,MATCH($A179,'la-liga ranking'!$A$2:$A$21,0),5)+0.1)*-1</f>
        <v>-1.5494505494505495</v>
      </c>
      <c r="R179" s="22">
        <f t="shared" si="49"/>
        <v>28.12716642968946</v>
      </c>
      <c r="S179" s="22">
        <f t="shared" si="43"/>
        <v>16.819061618047421</v>
      </c>
      <c r="T179" s="22">
        <f t="shared" si="37"/>
        <v>44.946228047736881</v>
      </c>
      <c r="U179" s="14">
        <f t="shared" si="38"/>
        <v>0.6257959266307267</v>
      </c>
      <c r="V179" s="14">
        <f t="shared" si="39"/>
        <v>0.3742040733692733</v>
      </c>
      <c r="W179" t="str">
        <f t="shared" si="40"/>
        <v>H</v>
      </c>
      <c r="X179" t="b">
        <f t="shared" si="41"/>
        <v>1</v>
      </c>
    </row>
    <row r="180" spans="1:24" x14ac:dyDescent="0.25">
      <c r="A180" t="str">
        <v>Espanyol</v>
      </c>
      <c r="B180" t="str">
        <v>Levante</v>
      </c>
      <c r="C180">
        <v>4</v>
      </c>
      <c r="D180">
        <v>3</v>
      </c>
      <c r="E180" t="str">
        <v>H</v>
      </c>
      <c r="F180" s="22">
        <f>INDEX('la-liga ranking'!$A$2:$I$21,MATCH($A180,'la-liga ranking'!$A$2:$A$21,0),7)/(INDEX('la-liga ranking'!$A$2:$I$21,MATCH($B180,'la-liga ranking'!$A$2:$A$21,0),7)+0.1)</f>
        <v>0.86167800453514731</v>
      </c>
      <c r="G180" s="22">
        <f>INDEX('la-liga ranking'!$A$2:$I$21,MATCH($A180,'la-liga ranking'!$A$2:$A$21,0),8)/(INDEX('la-liga ranking'!$A$2:$I$21,MATCH($B180,'la-liga ranking'!$A$2:$A$21,0),8)+0.1)*-1</f>
        <v>-0.7451564828614009</v>
      </c>
      <c r="H180" s="22">
        <f>INDEX('la-liga ranking'!$A$2:$I$21,MATCH($A180,'la-liga ranking'!$A$2:$A$21,0),9)/(INDEX('la-liga ranking'!$A$2:$I$21,MATCH($B180,'la-liga ranking'!$A$2:$A$21,0),9)+0.1)</f>
        <v>1.3745704467353952</v>
      </c>
      <c r="I180" s="22">
        <f>(INDEX('world ranking'!$A$2:$B$21,MATCH($A180,'world ranking'!$A$2:$A$21,0),2)/(INDEX('world ranking'!$A$2:$B$21,MATCH($B180,'world ranking'!$A$2:$A$21,0),2)+0.1))*20</f>
        <v>20.593876066397726</v>
      </c>
      <c r="J180" s="22">
        <f>(INDEX('la-liga ranking'!$A$2:$I$21,MATCH($A180,'la-liga ranking'!$A$2:$A$21,0),4)/(INDEX('la-liga ranking'!$A$2:$I$21,MATCH($B180,'la-liga ranking'!$A$2:$A$21,0),4)+0.1))*1</f>
        <v>1.639344262295082</v>
      </c>
      <c r="K180" s="22">
        <f>(INDEX('la-liga ranking'!$A$2:$I$21,MATCH($A180,'la-liga ranking'!$A$2:$A$21,0),5)/(INDEX('la-liga ranking'!$A$2:$I$21,MATCH($B180,'la-liga ranking'!$A$2:$A$21,0),5)+0.1))*-1</f>
        <v>-0.82872928176795568</v>
      </c>
      <c r="L180" s="22">
        <f>(INDEX('la-liga ranking'!$A$2:$I$21,MATCH($B180,'la-liga ranking'!$A$2:$A$21,0),7)+0.1)/INDEX('la-liga ranking'!$A$2:$I$21,MATCH($A180,'la-liga ranking'!$A$2:$A$21,0),7)</f>
        <v>1.1605263157894736</v>
      </c>
      <c r="M180" s="22">
        <f>(INDEX('la-liga ranking'!$A$2:$I$21,MATCH($B180,'la-liga ranking'!$A$2:$A$21,0),8)+0.1)/INDEX('la-liga ranking'!$A$2:$I$21,MATCH($A180,'la-liga ranking'!$A$2:$A$21,0),8)*-1</f>
        <v>-1.3419999999999999</v>
      </c>
      <c r="N180" s="22">
        <f>(INDEX('la-liga ranking'!$A$2:$I$21,MATCH($B180,'la-liga ranking'!$A$2:$A$21,0),9)+0.1)/(INDEX('la-liga ranking'!$A$2:$I$21,MATCH($A180,'la-liga ranking'!$A$2:$A$21,0),9)+0.1)</f>
        <v>0.72568578553615959</v>
      </c>
      <c r="O180" s="22">
        <f>((INDEX('world ranking'!$A$2:$B$21,MATCH($B180,'world ranking'!$A$2:$A$21,0),2)+0.1)/(INDEX('world ranking'!$A$2:$B$21,MATCH($A180,'world ranking'!$A$2:$A$21,0),2)+0.1))*20</f>
        <v>19.422002440434142</v>
      </c>
      <c r="P180" s="22">
        <f>(INDEX('la-liga ranking'!$A$2:$I$21,MATCH($B180,'la-liga ranking'!$A$2:$A$21,0),4)+0.1)/(INDEX('la-liga ranking'!$A$2:$I$21,MATCH($A180,'la-liga ranking'!$A$2:$A$21,0),4)+0.1)*1</f>
        <v>0.60396039603960394</v>
      </c>
      <c r="Q180" s="22">
        <f>(INDEX('la-liga ranking'!$A$2:$I$21,MATCH($B180,'la-liga ranking'!$A$2:$A$21,0),5)+0.1)/(INDEX('la-liga ranking'!$A$2:$I$21,MATCH($A180,'la-liga ranking'!$A$2:$A$21,0),5)+0.1)*-1</f>
        <v>-1.1986754966887418</v>
      </c>
      <c r="R180" s="22">
        <f t="shared" si="49"/>
        <v>24.040362166100696</v>
      </c>
      <c r="S180" s="22">
        <f t="shared" si="43"/>
        <v>19.371499441110636</v>
      </c>
      <c r="T180" s="22">
        <f t="shared" si="37"/>
        <v>43.411861607211335</v>
      </c>
      <c r="U180" s="14">
        <f t="shared" si="38"/>
        <v>0.55377404414528142</v>
      </c>
      <c r="V180" s="14">
        <f t="shared" si="39"/>
        <v>0.44622595585471853</v>
      </c>
      <c r="W180" t="str">
        <f t="shared" si="40"/>
        <v>H</v>
      </c>
      <c r="X180" t="b">
        <f t="shared" si="41"/>
        <v>1</v>
      </c>
    </row>
    <row r="181" spans="1:24" x14ac:dyDescent="0.25">
      <c r="A181" t="str">
        <v>Deportivo Alavés</v>
      </c>
      <c r="B181" t="str">
        <v>Getafe</v>
      </c>
      <c r="C181">
        <v>1</v>
      </c>
      <c r="D181">
        <v>1</v>
      </c>
      <c r="E181" t="str">
        <v>D</v>
      </c>
      <c r="F181" s="22">
        <f>INDEX('la-liga ranking'!$A$2:$I$21,MATCH($A181,'la-liga ranking'!$A$2:$A$21,0),7)/(INDEX('la-liga ranking'!$A$2:$I$21,MATCH($B181,'la-liga ranking'!$A$2:$A$21,0),7)+0.1)</f>
        <v>0.90032154340836013</v>
      </c>
      <c r="G181" s="22">
        <f>INDEX('la-liga ranking'!$A$2:$I$21,MATCH($A181,'la-liga ranking'!$A$2:$A$21,0),8)/(INDEX('la-liga ranking'!$A$2:$I$21,MATCH($B181,'la-liga ranking'!$A$2:$A$21,0),8)+0.1)</f>
        <v>1.6172506738544474</v>
      </c>
      <c r="H181" s="22">
        <f>INDEX('la-liga ranking'!$A$2:$I$21,MATCH($A181,'la-liga ranking'!$A$2:$A$21,0),9)/(INDEX('la-liga ranking'!$A$2:$I$21,MATCH($B181,'la-liga ranking'!$A$2:$A$21,0),9)+0.1)</f>
        <v>0.75471698113207542</v>
      </c>
      <c r="I181" s="22">
        <f>(INDEX('world ranking'!$A$2:$B$21,MATCH($A181,'world ranking'!$A$2:$A$21,0),2)/(INDEX('world ranking'!$A$2:$B$21,MATCH($B181,'world ranking'!$A$2:$A$21,0),2)+0.1))*20</f>
        <v>18.955992799950344</v>
      </c>
      <c r="J181" s="22">
        <f>INDEX('la-liga ranking'!$A$2:$I$21,MATCH($A181,'la-liga ranking'!$A$2:$A$21,0),4)/(INDEX('la-liga ranking'!$A$2:$I$21,MATCH($B181,'la-liga ranking'!$A$2:$A$21,0),4)+0.1)</f>
        <v>0.86419753086419759</v>
      </c>
      <c r="K181" s="22">
        <f>INDEX('la-liga ranking'!$A$2:$I$21,MATCH($A181,'la-liga ranking'!$A$2:$A$21,0),5)/(INDEX('la-liga ranking'!$A$2:$I$21,MATCH($B181,'la-liga ranking'!$A$2:$A$21,0),5)+0.1)</f>
        <v>1.4893617021276595</v>
      </c>
      <c r="L181" s="22">
        <f>(INDEX('la-liga ranking'!$A$2:$I$21,MATCH($B181,'la-liga ranking'!$A$2:$A$21,0),7)+0.1)/INDEX('la-liga ranking'!$A$2:$I$21,MATCH($A181,'la-liga ranking'!$A$2:$A$21,0),7)</f>
        <v>1.1107142857142858</v>
      </c>
      <c r="M181" s="22">
        <f>(INDEX('la-liga ranking'!$A$2:$I$21,MATCH($B181,'la-liga ranking'!$A$2:$A$21,0),8)+0.1)/INDEX('la-liga ranking'!$A$2:$I$21,MATCH($A181,'la-liga ranking'!$A$2:$A$21,0),8)</f>
        <v>0.6183333333333334</v>
      </c>
      <c r="N181" s="22">
        <f>(INDEX('la-liga ranking'!$A$2:$I$21,MATCH($B181,'la-liga ranking'!$A$2:$A$21,0),9)+0.1)/(INDEX('la-liga ranking'!$A$2:$I$21,MATCH($A181,'la-liga ranking'!$A$2:$A$21,0),9)+0.1)</f>
        <v>1.3202846975088969</v>
      </c>
      <c r="O181" s="22">
        <f>((INDEX('world ranking'!$A$2:$B$21,MATCH($B181,'world ranking'!$A$2:$A$21,0),2)+0.1)/(INDEX('world ranking'!$A$2:$B$21,MATCH($A181,'world ranking'!$A$2:$A$21,0),2)+0.1))*20</f>
        <v>21.100124418833083</v>
      </c>
      <c r="P181" s="22">
        <f>(INDEX('la-liga ranking'!$A$2:$I$21,MATCH($B181,'la-liga ranking'!$A$2:$A$21,0),4)+0.1)/(INDEX('la-liga ranking'!$A$2:$I$21,MATCH($A181,'la-liga ranking'!$A$2:$A$21,0),4)+0.1)</f>
        <v>1.1408450704225352</v>
      </c>
      <c r="Q181" s="22">
        <f>(INDEX('la-liga ranking'!$A$2:$I$21,MATCH($B181,'la-liga ranking'!$A$2:$A$21,0),5)+0.1)/(INDEX('la-liga ranking'!$A$2:$I$21,MATCH($A181,'la-liga ranking'!$A$2:$A$21,0),5)+0.1)</f>
        <v>0.66824644549763024</v>
      </c>
      <c r="R181" s="22">
        <f t="shared" si="42"/>
        <v>25.442205674433879</v>
      </c>
      <c r="S181" s="22">
        <f t="shared" si="43"/>
        <v>25.958548251309765</v>
      </c>
      <c r="T181" s="22">
        <f t="shared" si="37"/>
        <v>51.400753925743643</v>
      </c>
      <c r="U181" s="14">
        <f t="shared" si="38"/>
        <v>0.49497728595944507</v>
      </c>
      <c r="V181" s="14">
        <f t="shared" si="39"/>
        <v>0.50502271404055499</v>
      </c>
      <c r="W181" t="str">
        <f t="shared" si="40"/>
        <v>A</v>
      </c>
      <c r="X181" t="b">
        <f t="shared" si="41"/>
        <v>1</v>
      </c>
    </row>
    <row r="182" spans="1:24" x14ac:dyDescent="0.25">
      <c r="A182" t="str">
        <v>Valencia</v>
      </c>
      <c r="B182" t="str">
        <v>Elche CF</v>
      </c>
      <c r="C182">
        <v>2</v>
      </c>
      <c r="D182">
        <v>1</v>
      </c>
      <c r="E182" t="str">
        <v>H</v>
      </c>
      <c r="F182" s="22">
        <f>INDEX('la-liga ranking'!$A$2:$I$21,MATCH($A182,'la-liga ranking'!$A$2:$A$21,0),7)/(INDEX('la-liga ranking'!$A$2:$I$21,MATCH($B182,'la-liga ranking'!$A$2:$A$21,0),7)+0.1)</f>
        <v>1.2129380053908356</v>
      </c>
      <c r="G182" s="22">
        <f>INDEX('la-liga ranking'!$A$2:$I$21,MATCH($A182,'la-liga ranking'!$A$2:$A$21,0),8)/(INDEX('la-liga ranking'!$A$2:$I$21,MATCH($B182,'la-liga ranking'!$A$2:$A$21,0),8)+0.1)*-1</f>
        <v>-1.0187110187110187</v>
      </c>
      <c r="H182" s="22">
        <f>INDEX('la-liga ranking'!$A$2:$I$21,MATCH($A182,'la-liga ranking'!$A$2:$A$21,0),9)/(INDEX('la-liga ranking'!$A$2:$I$21,MATCH($B182,'la-liga ranking'!$A$2:$A$21,0),9)+0.1)</f>
        <v>1.1253196930946292</v>
      </c>
      <c r="I182" s="22">
        <f>(INDEX('world ranking'!$A$2:$B$21,MATCH($A182,'world ranking'!$A$2:$A$21,0),2)/(INDEX('world ranking'!$A$2:$B$21,MATCH($B182,'world ranking'!$A$2:$A$21,0),2)+0.1))*20</f>
        <v>20.872648977265534</v>
      </c>
      <c r="J182" s="22">
        <f>(INDEX('la-liga ranking'!$A$2:$I$21,MATCH($A182,'la-liga ranking'!$A$2:$A$21,0),4)/(INDEX('la-liga ranking'!$A$2:$I$21,MATCH($B182,'la-liga ranking'!$A$2:$A$21,0),4)+0.1))*1</f>
        <v>0.99009900990099009</v>
      </c>
      <c r="K182" s="22">
        <f>(INDEX('la-liga ranking'!$A$2:$I$21,MATCH($A182,'la-liga ranking'!$A$2:$A$21,0),5)/(INDEX('la-liga ranking'!$A$2:$I$21,MATCH($B182,'la-liga ranking'!$A$2:$A$21,0),5)+0.1))*-1</f>
        <v>-0.68322981366459623</v>
      </c>
      <c r="L182" s="22">
        <f>(INDEX('la-liga ranking'!$A$2:$I$21,MATCH($B182,'la-liga ranking'!$A$2:$A$21,0),7)+0.1)/INDEX('la-liga ranking'!$A$2:$I$21,MATCH($A182,'la-liga ranking'!$A$2:$A$21,0),7)</f>
        <v>0.82444444444444442</v>
      </c>
      <c r="M182" s="22">
        <f>(INDEX('la-liga ranking'!$A$2:$I$21,MATCH($B182,'la-liga ranking'!$A$2:$A$21,0),8)+0.1)/INDEX('la-liga ranking'!$A$2:$I$21,MATCH($A182,'la-liga ranking'!$A$2:$A$21,0),8)*-1</f>
        <v>-0.98163265306122449</v>
      </c>
      <c r="N182" s="22">
        <f>(INDEX('la-liga ranking'!$A$2:$I$21,MATCH($B182,'la-liga ranking'!$A$2:$A$21,0),9)+0.1)/(INDEX('la-liga ranking'!$A$2:$I$21,MATCH($A182,'la-liga ranking'!$A$2:$A$21,0),9)+0.1)</f>
        <v>0.88662131519274379</v>
      </c>
      <c r="O182" s="22">
        <f>((INDEX('world ranking'!$A$2:$B$21,MATCH($B182,'world ranking'!$A$2:$A$21,0),2)+0.1)/(INDEX('world ranking'!$A$2:$B$21,MATCH($A182,'world ranking'!$A$2:$A$21,0),2)+0.1))*20</f>
        <v>19.162672167950973</v>
      </c>
      <c r="P182" s="22">
        <f>(INDEX('la-liga ranking'!$A$2:$I$21,MATCH($B182,'la-liga ranking'!$A$2:$A$21,0),4)+0.1)/(INDEX('la-liga ranking'!$A$2:$I$21,MATCH($A182,'la-liga ranking'!$A$2:$A$21,0),4)+0.1)*1</f>
        <v>1</v>
      </c>
      <c r="Q182" s="22">
        <f>(INDEX('la-liga ranking'!$A$2:$I$21,MATCH($B182,'la-liga ranking'!$A$2:$A$21,0),5)+0.1)/(INDEX('la-liga ranking'!$A$2:$I$21,MATCH($A182,'la-liga ranking'!$A$2:$A$21,0),5)+0.1)*-1</f>
        <v>-1.4504504504504507</v>
      </c>
      <c r="R182" s="22">
        <f t="shared" ref="R182:R183" si="50">(SUM(F182:K182))*1.05</f>
        <v>23.624018095940198</v>
      </c>
      <c r="S182" s="22">
        <f t="shared" si="43"/>
        <v>19.441654824076487</v>
      </c>
      <c r="T182" s="22">
        <f t="shared" si="37"/>
        <v>43.065672920016681</v>
      </c>
      <c r="U182" s="14">
        <f t="shared" si="38"/>
        <v>0.54855796958788228</v>
      </c>
      <c r="V182" s="14">
        <f t="shared" si="39"/>
        <v>0.45144203041211778</v>
      </c>
      <c r="W182" t="str">
        <f t="shared" si="40"/>
        <v>H</v>
      </c>
      <c r="X182" t="b">
        <f t="shared" si="41"/>
        <v>1</v>
      </c>
    </row>
    <row r="183" spans="1:24" x14ac:dyDescent="0.25">
      <c r="A183" t="str">
        <v>Athletic Club</v>
      </c>
      <c r="B183" t="str">
        <v>Sevilla</v>
      </c>
      <c r="C183">
        <v>0</v>
      </c>
      <c r="D183">
        <v>1</v>
      </c>
      <c r="E183" t="str">
        <v>A</v>
      </c>
      <c r="F183" s="22">
        <f>INDEX('la-liga ranking'!$A$2:$I$21,MATCH($A183,'la-liga ranking'!$A$2:$A$21,0),7)/(INDEX('la-liga ranking'!$A$2:$I$21,MATCH($B183,'la-liga ranking'!$A$2:$A$21,0),7)+0.1)</f>
        <v>0.80234833659491189</v>
      </c>
      <c r="G183" s="22">
        <f>INDEX('la-liga ranking'!$A$2:$I$21,MATCH($A183,'la-liga ranking'!$A$2:$A$21,0),8)/(INDEX('la-liga ranking'!$A$2:$I$21,MATCH($B183,'la-liga ranking'!$A$2:$A$21,0),8)+0.1)*-1</f>
        <v>-1.1683848797250858</v>
      </c>
      <c r="H183" s="22">
        <f>INDEX('la-liga ranking'!$A$2:$I$21,MATCH($A183,'la-liga ranking'!$A$2:$A$21,0),9)/(INDEX('la-liga ranking'!$A$2:$I$21,MATCH($B183,'la-liga ranking'!$A$2:$A$21,0),9)+0.1)</f>
        <v>0.79877112135176653</v>
      </c>
      <c r="I183" s="22">
        <f>(INDEX('world ranking'!$A$2:$B$21,MATCH($A183,'world ranking'!$A$2:$A$21,0),2)/(INDEX('world ranking'!$A$2:$B$21,MATCH($B183,'world ranking'!$A$2:$A$21,0),2)+0.1))*20</f>
        <v>18.577442458039474</v>
      </c>
      <c r="J183" s="22">
        <f>(INDEX('la-liga ranking'!$A$2:$I$21,MATCH($A183,'la-liga ranking'!$A$2:$A$21,0),4)/(INDEX('la-liga ranking'!$A$2:$I$21,MATCH($B183,'la-liga ranking'!$A$2:$A$21,0),4)+0.1))*1</f>
        <v>0.76023391812865493</v>
      </c>
      <c r="K183" s="22">
        <f>(INDEX('la-liga ranking'!$A$2:$I$21,MATCH($A183,'la-liga ranking'!$A$2:$A$21,0),5)/(INDEX('la-liga ranking'!$A$2:$I$21,MATCH($B183,'la-liga ranking'!$A$2:$A$21,0),5)+0.1))*-1</f>
        <v>-2.1951219512195124</v>
      </c>
      <c r="L183" s="22">
        <f>(INDEX('la-liga ranking'!$A$2:$I$21,MATCH($B183,'la-liga ranking'!$A$2:$A$21,0),7)+0.1)/INDEX('la-liga ranking'!$A$2:$I$21,MATCH($A183,'la-liga ranking'!$A$2:$A$21,0),7)</f>
        <v>1.2463414634146341</v>
      </c>
      <c r="M183" s="22">
        <f>(INDEX('la-liga ranking'!$A$2:$I$21,MATCH($B183,'la-liga ranking'!$A$2:$A$21,0),8)+0.1)/INDEX('la-liga ranking'!$A$2:$I$21,MATCH($A183,'la-liga ranking'!$A$2:$A$21,0),8)*-1</f>
        <v>-0.85588235294117654</v>
      </c>
      <c r="N183" s="22">
        <f>(INDEX('la-liga ranking'!$A$2:$I$21,MATCH($B183,'la-liga ranking'!$A$2:$A$21,0),9)+0.1)/(INDEX('la-liga ranking'!$A$2:$I$21,MATCH($A183,'la-liga ranking'!$A$2:$A$21,0),9)+0.1)</f>
        <v>1.2495201535508635</v>
      </c>
      <c r="O183" s="22">
        <f>((INDEX('world ranking'!$A$2:$B$21,MATCH($B183,'world ranking'!$A$2:$A$21,0),2)+0.1)/(INDEX('world ranking'!$A$2:$B$21,MATCH($A183,'world ranking'!$A$2:$A$21,0),2)+0.1))*20</f>
        <v>21.530221882172917</v>
      </c>
      <c r="P183" s="22">
        <f>(INDEX('la-liga ranking'!$A$2:$I$21,MATCH($B183,'la-liga ranking'!$A$2:$A$21,0),4)+0.1)/(INDEX('la-liga ranking'!$A$2:$I$21,MATCH($A183,'la-liga ranking'!$A$2:$A$21,0),4)+0.1)*1</f>
        <v>1.3053435114503817</v>
      </c>
      <c r="Q183" s="22">
        <f>(INDEX('la-liga ranking'!$A$2:$I$21,MATCH($B183,'la-liga ranking'!$A$2:$A$21,0),5)+0.1)/(INDEX('la-liga ranking'!$A$2:$I$21,MATCH($A183,'la-liga ranking'!$A$2:$A$21,0),5)+0.1)*-1</f>
        <v>-0.4505494505494505</v>
      </c>
      <c r="R183" s="22">
        <f t="shared" si="50"/>
        <v>18.454053453328719</v>
      </c>
      <c r="S183" s="22">
        <f t="shared" si="43"/>
        <v>24.024995207098172</v>
      </c>
      <c r="T183" s="22">
        <f t="shared" si="37"/>
        <v>42.479048660426891</v>
      </c>
      <c r="U183" s="14">
        <f t="shared" si="38"/>
        <v>0.43442718317089696</v>
      </c>
      <c r="V183" s="14">
        <f t="shared" si="39"/>
        <v>0.56557281682910299</v>
      </c>
      <c r="W183" t="str">
        <f t="shared" si="40"/>
        <v>A</v>
      </c>
      <c r="X183" t="b">
        <f t="shared" si="41"/>
        <v>1</v>
      </c>
    </row>
    <row r="184" spans="1:24" x14ac:dyDescent="0.25">
      <c r="A184" t="str">
        <v>Levante</v>
      </c>
      <c r="B184" t="str">
        <v>Rayo Vallecano</v>
      </c>
      <c r="C184">
        <v>1</v>
      </c>
      <c r="D184">
        <v>1</v>
      </c>
      <c r="E184" t="str">
        <v>D</v>
      </c>
      <c r="F184" s="22">
        <f>INDEX('la-liga ranking'!$A$2:$I$21,MATCH($A184,'la-liga ranking'!$A$2:$A$21,0),7)/(INDEX('la-liga ranking'!$A$2:$I$21,MATCH($B184,'la-liga ranking'!$A$2:$A$21,0),7)+0.1)</f>
        <v>1.2535612535612535</v>
      </c>
      <c r="G184" s="22">
        <f>INDEX('la-liga ranking'!$A$2:$I$21,MATCH($A184,'la-liga ranking'!$A$2:$A$21,0),8)/(INDEX('la-liga ranking'!$A$2:$I$21,MATCH($B184,'la-liga ranking'!$A$2:$A$21,0),8)+0.1)</f>
        <v>1.7135549872122762</v>
      </c>
      <c r="H184" s="22">
        <f>INDEX('la-liga ranking'!$A$2:$I$21,MATCH($A184,'la-liga ranking'!$A$2:$A$21,0),9)/(INDEX('la-liga ranking'!$A$2:$I$21,MATCH($B184,'la-liga ranking'!$A$2:$A$21,0),9)+0.1)</f>
        <v>0.6888361045130641</v>
      </c>
      <c r="I184" s="22">
        <f>(INDEX('world ranking'!$A$2:$B$21,MATCH($A184,'world ranking'!$A$2:$A$21,0),2)/(INDEX('world ranking'!$A$2:$B$21,MATCH($B184,'world ranking'!$A$2:$A$21,0),2)+0.1))*20</f>
        <v>19.445694810623113</v>
      </c>
      <c r="J184" s="22">
        <f>INDEX('la-liga ranking'!$A$2:$I$21,MATCH($A184,'la-liga ranking'!$A$2:$A$21,0),4)/(INDEX('la-liga ranking'!$A$2:$I$21,MATCH($B184,'la-liga ranking'!$A$2:$A$21,0),4)+0.1)</f>
        <v>0.54054054054054057</v>
      </c>
      <c r="K184" s="22">
        <f>INDEX('la-liga ranking'!$A$2:$I$21,MATCH($A184,'la-liga ranking'!$A$2:$A$21,0),5)/(INDEX('la-liga ranking'!$A$2:$I$21,MATCH($B184,'la-liga ranking'!$A$2:$A$21,0),5)+0.1)</f>
        <v>1.1920529801324504</v>
      </c>
      <c r="L184" s="22">
        <f>(INDEX('la-liga ranking'!$A$2:$I$21,MATCH($B184,'la-liga ranking'!$A$2:$A$21,0),7)+0.1)/INDEX('la-liga ranking'!$A$2:$I$21,MATCH($A184,'la-liga ranking'!$A$2:$A$21,0),7)</f>
        <v>0.79772727272727273</v>
      </c>
      <c r="M184" s="22">
        <f>(INDEX('la-liga ranking'!$A$2:$I$21,MATCH($B184,'la-liga ranking'!$A$2:$A$21,0),8)+0.1)/INDEX('la-liga ranking'!$A$2:$I$21,MATCH($A184,'la-liga ranking'!$A$2:$A$21,0),8)</f>
        <v>0.58358208955223878</v>
      </c>
      <c r="N184" s="22">
        <f>(INDEX('la-liga ranking'!$A$2:$I$21,MATCH($B184,'la-liga ranking'!$A$2:$A$21,0),9)+0.1)/(INDEX('la-liga ranking'!$A$2:$I$21,MATCH($A184,'la-liga ranking'!$A$2:$A$21,0),9)+0.1)</f>
        <v>1.4467353951890034</v>
      </c>
      <c r="O184" s="22">
        <f>((INDEX('world ranking'!$A$2:$B$21,MATCH($B184,'world ranking'!$A$2:$A$21,0),2)+0.1)/(INDEX('world ranking'!$A$2:$B$21,MATCH($A184,'world ranking'!$A$2:$A$21,0),2)+0.1))*20</f>
        <v>20.568745453343031</v>
      </c>
      <c r="P184" s="22">
        <f>(INDEX('la-liga ranking'!$A$2:$I$21,MATCH($B184,'la-liga ranking'!$A$2:$A$21,0),4)+0.1)/(INDEX('la-liga ranking'!$A$2:$I$21,MATCH($A184,'la-liga ranking'!$A$2:$A$21,0),4)+0.1)</f>
        <v>1.819672131147541</v>
      </c>
      <c r="Q184" s="22">
        <f>(INDEX('la-liga ranking'!$A$2:$I$21,MATCH($B184,'la-liga ranking'!$A$2:$A$21,0),5)+0.1)/(INDEX('la-liga ranking'!$A$2:$I$21,MATCH($A184,'la-liga ranking'!$A$2:$A$21,0),5)+0.1)</f>
        <v>0.83425414364640871</v>
      </c>
      <c r="R184" s="22">
        <f t="shared" si="42"/>
        <v>25.70343910026309</v>
      </c>
      <c r="S184" s="22">
        <f t="shared" si="43"/>
        <v>26.050716485605495</v>
      </c>
      <c r="T184" s="22">
        <f t="shared" si="37"/>
        <v>51.754155585868588</v>
      </c>
      <c r="U184" s="14">
        <f t="shared" si="38"/>
        <v>0.49664493235942941</v>
      </c>
      <c r="V184" s="14">
        <f t="shared" si="39"/>
        <v>0.50335506764057059</v>
      </c>
      <c r="W184" t="str">
        <f t="shared" si="40"/>
        <v>A</v>
      </c>
      <c r="X184" t="b">
        <f t="shared" si="41"/>
        <v>1</v>
      </c>
    </row>
    <row r="185" spans="1:24" x14ac:dyDescent="0.25">
      <c r="A185" t="str">
        <v>Athletic Club</v>
      </c>
      <c r="B185" t="str">
        <v>RCD Mallorca</v>
      </c>
      <c r="C185">
        <v>2</v>
      </c>
      <c r="D185">
        <v>0</v>
      </c>
      <c r="E185" t="str">
        <v>H</v>
      </c>
      <c r="F185" s="22">
        <f>INDEX('la-liga ranking'!$A$2:$I$21,MATCH($A185,'la-liga ranking'!$A$2:$A$21,0),7)/(INDEX('la-liga ranking'!$A$2:$I$21,MATCH($B185,'la-liga ranking'!$A$2:$A$21,0),7)+0.1)</f>
        <v>1.2772585669781931</v>
      </c>
      <c r="G185" s="22">
        <f>INDEX('la-liga ranking'!$A$2:$I$21,MATCH($A185,'la-liga ranking'!$A$2:$A$21,0),8)/(INDEX('la-liga ranking'!$A$2:$I$21,MATCH($B185,'la-liga ranking'!$A$2:$A$21,0),8)+0.1)*-1</f>
        <v>-0.54750402576489532</v>
      </c>
      <c r="H185" s="22">
        <f>INDEX('la-liga ranking'!$A$2:$I$21,MATCH($A185,'la-liga ranking'!$A$2:$A$21,0),9)/(INDEX('la-liga ranking'!$A$2:$I$21,MATCH($B185,'la-liga ranking'!$A$2:$A$21,0),9)+0.1)</f>
        <v>1.6199376947040498</v>
      </c>
      <c r="I185" s="22">
        <f>(INDEX('world ranking'!$A$2:$B$21,MATCH($A185,'world ranking'!$A$2:$A$21,0),2)/(INDEX('world ranking'!$A$2:$B$21,MATCH($B185,'world ranking'!$A$2:$A$21,0),2)+0.1))*20</f>
        <v>22.236764609645967</v>
      </c>
      <c r="J185" s="22">
        <f>(INDEX('la-liga ranking'!$A$2:$I$21,MATCH($A185,'la-liga ranking'!$A$2:$A$21,0),4)/(INDEX('la-liga ranking'!$A$2:$I$21,MATCH($B185,'la-liga ranking'!$A$2:$A$21,0),4)+0.1))*1</f>
        <v>1.6049382716049383</v>
      </c>
      <c r="K185" s="22">
        <f>(INDEX('la-liga ranking'!$A$2:$I$21,MATCH($A185,'la-liga ranking'!$A$2:$A$21,0),5)/(INDEX('la-liga ranking'!$A$2:$I$21,MATCH($B185,'la-liga ranking'!$A$2:$A$21,0),5)+0.1))*-1</f>
        <v>-0.47120418848167533</v>
      </c>
      <c r="L185" s="22">
        <f>(INDEX('la-liga ranking'!$A$2:$I$21,MATCH($B185,'la-liga ranking'!$A$2:$A$21,0),7)+0.1)/INDEX('la-liga ranking'!$A$2:$I$21,MATCH($A185,'la-liga ranking'!$A$2:$A$21,0),7)</f>
        <v>0.78292682926829271</v>
      </c>
      <c r="M185" s="22">
        <f>(INDEX('la-liga ranking'!$A$2:$I$21,MATCH($B185,'la-liga ranking'!$A$2:$A$21,0),8)+0.1)/INDEX('la-liga ranking'!$A$2:$I$21,MATCH($A185,'la-liga ranking'!$A$2:$A$21,0),8)*-1</f>
        <v>-1.8264705882352941</v>
      </c>
      <c r="N185" s="22">
        <f>(INDEX('la-liga ranking'!$A$2:$I$21,MATCH($B185,'la-liga ranking'!$A$2:$A$21,0),9)+0.1)/(INDEX('la-liga ranking'!$A$2:$I$21,MATCH($A185,'la-liga ranking'!$A$2:$A$21,0),9)+0.1)</f>
        <v>0.61612284069097889</v>
      </c>
      <c r="O185" s="22">
        <f>((INDEX('world ranking'!$A$2:$B$21,MATCH($B185,'world ranking'!$A$2:$A$21,0),2)+0.1)/(INDEX('world ranking'!$A$2:$B$21,MATCH($A185,'world ranking'!$A$2:$A$21,0),2)+0.1))*20</f>
        <v>17.987169678064859</v>
      </c>
      <c r="P185" s="22">
        <f>(INDEX('la-liga ranking'!$A$2:$I$21,MATCH($B185,'la-liga ranking'!$A$2:$A$21,0),4)+0.1)/(INDEX('la-liga ranking'!$A$2:$I$21,MATCH($A185,'la-liga ranking'!$A$2:$A$21,0),4)+0.1)*1</f>
        <v>0.61832061068702293</v>
      </c>
      <c r="Q185" s="22">
        <f>(INDEX('la-liga ranking'!$A$2:$I$21,MATCH($B185,'la-liga ranking'!$A$2:$A$21,0),5)+0.1)/(INDEX('la-liga ranking'!$A$2:$I$21,MATCH($A185,'la-liga ranking'!$A$2:$A$21,0),5)+0.1)*-1</f>
        <v>-2.098901098901099</v>
      </c>
      <c r="R185" s="22">
        <f t="shared" ref="R185:R186" si="51">(SUM(F185:K185))*1.05</f>
        <v>27.006200475120909</v>
      </c>
      <c r="S185" s="22">
        <f t="shared" si="43"/>
        <v>16.079168271574758</v>
      </c>
      <c r="T185" s="22">
        <f t="shared" si="37"/>
        <v>43.085368746695664</v>
      </c>
      <c r="U185" s="14">
        <f t="shared" si="38"/>
        <v>0.62680676203315744</v>
      </c>
      <c r="V185" s="14">
        <f t="shared" si="39"/>
        <v>0.37319323796684262</v>
      </c>
      <c r="W185" t="str">
        <f t="shared" si="40"/>
        <v>H</v>
      </c>
      <c r="X185" t="b">
        <f t="shared" si="41"/>
        <v>1</v>
      </c>
    </row>
    <row r="186" spans="1:24" x14ac:dyDescent="0.25">
      <c r="A186" t="str">
        <v>Sevilla</v>
      </c>
      <c r="B186" t="str">
        <v>Elche CF</v>
      </c>
      <c r="C186">
        <v>2</v>
      </c>
      <c r="D186">
        <v>0</v>
      </c>
      <c r="E186" t="str">
        <v>H</v>
      </c>
      <c r="F186" s="22">
        <f>INDEX('la-liga ranking'!$A$2:$I$21,MATCH($A186,'la-liga ranking'!$A$2:$A$21,0),7)/(INDEX('la-liga ranking'!$A$2:$I$21,MATCH($B186,'la-liga ranking'!$A$2:$A$21,0),7)+0.1)</f>
        <v>1.3746630727762803</v>
      </c>
      <c r="G186" s="22">
        <f>INDEX('la-liga ranking'!$A$2:$I$21,MATCH($A186,'la-liga ranking'!$A$2:$A$21,0),8)/(INDEX('la-liga ranking'!$A$2:$I$21,MATCH($B186,'la-liga ranking'!$A$2:$A$21,0),8)+0.1)*-1</f>
        <v>-0.60291060291060294</v>
      </c>
      <c r="H186" s="22">
        <f>INDEX('la-liga ranking'!$A$2:$I$21,MATCH($A186,'la-liga ranking'!$A$2:$A$21,0),9)/(INDEX('la-liga ranking'!$A$2:$I$21,MATCH($B186,'la-liga ranking'!$A$2:$A$21,0),9)+0.1)</f>
        <v>1.6624040920716112</v>
      </c>
      <c r="I186" s="22">
        <f>(INDEX('world ranking'!$A$2:$B$21,MATCH($A186,'world ranking'!$A$2:$A$21,0),2)/(INDEX('world ranking'!$A$2:$B$21,MATCH($B186,'world ranking'!$A$2:$A$21,0),2)+0.1))*20</f>
        <v>23.165094040909381</v>
      </c>
      <c r="J186" s="22">
        <f>(INDEX('la-liga ranking'!$A$2:$I$21,MATCH($A186,'la-liga ranking'!$A$2:$A$21,0),4)/(INDEX('la-liga ranking'!$A$2:$I$21,MATCH($B186,'la-liga ranking'!$A$2:$A$21,0),4)+0.1))*1</f>
        <v>1.6831683168316833</v>
      </c>
      <c r="K186" s="22">
        <f>(INDEX('la-liga ranking'!$A$2:$I$21,MATCH($A186,'la-liga ranking'!$A$2:$A$21,0),5)/(INDEX('la-liga ranking'!$A$2:$I$21,MATCH($B186,'la-liga ranking'!$A$2:$A$21,0),5)+0.1))*-1</f>
        <v>-0.24844720496894407</v>
      </c>
      <c r="L186" s="22">
        <f>(INDEX('la-liga ranking'!$A$2:$I$21,MATCH($B186,'la-liga ranking'!$A$2:$A$21,0),7)+0.1)/INDEX('la-liga ranking'!$A$2:$I$21,MATCH($A186,'la-liga ranking'!$A$2:$A$21,0),7)</f>
        <v>0.72745098039215694</v>
      </c>
      <c r="M186" s="22">
        <f>(INDEX('la-liga ranking'!$A$2:$I$21,MATCH($B186,'la-liga ranking'!$A$2:$A$21,0),8)+0.1)/INDEX('la-liga ranking'!$A$2:$I$21,MATCH($A186,'la-liga ranking'!$A$2:$A$21,0),8)*-1</f>
        <v>-1.6586206896551725</v>
      </c>
      <c r="N186" s="22">
        <f>(INDEX('la-liga ranking'!$A$2:$I$21,MATCH($B186,'la-liga ranking'!$A$2:$A$21,0),9)+0.1)/(INDEX('la-liga ranking'!$A$2:$I$21,MATCH($A186,'la-liga ranking'!$A$2:$A$21,0),9)+0.1)</f>
        <v>0.60061443932411684</v>
      </c>
      <c r="O186" s="22">
        <f>((INDEX('world ranking'!$A$2:$B$21,MATCH($B186,'world ranking'!$A$2:$A$21,0),2)+0.1)/(INDEX('world ranking'!$A$2:$B$21,MATCH($A186,'world ranking'!$A$2:$A$21,0),2)+0.1))*20</f>
        <v>17.266415176862935</v>
      </c>
      <c r="P186" s="22">
        <f>(INDEX('la-liga ranking'!$A$2:$I$21,MATCH($B186,'la-liga ranking'!$A$2:$A$21,0),4)+0.1)/(INDEX('la-liga ranking'!$A$2:$I$21,MATCH($A186,'la-liga ranking'!$A$2:$A$21,0),4)+0.1)*1</f>
        <v>0.59064327485380108</v>
      </c>
      <c r="Q186" s="22">
        <f>(INDEX('la-liga ranking'!$A$2:$I$21,MATCH($B186,'la-liga ranking'!$A$2:$A$21,0),5)+0.1)/(INDEX('la-liga ranking'!$A$2:$I$21,MATCH($A186,'la-liga ranking'!$A$2:$A$21,0),5)+0.1)*-1</f>
        <v>-3.9268292682926838</v>
      </c>
      <c r="R186" s="22">
        <f t="shared" si="51"/>
        <v>28.385670300444882</v>
      </c>
      <c r="S186" s="22">
        <f t="shared" si="43"/>
        <v>13.599673913485153</v>
      </c>
      <c r="T186" s="22">
        <f t="shared" si="37"/>
        <v>41.985344213930034</v>
      </c>
      <c r="U186" s="14">
        <f t="shared" si="38"/>
        <v>0.67608521096814045</v>
      </c>
      <c r="V186" s="14">
        <f t="shared" si="39"/>
        <v>0.32391478903185961</v>
      </c>
      <c r="W186" t="str">
        <f t="shared" si="40"/>
        <v>H</v>
      </c>
      <c r="X186" t="b">
        <f t="shared" si="41"/>
        <v>1</v>
      </c>
    </row>
    <row r="187" spans="1:24" x14ac:dyDescent="0.25">
      <c r="A187" t="str">
        <v>RCD Mallorca</v>
      </c>
      <c r="B187" t="str">
        <v>Celta Vigo</v>
      </c>
      <c r="C187">
        <v>0</v>
      </c>
      <c r="D187">
        <v>0</v>
      </c>
      <c r="E187" t="str">
        <v>D</v>
      </c>
      <c r="F187" s="22">
        <f>INDEX('la-liga ranking'!$A$2:$I$21,MATCH($A187,'la-liga ranking'!$A$2:$A$21,0),7)/(INDEX('la-liga ranking'!$A$2:$I$21,MATCH($B187,'la-liga ranking'!$A$2:$A$21,0),7)+0.1)</f>
        <v>0.77858880778588802</v>
      </c>
      <c r="G187" s="22">
        <f>INDEX('la-liga ranking'!$A$2:$I$21,MATCH($A187,'la-liga ranking'!$A$2:$A$21,0),8)/(INDEX('la-liga ranking'!$A$2:$I$21,MATCH($B187,'la-liga ranking'!$A$2:$A$21,0),8)+0.1)</f>
        <v>1.6272965879265091</v>
      </c>
      <c r="H187" s="22">
        <f>INDEX('la-liga ranking'!$A$2:$I$21,MATCH($A187,'la-liga ranking'!$A$2:$A$21,0),9)/(INDEX('la-liga ranking'!$A$2:$I$21,MATCH($B187,'la-liga ranking'!$A$2:$A$21,0),9)+0.1)</f>
        <v>0.74245939675174011</v>
      </c>
      <c r="I187" s="22">
        <f>(INDEX('world ranking'!$A$2:$B$21,MATCH($A187,'world ranking'!$A$2:$A$21,0),2)/(INDEX('world ranking'!$A$2:$B$21,MATCH($B187,'world ranking'!$A$2:$A$21,0),2)+0.1))*20</f>
        <v>18.103192938806945</v>
      </c>
      <c r="J187" s="22">
        <f>INDEX('la-liga ranking'!$A$2:$I$21,MATCH($A187,'la-liga ranking'!$A$2:$A$21,0),4)/(INDEX('la-liga ranking'!$A$2:$I$21,MATCH($B187,'la-liga ranking'!$A$2:$A$21,0),4)+0.1)</f>
        <v>0.7207207207207208</v>
      </c>
      <c r="K187" s="22">
        <f>INDEX('la-liga ranking'!$A$2:$I$21,MATCH($A187,'la-liga ranking'!$A$2:$A$21,0),5)/(INDEX('la-liga ranking'!$A$2:$I$21,MATCH($B187,'la-liga ranking'!$A$2:$A$21,0),5)+0.1)</f>
        <v>1.3475177304964538</v>
      </c>
      <c r="L187" s="22">
        <f>(INDEX('la-liga ranking'!$A$2:$I$21,MATCH($B187,'la-liga ranking'!$A$2:$A$21,0),7)+0.1)/INDEX('la-liga ranking'!$A$2:$I$21,MATCH($A187,'la-liga ranking'!$A$2:$A$21,0),7)</f>
        <v>1.284375</v>
      </c>
      <c r="M187" s="22">
        <f>(INDEX('la-liga ranking'!$A$2:$I$21,MATCH($B187,'la-liga ranking'!$A$2:$A$21,0),8)+0.1)/INDEX('la-liga ranking'!$A$2:$I$21,MATCH($A187,'la-liga ranking'!$A$2:$A$21,0),8)</f>
        <v>0.61451612903225805</v>
      </c>
      <c r="N187" s="22">
        <f>(INDEX('la-liga ranking'!$A$2:$I$21,MATCH($B187,'la-liga ranking'!$A$2:$A$21,0),9)+0.1)/(INDEX('la-liga ranking'!$A$2:$I$21,MATCH($A187,'la-liga ranking'!$A$2:$A$21,0),9)+0.1)</f>
        <v>1.3426791277258567</v>
      </c>
      <c r="O187" s="22">
        <f>((INDEX('world ranking'!$A$2:$B$21,MATCH($B187,'world ranking'!$A$2:$A$21,0),2)+0.1)/(INDEX('world ranking'!$A$2:$B$21,MATCH($A187,'world ranking'!$A$2:$A$21,0),2)+0.1))*20</f>
        <v>22.094103789019041</v>
      </c>
      <c r="P187" s="22">
        <f>(INDEX('la-liga ranking'!$A$2:$I$21,MATCH($B187,'la-liga ranking'!$A$2:$A$21,0),4)+0.1)/(INDEX('la-liga ranking'!$A$2:$I$21,MATCH($A187,'la-liga ranking'!$A$2:$A$21,0),4)+0.1)</f>
        <v>1.3703703703703705</v>
      </c>
      <c r="Q187" s="22">
        <f>(INDEX('la-liga ranking'!$A$2:$I$21,MATCH($B187,'la-liga ranking'!$A$2:$A$21,0),5)+0.1)/(INDEX('la-liga ranking'!$A$2:$I$21,MATCH($A187,'la-liga ranking'!$A$2:$A$21,0),5)+0.1)</f>
        <v>0.73821989528795806</v>
      </c>
      <c r="R187" s="22">
        <f t="shared" si="42"/>
        <v>24.135968348875341</v>
      </c>
      <c r="S187" s="22">
        <f t="shared" si="43"/>
        <v>27.444264311435482</v>
      </c>
      <c r="T187" s="22">
        <f t="shared" si="37"/>
        <v>51.580232660310827</v>
      </c>
      <c r="U187" s="14">
        <f t="shared" si="38"/>
        <v>0.46793058317178005</v>
      </c>
      <c r="V187" s="14">
        <f t="shared" si="39"/>
        <v>0.53206941682821984</v>
      </c>
      <c r="W187" t="str">
        <f t="shared" si="40"/>
        <v>A</v>
      </c>
      <c r="X187" t="b">
        <f t="shared" si="41"/>
        <v>1</v>
      </c>
    </row>
    <row r="188" spans="1:24" x14ac:dyDescent="0.25">
      <c r="A188" t="str">
        <v>Espanyol</v>
      </c>
      <c r="B188" t="str">
        <v>Elche CF</v>
      </c>
      <c r="C188">
        <v>1</v>
      </c>
      <c r="D188">
        <v>2</v>
      </c>
      <c r="E188" t="str">
        <v>A</v>
      </c>
      <c r="F188" s="22">
        <f>INDEX('la-liga ranking'!$A$2:$I$21,MATCH($A188,'la-liga ranking'!$A$2:$A$21,0),7)/(INDEX('la-liga ranking'!$A$2:$I$21,MATCH($B188,'la-liga ranking'!$A$2:$A$21,0),7)+0.1)</f>
        <v>1.0242587601078166</v>
      </c>
      <c r="G188" s="22">
        <f>INDEX('la-liga ranking'!$A$2:$I$21,MATCH($A188,'la-liga ranking'!$A$2:$A$21,0),8)/(INDEX('la-liga ranking'!$A$2:$I$21,MATCH($B188,'la-liga ranking'!$A$2:$A$21,0),8)+0.1)*-1</f>
        <v>-1.0395010395010396</v>
      </c>
      <c r="H188" s="22">
        <f>INDEX('la-liga ranking'!$A$2:$I$21,MATCH($A188,'la-liga ranking'!$A$2:$A$21,0),9)/(INDEX('la-liga ranking'!$A$2:$I$21,MATCH($B188,'la-liga ranking'!$A$2:$A$21,0),9)+0.1)</f>
        <v>1.0230179028132993</v>
      </c>
      <c r="I188" s="22">
        <f>(INDEX('world ranking'!$A$2:$B$21,MATCH($A188,'world ranking'!$A$2:$A$21,0),2)/(INDEX('world ranking'!$A$2:$B$21,MATCH($B188,'world ranking'!$A$2:$A$21,0),2)+0.1))*20</f>
        <v>19.720093724273323</v>
      </c>
      <c r="J188" s="22">
        <f>(INDEX('la-liga ranking'!$A$2:$I$21,MATCH($A188,'la-liga ranking'!$A$2:$A$21,0),4)/(INDEX('la-liga ranking'!$A$2:$I$21,MATCH($B188,'la-liga ranking'!$A$2:$A$21,0),4)+0.1))*1</f>
        <v>0.99009900990099009</v>
      </c>
      <c r="K188" s="22">
        <f>(INDEX('la-liga ranking'!$A$2:$I$21,MATCH($A188,'la-liga ranking'!$A$2:$A$21,0),5)/(INDEX('la-liga ranking'!$A$2:$I$21,MATCH($B188,'la-liga ranking'!$A$2:$A$21,0),5)+0.1))*-1</f>
        <v>-0.93167701863354024</v>
      </c>
      <c r="L188" s="22">
        <f>(INDEX('la-liga ranking'!$A$2:$I$21,MATCH($B188,'la-liga ranking'!$A$2:$A$21,0),7)+0.1)/INDEX('la-liga ranking'!$A$2:$I$21,MATCH($A188,'la-liga ranking'!$A$2:$A$21,0),7)</f>
        <v>0.97631578947368425</v>
      </c>
      <c r="M188" s="22">
        <f>(INDEX('la-liga ranking'!$A$2:$I$21,MATCH($B188,'la-liga ranking'!$A$2:$A$21,0),8)+0.1)/INDEX('la-liga ranking'!$A$2:$I$21,MATCH($A188,'la-liga ranking'!$A$2:$A$21,0),8)*-1</f>
        <v>-0.96200000000000008</v>
      </c>
      <c r="N188" s="22">
        <f>(INDEX('la-liga ranking'!$A$2:$I$21,MATCH($B188,'la-liga ranking'!$A$2:$A$21,0),9)+0.1)/(INDEX('la-liga ranking'!$A$2:$I$21,MATCH($A188,'la-liga ranking'!$A$2:$A$21,0),9)+0.1)</f>
        <v>0.97506234413965087</v>
      </c>
      <c r="O188" s="22">
        <f>((INDEX('world ranking'!$A$2:$B$21,MATCH($B188,'world ranking'!$A$2:$A$21,0),2)+0.1)/(INDEX('world ranking'!$A$2:$B$21,MATCH($A188,'world ranking'!$A$2:$A$21,0),2)+0.1))*20</f>
        <v>20.282576584676644</v>
      </c>
      <c r="P188" s="22">
        <f>(INDEX('la-liga ranking'!$A$2:$I$21,MATCH($B188,'la-liga ranking'!$A$2:$A$21,0),4)+0.1)/(INDEX('la-liga ranking'!$A$2:$I$21,MATCH($A188,'la-liga ranking'!$A$2:$A$21,0),4)+0.1)*1</f>
        <v>1</v>
      </c>
      <c r="Q188" s="22">
        <f>(INDEX('la-liga ranking'!$A$2:$I$21,MATCH($B188,'la-liga ranking'!$A$2:$A$21,0),5)+0.1)/(INDEX('la-liga ranking'!$A$2:$I$21,MATCH($A188,'la-liga ranking'!$A$2:$A$21,0),5)+0.1)*-1</f>
        <v>-1.066225165562914</v>
      </c>
      <c r="R188" s="22">
        <f>(SUM(F188:K188))*1.05</f>
        <v>21.825605905908894</v>
      </c>
      <c r="S188" s="22">
        <f>SUM(L188:Q188)</f>
        <v>21.205729552727064</v>
      </c>
      <c r="T188" s="22">
        <f t="shared" si="37"/>
        <v>43.031335458635958</v>
      </c>
      <c r="U188" s="14">
        <f t="shared" si="38"/>
        <v>0.50720261579817438</v>
      </c>
      <c r="V188" s="14">
        <f t="shared" si="39"/>
        <v>0.49279738420182556</v>
      </c>
      <c r="W188" t="str">
        <f t="shared" si="40"/>
        <v>H</v>
      </c>
      <c r="X188" t="b">
        <f t="shared" si="41"/>
        <v>0</v>
      </c>
    </row>
    <row r="189" spans="1:24" x14ac:dyDescent="0.25">
      <c r="A189" t="str">
        <v>Rayo Vallecano</v>
      </c>
      <c r="B189" t="str">
        <v>Real Betis Balompié</v>
      </c>
      <c r="C189">
        <v>1</v>
      </c>
      <c r="D189">
        <v>1</v>
      </c>
      <c r="E189" t="str">
        <v>D</v>
      </c>
      <c r="F189" s="22">
        <f>INDEX('la-liga ranking'!$A$2:$I$21,MATCH($A189,'la-liga ranking'!$A$2:$A$21,0),7)/(INDEX('la-liga ranking'!$A$2:$I$21,MATCH($B189,'la-liga ranking'!$A$2:$A$21,0),7)+0.1)</f>
        <v>0.61295971978984232</v>
      </c>
      <c r="G189" s="22">
        <f>INDEX('la-liga ranking'!$A$2:$I$21,MATCH($A189,'la-liga ranking'!$A$2:$A$21,0),8)/(INDEX('la-liga ranking'!$A$2:$I$21,MATCH($B189,'la-liga ranking'!$A$2:$A$21,0),8)+0.1)</f>
        <v>0.97256857855361589</v>
      </c>
      <c r="H189" s="22">
        <f>INDEX('la-liga ranking'!$A$2:$I$21,MATCH($A189,'la-liga ranking'!$A$2:$A$21,0),9)/(INDEX('la-liga ranking'!$A$2:$I$21,MATCH($B189,'la-liga ranking'!$A$2:$A$21,0),9)+0.1)</f>
        <v>0.72289156626506024</v>
      </c>
      <c r="I189" s="22">
        <f>(INDEX('world ranking'!$A$2:$B$21,MATCH($A189,'world ranking'!$A$2:$A$21,0),2)/(INDEX('world ranking'!$A$2:$B$21,MATCH($B189,'world ranking'!$A$2:$A$21,0),2)+0.1))*20</f>
        <v>17.862270978117284</v>
      </c>
      <c r="J189" s="22">
        <f>INDEX('la-liga ranking'!$A$2:$I$21,MATCH($A189,'la-liga ranking'!$A$2:$A$21,0),4)/(INDEX('la-liga ranking'!$A$2:$I$21,MATCH($B189,'la-liga ranking'!$A$2:$A$21,0),4)+0.1)</f>
        <v>0.64327485380116955</v>
      </c>
      <c r="K189" s="22">
        <f>INDEX('la-liga ranking'!$A$2:$I$21,MATCH($A189,'la-liga ranking'!$A$2:$A$21,0),5)/(INDEX('la-liga ranking'!$A$2:$I$21,MATCH($B189,'la-liga ranking'!$A$2:$A$21,0),5)+0.1)</f>
        <v>1.3513513513513513</v>
      </c>
      <c r="L189" s="22">
        <f>(INDEX('la-liga ranking'!$A$2:$I$21,MATCH($B189,'la-liga ranking'!$A$2:$A$21,0),7)+0.1)/INDEX('la-liga ranking'!$A$2:$I$21,MATCH($A189,'la-liga ranking'!$A$2:$A$21,0),7)</f>
        <v>1.6314285714285715</v>
      </c>
      <c r="M189" s="22">
        <f>(INDEX('la-liga ranking'!$A$2:$I$21,MATCH($B189,'la-liga ranking'!$A$2:$A$21,0),8)+0.1)/INDEX('la-liga ranking'!$A$2:$I$21,MATCH($A189,'la-liga ranking'!$A$2:$A$21,0),8)</f>
        <v>1.0282051282051283</v>
      </c>
      <c r="N189" s="22">
        <f>(INDEX('la-liga ranking'!$A$2:$I$21,MATCH($B189,'la-liga ranking'!$A$2:$A$21,0),9)+0.1)/(INDEX('la-liga ranking'!$A$2:$I$21,MATCH($A189,'la-liga ranking'!$A$2:$A$21,0),9)+0.1)</f>
        <v>1.3800475059382422</v>
      </c>
      <c r="O189" s="22">
        <f>((INDEX('world ranking'!$A$2:$B$21,MATCH($B189,'world ranking'!$A$2:$A$21,0),2)+0.1)/(INDEX('world ranking'!$A$2:$B$21,MATCH($A189,'world ranking'!$A$2:$A$21,0),2)+0.1))*20</f>
        <v>22.392129123529031</v>
      </c>
      <c r="P189" s="22">
        <f>(INDEX('la-liga ranking'!$A$2:$I$21,MATCH($B189,'la-liga ranking'!$A$2:$A$21,0),4)+0.1)/(INDEX('la-liga ranking'!$A$2:$I$21,MATCH($A189,'la-liga ranking'!$A$2:$A$21,0),4)+0.1)</f>
        <v>1.5405405405405408</v>
      </c>
      <c r="Q189" s="22">
        <f>(INDEX('la-liga ranking'!$A$2:$I$21,MATCH($B189,'la-liga ranking'!$A$2:$A$21,0),5)+0.1)/(INDEX('la-liga ranking'!$A$2:$I$21,MATCH($A189,'la-liga ranking'!$A$2:$A$21,0),5)+0.1)</f>
        <v>0.73509933774834435</v>
      </c>
      <c r="R189" s="22">
        <f t="shared" si="42"/>
        <v>22.941103144554059</v>
      </c>
      <c r="S189" s="22">
        <f t="shared" si="43"/>
        <v>28.707450207389858</v>
      </c>
      <c r="T189" s="22">
        <f t="shared" si="37"/>
        <v>51.648553351943917</v>
      </c>
      <c r="U189" s="14">
        <f t="shared" si="38"/>
        <v>0.44417707090900765</v>
      </c>
      <c r="V189" s="14">
        <f t="shared" si="39"/>
        <v>0.55582292909099229</v>
      </c>
      <c r="W189" t="str">
        <f t="shared" si="40"/>
        <v>A</v>
      </c>
      <c r="X189" t="b">
        <f t="shared" si="41"/>
        <v>1</v>
      </c>
    </row>
    <row r="190" spans="1:24" x14ac:dyDescent="0.25">
      <c r="A190" t="str">
        <v>Sevilla</v>
      </c>
      <c r="B190" t="str">
        <v>Getafe</v>
      </c>
      <c r="C190">
        <v>1</v>
      </c>
      <c r="D190">
        <v>0</v>
      </c>
      <c r="E190" t="str">
        <v>H</v>
      </c>
      <c r="F190" s="22">
        <f>INDEX('la-liga ranking'!$A$2:$I$21,MATCH($A190,'la-liga ranking'!$A$2:$A$21,0),7)/(INDEX('la-liga ranking'!$A$2:$I$21,MATCH($B190,'la-liga ranking'!$A$2:$A$21,0),7)+0.1)</f>
        <v>1.6398713826366558</v>
      </c>
      <c r="G190" s="22">
        <f>INDEX('la-liga ranking'!$A$2:$I$21,MATCH($A190,'la-liga ranking'!$A$2:$A$21,0),8)/(INDEX('la-liga ranking'!$A$2:$I$21,MATCH($B190,'la-liga ranking'!$A$2:$A$21,0),8)+0.1)*-1</f>
        <v>-0.78167115902964956</v>
      </c>
      <c r="H190" s="22">
        <f>INDEX('la-liga ranking'!$A$2:$I$21,MATCH($A190,'la-liga ranking'!$A$2:$A$21,0),9)/(INDEX('la-liga ranking'!$A$2:$I$21,MATCH($B190,'la-liga ranking'!$A$2:$A$21,0),9)+0.1)</f>
        <v>1.752021563342318</v>
      </c>
      <c r="I190" s="22">
        <f>(INDEX('world ranking'!$A$2:$B$21,MATCH($A190,'world ranking'!$A$2:$A$21,0),2)/(INDEX('world ranking'!$A$2:$B$21,MATCH($B190,'world ranking'!$A$2:$A$21,0),2)+0.1))*20</f>
        <v>22.704984172304638</v>
      </c>
      <c r="J190" s="22">
        <f>(INDEX('la-liga ranking'!$A$2:$I$21,MATCH($A190,'la-liga ranking'!$A$2:$A$21,0),4)/(INDEX('la-liga ranking'!$A$2:$I$21,MATCH($B190,'la-liga ranking'!$A$2:$A$21,0),4)+0.1))*1</f>
        <v>2.0987654320987654</v>
      </c>
      <c r="K190" s="22">
        <f>(INDEX('la-liga ranking'!$A$2:$I$21,MATCH($A190,'la-liga ranking'!$A$2:$A$21,0),5)/(INDEX('la-liga ranking'!$A$2:$I$21,MATCH($B190,'la-liga ranking'!$A$2:$A$21,0),5)+0.1))*-1</f>
        <v>-0.28368794326241137</v>
      </c>
      <c r="L190" s="22">
        <f>(INDEX('la-liga ranking'!$A$2:$I$21,MATCH($B190,'la-liga ranking'!$A$2:$A$21,0),7)+0.1)/INDEX('la-liga ranking'!$A$2:$I$21,MATCH($A190,'la-liga ranking'!$A$2:$A$21,0),7)</f>
        <v>0.6098039215686275</v>
      </c>
      <c r="M190" s="22">
        <f>(INDEX('la-liga ranking'!$A$2:$I$21,MATCH($B190,'la-liga ranking'!$A$2:$A$21,0),8)+0.1)/INDEX('la-liga ranking'!$A$2:$I$21,MATCH($A190,'la-liga ranking'!$A$2:$A$21,0),8)*-1</f>
        <v>-1.2793103448275862</v>
      </c>
      <c r="N190" s="22">
        <f>(INDEX('la-liga ranking'!$A$2:$I$21,MATCH($B190,'la-liga ranking'!$A$2:$A$21,0),9)+0.1)/(INDEX('la-liga ranking'!$A$2:$I$21,MATCH($A190,'la-liga ranking'!$A$2:$A$21,0),9)+0.1)</f>
        <v>0.56989247311827962</v>
      </c>
      <c r="O190" s="22">
        <f>((INDEX('world ranking'!$A$2:$B$21,MATCH($B190,'world ranking'!$A$2:$A$21,0),2)+0.1)/(INDEX('world ranking'!$A$2:$B$21,MATCH($A190,'world ranking'!$A$2:$A$21,0),2)+0.1))*20</f>
        <v>17.616314034224484</v>
      </c>
      <c r="P190" s="22">
        <f>(INDEX('la-liga ranking'!$A$2:$I$21,MATCH($B190,'la-liga ranking'!$A$2:$A$21,0),4)+0.1)/(INDEX('la-liga ranking'!$A$2:$I$21,MATCH($A190,'la-liga ranking'!$A$2:$A$21,0),4)+0.1)*1</f>
        <v>0.47368421052631571</v>
      </c>
      <c r="Q190" s="22">
        <f>(INDEX('la-liga ranking'!$A$2:$I$21,MATCH($B190,'la-liga ranking'!$A$2:$A$21,0),5)+0.1)/(INDEX('la-liga ranking'!$A$2:$I$21,MATCH($A190,'la-liga ranking'!$A$2:$A$21,0),5)+0.1)*-1</f>
        <v>-3.4390243902439028</v>
      </c>
      <c r="R190" s="22">
        <f>(SUM(F190:K190))*1.05</f>
        <v>28.486797620494833</v>
      </c>
      <c r="S190" s="22">
        <f>SUM(L190:Q190)</f>
        <v>14.551359904366217</v>
      </c>
      <c r="T190" s="22">
        <f t="shared" si="37"/>
        <v>43.038157524861049</v>
      </c>
      <c r="U190" s="14">
        <f t="shared" si="38"/>
        <v>0.66189630920049025</v>
      </c>
      <c r="V190" s="14">
        <f t="shared" si="39"/>
        <v>0.3381036907995098</v>
      </c>
      <c r="W190" t="str">
        <f t="shared" si="40"/>
        <v>H</v>
      </c>
      <c r="X190" t="b">
        <f t="shared" si="41"/>
        <v>1</v>
      </c>
    </row>
    <row r="191" spans="1:24" x14ac:dyDescent="0.25">
      <c r="A191" t="str">
        <v>Deportivo Alavés</v>
      </c>
      <c r="B191" t="str">
        <v>Athletic Club</v>
      </c>
      <c r="C191">
        <v>0</v>
      </c>
      <c r="D191">
        <v>0</v>
      </c>
      <c r="E191" t="str">
        <v>D</v>
      </c>
      <c r="F191" s="22">
        <f>INDEX('la-liga ranking'!$A$2:$I$21,MATCH($A191,'la-liga ranking'!$A$2:$A$21,0),7)/(INDEX('la-liga ranking'!$A$2:$I$21,MATCH($B191,'la-liga ranking'!$A$2:$A$21,0),7)+0.1)</f>
        <v>0.68126520681265201</v>
      </c>
      <c r="G191" s="22">
        <f>INDEX('la-liga ranking'!$A$2:$I$21,MATCH($A191,'la-liga ranking'!$A$2:$A$21,0),8)/(INDEX('la-liga ranking'!$A$2:$I$21,MATCH($B191,'la-liga ranking'!$A$2:$A$21,0),8)+0.1)</f>
        <v>1.7595307917888563</v>
      </c>
      <c r="H191" s="22">
        <f>INDEX('la-liga ranking'!$A$2:$I$21,MATCH($A191,'la-liga ranking'!$A$2:$A$21,0),9)/(INDEX('la-liga ranking'!$A$2:$I$21,MATCH($B191,'la-liga ranking'!$A$2:$A$21,0),9)+0.1)</f>
        <v>0.5374280230326296</v>
      </c>
      <c r="I191" s="22">
        <f>(INDEX('world ranking'!$A$2:$B$21,MATCH($A191,'world ranking'!$A$2:$A$21,0),2)/(INDEX('world ranking'!$A$2:$B$21,MATCH($B191,'world ranking'!$A$2:$A$21,0),2)+0.1))*20</f>
        <v>17.974221646754167</v>
      </c>
      <c r="J191" s="22">
        <f>INDEX('la-liga ranking'!$A$2:$I$21,MATCH($A191,'la-liga ranking'!$A$2:$A$21,0),4)/(INDEX('la-liga ranking'!$A$2:$I$21,MATCH($B191,'la-liga ranking'!$A$2:$A$21,0),4)+0.1)</f>
        <v>0.53435114503816794</v>
      </c>
      <c r="K191" s="22">
        <f>INDEX('la-liga ranking'!$A$2:$I$21,MATCH($A191,'la-liga ranking'!$A$2:$A$21,0),5)/(INDEX('la-liga ranking'!$A$2:$I$21,MATCH($B191,'la-liga ranking'!$A$2:$A$21,0),5)+0.1)</f>
        <v>2.3076923076923079</v>
      </c>
      <c r="L191" s="22">
        <f>(INDEX('la-liga ranking'!$A$2:$I$21,MATCH($B191,'la-liga ranking'!$A$2:$A$21,0),7)+0.1)/INDEX('la-liga ranking'!$A$2:$I$21,MATCH($A191,'la-liga ranking'!$A$2:$A$21,0),7)</f>
        <v>1.467857142857143</v>
      </c>
      <c r="M191" s="22">
        <f>(INDEX('la-liga ranking'!$A$2:$I$21,MATCH($B191,'la-liga ranking'!$A$2:$A$21,0),8)+0.1)/INDEX('la-liga ranking'!$A$2:$I$21,MATCH($A191,'la-liga ranking'!$A$2:$A$21,0),8)</f>
        <v>0.56833333333333336</v>
      </c>
      <c r="N191" s="22">
        <f>(INDEX('la-liga ranking'!$A$2:$I$21,MATCH($B191,'la-liga ranking'!$A$2:$A$21,0),9)+0.1)/(INDEX('la-liga ranking'!$A$2:$I$21,MATCH($A191,'la-liga ranking'!$A$2:$A$21,0),9)+0.1)</f>
        <v>1.8540925266903914</v>
      </c>
      <c r="O191" s="22">
        <f>((INDEX('world ranking'!$A$2:$B$21,MATCH($B191,'world ranking'!$A$2:$A$21,0),2)+0.1)/(INDEX('world ranking'!$A$2:$B$21,MATCH($A191,'world ranking'!$A$2:$A$21,0),2)+0.1))*20</f>
        <v>22.252635714753453</v>
      </c>
      <c r="P191" s="22">
        <f>(INDEX('la-liga ranking'!$A$2:$I$21,MATCH($B191,'la-liga ranking'!$A$2:$A$21,0),4)+0.1)/(INDEX('la-liga ranking'!$A$2:$I$21,MATCH($A191,'la-liga ranking'!$A$2:$A$21,0),4)+0.1)</f>
        <v>1.8450704225352113</v>
      </c>
      <c r="Q191" s="22">
        <f>(INDEX('la-liga ranking'!$A$2:$I$21,MATCH($B191,'la-liga ranking'!$A$2:$A$21,0),5)+0.1)/(INDEX('la-liga ranking'!$A$2:$I$21,MATCH($A191,'la-liga ranking'!$A$2:$A$21,0),5)+0.1)</f>
        <v>0.43127962085308053</v>
      </c>
      <c r="R191" s="22">
        <f t="shared" si="42"/>
        <v>24.627296240357936</v>
      </c>
      <c r="S191" s="22">
        <f t="shared" si="43"/>
        <v>28.419268761022611</v>
      </c>
      <c r="T191" s="22">
        <f t="shared" si="37"/>
        <v>53.046565001380543</v>
      </c>
      <c r="U191" s="14">
        <f t="shared" si="38"/>
        <v>0.46425807664863894</v>
      </c>
      <c r="V191" s="14">
        <f t="shared" si="39"/>
        <v>0.53574192335136117</v>
      </c>
      <c r="W191" t="str">
        <f t="shared" si="40"/>
        <v>A</v>
      </c>
      <c r="X191" t="b">
        <f t="shared" si="41"/>
        <v>1</v>
      </c>
    </row>
    <row r="192" spans="1:24" x14ac:dyDescent="0.25">
      <c r="A192" t="str">
        <v>Osasuna</v>
      </c>
      <c r="B192" t="str">
        <v>Cádiz</v>
      </c>
      <c r="C192">
        <v>2</v>
      </c>
      <c r="D192">
        <v>0</v>
      </c>
      <c r="E192" t="str">
        <v>H</v>
      </c>
      <c r="F192" s="22">
        <f>INDEX('la-liga ranking'!$A$2:$I$21,MATCH($A192,'la-liga ranking'!$A$2:$A$21,0),7)/(INDEX('la-liga ranking'!$A$2:$I$21,MATCH($B192,'la-liga ranking'!$A$2:$A$21,0),7)+0.1)</f>
        <v>1.0876132930513596</v>
      </c>
      <c r="G192" s="22">
        <f>INDEX('la-liga ranking'!$A$2:$I$21,MATCH($A192,'la-liga ranking'!$A$2:$A$21,0),8)/(INDEX('la-liga ranking'!$A$2:$I$21,MATCH($B192,'la-liga ranking'!$A$2:$A$21,0),8)+0.1)*-1</f>
        <v>-0.97664543524416136</v>
      </c>
      <c r="H192" s="22">
        <f>INDEX('la-liga ranking'!$A$2:$I$21,MATCH($A192,'la-liga ranking'!$A$2:$A$21,0),9)/(INDEX('la-liga ranking'!$A$2:$I$21,MATCH($B192,'la-liga ranking'!$A$2:$A$21,0),9)+0.1)</f>
        <v>1.3105413105413104</v>
      </c>
      <c r="I192" s="22">
        <f>(INDEX('world ranking'!$A$2:$B$21,MATCH($A192,'world ranking'!$A$2:$A$21,0),2)/(INDEX('world ranking'!$A$2:$B$21,MATCH($B192,'world ranking'!$A$2:$A$21,0),2)+0.1))*20</f>
        <v>21.44515957799748</v>
      </c>
      <c r="J192" s="22">
        <f>(INDEX('la-liga ranking'!$A$2:$I$21,MATCH($A192,'la-liga ranking'!$A$2:$A$21,0),4)/(INDEX('la-liga ranking'!$A$2:$I$21,MATCH($B192,'la-liga ranking'!$A$2:$A$21,0),4)+0.1))*1</f>
        <v>1.6901408450704227</v>
      </c>
      <c r="K192" s="22">
        <f>(INDEX('la-liga ranking'!$A$2:$I$21,MATCH($A192,'la-liga ranking'!$A$2:$A$21,0),5)/(INDEX('la-liga ranking'!$A$2:$I$21,MATCH($B192,'la-liga ranking'!$A$2:$A$21,0),5)+0.1))*-1</f>
        <v>-0.92198581560283688</v>
      </c>
      <c r="L192" s="22">
        <f>(INDEX('la-liga ranking'!$A$2:$I$21,MATCH($B192,'la-liga ranking'!$A$2:$A$21,0),7)+0.1)/INDEX('la-liga ranking'!$A$2:$I$21,MATCH($A192,'la-liga ranking'!$A$2:$A$21,0),7)</f>
        <v>0.91944444444444451</v>
      </c>
      <c r="M192" s="22">
        <f>(INDEX('la-liga ranking'!$A$2:$I$21,MATCH($B192,'la-liga ranking'!$A$2:$A$21,0),8)+0.1)/INDEX('la-liga ranking'!$A$2:$I$21,MATCH($A192,'la-liga ranking'!$A$2:$A$21,0),8)*-1</f>
        <v>-1.0239130434782608</v>
      </c>
      <c r="N192" s="22">
        <f>(INDEX('la-liga ranking'!$A$2:$I$21,MATCH($B192,'la-liga ranking'!$A$2:$A$21,0),9)+0.1)/(INDEX('la-liga ranking'!$A$2:$I$21,MATCH($A192,'la-liga ranking'!$A$2:$A$21,0),9)+0.1)</f>
        <v>0.76138828633405642</v>
      </c>
      <c r="O192" s="22">
        <f>((INDEX('world ranking'!$A$2:$B$21,MATCH($B192,'world ranking'!$A$2:$A$21,0),2)+0.1)/(INDEX('world ranking'!$A$2:$B$21,MATCH($A192,'world ranking'!$A$2:$A$21,0),2)+0.1))*20</f>
        <v>18.651073572179939</v>
      </c>
      <c r="P192" s="22">
        <f>(INDEX('la-liga ranking'!$A$2:$I$21,MATCH($B192,'la-liga ranking'!$A$2:$A$21,0),4)+0.1)/(INDEX('la-liga ranking'!$A$2:$I$21,MATCH($A192,'la-liga ranking'!$A$2:$A$21,0),4)+0.1)*1</f>
        <v>0.58677685950413216</v>
      </c>
      <c r="Q192" s="22">
        <f>(INDEX('la-liga ranking'!$A$2:$I$21,MATCH($B192,'la-liga ranking'!$A$2:$A$21,0),5)+0.1)/(INDEX('la-liga ranking'!$A$2:$I$21,MATCH($A192,'la-liga ranking'!$A$2:$A$21,0),5)+0.1)*-1</f>
        <v>-1.0763358778625953</v>
      </c>
      <c r="R192" s="22">
        <f>(SUM(F192:K192))*1.05</f>
        <v>24.81656496460425</v>
      </c>
      <c r="S192" s="22">
        <f>SUM(L192:Q192)</f>
        <v>18.818434241121714</v>
      </c>
      <c r="T192" s="22">
        <f t="shared" si="37"/>
        <v>43.634999205725961</v>
      </c>
      <c r="U192" s="14">
        <f t="shared" si="38"/>
        <v>0.56873073029293697</v>
      </c>
      <c r="V192" s="14">
        <f t="shared" si="39"/>
        <v>0.43126926970706314</v>
      </c>
      <c r="W192" t="str">
        <f t="shared" si="40"/>
        <v>H</v>
      </c>
      <c r="X192" t="b">
        <f t="shared" si="41"/>
        <v>1</v>
      </c>
    </row>
    <row r="193" spans="1:24" x14ac:dyDescent="0.25">
      <c r="A193" t="str">
        <v>Villarreal</v>
      </c>
      <c r="B193" t="str">
        <v>Atlético Madrid</v>
      </c>
      <c r="C193">
        <v>2</v>
      </c>
      <c r="D193">
        <v>2</v>
      </c>
      <c r="E193" t="str">
        <v>D</v>
      </c>
      <c r="F193" s="22">
        <f>INDEX('la-liga ranking'!$A$2:$I$21,MATCH($A193,'la-liga ranking'!$A$2:$A$21,0),7)/(INDEX('la-liga ranking'!$A$2:$I$21,MATCH($B193,'la-liga ranking'!$A$2:$A$21,0),7)+0.1)</f>
        <v>0.91514143094841927</v>
      </c>
      <c r="G193" s="22">
        <f>INDEX('la-liga ranking'!$A$2:$I$21,MATCH($A193,'la-liga ranking'!$A$2:$A$21,0),8)/(INDEX('la-liga ranking'!$A$2:$I$21,MATCH($B193,'la-liga ranking'!$A$2:$A$21,0),8)+0.1)</f>
        <v>0.82725060827250607</v>
      </c>
      <c r="H193" s="22">
        <f>INDEX('la-liga ranking'!$A$2:$I$21,MATCH($A193,'la-liga ranking'!$A$2:$A$21,0),9)/(INDEX('la-liga ranking'!$A$2:$I$21,MATCH($B193,'la-liga ranking'!$A$2:$A$21,0),9)+0.1)</f>
        <v>0.82683307332293299</v>
      </c>
      <c r="I193" s="22">
        <f>(INDEX('world ranking'!$A$2:$B$21,MATCH($A193,'world ranking'!$A$2:$A$21,0),2)/(INDEX('world ranking'!$A$2:$B$21,MATCH($B193,'world ranking'!$A$2:$A$21,0),2)+0.1))*20</f>
        <v>20.053991515618975</v>
      </c>
      <c r="J193" s="22">
        <f>INDEX('la-liga ranking'!$A$2:$I$21,MATCH($A193,'la-liga ranking'!$A$2:$A$21,0),4)/(INDEX('la-liga ranking'!$A$2:$I$21,MATCH($B193,'la-liga ranking'!$A$2:$A$21,0),4)+0.1)</f>
        <v>0.73298429319371727</v>
      </c>
      <c r="K193" s="22">
        <f>INDEX('la-liga ranking'!$A$2:$I$21,MATCH($A193,'la-liga ranking'!$A$2:$A$21,0),5)/(INDEX('la-liga ranking'!$A$2:$I$21,MATCH($B193,'la-liga ranking'!$A$2:$A$21,0),5)+0.1)</f>
        <v>1.098901098901099</v>
      </c>
      <c r="L193" s="22">
        <f>(INDEX('la-liga ranking'!$A$2:$I$21,MATCH($B193,'la-liga ranking'!$A$2:$A$21,0),7)+0.1)/INDEX('la-liga ranking'!$A$2:$I$21,MATCH($A193,'la-liga ranking'!$A$2:$A$21,0),7)</f>
        <v>1.0927272727272728</v>
      </c>
      <c r="M193" s="22">
        <f>(INDEX('la-liga ranking'!$A$2:$I$21,MATCH($B193,'la-liga ranking'!$A$2:$A$21,0),8)+0.1)/INDEX('la-liga ranking'!$A$2:$I$21,MATCH($A193,'la-liga ranking'!$A$2:$A$21,0),8)</f>
        <v>1.2088235294117649</v>
      </c>
      <c r="N193" s="22">
        <f>(INDEX('la-liga ranking'!$A$2:$I$21,MATCH($B193,'la-liga ranking'!$A$2:$A$21,0),9)+0.1)/(INDEX('la-liga ranking'!$A$2:$I$21,MATCH($A193,'la-liga ranking'!$A$2:$A$21,0),9)+0.1)</f>
        <v>1.207156308851224</v>
      </c>
      <c r="O193" s="22">
        <f>((INDEX('world ranking'!$A$2:$B$21,MATCH($B193,'world ranking'!$A$2:$A$21,0),2)+0.1)/(INDEX('world ranking'!$A$2:$B$21,MATCH($A193,'world ranking'!$A$2:$A$21,0),2)+0.1))*20</f>
        <v>19.945057963848139</v>
      </c>
      <c r="P193" s="22">
        <f>(INDEX('la-liga ranking'!$A$2:$I$21,MATCH($B193,'la-liga ranking'!$A$2:$A$21,0),4)+0.1)/(INDEX('la-liga ranking'!$A$2:$I$21,MATCH($A193,'la-liga ranking'!$A$2:$A$21,0),4)+0.1)</f>
        <v>1.3546099290780143</v>
      </c>
      <c r="Q193" s="22">
        <f>(INDEX('la-liga ranking'!$A$2:$I$21,MATCH($B193,'la-liga ranking'!$A$2:$A$21,0),5)+0.1)/(INDEX('la-liga ranking'!$A$2:$I$21,MATCH($A193,'la-liga ranking'!$A$2:$A$21,0),5)+0.1)</f>
        <v>0.90099009900990101</v>
      </c>
      <c r="R193" s="22">
        <f t="shared" si="42"/>
        <v>25.311030590966663</v>
      </c>
      <c r="S193" s="22">
        <f t="shared" si="43"/>
        <v>25.709365102926316</v>
      </c>
      <c r="T193" s="22">
        <f t="shared" si="37"/>
        <v>51.020395693892979</v>
      </c>
      <c r="U193" s="14">
        <f t="shared" si="38"/>
        <v>0.49609632082873739</v>
      </c>
      <c r="V193" s="14">
        <f t="shared" si="39"/>
        <v>0.50390367917126266</v>
      </c>
      <c r="W193" t="str">
        <f t="shared" si="40"/>
        <v>A</v>
      </c>
      <c r="X193" t="b">
        <f t="shared" si="41"/>
        <v>1</v>
      </c>
    </row>
    <row r="194" spans="1:24" x14ac:dyDescent="0.25">
      <c r="A194" t="str">
        <v>Levante</v>
      </c>
      <c r="B194" t="str">
        <v>RCD Mallorca</v>
      </c>
      <c r="C194">
        <v>2</v>
      </c>
      <c r="D194">
        <v>0</v>
      </c>
      <c r="E194" t="str">
        <v>H</v>
      </c>
      <c r="F194" s="22">
        <f>INDEX('la-liga ranking'!$A$2:$I$21,MATCH($A194,'la-liga ranking'!$A$2:$A$21,0),7)/(INDEX('la-liga ranking'!$A$2:$I$21,MATCH($B194,'la-liga ranking'!$A$2:$A$21,0),7)+0.1)</f>
        <v>1.3707165109034267</v>
      </c>
      <c r="G194" s="22">
        <f>INDEX('la-liga ranking'!$A$2:$I$21,MATCH($A194,'la-liga ranking'!$A$2:$A$21,0),8)/(INDEX('la-liga ranking'!$A$2:$I$21,MATCH($B194,'la-liga ranking'!$A$2:$A$21,0),8)+0.1)*-1</f>
        <v>-1.0789049919484701</v>
      </c>
      <c r="H194" s="22">
        <f>INDEX('la-liga ranking'!$A$2:$I$21,MATCH($A194,'la-liga ranking'!$A$2:$A$21,0),9)/(INDEX('la-liga ranking'!$A$2:$I$21,MATCH($B194,'la-liga ranking'!$A$2:$A$21,0),9)+0.1)</f>
        <v>0.90342679127725856</v>
      </c>
      <c r="I194" s="22">
        <f>(INDEX('world ranking'!$A$2:$B$21,MATCH($A194,'world ranking'!$A$2:$A$21,0),2)/(INDEX('world ranking'!$A$2:$B$21,MATCH($B194,'world ranking'!$A$2:$A$21,0),2)+0.1))*20</f>
        <v>19.789280806229961</v>
      </c>
      <c r="J194" s="22">
        <f>(INDEX('la-liga ranking'!$A$2:$I$21,MATCH($A194,'la-liga ranking'!$A$2:$A$21,0),4)/(INDEX('la-liga ranking'!$A$2:$I$21,MATCH($B194,'la-liga ranking'!$A$2:$A$21,0),4)+0.1))*1</f>
        <v>0.74074074074074081</v>
      </c>
      <c r="K194" s="22">
        <f>(INDEX('la-liga ranking'!$A$2:$I$21,MATCH($A194,'la-liga ranking'!$A$2:$A$21,0),5)/(INDEX('la-liga ranking'!$A$2:$I$21,MATCH($B194,'la-liga ranking'!$A$2:$A$21,0),5)+0.1))*-1</f>
        <v>-0.94240837696335067</v>
      </c>
      <c r="L194" s="22">
        <f>(INDEX('la-liga ranking'!$A$2:$I$21,MATCH($B194,'la-liga ranking'!$A$2:$A$21,0),7)+0.1)/INDEX('la-liga ranking'!$A$2:$I$21,MATCH($A194,'la-liga ranking'!$A$2:$A$21,0),7)</f>
        <v>0.72954545454545461</v>
      </c>
      <c r="M194" s="22">
        <f>(INDEX('la-liga ranking'!$A$2:$I$21,MATCH($B194,'la-liga ranking'!$A$2:$A$21,0),8)+0.1)/INDEX('la-liga ranking'!$A$2:$I$21,MATCH($A194,'la-liga ranking'!$A$2:$A$21,0),8)*-1</f>
        <v>-0.92686567164179101</v>
      </c>
      <c r="N194" s="22">
        <f>(INDEX('la-liga ranking'!$A$2:$I$21,MATCH($B194,'la-liga ranking'!$A$2:$A$21,0),9)+0.1)/(INDEX('la-liga ranking'!$A$2:$I$21,MATCH($A194,'la-liga ranking'!$A$2:$A$21,0),9)+0.1)</f>
        <v>1.1030927835051547</v>
      </c>
      <c r="O194" s="22">
        <f>((INDEX('world ranking'!$A$2:$B$21,MATCH($B194,'world ranking'!$A$2:$A$21,0),2)+0.1)/(INDEX('world ranking'!$A$2:$B$21,MATCH($A194,'world ranking'!$A$2:$A$21,0),2)+0.1))*20</f>
        <v>20.211626215197409</v>
      </c>
      <c r="P194" s="22">
        <f>(INDEX('la-liga ranking'!$A$2:$I$21,MATCH($B194,'la-liga ranking'!$A$2:$A$21,0),4)+0.1)/(INDEX('la-liga ranking'!$A$2:$I$21,MATCH($A194,'la-liga ranking'!$A$2:$A$21,0),4)+0.1)*1</f>
        <v>1.3278688524590163</v>
      </c>
      <c r="Q194" s="22">
        <f>(INDEX('la-liga ranking'!$A$2:$I$21,MATCH($B194,'la-liga ranking'!$A$2:$A$21,0),5)+0.1)/(INDEX('la-liga ranking'!$A$2:$I$21,MATCH($A194,'la-liga ranking'!$A$2:$A$21,0),5)+0.1)*-1</f>
        <v>-1.0552486187845305</v>
      </c>
      <c r="R194" s="22">
        <f t="shared" ref="R194:R195" si="52">(SUM(F194:K194))*1.05</f>
        <v>21.821994054251547</v>
      </c>
      <c r="S194" s="22">
        <f t="shared" si="43"/>
        <v>21.390019015280711</v>
      </c>
      <c r="T194" s="22">
        <f t="shared" si="37"/>
        <v>43.212013069532262</v>
      </c>
      <c r="U194" s="14">
        <f t="shared" si="38"/>
        <v>0.50499832116448429</v>
      </c>
      <c r="V194" s="14">
        <f t="shared" si="39"/>
        <v>0.4950016788355156</v>
      </c>
      <c r="W194" t="str">
        <f t="shared" si="40"/>
        <v>H</v>
      </c>
      <c r="X194" t="b">
        <f t="shared" si="41"/>
        <v>1</v>
      </c>
    </row>
    <row r="195" spans="1:24" x14ac:dyDescent="0.25">
      <c r="A195" t="str">
        <v>Real Sociedad</v>
      </c>
      <c r="B195" t="str">
        <v>Celta Vigo</v>
      </c>
      <c r="C195">
        <v>1</v>
      </c>
      <c r="D195">
        <v>0</v>
      </c>
      <c r="E195" t="str">
        <v>H</v>
      </c>
      <c r="F195" s="22">
        <f>INDEX('la-liga ranking'!$A$2:$I$21,MATCH($A195,'la-liga ranking'!$A$2:$A$21,0),7)/(INDEX('la-liga ranking'!$A$2:$I$21,MATCH($B195,'la-liga ranking'!$A$2:$A$21,0),7)+0.1)</f>
        <v>0.82725060827250607</v>
      </c>
      <c r="G195" s="22">
        <f>INDEX('la-liga ranking'!$A$2:$I$21,MATCH($A195,'la-liga ranking'!$A$2:$A$21,0),8)/(INDEX('la-liga ranking'!$A$2:$I$21,MATCH($B195,'la-liga ranking'!$A$2:$A$21,0),8)+0.1)*-1</f>
        <v>-0.89238845144356949</v>
      </c>
      <c r="H195" s="22">
        <f>INDEX('la-liga ranking'!$A$2:$I$21,MATCH($A195,'la-liga ranking'!$A$2:$A$21,0),9)/(INDEX('la-liga ranking'!$A$2:$I$21,MATCH($B195,'la-liga ranking'!$A$2:$A$21,0),9)+0.1)</f>
        <v>1.2993039443155452</v>
      </c>
      <c r="I195" s="22">
        <f>(INDEX('world ranking'!$A$2:$B$21,MATCH($A195,'world ranking'!$A$2:$A$21,0),2)/(INDEX('world ranking'!$A$2:$B$21,MATCH($B195,'world ranking'!$A$2:$A$21,0),2)+0.1))*20</f>
        <v>20.069901072211366</v>
      </c>
      <c r="J195" s="22">
        <f>(INDEX('la-liga ranking'!$A$2:$I$21,MATCH($A195,'la-liga ranking'!$A$2:$A$21,0),4)/(INDEX('la-liga ranking'!$A$2:$I$21,MATCH($B195,'la-liga ranking'!$A$2:$A$21,0),4)+0.1))*1</f>
        <v>1.3513513513513513</v>
      </c>
      <c r="K195" s="22">
        <f>(INDEX('la-liga ranking'!$A$2:$I$21,MATCH($A195,'la-liga ranking'!$A$2:$A$21,0),5)/(INDEX('la-liga ranking'!$A$2:$I$21,MATCH($B195,'la-liga ranking'!$A$2:$A$21,0),5)+0.1))*-1</f>
        <v>-0.63829787234042556</v>
      </c>
      <c r="L195" s="22">
        <f>(INDEX('la-liga ranking'!$A$2:$I$21,MATCH($B195,'la-liga ranking'!$A$2:$A$21,0),7)+0.1)/INDEX('la-liga ranking'!$A$2:$I$21,MATCH($A195,'la-liga ranking'!$A$2:$A$21,0),7)</f>
        <v>1.2088235294117649</v>
      </c>
      <c r="M195" s="22">
        <f>(INDEX('la-liga ranking'!$A$2:$I$21,MATCH($B195,'la-liga ranking'!$A$2:$A$21,0),8)+0.1)/INDEX('la-liga ranking'!$A$2:$I$21,MATCH($A195,'la-liga ranking'!$A$2:$A$21,0),8)*-1</f>
        <v>-1.1205882352941177</v>
      </c>
      <c r="N195" s="22">
        <f>(INDEX('la-liga ranking'!$A$2:$I$21,MATCH($B195,'la-liga ranking'!$A$2:$A$21,0),9)+0.1)/(INDEX('la-liga ranking'!$A$2:$I$21,MATCH($A195,'la-liga ranking'!$A$2:$A$21,0),9)+0.1)</f>
        <v>0.76827094474153301</v>
      </c>
      <c r="O195" s="22">
        <f>((INDEX('world ranking'!$A$2:$B$21,MATCH($B195,'world ranking'!$A$2:$A$21,0),2)+0.1)/(INDEX('world ranking'!$A$2:$B$21,MATCH($A195,'world ranking'!$A$2:$A$21,0),2)+0.1))*20</f>
        <v>19.929165928811759</v>
      </c>
      <c r="P195" s="22">
        <f>(INDEX('la-liga ranking'!$A$2:$I$21,MATCH($B195,'la-liga ranking'!$A$2:$A$21,0),4)+0.1)/(INDEX('la-liga ranking'!$A$2:$I$21,MATCH($A195,'la-liga ranking'!$A$2:$A$21,0),4)+0.1)*1</f>
        <v>0.73509933774834435</v>
      </c>
      <c r="Q195" s="22">
        <f>(INDEX('la-liga ranking'!$A$2:$I$21,MATCH($B195,'la-liga ranking'!$A$2:$A$21,0),5)+0.1)/(INDEX('la-liga ranking'!$A$2:$I$21,MATCH($A195,'la-liga ranking'!$A$2:$A$21,0),5)+0.1)*-1</f>
        <v>-1.5494505494505495</v>
      </c>
      <c r="R195" s="22">
        <f t="shared" si="52"/>
        <v>23.117976684985109</v>
      </c>
      <c r="S195" s="22">
        <f t="shared" ref="S195" si="53">SUM(L195:Q195)</f>
        <v>19.971320955968732</v>
      </c>
      <c r="T195" s="22">
        <f t="shared" ref="T195:T258" si="54">SUM(R195:S195)</f>
        <v>43.089297640953845</v>
      </c>
      <c r="U195" s="14">
        <f t="shared" ref="U195:U258" si="55">R195/T195</f>
        <v>0.53651319354560167</v>
      </c>
      <c r="V195" s="14">
        <f t="shared" ref="V195:V258" si="56">S195/T195</f>
        <v>0.46348680645439821</v>
      </c>
      <c r="W195" t="str">
        <f t="shared" ref="W195:W258" si="57">IF(U195&gt;V195, "H", IF(U195&lt;V195, "A", "D"))</f>
        <v>H</v>
      </c>
      <c r="X195" t="b">
        <f t="shared" ref="X195:X258" si="58">OR(W195=E195, E195="D")</f>
        <v>1</v>
      </c>
    </row>
    <row r="196" spans="1:24" x14ac:dyDescent="0.25">
      <c r="A196" t="str">
        <v>Granada</v>
      </c>
      <c r="B196" t="str">
        <v>Barcelona</v>
      </c>
      <c r="C196">
        <v>1</v>
      </c>
      <c r="D196">
        <v>1</v>
      </c>
      <c r="E196" t="str">
        <v>D</v>
      </c>
      <c r="F196" s="22">
        <f>INDEX('la-liga ranking'!$A$2:$I$21,MATCH($A196,'la-liga ranking'!$A$2:$A$21,0),7)/(INDEX('la-liga ranking'!$A$2:$I$21,MATCH($B196,'la-liga ranking'!$A$2:$A$21,0),7)+0.1)</f>
        <v>0.6605222734254993</v>
      </c>
      <c r="G196" s="22">
        <f>INDEX('la-liga ranking'!$A$2:$I$21,MATCH($A196,'la-liga ranking'!$A$2:$A$21,0),8)/(INDEX('la-liga ranking'!$A$2:$I$21,MATCH($B196,'la-liga ranking'!$A$2:$A$21,0),8)+0.1)</f>
        <v>1.6809116809116809</v>
      </c>
      <c r="H196" s="22">
        <f>INDEX('la-liga ranking'!$A$2:$I$21,MATCH($A196,'la-liga ranking'!$A$2:$A$21,0),9)/(INDEX('la-liga ranking'!$A$2:$I$21,MATCH($B196,'la-liga ranking'!$A$2:$A$21,0),9)+0.1)</f>
        <v>0.49204052098408108</v>
      </c>
      <c r="I196" s="22">
        <f>(INDEX('world ranking'!$A$2:$B$21,MATCH($A196,'world ranking'!$A$2:$A$21,0),2)/(INDEX('world ranking'!$A$2:$B$21,MATCH($B196,'world ranking'!$A$2:$A$21,0),2)+0.1))*20</f>
        <v>16.589172144727701</v>
      </c>
      <c r="J196" s="22">
        <f>INDEX('la-liga ranking'!$A$2:$I$21,MATCH($A196,'la-liga ranking'!$A$2:$A$21,0),4)/(INDEX('la-liga ranking'!$A$2:$I$21,MATCH($B196,'la-liga ranking'!$A$2:$A$21,0),4)+0.1)</f>
        <v>0.34825870646766166</v>
      </c>
      <c r="K196" s="22">
        <f>INDEX('la-liga ranking'!$A$2:$I$21,MATCH($A196,'la-liga ranking'!$A$2:$A$21,0),5)/(INDEX('la-liga ranking'!$A$2:$I$21,MATCH($B196,'la-liga ranking'!$A$2:$A$21,0),5)+0.1)</f>
        <v>2.459016393442623</v>
      </c>
      <c r="L196" s="22">
        <f>(INDEX('la-liga ranking'!$A$2:$I$21,MATCH($B196,'la-liga ranking'!$A$2:$A$21,0),7)+0.1)/INDEX('la-liga ranking'!$A$2:$I$21,MATCH($A196,'la-liga ranking'!$A$2:$A$21,0),7)</f>
        <v>1.5139534883720929</v>
      </c>
      <c r="M196" s="22">
        <f>(INDEX('la-liga ranking'!$A$2:$I$21,MATCH($B196,'la-liga ranking'!$A$2:$A$21,0),8)+0.1)/INDEX('la-liga ranking'!$A$2:$I$21,MATCH($A196,'la-liga ranking'!$A$2:$A$21,0),8)</f>
        <v>0.59491525423728819</v>
      </c>
      <c r="N196" s="22">
        <f>(INDEX('la-liga ranking'!$A$2:$I$21,MATCH($B196,'la-liga ranking'!$A$2:$A$21,0),9)+0.1)/(INDEX('la-liga ranking'!$A$2:$I$21,MATCH($A196,'la-liga ranking'!$A$2:$A$21,0),9)+0.1)</f>
        <v>2.0263929618768324</v>
      </c>
      <c r="O196" s="22">
        <f>((INDEX('world ranking'!$A$2:$B$21,MATCH($B196,'world ranking'!$A$2:$A$21,0),2)+0.1)/(INDEX('world ranking'!$A$2:$B$21,MATCH($A196,'world ranking'!$A$2:$A$21,0),2)+0.1))*20</f>
        <v>24.110559886605245</v>
      </c>
      <c r="P196" s="22">
        <f>(INDEX('la-liga ranking'!$A$2:$I$21,MATCH($B196,'la-liga ranking'!$A$2:$A$21,0),4)+0.1)/(INDEX('la-liga ranking'!$A$2:$I$21,MATCH($A196,'la-liga ranking'!$A$2:$A$21,0),4)+0.1)</f>
        <v>2.830985915492958</v>
      </c>
      <c r="Q196" s="22">
        <f>(INDEX('la-liga ranking'!$A$2:$I$21,MATCH($B196,'la-liga ranking'!$A$2:$A$21,0),5)+0.1)/(INDEX('la-liga ranking'!$A$2:$I$21,MATCH($A196,'la-liga ranking'!$A$2:$A$21,0),5)+0.1)</f>
        <v>0.40397350993377484</v>
      </c>
      <c r="R196" s="22">
        <f t="shared" ref="R196:R250" si="59">SUM(F196:K196)*1.035</f>
        <v>23.00796898015782</v>
      </c>
      <c r="S196" s="22">
        <f t="shared" ref="S196:S258" si="60">SUM(L196:Q196)</f>
        <v>31.48078101651819</v>
      </c>
      <c r="T196" s="22">
        <f t="shared" si="54"/>
        <v>54.488749996676006</v>
      </c>
      <c r="U196" s="14">
        <f t="shared" si="55"/>
        <v>0.42225173052348203</v>
      </c>
      <c r="V196" s="14">
        <f t="shared" si="56"/>
        <v>0.57774826947651803</v>
      </c>
      <c r="W196" t="str">
        <f t="shared" si="57"/>
        <v>A</v>
      </c>
      <c r="X196" t="b">
        <f t="shared" si="58"/>
        <v>1</v>
      </c>
    </row>
    <row r="197" spans="1:24" x14ac:dyDescent="0.25">
      <c r="A197" t="str">
        <v>Real Madrid</v>
      </c>
      <c r="B197" t="str">
        <v>Valencia</v>
      </c>
      <c r="C197">
        <v>4</v>
      </c>
      <c r="D197">
        <v>1</v>
      </c>
      <c r="E197" t="str">
        <v>H</v>
      </c>
      <c r="F197" s="22">
        <f>INDEX('la-liga ranking'!$A$2:$I$21,MATCH($A197,'la-liga ranking'!$A$2:$A$21,0),7)/(INDEX('la-liga ranking'!$A$2:$I$21,MATCH($B197,'la-liga ranking'!$A$2:$A$21,0),7)+0.1)</f>
        <v>1.6186252771618626</v>
      </c>
      <c r="G197" s="22">
        <f>INDEX('la-liga ranking'!$A$2:$I$21,MATCH($A197,'la-liga ranking'!$A$2:$A$21,0),8)/(INDEX('la-liga ranking'!$A$2:$I$21,MATCH($B197,'la-liga ranking'!$A$2:$A$21,0),8)+0.1)*-1</f>
        <v>-0.61099796334012213</v>
      </c>
      <c r="H197" s="22">
        <f>INDEX('la-liga ranking'!$A$2:$I$21,MATCH($A197,'la-liga ranking'!$A$2:$A$21,0),9)/(INDEX('la-liga ranking'!$A$2:$I$21,MATCH($B197,'la-liga ranking'!$A$2:$A$21,0),9)+0.1)</f>
        <v>1.8367346938775511</v>
      </c>
      <c r="I197" s="22">
        <f>(INDEX('world ranking'!$A$2:$B$21,MATCH($A197,'world ranking'!$A$2:$A$21,0),2)/(INDEX('world ranking'!$A$2:$B$21,MATCH($B197,'world ranking'!$A$2:$A$21,0),2)+0.1))*20</f>
        <v>23.857775620411385</v>
      </c>
      <c r="J197" s="22">
        <f>(INDEX('la-liga ranking'!$A$2:$I$21,MATCH($A197,'la-liga ranking'!$A$2:$A$21,0),4)/(INDEX('la-liga ranking'!$A$2:$I$21,MATCH($B197,'la-liga ranking'!$A$2:$A$21,0),4)+0.1))*1</f>
        <v>2.4752475247524752</v>
      </c>
      <c r="K197" s="22">
        <f>(INDEX('la-liga ranking'!$A$2:$I$21,MATCH($A197,'la-liga ranking'!$A$2:$A$21,0),5)/(INDEX('la-liga ranking'!$A$2:$I$21,MATCH($B197,'la-liga ranking'!$A$2:$A$21,0),5)+0.1))*-1</f>
        <v>-0.3603603603603604</v>
      </c>
      <c r="L197" s="22">
        <f>(INDEX('la-liga ranking'!$A$2:$I$21,MATCH($B197,'la-liga ranking'!$A$2:$A$21,0),7)+0.1)/INDEX('la-liga ranking'!$A$2:$I$21,MATCH($A197,'la-liga ranking'!$A$2:$A$21,0),7)</f>
        <v>0.61780821917808226</v>
      </c>
      <c r="M197" s="22">
        <f>(INDEX('la-liga ranking'!$A$2:$I$21,MATCH($B197,'la-liga ranking'!$A$2:$A$21,0),8)+0.1)/INDEX('la-liga ranking'!$A$2:$I$21,MATCH($A197,'la-liga ranking'!$A$2:$A$21,0),8)*-1</f>
        <v>-1.6366666666666667</v>
      </c>
      <c r="N197" s="22">
        <f>(INDEX('la-liga ranking'!$A$2:$I$21,MATCH($B197,'la-liga ranking'!$A$2:$A$21,0),9)+0.1)/(INDEX('la-liga ranking'!$A$2:$I$21,MATCH($A197,'la-liga ranking'!$A$2:$A$21,0),9)+0.1)</f>
        <v>0.5437731196054254</v>
      </c>
      <c r="O197" s="22">
        <f>((INDEX('world ranking'!$A$2:$B$21,MATCH($B197,'world ranking'!$A$2:$A$21,0),2)+0.1)/(INDEX('world ranking'!$A$2:$B$21,MATCH($A197,'world ranking'!$A$2:$A$21,0),2)+0.1))*20</f>
        <v>16.765169625146228</v>
      </c>
      <c r="P197" s="22">
        <f>(INDEX('la-liga ranking'!$A$2:$I$21,MATCH($B197,'la-liga ranking'!$A$2:$A$21,0),4)+0.1)/(INDEX('la-liga ranking'!$A$2:$I$21,MATCH($A197,'la-liga ranking'!$A$2:$A$21,0),4)+0.1)*1</f>
        <v>0.40239043824701193</v>
      </c>
      <c r="Q197" s="22">
        <f>(INDEX('la-liga ranking'!$A$2:$I$21,MATCH($B197,'la-liga ranking'!$A$2:$A$21,0),5)+0.1)/(INDEX('la-liga ranking'!$A$2:$I$21,MATCH($A197,'la-liga ranking'!$A$2:$A$21,0),5)+0.1)*-1</f>
        <v>-2.7073170731707319</v>
      </c>
      <c r="R197" s="22">
        <f t="shared" ref="R197:R198" si="61">(SUM(F197:K197))*1.05</f>
        <v>30.257876032127932</v>
      </c>
      <c r="S197" s="22">
        <f t="shared" si="60"/>
        <v>13.985157662339347</v>
      </c>
      <c r="T197" s="22">
        <f t="shared" si="54"/>
        <v>44.243033694467279</v>
      </c>
      <c r="U197" s="14">
        <f t="shared" si="55"/>
        <v>0.68390147567823245</v>
      </c>
      <c r="V197" s="14">
        <f t="shared" si="56"/>
        <v>0.31609852432176755</v>
      </c>
      <c r="W197" t="str">
        <f t="shared" si="57"/>
        <v>H</v>
      </c>
      <c r="X197" t="b">
        <f t="shared" si="58"/>
        <v>1</v>
      </c>
    </row>
    <row r="198" spans="1:24" x14ac:dyDescent="0.25">
      <c r="A198" t="str">
        <v>Villarreal</v>
      </c>
      <c r="B198" t="str">
        <v>Getafe</v>
      </c>
      <c r="C198">
        <v>1</v>
      </c>
      <c r="D198">
        <v>0</v>
      </c>
      <c r="E198" t="str">
        <v>H</v>
      </c>
      <c r="F198" s="22">
        <f>INDEX('la-liga ranking'!$A$2:$I$21,MATCH($A198,'la-liga ranking'!$A$2:$A$21,0),7)/(INDEX('la-liga ranking'!$A$2:$I$21,MATCH($B198,'la-liga ranking'!$A$2:$A$21,0),7)+0.1)</f>
        <v>1.7684887459807073</v>
      </c>
      <c r="G198" s="22">
        <f>INDEX('la-liga ranking'!$A$2:$I$21,MATCH($A198,'la-liga ranking'!$A$2:$A$21,0),8)/(INDEX('la-liga ranking'!$A$2:$I$21,MATCH($B198,'la-liga ranking'!$A$2:$A$21,0),8)+0.1)*-1</f>
        <v>-0.9164420485175202</v>
      </c>
      <c r="H198" s="22">
        <f>INDEX('la-liga ranking'!$A$2:$I$21,MATCH($A198,'la-liga ranking'!$A$2:$A$21,0),9)/(INDEX('la-liga ranking'!$A$2:$I$21,MATCH($B198,'la-liga ranking'!$A$2:$A$21,0),9)+0.1)</f>
        <v>1.4285714285714286</v>
      </c>
      <c r="I198" s="22">
        <f>(INDEX('world ranking'!$A$2:$B$21,MATCH($A198,'world ranking'!$A$2:$A$21,0),2)/(INDEX('world ranking'!$A$2:$B$21,MATCH($B198,'world ranking'!$A$2:$A$21,0),2)+0.1))*20</f>
        <v>22.593259263856993</v>
      </c>
      <c r="J198" s="22">
        <f>(INDEX('la-liga ranking'!$A$2:$I$21,MATCH($A198,'la-liga ranking'!$A$2:$A$21,0),4)/(INDEX('la-liga ranking'!$A$2:$I$21,MATCH($B198,'la-liga ranking'!$A$2:$A$21,0),4)+0.1))*1</f>
        <v>1.7283950617283952</v>
      </c>
      <c r="K198" s="22">
        <f>(INDEX('la-liga ranking'!$A$2:$I$21,MATCH($A198,'la-liga ranking'!$A$2:$A$21,0),5)/(INDEX('la-liga ranking'!$A$2:$I$21,MATCH($B198,'la-liga ranking'!$A$2:$A$21,0),5)+0.1))*-1</f>
        <v>-0.70921985815602839</v>
      </c>
      <c r="L198" s="22">
        <f>(INDEX('la-liga ranking'!$A$2:$I$21,MATCH($B198,'la-liga ranking'!$A$2:$A$21,0),7)+0.1)/INDEX('la-liga ranking'!$A$2:$I$21,MATCH($A198,'la-liga ranking'!$A$2:$A$21,0),7)</f>
        <v>0.56545454545454543</v>
      </c>
      <c r="M198" s="22">
        <f>(INDEX('la-liga ranking'!$A$2:$I$21,MATCH($B198,'la-liga ranking'!$A$2:$A$21,0),8)+0.1)/INDEX('la-liga ranking'!$A$2:$I$21,MATCH($A198,'la-liga ranking'!$A$2:$A$21,0),8)*-1</f>
        <v>-1.0911764705882354</v>
      </c>
      <c r="N198" s="22">
        <f>(INDEX('la-liga ranking'!$A$2:$I$21,MATCH($B198,'la-liga ranking'!$A$2:$A$21,0),9)+0.1)/(INDEX('la-liga ranking'!$A$2:$I$21,MATCH($A198,'la-liga ranking'!$A$2:$A$21,0),9)+0.1)</f>
        <v>0.69868173258003763</v>
      </c>
      <c r="O198" s="22">
        <f>((INDEX('world ranking'!$A$2:$B$21,MATCH($B198,'world ranking'!$A$2:$A$21,0),2)+0.1)/(INDEX('world ranking'!$A$2:$B$21,MATCH($A198,'world ranking'!$A$2:$A$21,0),2)+0.1))*20</f>
        <v>17.703422888852259</v>
      </c>
      <c r="P198" s="22">
        <f>(INDEX('la-liga ranking'!$A$2:$I$21,MATCH($B198,'la-liga ranking'!$A$2:$A$21,0),4)+0.1)/(INDEX('la-liga ranking'!$A$2:$I$21,MATCH($A198,'la-liga ranking'!$A$2:$A$21,0),4)+0.1)*1</f>
        <v>0.57446808510638292</v>
      </c>
      <c r="Q198" s="22">
        <f>(INDEX('la-liga ranking'!$A$2:$I$21,MATCH($B198,'la-liga ranking'!$A$2:$A$21,0),5)+0.1)/(INDEX('la-liga ranking'!$A$2:$I$21,MATCH($A198,'la-liga ranking'!$A$2:$A$21,0),5)+0.1)*-1</f>
        <v>-1.3960396039603959</v>
      </c>
      <c r="R198" s="22">
        <f t="shared" si="61"/>
        <v>27.187705223137172</v>
      </c>
      <c r="S198" s="22">
        <f t="shared" si="60"/>
        <v>17.054811177444591</v>
      </c>
      <c r="T198" s="22">
        <f t="shared" si="54"/>
        <v>44.242516400581763</v>
      </c>
      <c r="U198" s="14">
        <f t="shared" si="55"/>
        <v>0.61451534485456327</v>
      </c>
      <c r="V198" s="14">
        <f t="shared" si="56"/>
        <v>0.38548465514543678</v>
      </c>
      <c r="W198" t="str">
        <f t="shared" si="57"/>
        <v>H</v>
      </c>
      <c r="X198" t="b">
        <f t="shared" si="58"/>
        <v>1</v>
      </c>
    </row>
    <row r="199" spans="1:24" x14ac:dyDescent="0.25">
      <c r="A199" t="str">
        <v>Valencia</v>
      </c>
      <c r="B199" t="str">
        <v>Atlético Madrid</v>
      </c>
      <c r="C199">
        <v>3</v>
      </c>
      <c r="D199">
        <v>3</v>
      </c>
      <c r="E199" t="str">
        <v>D</v>
      </c>
      <c r="F199" s="22">
        <f>INDEX('la-liga ranking'!$A$2:$I$21,MATCH($A199,'la-liga ranking'!$A$2:$A$21,0),7)/(INDEX('la-liga ranking'!$A$2:$I$21,MATCH($B199,'la-liga ranking'!$A$2:$A$21,0),7)+0.1)</f>
        <v>0.74875207986688852</v>
      </c>
      <c r="G199" s="22">
        <f>INDEX('la-liga ranking'!$A$2:$I$21,MATCH($A199,'la-liga ranking'!$A$2:$A$21,0),8)/(INDEX('la-liga ranking'!$A$2:$I$21,MATCH($B199,'la-liga ranking'!$A$2:$A$21,0),8)+0.1)</f>
        <v>1.192214111922141</v>
      </c>
      <c r="H199" s="22">
        <f>INDEX('la-liga ranking'!$A$2:$I$21,MATCH($A199,'la-liga ranking'!$A$2:$A$21,0),9)/(INDEX('la-liga ranking'!$A$2:$I$21,MATCH($B199,'la-liga ranking'!$A$2:$A$21,0),9)+0.1)</f>
        <v>0.68642745709828401</v>
      </c>
      <c r="I199" s="22">
        <f>(INDEX('world ranking'!$A$2:$B$21,MATCH($A199,'world ranking'!$A$2:$A$21,0),2)/(INDEX('world ranking'!$A$2:$B$21,MATCH($B199,'world ranking'!$A$2:$A$21,0),2)+0.1))*20</f>
        <v>18.158779130626414</v>
      </c>
      <c r="J199" s="22">
        <f>INDEX('la-liga ranking'!$A$2:$I$21,MATCH($A199,'la-liga ranking'!$A$2:$A$21,0),4)/(INDEX('la-liga ranking'!$A$2:$I$21,MATCH($B199,'la-liga ranking'!$A$2:$A$21,0),4)+0.1)</f>
        <v>0.52356020942408377</v>
      </c>
      <c r="K199" s="22">
        <f>INDEX('la-liga ranking'!$A$2:$I$21,MATCH($A199,'la-liga ranking'!$A$2:$A$21,0),5)/(INDEX('la-liga ranking'!$A$2:$I$21,MATCH($B199,'la-liga ranking'!$A$2:$A$21,0),5)+0.1)</f>
        <v>1.2087912087912089</v>
      </c>
      <c r="L199" s="22">
        <f>(INDEX('la-liga ranking'!$A$2:$I$21,MATCH($B199,'la-liga ranking'!$A$2:$A$21,0),7)+0.1)/INDEX('la-liga ranking'!$A$2:$I$21,MATCH($A199,'la-liga ranking'!$A$2:$A$21,0),7)</f>
        <v>1.3355555555555556</v>
      </c>
      <c r="M199" s="22">
        <f>(INDEX('la-liga ranking'!$A$2:$I$21,MATCH($B199,'la-liga ranking'!$A$2:$A$21,0),8)+0.1)/INDEX('la-liga ranking'!$A$2:$I$21,MATCH($A199,'la-liga ranking'!$A$2:$A$21,0),8)</f>
        <v>0.8387755102040817</v>
      </c>
      <c r="N199" s="22">
        <f>(INDEX('la-liga ranking'!$A$2:$I$21,MATCH($B199,'la-liga ranking'!$A$2:$A$21,0),9)+0.1)/(INDEX('la-liga ranking'!$A$2:$I$21,MATCH($A199,'la-liga ranking'!$A$2:$A$21,0),9)+0.1)</f>
        <v>1.4535147392290249</v>
      </c>
      <c r="O199" s="22">
        <f>((INDEX('world ranking'!$A$2:$B$21,MATCH($B199,'world ranking'!$A$2:$A$21,0),2)+0.1)/(INDEX('world ranking'!$A$2:$B$21,MATCH($A199,'world ranking'!$A$2:$A$21,0),2)+0.1))*20</f>
        <v>22.026576057278078</v>
      </c>
      <c r="P199" s="22">
        <f>(INDEX('la-liga ranking'!$A$2:$I$21,MATCH($B199,'la-liga ranking'!$A$2:$A$21,0),4)+0.1)/(INDEX('la-liga ranking'!$A$2:$I$21,MATCH($A199,'la-liga ranking'!$A$2:$A$21,0),4)+0.1)</f>
        <v>1.8910891089108912</v>
      </c>
      <c r="Q199" s="22">
        <f>(INDEX('la-liga ranking'!$A$2:$I$21,MATCH($B199,'la-liga ranking'!$A$2:$A$21,0),5)+0.1)/(INDEX('la-liga ranking'!$A$2:$I$21,MATCH($A199,'la-liga ranking'!$A$2:$A$21,0),5)+0.1)</f>
        <v>0.81981981981981977</v>
      </c>
      <c r="R199" s="22">
        <f t="shared" si="59"/>
        <v>23.306672544649533</v>
      </c>
      <c r="S199" s="22">
        <f t="shared" si="60"/>
        <v>28.365330790997451</v>
      </c>
      <c r="T199" s="22">
        <f t="shared" si="54"/>
        <v>51.672003335646984</v>
      </c>
      <c r="U199" s="14">
        <f t="shared" si="55"/>
        <v>0.45105029880989633</v>
      </c>
      <c r="V199" s="14">
        <f t="shared" si="56"/>
        <v>0.54894970119010367</v>
      </c>
      <c r="W199" t="str">
        <f t="shared" si="57"/>
        <v>A</v>
      </c>
      <c r="X199" t="b">
        <f t="shared" si="58"/>
        <v>1</v>
      </c>
    </row>
    <row r="200" spans="1:24" x14ac:dyDescent="0.25">
      <c r="A200" t="str">
        <v>RCD Mallorca</v>
      </c>
      <c r="B200" t="str">
        <v>Elche CF</v>
      </c>
      <c r="C200">
        <v>2</v>
      </c>
      <c r="D200">
        <v>2</v>
      </c>
      <c r="E200" t="str">
        <v>D</v>
      </c>
      <c r="F200" s="22">
        <f>INDEX('la-liga ranking'!$A$2:$I$21,MATCH($A200,'la-liga ranking'!$A$2:$A$21,0),7)/(INDEX('la-liga ranking'!$A$2:$I$21,MATCH($B200,'la-liga ranking'!$A$2:$A$21,0),7)+0.1)</f>
        <v>0.8625336927223719</v>
      </c>
      <c r="G200" s="22">
        <f>INDEX('la-liga ranking'!$A$2:$I$21,MATCH($A200,'la-liga ranking'!$A$2:$A$21,0),8)/(INDEX('la-liga ranking'!$A$2:$I$21,MATCH($B200,'la-liga ranking'!$A$2:$A$21,0),8)+0.1)</f>
        <v>1.2889812889812891</v>
      </c>
      <c r="H200" s="22">
        <f>INDEX('la-liga ranking'!$A$2:$I$21,MATCH($A200,'la-liga ranking'!$A$2:$A$21,0),9)/(INDEX('la-liga ranking'!$A$2:$I$21,MATCH($B200,'la-liga ranking'!$A$2:$A$21,0),9)+0.1)</f>
        <v>0.81841432225063937</v>
      </c>
      <c r="I200" s="22">
        <f>(INDEX('world ranking'!$A$2:$B$21,MATCH($A200,'world ranking'!$A$2:$A$21,0),2)/(INDEX('world ranking'!$A$2:$B$21,MATCH($B200,'world ranking'!$A$2:$A$21,0),2)+0.1))*20</f>
        <v>19.352795896396682</v>
      </c>
      <c r="J200" s="22">
        <f>INDEX('la-liga ranking'!$A$2:$I$21,MATCH($A200,'la-liga ranking'!$A$2:$A$21,0),4)/(INDEX('la-liga ranking'!$A$2:$I$21,MATCH($B200,'la-liga ranking'!$A$2:$A$21,0),4)+0.1)</f>
        <v>0.79207920792079212</v>
      </c>
      <c r="K200" s="22">
        <f>INDEX('la-liga ranking'!$A$2:$I$21,MATCH($A200,'la-liga ranking'!$A$2:$A$21,0),5)/(INDEX('la-liga ranking'!$A$2:$I$21,MATCH($B200,'la-liga ranking'!$A$2:$A$21,0),5)+0.1)</f>
        <v>1.1801242236024843</v>
      </c>
      <c r="L200" s="22">
        <f>(INDEX('la-liga ranking'!$A$2:$I$21,MATCH($B200,'la-liga ranking'!$A$2:$A$21,0),7)+0.1)/INDEX('la-liga ranking'!$A$2:$I$21,MATCH($A200,'la-liga ranking'!$A$2:$A$21,0),7)</f>
        <v>1.159375</v>
      </c>
      <c r="M200" s="22">
        <f>(INDEX('la-liga ranking'!$A$2:$I$21,MATCH($B200,'la-liga ranking'!$A$2:$A$21,0),8)+0.1)/INDEX('la-liga ranking'!$A$2:$I$21,MATCH($A200,'la-liga ranking'!$A$2:$A$21,0),8)</f>
        <v>0.77580645161290329</v>
      </c>
      <c r="N200" s="22">
        <f>(INDEX('la-liga ranking'!$A$2:$I$21,MATCH($B200,'la-liga ranking'!$A$2:$A$21,0),9)+0.1)/(INDEX('la-liga ranking'!$A$2:$I$21,MATCH($A200,'la-liga ranking'!$A$2:$A$21,0),9)+0.1)</f>
        <v>1.2180685358255452</v>
      </c>
      <c r="O200" s="22">
        <f>((INDEX('world ranking'!$A$2:$B$21,MATCH($B200,'world ranking'!$A$2:$A$21,0),2)+0.1)/(INDEX('world ranking'!$A$2:$B$21,MATCH($A200,'world ranking'!$A$2:$A$21,0),2)+0.1))*20</f>
        <v>20.667495582749819</v>
      </c>
      <c r="P200" s="22">
        <f>(INDEX('la-liga ranking'!$A$2:$I$21,MATCH($B200,'la-liga ranking'!$A$2:$A$21,0),4)+0.1)/(INDEX('la-liga ranking'!$A$2:$I$21,MATCH($A200,'la-liga ranking'!$A$2:$A$21,0),4)+0.1)</f>
        <v>1.2469135802469136</v>
      </c>
      <c r="Q200" s="22">
        <f>(INDEX('la-liga ranking'!$A$2:$I$21,MATCH($B200,'la-liga ranking'!$A$2:$A$21,0),5)+0.1)/(INDEX('la-liga ranking'!$A$2:$I$21,MATCH($A200,'la-liga ranking'!$A$2:$A$21,0),5)+0.1)</f>
        <v>0.84293193717277493</v>
      </c>
      <c r="R200" s="22">
        <f t="shared" si="59"/>
        <v>25.145251133989852</v>
      </c>
      <c r="S200" s="22">
        <f t="shared" si="60"/>
        <v>25.910591087607958</v>
      </c>
      <c r="T200" s="22">
        <f t="shared" si="54"/>
        <v>51.055842221597814</v>
      </c>
      <c r="U200" s="14">
        <f t="shared" si="55"/>
        <v>0.49250487387617364</v>
      </c>
      <c r="V200" s="14">
        <f t="shared" si="56"/>
        <v>0.5074951261238263</v>
      </c>
      <c r="W200" t="str">
        <f t="shared" si="57"/>
        <v>A</v>
      </c>
      <c r="X200" t="b">
        <f t="shared" si="58"/>
        <v>1</v>
      </c>
    </row>
    <row r="201" spans="1:24" x14ac:dyDescent="0.25">
      <c r="A201" t="str">
        <v>Osasuna</v>
      </c>
      <c r="B201" t="str">
        <v>Real Sociedad</v>
      </c>
      <c r="C201">
        <v>0</v>
      </c>
      <c r="D201">
        <v>2</v>
      </c>
      <c r="E201" t="str">
        <v>A</v>
      </c>
      <c r="F201" s="22">
        <f>INDEX('la-liga ranking'!$A$2:$I$21,MATCH($A201,'la-liga ranking'!$A$2:$A$21,0),7)/(INDEX('la-liga ranking'!$A$2:$I$21,MATCH($B201,'la-liga ranking'!$A$2:$A$21,0),7)+0.1)</f>
        <v>1.0557184750733137</v>
      </c>
      <c r="G201" s="22">
        <f>INDEX('la-liga ranking'!$A$2:$I$21,MATCH($A201,'la-liga ranking'!$A$2:$A$21,0),8)/(INDEX('la-liga ranking'!$A$2:$I$21,MATCH($B201,'la-liga ranking'!$A$2:$A$21,0),8)+0.1)*-1</f>
        <v>-1.3489736070381231</v>
      </c>
      <c r="H201" s="22">
        <f>INDEX('la-liga ranking'!$A$2:$I$21,MATCH($A201,'la-liga ranking'!$A$2:$A$21,0),9)/(INDEX('la-liga ranking'!$A$2:$I$21,MATCH($B201,'la-liga ranking'!$A$2:$A$21,0),9)+0.1)</f>
        <v>0.81996434937611407</v>
      </c>
      <c r="I201" s="22">
        <f>(INDEX('world ranking'!$A$2:$B$21,MATCH($A201,'world ranking'!$A$2:$A$21,0),2)/(INDEX('world ranking'!$A$2:$B$21,MATCH($B201,'world ranking'!$A$2:$A$21,0),2)+0.1))*20</f>
        <v>19.077976506699724</v>
      </c>
      <c r="J201" s="22">
        <f>(INDEX('la-liga ranking'!$A$2:$I$21,MATCH($A201,'la-liga ranking'!$A$2:$A$21,0),4)/(INDEX('la-liga ranking'!$A$2:$I$21,MATCH($B201,'la-liga ranking'!$A$2:$A$21,0),4)+0.1))*1</f>
        <v>0.79470198675496695</v>
      </c>
      <c r="K201" s="22">
        <f>(INDEX('la-liga ranking'!$A$2:$I$21,MATCH($A201,'la-liga ranking'!$A$2:$A$21,0),5)/(INDEX('la-liga ranking'!$A$2:$I$21,MATCH($B201,'la-liga ranking'!$A$2:$A$21,0),5)+0.1))*-1</f>
        <v>-1.4285714285714286</v>
      </c>
      <c r="L201" s="22">
        <f>(INDEX('la-liga ranking'!$A$2:$I$21,MATCH($B201,'la-liga ranking'!$A$2:$A$21,0),7)+0.1)/INDEX('la-liga ranking'!$A$2:$I$21,MATCH($A201,'la-liga ranking'!$A$2:$A$21,0),7)</f>
        <v>0.9472222222222223</v>
      </c>
      <c r="M201" s="22">
        <f>(INDEX('la-liga ranking'!$A$2:$I$21,MATCH($B201,'la-liga ranking'!$A$2:$A$21,0),8)+0.1)/INDEX('la-liga ranking'!$A$2:$I$21,MATCH($A201,'la-liga ranking'!$A$2:$A$21,0),8)*-1</f>
        <v>-0.74130434782608701</v>
      </c>
      <c r="N201" s="22">
        <f>(INDEX('la-liga ranking'!$A$2:$I$21,MATCH($B201,'la-liga ranking'!$A$2:$A$21,0),9)+0.1)/(INDEX('la-liga ranking'!$A$2:$I$21,MATCH($A201,'la-liga ranking'!$A$2:$A$21,0),9)+0.1)</f>
        <v>1.2169197396963123</v>
      </c>
      <c r="O201" s="22">
        <f>((INDEX('world ranking'!$A$2:$B$21,MATCH($B201,'world ranking'!$A$2:$A$21,0),2)+0.1)/(INDEX('world ranking'!$A$2:$B$21,MATCH($A201,'world ranking'!$A$2:$A$21,0),2)+0.1))*20</f>
        <v>20.965286801559309</v>
      </c>
      <c r="P201" s="22">
        <f>(INDEX('la-liga ranking'!$A$2:$I$21,MATCH($B201,'la-liga ranking'!$A$2:$A$21,0),4)+0.1)/(INDEX('la-liga ranking'!$A$2:$I$21,MATCH($A201,'la-liga ranking'!$A$2:$A$21,0),4)+0.1)*1</f>
        <v>1.2479338842975207</v>
      </c>
      <c r="Q201" s="22">
        <f>(INDEX('la-liga ranking'!$A$2:$I$21,MATCH($B201,'la-liga ranking'!$A$2:$A$21,0),5)+0.1)/(INDEX('la-liga ranking'!$A$2:$I$21,MATCH($A201,'la-liga ranking'!$A$2:$A$21,0),5)+0.1)*-1</f>
        <v>-0.69465648854961837</v>
      </c>
      <c r="R201" s="22">
        <f t="shared" ref="R201:R203" si="62">(SUM(F201:K201))*1.05</f>
        <v>19.919357096409296</v>
      </c>
      <c r="S201" s="22">
        <f t="shared" si="60"/>
        <v>22.941401811399658</v>
      </c>
      <c r="T201" s="22">
        <f t="shared" si="54"/>
        <v>42.860758907808957</v>
      </c>
      <c r="U201" s="14">
        <f t="shared" si="55"/>
        <v>0.4647457862156546</v>
      </c>
      <c r="V201" s="14">
        <f t="shared" si="56"/>
        <v>0.53525421378434535</v>
      </c>
      <c r="W201" t="str">
        <f t="shared" si="57"/>
        <v>A</v>
      </c>
      <c r="X201" t="b">
        <f t="shared" si="58"/>
        <v>1</v>
      </c>
    </row>
    <row r="202" spans="1:24" x14ac:dyDescent="0.25">
      <c r="A202" t="str">
        <v>Real Betis Balompié</v>
      </c>
      <c r="B202" t="str">
        <v>Sevilla</v>
      </c>
      <c r="C202">
        <v>0</v>
      </c>
      <c r="D202">
        <v>2</v>
      </c>
      <c r="E202" t="str">
        <v>A</v>
      </c>
      <c r="F202" s="22">
        <f>INDEX('la-liga ranking'!$A$2:$I$21,MATCH($A202,'la-liga ranking'!$A$2:$A$21,0),7)/(INDEX('la-liga ranking'!$A$2:$I$21,MATCH($B202,'la-liga ranking'!$A$2:$A$21,0),7)+0.1)</f>
        <v>1.1154598825831703</v>
      </c>
      <c r="G202" s="22">
        <f>INDEX('la-liga ranking'!$A$2:$I$21,MATCH($A202,'la-liga ranking'!$A$2:$A$21,0),8)/(INDEX('la-liga ranking'!$A$2:$I$21,MATCH($B202,'la-liga ranking'!$A$2:$A$21,0),8)+0.1)*-1</f>
        <v>-1.3745704467353952</v>
      </c>
      <c r="H202" s="22">
        <f>INDEX('la-liga ranking'!$A$2:$I$21,MATCH($A202,'la-liga ranking'!$A$2:$A$21,0),9)/(INDEX('la-liga ranking'!$A$2:$I$21,MATCH($B202,'la-liga ranking'!$A$2:$A$21,0),9)+0.1)</f>
        <v>0.8909370199692781</v>
      </c>
      <c r="I202" s="22">
        <f>(INDEX('world ranking'!$A$2:$B$21,MATCH($A202,'world ranking'!$A$2:$A$21,0),2)/(INDEX('world ranking'!$A$2:$B$21,MATCH($B202,'world ranking'!$A$2:$A$21,0),2)+0.1))*20</f>
        <v>19.036684708326501</v>
      </c>
      <c r="J202" s="22">
        <f>(INDEX('la-liga ranking'!$A$2:$I$21,MATCH($A202,'la-liga ranking'!$A$2:$A$21,0),4)/(INDEX('la-liga ranking'!$A$2:$I$21,MATCH($B202,'la-liga ranking'!$A$2:$A$21,0),4)+0.1))*1</f>
        <v>0.99415204678362568</v>
      </c>
      <c r="K202" s="22">
        <f>(INDEX('la-liga ranking'!$A$2:$I$21,MATCH($A202,'la-liga ranking'!$A$2:$A$21,0),5)/(INDEX('la-liga ranking'!$A$2:$I$21,MATCH($B202,'la-liga ranking'!$A$2:$A$21,0),5)+0.1))*-1</f>
        <v>-2.6829268292682928</v>
      </c>
      <c r="L202" s="22">
        <f>(INDEX('la-liga ranking'!$A$2:$I$21,MATCH($B202,'la-liga ranking'!$A$2:$A$21,0),7)+0.1)/INDEX('la-liga ranking'!$A$2:$I$21,MATCH($A202,'la-liga ranking'!$A$2:$A$21,0),7)</f>
        <v>0.89649122807017545</v>
      </c>
      <c r="M202" s="22">
        <f>(INDEX('la-liga ranking'!$A$2:$I$21,MATCH($B202,'la-liga ranking'!$A$2:$A$21,0),8)+0.1)/INDEX('la-liga ranking'!$A$2:$I$21,MATCH($A202,'la-liga ranking'!$A$2:$A$21,0),8)*-1</f>
        <v>-0.72750000000000004</v>
      </c>
      <c r="N202" s="22">
        <f>(INDEX('la-liga ranking'!$A$2:$I$21,MATCH($B202,'la-liga ranking'!$A$2:$A$21,0),9)+0.1)/(INDEX('la-liga ranking'!$A$2:$I$21,MATCH($A202,'la-liga ranking'!$A$2:$A$21,0),9)+0.1)</f>
        <v>1.1204819277108433</v>
      </c>
      <c r="O202" s="22">
        <f>((INDEX('world ranking'!$A$2:$B$21,MATCH($B202,'world ranking'!$A$2:$A$21,0),2)+0.1)/(INDEX('world ranking'!$A$2:$B$21,MATCH($A202,'world ranking'!$A$2:$A$21,0),2)+0.1))*20</f>
        <v>21.010855206478666</v>
      </c>
      <c r="P202" s="22">
        <f>(INDEX('la-liga ranking'!$A$2:$I$21,MATCH($B202,'la-liga ranking'!$A$2:$A$21,0),4)+0.1)/(INDEX('la-liga ranking'!$A$2:$I$21,MATCH($A202,'la-liga ranking'!$A$2:$A$21,0),4)+0.1)*1</f>
        <v>1</v>
      </c>
      <c r="Q202" s="22">
        <f>(INDEX('la-liga ranking'!$A$2:$I$21,MATCH($B202,'la-liga ranking'!$A$2:$A$21,0),5)+0.1)/(INDEX('la-liga ranking'!$A$2:$I$21,MATCH($A202,'la-liga ranking'!$A$2:$A$21,0),5)+0.1)*-1</f>
        <v>-0.36936936936936937</v>
      </c>
      <c r="R202" s="22">
        <f t="shared" si="62"/>
        <v>18.878723200741831</v>
      </c>
      <c r="S202" s="22">
        <f t="shared" si="60"/>
        <v>22.930958992890314</v>
      </c>
      <c r="T202" s="22">
        <f t="shared" si="54"/>
        <v>41.809682193632142</v>
      </c>
      <c r="U202" s="14">
        <f t="shared" si="55"/>
        <v>0.45153950497182133</v>
      </c>
      <c r="V202" s="14">
        <f t="shared" si="56"/>
        <v>0.54846049502817873</v>
      </c>
      <c r="W202" t="str">
        <f t="shared" si="57"/>
        <v>A</v>
      </c>
      <c r="X202" t="b">
        <f t="shared" si="58"/>
        <v>1</v>
      </c>
    </row>
    <row r="203" spans="1:24" x14ac:dyDescent="0.25">
      <c r="A203" t="str">
        <v>Athletic Club</v>
      </c>
      <c r="B203" t="str">
        <v>Espanyol</v>
      </c>
      <c r="C203">
        <v>2</v>
      </c>
      <c r="D203">
        <v>1</v>
      </c>
      <c r="E203" t="str">
        <v>H</v>
      </c>
      <c r="F203" s="22">
        <f>INDEX('la-liga ranking'!$A$2:$I$21,MATCH($A203,'la-liga ranking'!$A$2:$A$21,0),7)/(INDEX('la-liga ranking'!$A$2:$I$21,MATCH($B203,'la-liga ranking'!$A$2:$A$21,0),7)+0.1)</f>
        <v>1.0761154855643045</v>
      </c>
      <c r="G203" s="22">
        <f>INDEX('la-liga ranking'!$A$2:$I$21,MATCH($A203,'la-liga ranking'!$A$2:$A$21,0),8)/(INDEX('la-liga ranking'!$A$2:$I$21,MATCH($B203,'la-liga ranking'!$A$2:$A$21,0),8)+0.1)*-1</f>
        <v>-0.67864271457085823</v>
      </c>
      <c r="H203" s="22">
        <f>INDEX('la-liga ranking'!$A$2:$I$21,MATCH($A203,'la-liga ranking'!$A$2:$A$21,0),9)/(INDEX('la-liga ranking'!$A$2:$I$21,MATCH($B203,'la-liga ranking'!$A$2:$A$21,0),9)+0.1)</f>
        <v>1.2967581047381547</v>
      </c>
      <c r="I203" s="22">
        <f>(INDEX('world ranking'!$A$2:$B$21,MATCH($A203,'world ranking'!$A$2:$A$21,0),2)/(INDEX('world ranking'!$A$2:$B$21,MATCH($B203,'world ranking'!$A$2:$A$21,0),2)+0.1))*20</f>
        <v>21.822618971164346</v>
      </c>
      <c r="J203" s="22">
        <f>(INDEX('la-liga ranking'!$A$2:$I$21,MATCH($A203,'la-liga ranking'!$A$2:$A$21,0),4)/(INDEX('la-liga ranking'!$A$2:$I$21,MATCH($B203,'la-liga ranking'!$A$2:$A$21,0),4)+0.1))*1</f>
        <v>1.2871287128712872</v>
      </c>
      <c r="K203" s="22">
        <f>(INDEX('la-liga ranking'!$A$2:$I$21,MATCH($A203,'la-liga ranking'!$A$2:$A$21,0),5)/(INDEX('la-liga ranking'!$A$2:$I$21,MATCH($B203,'la-liga ranking'!$A$2:$A$21,0),5)+0.1))*-1</f>
        <v>-0.59602649006622521</v>
      </c>
      <c r="L203" s="22">
        <f>(INDEX('la-liga ranking'!$A$2:$I$21,MATCH($B203,'la-liga ranking'!$A$2:$A$21,0),7)+0.1)/INDEX('la-liga ranking'!$A$2:$I$21,MATCH($A203,'la-liga ranking'!$A$2:$A$21,0),7)</f>
        <v>0.92926829268292688</v>
      </c>
      <c r="M203" s="22">
        <f>(INDEX('la-liga ranking'!$A$2:$I$21,MATCH($B203,'la-liga ranking'!$A$2:$A$21,0),8)+0.1)/INDEX('la-liga ranking'!$A$2:$I$21,MATCH($A203,'la-liga ranking'!$A$2:$A$21,0),8)*-1</f>
        <v>-1.473529411764706</v>
      </c>
      <c r="N203" s="22">
        <f>(INDEX('la-liga ranking'!$A$2:$I$21,MATCH($B203,'la-liga ranking'!$A$2:$A$21,0),9)+0.1)/(INDEX('la-liga ranking'!$A$2:$I$21,MATCH($A203,'la-liga ranking'!$A$2:$A$21,0),9)+0.1)</f>
        <v>0.76967370441458738</v>
      </c>
      <c r="O203" s="22">
        <f>((INDEX('world ranking'!$A$2:$B$21,MATCH($B203,'world ranking'!$A$2:$A$21,0),2)+0.1)/(INDEX('world ranking'!$A$2:$B$21,MATCH($A203,'world ranking'!$A$2:$A$21,0),2)+0.1))*20</f>
        <v>18.328526867164967</v>
      </c>
      <c r="P203" s="22">
        <f>(INDEX('la-liga ranking'!$A$2:$I$21,MATCH($B203,'la-liga ranking'!$A$2:$A$21,0),4)+0.1)/(INDEX('la-liga ranking'!$A$2:$I$21,MATCH($A203,'la-liga ranking'!$A$2:$A$21,0),4)+0.1)*1</f>
        <v>0.77099236641221369</v>
      </c>
      <c r="Q203" s="22">
        <f>(INDEX('la-liga ranking'!$A$2:$I$21,MATCH($B203,'la-liga ranking'!$A$2:$A$21,0),5)+0.1)/(INDEX('la-liga ranking'!$A$2:$I$21,MATCH($A203,'la-liga ranking'!$A$2:$A$21,0),5)+0.1)*-1</f>
        <v>-1.6593406593406594</v>
      </c>
      <c r="R203" s="22">
        <f t="shared" si="62"/>
        <v>25.418349673186061</v>
      </c>
      <c r="S203" s="22">
        <f t="shared" si="60"/>
        <v>17.665591159569328</v>
      </c>
      <c r="T203" s="22">
        <f t="shared" si="54"/>
        <v>43.083940832755388</v>
      </c>
      <c r="U203" s="14">
        <f t="shared" si="55"/>
        <v>0.58997271795205131</v>
      </c>
      <c r="V203" s="14">
        <f t="shared" si="56"/>
        <v>0.41002728204794869</v>
      </c>
      <c r="W203" t="str">
        <f t="shared" si="57"/>
        <v>H</v>
      </c>
      <c r="X203" t="b">
        <f t="shared" si="58"/>
        <v>1</v>
      </c>
    </row>
    <row r="204" spans="1:24" x14ac:dyDescent="0.25">
      <c r="A204" t="str">
        <v>Getafe</v>
      </c>
      <c r="B204" t="str">
        <v>Athletic Club</v>
      </c>
      <c r="C204">
        <v>0</v>
      </c>
      <c r="D204">
        <v>0</v>
      </c>
      <c r="E204" t="str">
        <v>D</v>
      </c>
      <c r="F204" s="22">
        <f>INDEX('la-liga ranking'!$A$2:$I$21,MATCH($A204,'la-liga ranking'!$A$2:$A$21,0),7)/(INDEX('la-liga ranking'!$A$2:$I$21,MATCH($B204,'la-liga ranking'!$A$2:$A$21,0),7)+0.1)</f>
        <v>0.75425790754257904</v>
      </c>
      <c r="G204" s="22">
        <f>INDEX('la-liga ranking'!$A$2:$I$21,MATCH($A204,'la-liga ranking'!$A$2:$A$21,0),8)/(INDEX('la-liga ranking'!$A$2:$I$21,MATCH($B204,'la-liga ranking'!$A$2:$A$21,0),8)+0.1)</f>
        <v>1.0850439882697946</v>
      </c>
      <c r="H204" s="22">
        <f>INDEX('la-liga ranking'!$A$2:$I$21,MATCH($A204,'la-liga ranking'!$A$2:$A$21,0),9)/(INDEX('la-liga ranking'!$A$2:$I$21,MATCH($B204,'la-liga ranking'!$A$2:$A$21,0),9)+0.1)</f>
        <v>0.71017274472168901</v>
      </c>
      <c r="I204" s="22">
        <f>(INDEX('world ranking'!$A$2:$B$21,MATCH($A204,'world ranking'!$A$2:$A$21,0),2)/(INDEX('world ranking'!$A$2:$B$21,MATCH($B204,'world ranking'!$A$2:$A$21,0),2)+0.1))*20</f>
        <v>18.962980401388972</v>
      </c>
      <c r="J204" s="22">
        <f>INDEX('la-liga ranking'!$A$2:$I$21,MATCH($A204,'la-liga ranking'!$A$2:$A$21,0),4)/(INDEX('la-liga ranking'!$A$2:$I$21,MATCH($B204,'la-liga ranking'!$A$2:$A$21,0),4)+0.1)</f>
        <v>0.61068702290076338</v>
      </c>
      <c r="K204" s="22">
        <f>INDEX('la-liga ranking'!$A$2:$I$21,MATCH($A204,'la-liga ranking'!$A$2:$A$21,0),5)/(INDEX('la-liga ranking'!$A$2:$I$21,MATCH($B204,'la-liga ranking'!$A$2:$A$21,0),5)+0.1)</f>
        <v>1.5384615384615385</v>
      </c>
      <c r="L204" s="22">
        <f>(INDEX('la-liga ranking'!$A$2:$I$21,MATCH($B204,'la-liga ranking'!$A$2:$A$21,0),7)+0.1)/INDEX('la-liga ranking'!$A$2:$I$21,MATCH($A204,'la-liga ranking'!$A$2:$A$21,0),7)</f>
        <v>1.3258064516129033</v>
      </c>
      <c r="M204" s="22">
        <f>(INDEX('la-liga ranking'!$A$2:$I$21,MATCH($B204,'la-liga ranking'!$A$2:$A$21,0),8)+0.1)/INDEX('la-liga ranking'!$A$2:$I$21,MATCH($A204,'la-liga ranking'!$A$2:$A$21,0),8)</f>
        <v>0.92162162162162165</v>
      </c>
      <c r="N204" s="22">
        <f>(INDEX('la-liga ranking'!$A$2:$I$21,MATCH($B204,'la-liga ranking'!$A$2:$A$21,0),9)+0.1)/(INDEX('la-liga ranking'!$A$2:$I$21,MATCH($A204,'la-liga ranking'!$A$2:$A$21,0),9)+0.1)</f>
        <v>1.4043126684636118</v>
      </c>
      <c r="O204" s="22">
        <f>((INDEX('world ranking'!$A$2:$B$21,MATCH($B204,'world ranking'!$A$2:$A$21,0),2)+0.1)/(INDEX('world ranking'!$A$2:$B$21,MATCH($A204,'world ranking'!$A$2:$A$21,0),2)+0.1))*20</f>
        <v>21.092421327043635</v>
      </c>
      <c r="P204" s="22">
        <f>(INDEX('la-liga ranking'!$A$2:$I$21,MATCH($B204,'la-liga ranking'!$A$2:$A$21,0),4)+0.1)/(INDEX('la-liga ranking'!$A$2:$I$21,MATCH($A204,'la-liga ranking'!$A$2:$A$21,0),4)+0.1)</f>
        <v>1.617283950617284</v>
      </c>
      <c r="Q204" s="22">
        <f>(INDEX('la-liga ranking'!$A$2:$I$21,MATCH($B204,'la-liga ranking'!$A$2:$A$21,0),5)+0.1)/(INDEX('la-liga ranking'!$A$2:$I$21,MATCH($A204,'la-liga ranking'!$A$2:$A$21,0),5)+0.1)</f>
        <v>0.64539007092198586</v>
      </c>
      <c r="R204" s="22">
        <f t="shared" si="59"/>
        <v>24.489759729400319</v>
      </c>
      <c r="S204" s="22">
        <f t="shared" si="60"/>
        <v>27.006836090281045</v>
      </c>
      <c r="T204" s="22">
        <f t="shared" si="54"/>
        <v>51.49659581968136</v>
      </c>
      <c r="U204" s="14">
        <f t="shared" si="55"/>
        <v>0.47556074997952846</v>
      </c>
      <c r="V204" s="14">
        <f t="shared" si="56"/>
        <v>0.52443925002047154</v>
      </c>
      <c r="W204" t="str">
        <f t="shared" si="57"/>
        <v>A</v>
      </c>
      <c r="X204" t="b">
        <f t="shared" si="58"/>
        <v>1</v>
      </c>
    </row>
    <row r="205" spans="1:24" x14ac:dyDescent="0.25">
      <c r="A205" t="str">
        <v>Espanyol</v>
      </c>
      <c r="B205" t="str">
        <v>Granada</v>
      </c>
      <c r="C205">
        <v>2</v>
      </c>
      <c r="D205">
        <v>0</v>
      </c>
      <c r="E205" t="str">
        <v>H</v>
      </c>
      <c r="F205" s="22">
        <f>INDEX('la-liga ranking'!$A$2:$I$21,MATCH($A205,'la-liga ranking'!$A$2:$A$21,0),7)/(INDEX('la-liga ranking'!$A$2:$I$21,MATCH($B205,'la-liga ranking'!$A$2:$A$21,0),7)+0.1)</f>
        <v>0.88167053364269143</v>
      </c>
      <c r="G205" s="22">
        <f>INDEX('la-liga ranking'!$A$2:$I$21,MATCH($A205,'la-liga ranking'!$A$2:$A$21,0),8)/(INDEX('la-liga ranking'!$A$2:$I$21,MATCH($B205,'la-liga ranking'!$A$2:$A$21,0),8)+0.1)*-1</f>
        <v>-0.84602368866328259</v>
      </c>
      <c r="H205" s="22">
        <f>INDEX('la-liga ranking'!$A$2:$I$21,MATCH($A205,'la-liga ranking'!$A$2:$A$21,0),9)/(INDEX('la-liga ranking'!$A$2:$I$21,MATCH($B205,'la-liga ranking'!$A$2:$A$21,0),9)+0.1)</f>
        <v>1.1730205278592374</v>
      </c>
      <c r="I205" s="22">
        <f>(INDEX('world ranking'!$A$2:$B$21,MATCH($A205,'world ranking'!$A$2:$A$21,0),2)/(INDEX('world ranking'!$A$2:$B$21,MATCH($B205,'world ranking'!$A$2:$A$21,0),2)+0.1))*20</f>
        <v>20.063140261581083</v>
      </c>
      <c r="J205" s="22">
        <f>(INDEX('la-liga ranking'!$A$2:$I$21,MATCH($A205,'la-liga ranking'!$A$2:$A$21,0),4)/(INDEX('la-liga ranking'!$A$2:$I$21,MATCH($B205,'la-liga ranking'!$A$2:$A$21,0),4)+0.1))*1</f>
        <v>1.4084507042253522</v>
      </c>
      <c r="K205" s="22">
        <f>(INDEX('la-liga ranking'!$A$2:$I$21,MATCH($A205,'la-liga ranking'!$A$2:$A$21,0),5)/(INDEX('la-liga ranking'!$A$2:$I$21,MATCH($B205,'la-liga ranking'!$A$2:$A$21,0),5)+0.1))*-1</f>
        <v>-0.99337748344370869</v>
      </c>
      <c r="L205" s="22">
        <f>(INDEX('la-liga ranking'!$A$2:$I$21,MATCH($B205,'la-liga ranking'!$A$2:$A$21,0),7)+0.1)/INDEX('la-liga ranking'!$A$2:$I$21,MATCH($A205,'la-liga ranking'!$A$2:$A$21,0),7)</f>
        <v>1.1342105263157896</v>
      </c>
      <c r="M205" s="22">
        <f>(INDEX('la-liga ranking'!$A$2:$I$21,MATCH($B205,'la-liga ranking'!$A$2:$A$21,0),8)+0.1)/INDEX('la-liga ranking'!$A$2:$I$21,MATCH($A205,'la-liga ranking'!$A$2:$A$21,0),8)*-1</f>
        <v>-1.1819999999999999</v>
      </c>
      <c r="N205" s="22">
        <f>(INDEX('la-liga ranking'!$A$2:$I$21,MATCH($B205,'la-liga ranking'!$A$2:$A$21,0),9)+0.1)/(INDEX('la-liga ranking'!$A$2:$I$21,MATCH($A205,'la-liga ranking'!$A$2:$A$21,0),9)+0.1)</f>
        <v>0.85037406483790523</v>
      </c>
      <c r="O205" s="22">
        <f>((INDEX('world ranking'!$A$2:$B$21,MATCH($B205,'world ranking'!$A$2:$A$21,0),2)+0.1)/(INDEX('world ranking'!$A$2:$B$21,MATCH($A205,'world ranking'!$A$2:$A$21,0),2)+0.1))*20</f>
        <v>19.935778048937127</v>
      </c>
      <c r="P205" s="22">
        <f>(INDEX('la-liga ranking'!$A$2:$I$21,MATCH($B205,'la-liga ranking'!$A$2:$A$21,0),4)+0.1)/(INDEX('la-liga ranking'!$A$2:$I$21,MATCH($A205,'la-liga ranking'!$A$2:$A$21,0),4)+0.1)*1</f>
        <v>0.70297029702970293</v>
      </c>
      <c r="Q205" s="22">
        <f>(INDEX('la-liga ranking'!$A$2:$I$21,MATCH($B205,'la-liga ranking'!$A$2:$A$21,0),5)+0.1)/(INDEX('la-liga ranking'!$A$2:$I$21,MATCH($A205,'la-liga ranking'!$A$2:$A$21,0),5)+0.1)*-1</f>
        <v>-1</v>
      </c>
      <c r="R205" s="22">
        <f>(SUM(F205:K205))*1.05</f>
        <v>22.771224897961442</v>
      </c>
      <c r="S205" s="22">
        <f>SUM(L205:Q205)</f>
        <v>20.441332937120528</v>
      </c>
      <c r="T205" s="22">
        <f t="shared" si="54"/>
        <v>43.212557835081967</v>
      </c>
      <c r="U205" s="14">
        <f t="shared" si="55"/>
        <v>0.52695850555448265</v>
      </c>
      <c r="V205" s="14">
        <f t="shared" si="56"/>
        <v>0.47304149444551746</v>
      </c>
      <c r="W205" t="str">
        <f t="shared" si="57"/>
        <v>H</v>
      </c>
      <c r="X205" t="b">
        <f t="shared" si="58"/>
        <v>1</v>
      </c>
    </row>
    <row r="206" spans="1:24" x14ac:dyDescent="0.25">
      <c r="A206" t="str">
        <v>Celta Vigo</v>
      </c>
      <c r="B206" t="str">
        <v>Barcelona</v>
      </c>
      <c r="C206">
        <v>3</v>
      </c>
      <c r="D206">
        <v>3</v>
      </c>
      <c r="E206" t="str">
        <v>D</v>
      </c>
      <c r="F206" s="22">
        <f>INDEX('la-liga ranking'!$A$2:$I$21,MATCH($A206,'la-liga ranking'!$A$2:$A$21,0),7)/(INDEX('la-liga ranking'!$A$2:$I$21,MATCH($B206,'la-liga ranking'!$A$2:$A$21,0),7)+0.1)</f>
        <v>0.62980030721966207</v>
      </c>
      <c r="G206" s="22">
        <f>INDEX('la-liga ranking'!$A$2:$I$21,MATCH($A206,'la-liga ranking'!$A$2:$A$21,0),8)/(INDEX('la-liga ranking'!$A$2:$I$21,MATCH($B206,'la-liga ranking'!$A$2:$A$21,0),8)+0.1)</f>
        <v>1.0826210826210825</v>
      </c>
      <c r="H206" s="22">
        <f>INDEX('la-liga ranking'!$A$2:$I$21,MATCH($A206,'la-liga ranking'!$A$2:$A$21,0),9)/(INDEX('la-liga ranking'!$A$2:$I$21,MATCH($B206,'la-liga ranking'!$A$2:$A$21,0),9)+0.1)</f>
        <v>0.62228654124457317</v>
      </c>
      <c r="I206" s="22">
        <f>(INDEX('world ranking'!$A$2:$B$21,MATCH($A206,'world ranking'!$A$2:$A$21,0),2)/(INDEX('world ranking'!$A$2:$B$21,MATCH($B206,'world ranking'!$A$2:$A$21,0),2)+0.1))*20</f>
        <v>18.042862487306934</v>
      </c>
      <c r="J206" s="22">
        <f>INDEX('la-liga ranking'!$A$2:$I$21,MATCH($A206,'la-liga ranking'!$A$2:$A$21,0),4)/(INDEX('la-liga ranking'!$A$2:$I$21,MATCH($B206,'la-liga ranking'!$A$2:$A$21,0),4)+0.1)</f>
        <v>0.54726368159203975</v>
      </c>
      <c r="K206" s="22">
        <f>INDEX('la-liga ranking'!$A$2:$I$21,MATCH($A206,'la-liga ranking'!$A$2:$A$21,0),5)/(INDEX('la-liga ranking'!$A$2:$I$21,MATCH($B206,'la-liga ranking'!$A$2:$A$21,0),5)+0.1)</f>
        <v>2.2950819672131151</v>
      </c>
      <c r="L206" s="22">
        <f>(INDEX('la-liga ranking'!$A$2:$I$21,MATCH($B206,'la-liga ranking'!$A$2:$A$21,0),7)+0.1)/INDEX('la-liga ranking'!$A$2:$I$21,MATCH($A206,'la-liga ranking'!$A$2:$A$21,0),7)</f>
        <v>1.5878048780487803</v>
      </c>
      <c r="M206" s="22">
        <f>(INDEX('la-liga ranking'!$A$2:$I$21,MATCH($B206,'la-liga ranking'!$A$2:$A$21,0),8)+0.1)/INDEX('la-liga ranking'!$A$2:$I$21,MATCH($A206,'la-liga ranking'!$A$2:$A$21,0),8)</f>
        <v>0.92368421052631577</v>
      </c>
      <c r="N206" s="22">
        <f>(INDEX('la-liga ranking'!$A$2:$I$21,MATCH($B206,'la-liga ranking'!$A$2:$A$21,0),9)+0.1)/(INDEX('la-liga ranking'!$A$2:$I$21,MATCH($A206,'la-liga ranking'!$A$2:$A$21,0),9)+0.1)</f>
        <v>1.6032482598607887</v>
      </c>
      <c r="O206" s="22">
        <f>((INDEX('world ranking'!$A$2:$B$21,MATCH($B206,'world ranking'!$A$2:$A$21,0),2)+0.1)/(INDEX('world ranking'!$A$2:$B$21,MATCH($A206,'world ranking'!$A$2:$A$21,0),2)+0.1))*20</f>
        <v>22.168118002488004</v>
      </c>
      <c r="P206" s="22">
        <f>(INDEX('la-liga ranking'!$A$2:$I$21,MATCH($B206,'la-liga ranking'!$A$2:$A$21,0),4)+0.1)/(INDEX('la-liga ranking'!$A$2:$I$21,MATCH($A206,'la-liga ranking'!$A$2:$A$21,0),4)+0.1)</f>
        <v>1.810810810810811</v>
      </c>
      <c r="Q206" s="22">
        <f>(INDEX('la-liga ranking'!$A$2:$I$21,MATCH($B206,'la-liga ranking'!$A$2:$A$21,0),5)+0.1)/(INDEX('la-liga ranking'!$A$2:$I$21,MATCH($A206,'la-liga ranking'!$A$2:$A$21,0),5)+0.1)</f>
        <v>0.43262411347517726</v>
      </c>
      <c r="R206" s="22">
        <f t="shared" si="59"/>
        <v>24.032613129549315</v>
      </c>
      <c r="S206" s="22">
        <f t="shared" si="60"/>
        <v>28.526290275209877</v>
      </c>
      <c r="T206" s="22">
        <f t="shared" si="54"/>
        <v>52.558903404759192</v>
      </c>
      <c r="U206" s="14">
        <f t="shared" si="55"/>
        <v>0.45725103783982618</v>
      </c>
      <c r="V206" s="14">
        <f t="shared" si="56"/>
        <v>0.54274896216017376</v>
      </c>
      <c r="W206" t="str">
        <f t="shared" si="57"/>
        <v>A</v>
      </c>
      <c r="X206" t="b">
        <f t="shared" si="58"/>
        <v>1</v>
      </c>
    </row>
    <row r="207" spans="1:24" x14ac:dyDescent="0.25">
      <c r="A207" t="str">
        <v>Deportivo Alavés</v>
      </c>
      <c r="B207" t="str">
        <v>Levante</v>
      </c>
      <c r="C207">
        <v>2</v>
      </c>
      <c r="D207">
        <v>1</v>
      </c>
      <c r="E207" t="str">
        <v>H</v>
      </c>
      <c r="F207" s="22">
        <f>INDEX('la-liga ranking'!$A$2:$I$21,MATCH($A207,'la-liga ranking'!$A$2:$A$21,0),7)/(INDEX('la-liga ranking'!$A$2:$I$21,MATCH($B207,'la-liga ranking'!$A$2:$A$21,0),7)+0.1)</f>
        <v>0.63492063492063489</v>
      </c>
      <c r="G207" s="22">
        <f>INDEX('la-liga ranking'!$A$2:$I$21,MATCH($A207,'la-liga ranking'!$A$2:$A$21,0),8)/(INDEX('la-liga ranking'!$A$2:$I$21,MATCH($B207,'la-liga ranking'!$A$2:$A$21,0),8)+0.1)*-1</f>
        <v>-0.89418777943368111</v>
      </c>
      <c r="H207" s="22">
        <f>INDEX('la-liga ranking'!$A$2:$I$21,MATCH($A207,'la-liga ranking'!$A$2:$A$21,0),9)/(INDEX('la-liga ranking'!$A$2:$I$21,MATCH($B207,'la-liga ranking'!$A$2:$A$21,0),9)+0.1)</f>
        <v>0.96219931271477654</v>
      </c>
      <c r="I207" s="22">
        <f>(INDEX('world ranking'!$A$2:$B$21,MATCH($A207,'world ranking'!$A$2:$A$21,0),2)/(INDEX('world ranking'!$A$2:$B$21,MATCH($B207,'world ranking'!$A$2:$A$21,0),2)+0.1))*20</f>
        <v>20.197076912902588</v>
      </c>
      <c r="J207" s="22">
        <f>(INDEX('la-liga ranking'!$A$2:$I$21,MATCH($A207,'la-liga ranking'!$A$2:$A$21,0),4)/(INDEX('la-liga ranking'!$A$2:$I$21,MATCH($B207,'la-liga ranking'!$A$2:$A$21,0),4)+0.1))*1</f>
        <v>1.1475409836065575</v>
      </c>
      <c r="K207" s="22">
        <f>(INDEX('la-liga ranking'!$A$2:$I$21,MATCH($A207,'la-liga ranking'!$A$2:$A$21,0),5)/(INDEX('la-liga ranking'!$A$2:$I$21,MATCH($B207,'la-liga ranking'!$A$2:$A$21,0),5)+0.1))*-1</f>
        <v>-1.160220994475138</v>
      </c>
      <c r="L207" s="22">
        <f>(INDEX('la-liga ranking'!$A$2:$I$21,MATCH($B207,'la-liga ranking'!$A$2:$A$21,0),7)+0.1)/INDEX('la-liga ranking'!$A$2:$I$21,MATCH($A207,'la-liga ranking'!$A$2:$A$21,0),7)</f>
        <v>1.575</v>
      </c>
      <c r="M207" s="22">
        <f>(INDEX('la-liga ranking'!$A$2:$I$21,MATCH($B207,'la-liga ranking'!$A$2:$A$21,0),8)+0.1)/INDEX('la-liga ranking'!$A$2:$I$21,MATCH($A207,'la-liga ranking'!$A$2:$A$21,0),8)*-1</f>
        <v>-1.1183333333333332</v>
      </c>
      <c r="N207" s="22">
        <f>(INDEX('la-liga ranking'!$A$2:$I$21,MATCH($B207,'la-liga ranking'!$A$2:$A$21,0),9)+0.1)/(INDEX('la-liga ranking'!$A$2:$I$21,MATCH($A207,'la-liga ranking'!$A$2:$A$21,0),9)+0.1)</f>
        <v>1.0355871886120998</v>
      </c>
      <c r="O207" s="22">
        <f>((INDEX('world ranking'!$A$2:$B$21,MATCH($B207,'world ranking'!$A$2:$A$21,0),2)+0.1)/(INDEX('world ranking'!$A$2:$B$21,MATCH($A207,'world ranking'!$A$2:$A$21,0),2)+0.1))*20</f>
        <v>19.803549210922665</v>
      </c>
      <c r="P207" s="22">
        <f>(INDEX('la-liga ranking'!$A$2:$I$21,MATCH($B207,'la-liga ranking'!$A$2:$A$21,0),4)+0.1)/(INDEX('la-liga ranking'!$A$2:$I$21,MATCH($A207,'la-liga ranking'!$A$2:$A$21,0),4)+0.1)*1</f>
        <v>0.85915492957746475</v>
      </c>
      <c r="Q207" s="22">
        <f>(INDEX('la-liga ranking'!$A$2:$I$21,MATCH($B207,'la-liga ranking'!$A$2:$A$21,0),5)+0.1)/(INDEX('la-liga ranking'!$A$2:$I$21,MATCH($A207,'la-liga ranking'!$A$2:$A$21,0),5)+0.1)*-1</f>
        <v>-0.85781990521327012</v>
      </c>
      <c r="R207" s="22">
        <f t="shared" ref="R207:R208" si="63">(SUM(F207:K207))*1.05</f>
        <v>21.931695523747525</v>
      </c>
      <c r="S207" s="22">
        <f t="shared" si="60"/>
        <v>21.297138090565625</v>
      </c>
      <c r="T207" s="22">
        <f t="shared" si="54"/>
        <v>43.228833614313146</v>
      </c>
      <c r="U207" s="14">
        <f t="shared" si="55"/>
        <v>0.50733951601428129</v>
      </c>
      <c r="V207" s="14">
        <f t="shared" si="56"/>
        <v>0.49266048398571882</v>
      </c>
      <c r="W207" t="str">
        <f t="shared" si="57"/>
        <v>H</v>
      </c>
      <c r="X207" t="b">
        <f t="shared" si="58"/>
        <v>1</v>
      </c>
    </row>
    <row r="208" spans="1:24" x14ac:dyDescent="0.25">
      <c r="A208" t="str">
        <v>Real Madrid</v>
      </c>
      <c r="B208" t="str">
        <v>Rayo Vallecano</v>
      </c>
      <c r="C208">
        <v>2</v>
      </c>
      <c r="D208">
        <v>1</v>
      </c>
      <c r="E208" t="str">
        <v>H</v>
      </c>
      <c r="F208" s="22">
        <f>INDEX('la-liga ranking'!$A$2:$I$21,MATCH($A208,'la-liga ranking'!$A$2:$A$21,0),7)/(INDEX('la-liga ranking'!$A$2:$I$21,MATCH($B208,'la-liga ranking'!$A$2:$A$21,0),7)+0.1)</f>
        <v>2.0797720797720798</v>
      </c>
      <c r="G208" s="22">
        <f>INDEX('la-liga ranking'!$A$2:$I$21,MATCH($A208,'la-liga ranking'!$A$2:$A$21,0),8)/(INDEX('la-liga ranking'!$A$2:$I$21,MATCH($B208,'la-liga ranking'!$A$2:$A$21,0),8)+0.1)*-1</f>
        <v>-0.76726342710997442</v>
      </c>
      <c r="H208" s="22">
        <f>INDEX('la-liga ranking'!$A$2:$I$21,MATCH($A208,'la-liga ranking'!$A$2:$A$21,0),9)/(INDEX('la-liga ranking'!$A$2:$I$21,MATCH($B208,'la-liga ranking'!$A$2:$A$21,0),9)+0.1)</f>
        <v>1.9239904988123515</v>
      </c>
      <c r="I208" s="22">
        <f>(INDEX('world ranking'!$A$2:$B$21,MATCH($A208,'world ranking'!$A$2:$A$21,0),2)/(INDEX('world ranking'!$A$2:$B$21,MATCH($B208,'world ranking'!$A$2:$A$21,0),2)+0.1))*20</f>
        <v>25.284547617516559</v>
      </c>
      <c r="J208" s="22">
        <f>(INDEX('la-liga ranking'!$A$2:$I$21,MATCH($A208,'la-liga ranking'!$A$2:$A$21,0),4)/(INDEX('la-liga ranking'!$A$2:$I$21,MATCH($B208,'la-liga ranking'!$A$2:$A$21,0),4)+0.1))*1</f>
        <v>2.2522522522522523</v>
      </c>
      <c r="K208" s="22">
        <f>(INDEX('la-liga ranking'!$A$2:$I$21,MATCH($A208,'la-liga ranking'!$A$2:$A$21,0),5)/(INDEX('la-liga ranking'!$A$2:$I$21,MATCH($B208,'la-liga ranking'!$A$2:$A$21,0),5)+0.1))*-1</f>
        <v>-0.26490066225165565</v>
      </c>
      <c r="L208" s="22">
        <f>(INDEX('la-liga ranking'!$A$2:$I$21,MATCH($B208,'la-liga ranking'!$A$2:$A$21,0),7)+0.1)/INDEX('la-liga ranking'!$A$2:$I$21,MATCH($A208,'la-liga ranking'!$A$2:$A$21,0),7)</f>
        <v>0.4808219178082192</v>
      </c>
      <c r="M208" s="22">
        <f>(INDEX('la-liga ranking'!$A$2:$I$21,MATCH($B208,'la-liga ranking'!$A$2:$A$21,0),8)+0.1)/INDEX('la-liga ranking'!$A$2:$I$21,MATCH($A208,'la-liga ranking'!$A$2:$A$21,0),8)*-1</f>
        <v>-1.3033333333333335</v>
      </c>
      <c r="N208" s="22">
        <f>(INDEX('la-liga ranking'!$A$2:$I$21,MATCH($B208,'la-liga ranking'!$A$2:$A$21,0),9)+0.1)/(INDEX('la-liga ranking'!$A$2:$I$21,MATCH($A208,'la-liga ranking'!$A$2:$A$21,0),9)+0.1)</f>
        <v>0.51911220715166462</v>
      </c>
      <c r="O208" s="22">
        <f>((INDEX('world ranking'!$A$2:$B$21,MATCH($B208,'world ranking'!$A$2:$A$21,0),2)+0.1)/(INDEX('world ranking'!$A$2:$B$21,MATCH($A208,'world ranking'!$A$2:$A$21,0),2)+0.1))*20</f>
        <v>15.819134326839936</v>
      </c>
      <c r="P208" s="22">
        <f>(INDEX('la-liga ranking'!$A$2:$I$21,MATCH($B208,'la-liga ranking'!$A$2:$A$21,0),4)+0.1)/(INDEX('la-liga ranking'!$A$2:$I$21,MATCH($A208,'la-liga ranking'!$A$2:$A$21,0),4)+0.1)*1</f>
        <v>0.4422310756972111</v>
      </c>
      <c r="Q208" s="22">
        <f>(INDEX('la-liga ranking'!$A$2:$I$21,MATCH($B208,'la-liga ranking'!$A$2:$A$21,0),5)+0.1)/(INDEX('la-liga ranking'!$A$2:$I$21,MATCH($A208,'la-liga ranking'!$A$2:$A$21,0),5)+0.1)*-1</f>
        <v>-3.6829268292682928</v>
      </c>
      <c r="R208" s="22">
        <f t="shared" si="63"/>
        <v>32.033818276941197</v>
      </c>
      <c r="S208" s="22">
        <f t="shared" si="60"/>
        <v>12.275039364895406</v>
      </c>
      <c r="T208" s="22">
        <f t="shared" si="54"/>
        <v>44.308857641836603</v>
      </c>
      <c r="U208" s="14">
        <f t="shared" si="55"/>
        <v>0.72296646724411906</v>
      </c>
      <c r="V208" s="14">
        <f t="shared" si="56"/>
        <v>0.27703353275588094</v>
      </c>
      <c r="W208" t="str">
        <f t="shared" si="57"/>
        <v>H</v>
      </c>
      <c r="X208" t="b">
        <f t="shared" si="58"/>
        <v>1</v>
      </c>
    </row>
    <row r="209" spans="1:24" x14ac:dyDescent="0.25">
      <c r="A209" t="str">
        <v>Valencia</v>
      </c>
      <c r="B209" t="str">
        <v>Real Sociedad</v>
      </c>
      <c r="C209">
        <v>0</v>
      </c>
      <c r="D209">
        <v>0</v>
      </c>
      <c r="E209" t="str">
        <v>D</v>
      </c>
      <c r="F209" s="22">
        <f>INDEX('la-liga ranking'!$A$2:$I$21,MATCH($A209,'la-liga ranking'!$A$2:$A$21,0),7)/(INDEX('la-liga ranking'!$A$2:$I$21,MATCH($B209,'la-liga ranking'!$A$2:$A$21,0),7)+0.1)</f>
        <v>1.3196480938416422</v>
      </c>
      <c r="G209" s="22">
        <f>INDEX('la-liga ranking'!$A$2:$I$21,MATCH($A209,'la-liga ranking'!$A$2:$A$21,0),8)/(INDEX('la-liga ranking'!$A$2:$I$21,MATCH($B209,'la-liga ranking'!$A$2:$A$21,0),8)+0.1)</f>
        <v>1.4369501466275658</v>
      </c>
      <c r="H209" s="22">
        <f>INDEX('la-liga ranking'!$A$2:$I$21,MATCH($A209,'la-liga ranking'!$A$2:$A$21,0),9)/(INDEX('la-liga ranking'!$A$2:$I$21,MATCH($B209,'la-liga ranking'!$A$2:$A$21,0),9)+0.1)</f>
        <v>0.78431372549019607</v>
      </c>
      <c r="I209" s="22">
        <f>(INDEX('world ranking'!$A$2:$B$21,MATCH($A209,'world ranking'!$A$2:$A$21,0),2)/(INDEX('world ranking'!$A$2:$B$21,MATCH($B209,'world ranking'!$A$2:$A$21,0),2)+0.1))*20</f>
        <v>19.455758219703679</v>
      </c>
      <c r="J209" s="22">
        <f>INDEX('la-liga ranking'!$A$2:$I$21,MATCH($A209,'la-liga ranking'!$A$2:$A$21,0),4)/(INDEX('la-liga ranking'!$A$2:$I$21,MATCH($B209,'la-liga ranking'!$A$2:$A$21,0),4)+0.1)</f>
        <v>0.66225165562913912</v>
      </c>
      <c r="K209" s="22">
        <f>INDEX('la-liga ranking'!$A$2:$I$21,MATCH($A209,'la-liga ranking'!$A$2:$A$21,0),5)/(INDEX('la-liga ranking'!$A$2:$I$21,MATCH($B209,'la-liga ranking'!$A$2:$A$21,0),5)+0.1)</f>
        <v>1.2087912087912089</v>
      </c>
      <c r="L209" s="22">
        <f>(INDEX('la-liga ranking'!$A$2:$I$21,MATCH($B209,'la-liga ranking'!$A$2:$A$21,0),7)+0.1)/INDEX('la-liga ranking'!$A$2:$I$21,MATCH($A209,'la-liga ranking'!$A$2:$A$21,0),7)</f>
        <v>0.75777777777777777</v>
      </c>
      <c r="M209" s="22">
        <f>(INDEX('la-liga ranking'!$A$2:$I$21,MATCH($B209,'la-liga ranking'!$A$2:$A$21,0),8)+0.1)/INDEX('la-liga ranking'!$A$2:$I$21,MATCH($A209,'la-liga ranking'!$A$2:$A$21,0),8)</f>
        <v>0.69591836734693879</v>
      </c>
      <c r="N209" s="22">
        <f>(INDEX('la-liga ranking'!$A$2:$I$21,MATCH($B209,'la-liga ranking'!$A$2:$A$21,0),9)+0.1)/(INDEX('la-liga ranking'!$A$2:$I$21,MATCH($A209,'la-liga ranking'!$A$2:$A$21,0),9)+0.1)</f>
        <v>1.272108843537415</v>
      </c>
      <c r="O209" s="22">
        <f>((INDEX('world ranking'!$A$2:$B$21,MATCH($B209,'world ranking'!$A$2:$A$21,0),2)+0.1)/(INDEX('world ranking'!$A$2:$B$21,MATCH($A209,'world ranking'!$A$2:$A$21,0),2)+0.1))*20</f>
        <v>20.558218554699351</v>
      </c>
      <c r="P209" s="22">
        <f>(INDEX('la-liga ranking'!$A$2:$I$21,MATCH($B209,'la-liga ranking'!$A$2:$A$21,0),4)+0.1)/(INDEX('la-liga ranking'!$A$2:$I$21,MATCH($A209,'la-liga ranking'!$A$2:$A$21,0),4)+0.1)</f>
        <v>1.495049504950495</v>
      </c>
      <c r="Q209" s="22">
        <f>(INDEX('la-liga ranking'!$A$2:$I$21,MATCH($B209,'la-liga ranking'!$A$2:$A$21,0),5)+0.1)/(INDEX('la-liga ranking'!$A$2:$I$21,MATCH($A209,'la-liga ranking'!$A$2:$A$21,0),5)+0.1)</f>
        <v>0.81981981981981977</v>
      </c>
      <c r="R209" s="22">
        <f t="shared" si="59"/>
        <v>25.738083006836344</v>
      </c>
      <c r="S209" s="22">
        <f t="shared" si="60"/>
        <v>25.598892868131799</v>
      </c>
      <c r="T209" s="22">
        <f t="shared" si="54"/>
        <v>51.336975874968147</v>
      </c>
      <c r="U209" s="14">
        <f t="shared" si="55"/>
        <v>0.50135565190909903</v>
      </c>
      <c r="V209" s="14">
        <f t="shared" si="56"/>
        <v>0.49864434809090091</v>
      </c>
      <c r="W209" t="str">
        <f t="shared" si="57"/>
        <v>H</v>
      </c>
      <c r="X209" t="b">
        <f t="shared" si="58"/>
        <v>1</v>
      </c>
    </row>
    <row r="210" spans="1:24" x14ac:dyDescent="0.25">
      <c r="A210" t="str">
        <v>Barcelona</v>
      </c>
      <c r="B210" t="str">
        <v>Atlético Madrid</v>
      </c>
      <c r="C210">
        <v>4</v>
      </c>
      <c r="D210">
        <v>2</v>
      </c>
      <c r="E210" t="str">
        <v>H</v>
      </c>
      <c r="F210" s="22">
        <f>INDEX('la-liga ranking'!$A$2:$I$21,MATCH($A210,'la-liga ranking'!$A$2:$A$21,0),7)/(INDEX('la-liga ranking'!$A$2:$I$21,MATCH($B210,'la-liga ranking'!$A$2:$A$21,0),7)+0.1)</f>
        <v>1.08153078202995</v>
      </c>
      <c r="G210" s="22">
        <f>INDEX('la-liga ranking'!$A$2:$I$21,MATCH($A210,'la-liga ranking'!$A$2:$A$21,0),8)/(INDEX('la-liga ranking'!$A$2:$I$21,MATCH($B210,'la-liga ranking'!$A$2:$A$21,0),8)+0.1)*-1</f>
        <v>-0.85158150851581504</v>
      </c>
      <c r="H210" s="22">
        <f>INDEX('la-liga ranking'!$A$2:$I$21,MATCH($A210,'la-liga ranking'!$A$2:$A$21,0),9)/(INDEX('la-liga ranking'!$A$2:$I$21,MATCH($B210,'la-liga ranking'!$A$2:$A$21,0),9)+0.1)</f>
        <v>1.076443057722309</v>
      </c>
      <c r="I210" s="22">
        <f>(INDEX('world ranking'!$A$2:$B$21,MATCH($A210,'world ranking'!$A$2:$A$21,0),2)/(INDEX('world ranking'!$A$2:$B$21,MATCH($B210,'world ranking'!$A$2:$A$21,0),2)+0.1))*20</f>
        <v>20.615944025122587</v>
      </c>
      <c r="J210" s="22">
        <f>(INDEX('la-liga ranking'!$A$2:$I$21,MATCH($A210,'la-liga ranking'!$A$2:$A$21,0),4)/(INDEX('la-liga ranking'!$A$2:$I$21,MATCH($B210,'la-liga ranking'!$A$2:$A$21,0),4)+0.1))*1</f>
        <v>1.0471204188481675</v>
      </c>
      <c r="K210" s="22">
        <f>(INDEX('la-liga ranking'!$A$2:$I$21,MATCH($A210,'la-liga ranking'!$A$2:$A$21,0),5)/(INDEX('la-liga ranking'!$A$2:$I$21,MATCH($B210,'la-liga ranking'!$A$2:$A$21,0),5)+0.1))*-1</f>
        <v>-0.65934065934065933</v>
      </c>
      <c r="L210" s="22">
        <f>(INDEX('la-liga ranking'!$A$2:$I$21,MATCH($B210,'la-liga ranking'!$A$2:$A$21,0),7)+0.1)/INDEX('la-liga ranking'!$A$2:$I$21,MATCH($A210,'la-liga ranking'!$A$2:$A$21,0),7)</f>
        <v>0.92461538461538462</v>
      </c>
      <c r="M210" s="22">
        <f>(INDEX('la-liga ranking'!$A$2:$I$21,MATCH($B210,'la-liga ranking'!$A$2:$A$21,0),8)+0.1)/INDEX('la-liga ranking'!$A$2:$I$21,MATCH($A210,'la-liga ranking'!$A$2:$A$21,0),8)*-1</f>
        <v>-1.1742857142857144</v>
      </c>
      <c r="N210" s="22">
        <f>(INDEX('la-liga ranking'!$A$2:$I$21,MATCH($B210,'la-liga ranking'!$A$2:$A$21,0),9)+0.1)/(INDEX('la-liga ranking'!$A$2:$I$21,MATCH($A210,'la-liga ranking'!$A$2:$A$21,0),9)+0.1)</f>
        <v>0.9276410998552822</v>
      </c>
      <c r="O210" s="22">
        <f>((INDEX('world ranking'!$A$2:$B$21,MATCH($B210,'world ranking'!$A$2:$A$21,0),2)+0.1)/(INDEX('world ranking'!$A$2:$B$21,MATCH($A210,'world ranking'!$A$2:$A$21,0),2)+0.1))*20</f>
        <v>19.401421623643845</v>
      </c>
      <c r="P210" s="22">
        <f>(INDEX('la-liga ranking'!$A$2:$I$21,MATCH($B210,'la-liga ranking'!$A$2:$A$21,0),4)+0.1)/(INDEX('la-liga ranking'!$A$2:$I$21,MATCH($A210,'la-liga ranking'!$A$2:$A$21,0),4)+0.1)*1</f>
        <v>0.95024875621890548</v>
      </c>
      <c r="Q210" s="22">
        <f>(INDEX('la-liga ranking'!$A$2:$I$21,MATCH($B210,'la-liga ranking'!$A$2:$A$21,0),5)+0.1)/(INDEX('la-liga ranking'!$A$2:$I$21,MATCH($A210,'la-liga ranking'!$A$2:$A$21,0),5)+0.1)*-1</f>
        <v>-1.4918032786885247</v>
      </c>
      <c r="R210" s="22">
        <f t="shared" ref="R210:R214" si="64">(SUM(F210:K210))*1.05</f>
        <v>23.425621921659868</v>
      </c>
      <c r="S210" s="22">
        <f t="shared" si="60"/>
        <v>19.537837871359176</v>
      </c>
      <c r="T210" s="22">
        <f t="shared" si="54"/>
        <v>42.963459793019041</v>
      </c>
      <c r="U210" s="14">
        <f t="shared" si="55"/>
        <v>0.54524523943172287</v>
      </c>
      <c r="V210" s="14">
        <f t="shared" si="56"/>
        <v>0.45475476056827718</v>
      </c>
      <c r="W210" t="str">
        <f t="shared" si="57"/>
        <v>H</v>
      </c>
      <c r="X210" t="b">
        <f t="shared" si="58"/>
        <v>1</v>
      </c>
    </row>
    <row r="211" spans="1:24" x14ac:dyDescent="0.25">
      <c r="A211" t="str">
        <v>Real Betis Balompié</v>
      </c>
      <c r="B211" t="str">
        <v>Villarreal</v>
      </c>
      <c r="C211">
        <v>0</v>
      </c>
      <c r="D211">
        <v>2</v>
      </c>
      <c r="E211" t="str">
        <v>A</v>
      </c>
      <c r="F211" s="22">
        <f>INDEX('la-liga ranking'!$A$2:$I$21,MATCH($A211,'la-liga ranking'!$A$2:$A$21,0),7)/(INDEX('la-liga ranking'!$A$2:$I$21,MATCH($B211,'la-liga ranking'!$A$2:$A$21,0),7)+0.1)</f>
        <v>1.0344827586206897</v>
      </c>
      <c r="G211" s="22">
        <f>INDEX('la-liga ranking'!$A$2:$I$21,MATCH($A211,'la-liga ranking'!$A$2:$A$21,0),8)/(INDEX('la-liga ranking'!$A$2:$I$21,MATCH($B211,'la-liga ranking'!$A$2:$A$21,0),8)+0.1)*-1</f>
        <v>-1.1730205278592374</v>
      </c>
      <c r="H211" s="22">
        <f>INDEX('la-liga ranking'!$A$2:$I$21,MATCH($A211,'la-liga ranking'!$A$2:$A$21,0),9)/(INDEX('la-liga ranking'!$A$2:$I$21,MATCH($B211,'la-liga ranking'!$A$2:$A$21,0),9)+0.1)</f>
        <v>1.0922787193973635</v>
      </c>
      <c r="I211" s="22">
        <f>(INDEX('world ranking'!$A$2:$B$21,MATCH($A211,'world ranking'!$A$2:$A$21,0),2)/(INDEX('world ranking'!$A$2:$B$21,MATCH($B211,'world ranking'!$A$2:$A$21,0),2)+0.1))*20</f>
        <v>19.13081698807758</v>
      </c>
      <c r="J211" s="22">
        <f>(INDEX('la-liga ranking'!$A$2:$I$21,MATCH($A211,'la-liga ranking'!$A$2:$A$21,0),4)/(INDEX('la-liga ranking'!$A$2:$I$21,MATCH($B211,'la-liga ranking'!$A$2:$A$21,0),4)+0.1))*1</f>
        <v>1.2056737588652482</v>
      </c>
      <c r="K211" s="22">
        <f>(INDEX('la-liga ranking'!$A$2:$I$21,MATCH($A211,'la-liga ranking'!$A$2:$A$21,0),5)/(INDEX('la-liga ranking'!$A$2:$I$21,MATCH($B211,'la-liga ranking'!$A$2:$A$21,0),5)+0.1))*-1</f>
        <v>-1.0891089108910892</v>
      </c>
      <c r="L211" s="22">
        <f>(INDEX('la-liga ranking'!$A$2:$I$21,MATCH($B211,'la-liga ranking'!$A$2:$A$21,0),7)+0.1)/INDEX('la-liga ranking'!$A$2:$I$21,MATCH($A211,'la-liga ranking'!$A$2:$A$21,0),7)</f>
        <v>0.96666666666666667</v>
      </c>
      <c r="M211" s="22">
        <f>(INDEX('la-liga ranking'!$A$2:$I$21,MATCH($B211,'la-liga ranking'!$A$2:$A$21,0),8)+0.1)/INDEX('la-liga ranking'!$A$2:$I$21,MATCH($A211,'la-liga ranking'!$A$2:$A$21,0),8)*-1</f>
        <v>-0.85250000000000004</v>
      </c>
      <c r="N211" s="22">
        <f>(INDEX('la-liga ranking'!$A$2:$I$21,MATCH($B211,'la-liga ranking'!$A$2:$A$21,0),9)+0.1)/(INDEX('la-liga ranking'!$A$2:$I$21,MATCH($A211,'la-liga ranking'!$A$2:$A$21,0),9)+0.1)</f>
        <v>0.91394148020654042</v>
      </c>
      <c r="O211" s="22">
        <f>((INDEX('world ranking'!$A$2:$B$21,MATCH($B211,'world ranking'!$A$2:$A$21,0),2)+0.1)/(INDEX('world ranking'!$A$2:$B$21,MATCH($A211,'world ranking'!$A$2:$A$21,0),2)+0.1))*20</f>
        <v>20.907472287634256</v>
      </c>
      <c r="P211" s="22">
        <f>(INDEX('la-liga ranking'!$A$2:$I$21,MATCH($B211,'la-liga ranking'!$A$2:$A$21,0),4)+0.1)/(INDEX('la-liga ranking'!$A$2:$I$21,MATCH($A211,'la-liga ranking'!$A$2:$A$21,0),4)+0.1)*1</f>
        <v>0.82456140350877183</v>
      </c>
      <c r="Q211" s="22">
        <f>(INDEX('la-liga ranking'!$A$2:$I$21,MATCH($B211,'la-liga ranking'!$A$2:$A$21,0),5)+0.1)/(INDEX('la-liga ranking'!$A$2:$I$21,MATCH($A211,'la-liga ranking'!$A$2:$A$21,0),5)+0.1)*-1</f>
        <v>-0.90990990990990994</v>
      </c>
      <c r="R211" s="22">
        <f t="shared" si="64"/>
        <v>21.211178925521086</v>
      </c>
      <c r="S211" s="22">
        <f t="shared" si="60"/>
        <v>21.850231928106325</v>
      </c>
      <c r="T211" s="22">
        <f t="shared" si="54"/>
        <v>43.061410853627407</v>
      </c>
      <c r="U211" s="14">
        <f t="shared" si="55"/>
        <v>0.49257974843465441</v>
      </c>
      <c r="V211" s="14">
        <f t="shared" si="56"/>
        <v>0.50742025156534565</v>
      </c>
      <c r="W211" t="str">
        <f t="shared" si="57"/>
        <v>A</v>
      </c>
      <c r="X211" t="b">
        <f t="shared" si="58"/>
        <v>1</v>
      </c>
    </row>
    <row r="212" spans="1:24" x14ac:dyDescent="0.25">
      <c r="A212" t="str">
        <v>Real Madrid</v>
      </c>
      <c r="B212" t="str">
        <v>Granada</v>
      </c>
      <c r="C212">
        <v>1</v>
      </c>
      <c r="D212">
        <v>0</v>
      </c>
      <c r="E212" t="str">
        <v>H</v>
      </c>
      <c r="F212" s="22">
        <f>INDEX('la-liga ranking'!$A$2:$I$21,MATCH($A212,'la-liga ranking'!$A$2:$A$21,0),7)/(INDEX('la-liga ranking'!$A$2:$I$21,MATCH($B212,'la-liga ranking'!$A$2:$A$21,0),7)+0.1)</f>
        <v>1.6937354988399071</v>
      </c>
      <c r="G212" s="22">
        <f>INDEX('la-liga ranking'!$A$2:$I$21,MATCH($A212,'la-liga ranking'!$A$2:$A$21,0),8)/(INDEX('la-liga ranking'!$A$2:$I$21,MATCH($B212,'la-liga ranking'!$A$2:$A$21,0),8)+0.1)*-1</f>
        <v>-0.50761421319796951</v>
      </c>
      <c r="H212" s="22">
        <f>INDEX('la-liga ranking'!$A$2:$I$21,MATCH($A212,'la-liga ranking'!$A$2:$A$21,0),9)/(INDEX('la-liga ranking'!$A$2:$I$21,MATCH($B212,'la-liga ranking'!$A$2:$A$21,0),9)+0.1)</f>
        <v>2.3753665689149561</v>
      </c>
      <c r="I212" s="22">
        <f>(INDEX('world ranking'!$A$2:$B$21,MATCH($A212,'world ranking'!$A$2:$A$21,0),2)/(INDEX('world ranking'!$A$2:$B$21,MATCH($B212,'world ranking'!$A$2:$A$21,0),2)+0.1))*20</f>
        <v>25.333419238451135</v>
      </c>
      <c r="J212" s="22">
        <f>(INDEX('la-liga ranking'!$A$2:$I$21,MATCH($A212,'la-liga ranking'!$A$2:$A$21,0),4)/(INDEX('la-liga ranking'!$A$2:$I$21,MATCH($B212,'la-liga ranking'!$A$2:$A$21,0),4)+0.1))*1</f>
        <v>3.5211267605633805</v>
      </c>
      <c r="K212" s="22">
        <f>(INDEX('la-liga ranking'!$A$2:$I$21,MATCH($A212,'la-liga ranking'!$A$2:$A$21,0),5)/(INDEX('la-liga ranking'!$A$2:$I$21,MATCH($B212,'la-liga ranking'!$A$2:$A$21,0),5)+0.1))*-1</f>
        <v>-0.26490066225165565</v>
      </c>
      <c r="L212" s="22">
        <f>(INDEX('la-liga ranking'!$A$2:$I$21,MATCH($B212,'la-liga ranking'!$A$2:$A$21,0),7)+0.1)/INDEX('la-liga ranking'!$A$2:$I$21,MATCH($A212,'la-liga ranking'!$A$2:$A$21,0),7)</f>
        <v>0.59041095890410966</v>
      </c>
      <c r="M212" s="22">
        <f>(INDEX('la-liga ranking'!$A$2:$I$21,MATCH($B212,'la-liga ranking'!$A$2:$A$21,0),8)+0.1)/INDEX('la-liga ranking'!$A$2:$I$21,MATCH($A212,'la-liga ranking'!$A$2:$A$21,0),8)*-1</f>
        <v>-1.97</v>
      </c>
      <c r="N212" s="22">
        <f>(INDEX('la-liga ranking'!$A$2:$I$21,MATCH($B212,'la-liga ranking'!$A$2:$A$21,0),9)+0.1)/(INDEX('la-liga ranking'!$A$2:$I$21,MATCH($A212,'la-liga ranking'!$A$2:$A$21,0),9)+0.1)</f>
        <v>0.42046855733662153</v>
      </c>
      <c r="O212" s="22">
        <f>((INDEX('world ranking'!$A$2:$B$21,MATCH($B212,'world ranking'!$A$2:$A$21,0),2)+0.1)/(INDEX('world ranking'!$A$2:$B$21,MATCH($A212,'world ranking'!$A$2:$A$21,0),2)+0.1))*20</f>
        <v>15.788617059152637</v>
      </c>
      <c r="P212" s="22">
        <f>(INDEX('la-liga ranking'!$A$2:$I$21,MATCH($B212,'la-liga ranking'!$A$2:$A$21,0),4)+0.1)/(INDEX('la-liga ranking'!$A$2:$I$21,MATCH($A212,'la-liga ranking'!$A$2:$A$21,0),4)+0.1)*1</f>
        <v>0.28286852589641431</v>
      </c>
      <c r="Q212" s="22">
        <f>(INDEX('la-liga ranking'!$A$2:$I$21,MATCH($B212,'la-liga ranking'!$A$2:$A$21,0),5)+0.1)/(INDEX('la-liga ranking'!$A$2:$I$21,MATCH($A212,'la-liga ranking'!$A$2:$A$21,0),5)+0.1)*-1</f>
        <v>-3.6829268292682928</v>
      </c>
      <c r="R212" s="22">
        <f t="shared" si="64"/>
        <v>33.758689850885744</v>
      </c>
      <c r="S212" s="22">
        <f t="shared" si="60"/>
        <v>11.429438272021489</v>
      </c>
      <c r="T212" s="22">
        <f t="shared" si="54"/>
        <v>45.18812812290723</v>
      </c>
      <c r="U212" s="14">
        <f t="shared" si="55"/>
        <v>0.74706988877842995</v>
      </c>
      <c r="V212" s="14">
        <f t="shared" si="56"/>
        <v>0.25293011122157016</v>
      </c>
      <c r="W212" t="str">
        <f t="shared" si="57"/>
        <v>H</v>
      </c>
      <c r="X212" t="b">
        <f t="shared" si="58"/>
        <v>1</v>
      </c>
    </row>
    <row r="213" spans="1:24" x14ac:dyDescent="0.25">
      <c r="A213" t="str">
        <v>Rayo Vallecano</v>
      </c>
      <c r="B213" t="str">
        <v>Espanyol</v>
      </c>
      <c r="C213">
        <v>1</v>
      </c>
      <c r="D213">
        <v>0</v>
      </c>
      <c r="E213" t="str">
        <v>H</v>
      </c>
      <c r="F213" s="22">
        <f>INDEX('la-liga ranking'!$A$2:$I$21,MATCH($A213,'la-liga ranking'!$A$2:$A$21,0),7)/(INDEX('la-liga ranking'!$A$2:$I$21,MATCH($B213,'la-liga ranking'!$A$2:$A$21,0),7)+0.1)</f>
        <v>0.9186351706036745</v>
      </c>
      <c r="G213" s="22">
        <f>INDEX('la-liga ranking'!$A$2:$I$21,MATCH($A213,'la-liga ranking'!$A$2:$A$21,0),8)/(INDEX('la-liga ranking'!$A$2:$I$21,MATCH($B213,'la-liga ranking'!$A$2:$A$21,0),8)+0.1)*-1</f>
        <v>-0.77844311377245512</v>
      </c>
      <c r="H213" s="22">
        <f>INDEX('la-liga ranking'!$A$2:$I$21,MATCH($A213,'la-liga ranking'!$A$2:$A$21,0),9)/(INDEX('la-liga ranking'!$A$2:$I$21,MATCH($B213,'la-liga ranking'!$A$2:$A$21,0),9)+0.1)</f>
        <v>1.0473815461346634</v>
      </c>
      <c r="I213" s="22">
        <f>(INDEX('world ranking'!$A$2:$B$21,MATCH($A213,'world ranking'!$A$2:$A$21,0),2)/(INDEX('world ranking'!$A$2:$B$21,MATCH($B213,'world ranking'!$A$2:$A$21,0),2)+0.1))*20</f>
        <v>19.973026780553596</v>
      </c>
      <c r="J213" s="22">
        <f>(INDEX('la-liga ranking'!$A$2:$I$21,MATCH($A213,'la-liga ranking'!$A$2:$A$21,0),4)/(INDEX('la-liga ranking'!$A$2:$I$21,MATCH($B213,'la-liga ranking'!$A$2:$A$21,0),4)+0.1))*1</f>
        <v>1.0891089108910892</v>
      </c>
      <c r="K213" s="22">
        <f>(INDEX('la-liga ranking'!$A$2:$I$21,MATCH($A213,'la-liga ranking'!$A$2:$A$21,0),5)/(INDEX('la-liga ranking'!$A$2:$I$21,MATCH($B213,'la-liga ranking'!$A$2:$A$21,0),5)+0.1))*-1</f>
        <v>-0.99337748344370869</v>
      </c>
      <c r="L213" s="22">
        <f>(INDEX('la-liga ranking'!$A$2:$I$21,MATCH($B213,'la-liga ranking'!$A$2:$A$21,0),7)+0.1)/INDEX('la-liga ranking'!$A$2:$I$21,MATCH($A213,'la-liga ranking'!$A$2:$A$21,0),7)</f>
        <v>1.0885714285714285</v>
      </c>
      <c r="M213" s="22">
        <f>(INDEX('la-liga ranking'!$A$2:$I$21,MATCH($B213,'la-liga ranking'!$A$2:$A$21,0),8)+0.1)/INDEX('la-liga ranking'!$A$2:$I$21,MATCH($A213,'la-liga ranking'!$A$2:$A$21,0),8)*-1</f>
        <v>-1.2846153846153847</v>
      </c>
      <c r="N213" s="22">
        <f>(INDEX('la-liga ranking'!$A$2:$I$21,MATCH($B213,'la-liga ranking'!$A$2:$A$21,0),9)+0.1)/(INDEX('la-liga ranking'!$A$2:$I$21,MATCH($A213,'la-liga ranking'!$A$2:$A$21,0),9)+0.1)</f>
        <v>0.95249406175771967</v>
      </c>
      <c r="O213" s="22">
        <f>((INDEX('world ranking'!$A$2:$B$21,MATCH($B213,'world ranking'!$A$2:$A$21,0),2)+0.1)/(INDEX('world ranking'!$A$2:$B$21,MATCH($A213,'world ranking'!$A$2:$A$21,0),2)+0.1))*20</f>
        <v>20.02572181853257</v>
      </c>
      <c r="P213" s="22">
        <f>(INDEX('la-liga ranking'!$A$2:$I$21,MATCH($B213,'la-liga ranking'!$A$2:$A$21,0),4)+0.1)/(INDEX('la-liga ranking'!$A$2:$I$21,MATCH($A213,'la-liga ranking'!$A$2:$A$21,0),4)+0.1)*1</f>
        <v>0.90990990990990994</v>
      </c>
      <c r="Q213" s="22">
        <f>(INDEX('la-liga ranking'!$A$2:$I$21,MATCH($B213,'la-liga ranking'!$A$2:$A$21,0),5)+0.1)/(INDEX('la-liga ranking'!$A$2:$I$21,MATCH($A213,'la-liga ranking'!$A$2:$A$21,0),5)+0.1)*-1</f>
        <v>-1</v>
      </c>
      <c r="R213" s="22">
        <f t="shared" si="64"/>
        <v>22.319148401515204</v>
      </c>
      <c r="S213" s="22">
        <f t="shared" si="60"/>
        <v>20.692081834156244</v>
      </c>
      <c r="T213" s="22">
        <f t="shared" si="54"/>
        <v>43.011230235671448</v>
      </c>
      <c r="U213" s="14">
        <f t="shared" si="55"/>
        <v>0.51891443883892385</v>
      </c>
      <c r="V213" s="14">
        <f t="shared" si="56"/>
        <v>0.48108556116107615</v>
      </c>
      <c r="W213" t="str">
        <f t="shared" si="57"/>
        <v>H</v>
      </c>
      <c r="X213" t="b">
        <f t="shared" si="58"/>
        <v>1</v>
      </c>
    </row>
    <row r="214" spans="1:24" x14ac:dyDescent="0.25">
      <c r="A214" t="str">
        <v>Elche CF</v>
      </c>
      <c r="B214" t="str">
        <v>Cádiz</v>
      </c>
      <c r="C214">
        <v>3</v>
      </c>
      <c r="D214">
        <v>1</v>
      </c>
      <c r="E214" t="str">
        <v>H</v>
      </c>
      <c r="F214" s="22">
        <f>INDEX('la-liga ranking'!$A$2:$I$21,MATCH($A214,'la-liga ranking'!$A$2:$A$21,0),7)/(INDEX('la-liga ranking'!$A$2:$I$21,MATCH($B214,'la-liga ranking'!$A$2:$A$21,0),7)+0.1)</f>
        <v>1.1178247734138973</v>
      </c>
      <c r="G214" s="22">
        <f>INDEX('la-liga ranking'!$A$2:$I$21,MATCH($A214,'la-liga ranking'!$A$2:$A$21,0),8)/(INDEX('la-liga ranking'!$A$2:$I$21,MATCH($B214,'la-liga ranking'!$A$2:$A$21,0),8)+0.1)*-1</f>
        <v>-1.0191082802547771</v>
      </c>
      <c r="H214" s="22">
        <f>INDEX('la-liga ranking'!$A$2:$I$21,MATCH($A214,'la-liga ranking'!$A$2:$A$21,0),9)/(INDEX('la-liga ranking'!$A$2:$I$21,MATCH($B214,'la-liga ranking'!$A$2:$A$21,0),9)+0.1)</f>
        <v>1.1111111111111112</v>
      </c>
      <c r="I214" s="22">
        <f>(INDEX('world ranking'!$A$2:$B$21,MATCH($A214,'world ranking'!$A$2:$A$21,0),2)/(INDEX('world ranking'!$A$2:$B$21,MATCH($B214,'world ranking'!$A$2:$A$21,0),2)+0.1))*20</f>
        <v>20.9541503549864</v>
      </c>
      <c r="J214" s="22">
        <f>(INDEX('la-liga ranking'!$A$2:$I$21,MATCH($A214,'la-liga ranking'!$A$2:$A$21,0),4)/(INDEX('la-liga ranking'!$A$2:$I$21,MATCH($B214,'la-liga ranking'!$A$2:$A$21,0),4)+0.1))*1</f>
        <v>1.4084507042253522</v>
      </c>
      <c r="K214" s="22">
        <f>(INDEX('la-liga ranking'!$A$2:$I$21,MATCH($A214,'la-liga ranking'!$A$2:$A$21,0),5)/(INDEX('la-liga ranking'!$A$2:$I$21,MATCH($B214,'la-liga ranking'!$A$2:$A$21,0),5)+0.1))*-1</f>
        <v>-1.1347517730496455</v>
      </c>
      <c r="L214" s="22">
        <f>(INDEX('la-liga ranking'!$A$2:$I$21,MATCH($B214,'la-liga ranking'!$A$2:$A$21,0),7)+0.1)/INDEX('la-liga ranking'!$A$2:$I$21,MATCH($A214,'la-liga ranking'!$A$2:$A$21,0),7)</f>
        <v>0.89459459459459467</v>
      </c>
      <c r="M214" s="22">
        <f>(INDEX('la-liga ranking'!$A$2:$I$21,MATCH($B214,'la-liga ranking'!$A$2:$A$21,0),8)+0.1)/INDEX('la-liga ranking'!$A$2:$I$21,MATCH($A214,'la-liga ranking'!$A$2:$A$21,0),8)*-1</f>
        <v>-0.98125000000000007</v>
      </c>
      <c r="N214" s="22">
        <f>(INDEX('la-liga ranking'!$A$2:$I$21,MATCH($B214,'la-liga ranking'!$A$2:$A$21,0),9)+0.1)/(INDEX('la-liga ranking'!$A$2:$I$21,MATCH($A214,'la-liga ranking'!$A$2:$A$21,0),9)+0.1)</f>
        <v>0.89769820971867009</v>
      </c>
      <c r="O214" s="22">
        <f>((INDEX('world ranking'!$A$2:$B$21,MATCH($B214,'world ranking'!$A$2:$A$21,0),2)+0.1)/(INDEX('world ranking'!$A$2:$B$21,MATCH($A214,'world ranking'!$A$2:$A$21,0),2)+0.1))*20</f>
        <v>19.08808815147869</v>
      </c>
      <c r="P214" s="22">
        <f>(INDEX('la-liga ranking'!$A$2:$I$21,MATCH($B214,'la-liga ranking'!$A$2:$A$21,0),4)+0.1)/(INDEX('la-liga ranking'!$A$2:$I$21,MATCH($A214,'la-liga ranking'!$A$2:$A$21,0),4)+0.1)*1</f>
        <v>0.70297029702970293</v>
      </c>
      <c r="Q214" s="22">
        <f>(INDEX('la-liga ranking'!$A$2:$I$21,MATCH($B214,'la-liga ranking'!$A$2:$A$21,0),5)+0.1)/(INDEX('la-liga ranking'!$A$2:$I$21,MATCH($A214,'la-liga ranking'!$A$2:$A$21,0),5)+0.1)*-1</f>
        <v>-0.87577639751552783</v>
      </c>
      <c r="R214" s="22">
        <f t="shared" si="64"/>
        <v>23.559560734953955</v>
      </c>
      <c r="S214" s="22">
        <f t="shared" si="60"/>
        <v>19.726324855306132</v>
      </c>
      <c r="T214" s="22">
        <f t="shared" si="54"/>
        <v>43.285885590260087</v>
      </c>
      <c r="U214" s="14">
        <f t="shared" si="55"/>
        <v>0.54427812700810674</v>
      </c>
      <c r="V214" s="14">
        <f t="shared" si="56"/>
        <v>0.45572187299189332</v>
      </c>
      <c r="W214" t="str">
        <f t="shared" si="57"/>
        <v>H</v>
      </c>
      <c r="X214" t="b">
        <f t="shared" si="58"/>
        <v>1</v>
      </c>
    </row>
    <row r="215" spans="1:24" x14ac:dyDescent="0.25">
      <c r="A215" t="str">
        <v>Levante</v>
      </c>
      <c r="B215" t="str">
        <v>Osasuna</v>
      </c>
      <c r="C215">
        <v>0</v>
      </c>
      <c r="D215">
        <v>0</v>
      </c>
      <c r="E215" t="str">
        <v>D</v>
      </c>
      <c r="F215" s="22">
        <f>INDEX('la-liga ranking'!$A$2:$I$21,MATCH($A215,'la-liga ranking'!$A$2:$A$21,0),7)/(INDEX('la-liga ranking'!$A$2:$I$21,MATCH($B215,'la-liga ranking'!$A$2:$A$21,0),7)+0.1)</f>
        <v>1.2188365650969528</v>
      </c>
      <c r="G215" s="22">
        <f>INDEX('la-liga ranking'!$A$2:$I$21,MATCH($A215,'la-liga ranking'!$A$2:$A$21,0),8)/(INDEX('la-liga ranking'!$A$2:$I$21,MATCH($B215,'la-liga ranking'!$A$2:$A$21,0),8)+0.1)</f>
        <v>1.4533622559652928</v>
      </c>
      <c r="H215" s="22">
        <f>INDEX('la-liga ranking'!$A$2:$I$21,MATCH($A215,'la-liga ranking'!$A$2:$A$21,0),9)/(INDEX('la-liga ranking'!$A$2:$I$21,MATCH($B215,'la-liga ranking'!$A$2:$A$21,0),9)+0.1)</f>
        <v>0.62906724511930578</v>
      </c>
      <c r="I215" s="22">
        <f>(INDEX('world ranking'!$A$2:$B$21,MATCH($A215,'world ranking'!$A$2:$A$21,0),2)/(INDEX('world ranking'!$A$2:$B$21,MATCH($B215,'world ranking'!$A$2:$A$21,0),2)+0.1))*20</f>
        <v>18.711713384072766</v>
      </c>
      <c r="J215" s="22">
        <f>INDEX('la-liga ranking'!$A$2:$I$21,MATCH($A215,'la-liga ranking'!$A$2:$A$21,0),4)/(INDEX('la-liga ranking'!$A$2:$I$21,MATCH($B215,'la-liga ranking'!$A$2:$A$21,0),4)+0.1)</f>
        <v>0.49586776859504134</v>
      </c>
      <c r="K215" s="22">
        <f>INDEX('la-liga ranking'!$A$2:$I$21,MATCH($A215,'la-liga ranking'!$A$2:$A$21,0),5)/(INDEX('la-liga ranking'!$A$2:$I$21,MATCH($B215,'la-liga ranking'!$A$2:$A$21,0),5)+0.1)</f>
        <v>1.3740458015267176</v>
      </c>
      <c r="L215" s="22">
        <f>(INDEX('la-liga ranking'!$A$2:$I$21,MATCH($B215,'la-liga ranking'!$A$2:$A$21,0),7)+0.1)/INDEX('la-liga ranking'!$A$2:$I$21,MATCH($A215,'la-liga ranking'!$A$2:$A$21,0),7)</f>
        <v>0.82045454545454544</v>
      </c>
      <c r="M215" s="22">
        <f>(INDEX('la-liga ranking'!$A$2:$I$21,MATCH($B215,'la-liga ranking'!$A$2:$A$21,0),8)+0.1)/INDEX('la-liga ranking'!$A$2:$I$21,MATCH($A215,'la-liga ranking'!$A$2:$A$21,0),8)</f>
        <v>0.68805970149253737</v>
      </c>
      <c r="N215" s="22">
        <f>(INDEX('la-liga ranking'!$A$2:$I$21,MATCH($B215,'la-liga ranking'!$A$2:$A$21,0),9)+0.1)/(INDEX('la-liga ranking'!$A$2:$I$21,MATCH($A215,'la-liga ranking'!$A$2:$A$21,0),9)+0.1)</f>
        <v>1.5841924398625429</v>
      </c>
      <c r="O215" s="22">
        <f>((INDEX('world ranking'!$A$2:$B$21,MATCH($B215,'world ranking'!$A$2:$A$21,0),2)+0.1)/(INDEX('world ranking'!$A$2:$B$21,MATCH($A215,'world ranking'!$A$2:$A$21,0),2)+0.1))*20</f>
        <v>21.37557039878315</v>
      </c>
      <c r="P215" s="22">
        <f>(INDEX('la-liga ranking'!$A$2:$I$21,MATCH($B215,'la-liga ranking'!$A$2:$A$21,0),4)+0.1)/(INDEX('la-liga ranking'!$A$2:$I$21,MATCH($A215,'la-liga ranking'!$A$2:$A$21,0),4)+0.1)</f>
        <v>1.9836065573770492</v>
      </c>
      <c r="Q215" s="22">
        <f>(INDEX('la-liga ranking'!$A$2:$I$21,MATCH($B215,'la-liga ranking'!$A$2:$A$21,0),5)+0.1)/(INDEX('la-liga ranking'!$A$2:$I$21,MATCH($A215,'la-liga ranking'!$A$2:$A$21,0),5)+0.1)</f>
        <v>0.72375690607734799</v>
      </c>
      <c r="R215" s="22">
        <f t="shared" si="59"/>
        <v>24.718794276089234</v>
      </c>
      <c r="S215" s="22">
        <f t="shared" si="60"/>
        <v>27.17564054904717</v>
      </c>
      <c r="T215" s="22">
        <f t="shared" si="54"/>
        <v>51.8944348251364</v>
      </c>
      <c r="U215" s="14">
        <f t="shared" si="55"/>
        <v>0.47632842248656793</v>
      </c>
      <c r="V215" s="14">
        <f t="shared" si="56"/>
        <v>0.52367157751343218</v>
      </c>
      <c r="W215" t="str">
        <f t="shared" si="57"/>
        <v>A</v>
      </c>
      <c r="X215" t="b">
        <f t="shared" si="58"/>
        <v>1</v>
      </c>
    </row>
    <row r="216" spans="1:24" x14ac:dyDescent="0.25">
      <c r="A216" t="str">
        <v>Celta Vigo</v>
      </c>
      <c r="B216" t="str">
        <v>Valencia</v>
      </c>
      <c r="C216">
        <v>1</v>
      </c>
      <c r="D216">
        <v>2</v>
      </c>
      <c r="E216" t="str">
        <v>A</v>
      </c>
      <c r="F216" s="22">
        <f>INDEX('la-liga ranking'!$A$2:$I$21,MATCH($A216,'la-liga ranking'!$A$2:$A$21,0),7)/(INDEX('la-liga ranking'!$A$2:$I$21,MATCH($B216,'la-liga ranking'!$A$2:$A$21,0),7)+0.1)</f>
        <v>0.90909090909090906</v>
      </c>
      <c r="G216" s="22">
        <f>INDEX('la-liga ranking'!$A$2:$I$21,MATCH($A216,'la-liga ranking'!$A$2:$A$21,0),8)/(INDEX('la-liga ranking'!$A$2:$I$21,MATCH($B216,'la-liga ranking'!$A$2:$A$21,0),8)+0.1)*-1</f>
        <v>-0.77393075356415475</v>
      </c>
      <c r="H216" s="22">
        <f>INDEX('la-liga ranking'!$A$2:$I$21,MATCH($A216,'la-liga ranking'!$A$2:$A$21,0),9)/(INDEX('la-liga ranking'!$A$2:$I$21,MATCH($B216,'la-liga ranking'!$A$2:$A$21,0),9)+0.1)</f>
        <v>0.97505668934240364</v>
      </c>
      <c r="I216" s="22">
        <f>(INDEX('world ranking'!$A$2:$B$21,MATCH($A216,'world ranking'!$A$2:$A$21,0),2)/(INDEX('world ranking'!$A$2:$B$21,MATCH($B216,'world ranking'!$A$2:$A$21,0),2)+0.1))*20</f>
        <v>20.484193920271832</v>
      </c>
      <c r="J216" s="22">
        <f>(INDEX('la-liga ranking'!$A$2:$I$21,MATCH($A216,'la-liga ranking'!$A$2:$A$21,0),4)/(INDEX('la-liga ranking'!$A$2:$I$21,MATCH($B216,'la-liga ranking'!$A$2:$A$21,0),4)+0.1))*1</f>
        <v>1.0891089108910892</v>
      </c>
      <c r="K216" s="22">
        <f>(INDEX('la-liga ranking'!$A$2:$I$21,MATCH($A216,'la-liga ranking'!$A$2:$A$21,0),5)/(INDEX('la-liga ranking'!$A$2:$I$21,MATCH($B216,'la-liga ranking'!$A$2:$A$21,0),5)+0.1))*-1</f>
        <v>-1.2612612612612613</v>
      </c>
      <c r="L216" s="22">
        <f>(INDEX('la-liga ranking'!$A$2:$I$21,MATCH($B216,'la-liga ranking'!$A$2:$A$21,0),7)+0.1)/INDEX('la-liga ranking'!$A$2:$I$21,MATCH($A216,'la-liga ranking'!$A$2:$A$21,0),7)</f>
        <v>1.1000000000000001</v>
      </c>
      <c r="M216" s="22">
        <f>(INDEX('la-liga ranking'!$A$2:$I$21,MATCH($B216,'la-liga ranking'!$A$2:$A$21,0),8)+0.1)/INDEX('la-liga ranking'!$A$2:$I$21,MATCH($A216,'la-liga ranking'!$A$2:$A$21,0),8)*-1</f>
        <v>-1.2921052631578949</v>
      </c>
      <c r="N216" s="22">
        <f>(INDEX('la-liga ranking'!$A$2:$I$21,MATCH($B216,'la-liga ranking'!$A$2:$A$21,0),9)+0.1)/(INDEX('la-liga ranking'!$A$2:$I$21,MATCH($A216,'la-liga ranking'!$A$2:$A$21,0),9)+0.1)</f>
        <v>1.0232018561484919</v>
      </c>
      <c r="O216" s="22">
        <f>((INDEX('world ranking'!$A$2:$B$21,MATCH($B216,'world ranking'!$A$2:$A$21,0),2)+0.1)/(INDEX('world ranking'!$A$2:$B$21,MATCH($A216,'world ranking'!$A$2:$A$21,0),2)+0.1))*20</f>
        <v>19.526094425685685</v>
      </c>
      <c r="P216" s="22">
        <f>(INDEX('la-liga ranking'!$A$2:$I$21,MATCH($B216,'la-liga ranking'!$A$2:$A$21,0),4)+0.1)/(INDEX('la-liga ranking'!$A$2:$I$21,MATCH($A216,'la-liga ranking'!$A$2:$A$21,0),4)+0.1)*1</f>
        <v>0.90990990990990994</v>
      </c>
      <c r="Q216" s="22">
        <f>(INDEX('la-liga ranking'!$A$2:$I$21,MATCH($B216,'la-liga ranking'!$A$2:$A$21,0),5)+0.1)/(INDEX('la-liga ranking'!$A$2:$I$21,MATCH($A216,'la-liga ranking'!$A$2:$A$21,0),5)+0.1)*-1</f>
        <v>-0.78723404255319152</v>
      </c>
      <c r="R216" s="22">
        <f t="shared" ref="R216:R220" si="65">(SUM(F216:K216))*1.05</f>
        <v>22.493371335509359</v>
      </c>
      <c r="S216" s="22">
        <f t="shared" si="60"/>
        <v>20.479866886033001</v>
      </c>
      <c r="T216" s="22">
        <f t="shared" si="54"/>
        <v>42.97323822154236</v>
      </c>
      <c r="U216" s="14">
        <f t="shared" si="55"/>
        <v>0.52342742288928779</v>
      </c>
      <c r="V216" s="14">
        <f t="shared" si="56"/>
        <v>0.47657257711071221</v>
      </c>
      <c r="W216" t="str">
        <f t="shared" si="57"/>
        <v>H</v>
      </c>
      <c r="X216" t="b">
        <f t="shared" si="58"/>
        <v>0</v>
      </c>
    </row>
    <row r="217" spans="1:24" x14ac:dyDescent="0.25">
      <c r="A217" t="str">
        <v>Athletic Club</v>
      </c>
      <c r="B217" t="str">
        <v>Cádiz</v>
      </c>
      <c r="C217">
        <v>0</v>
      </c>
      <c r="D217">
        <v>1</v>
      </c>
      <c r="E217" t="str">
        <v>A</v>
      </c>
      <c r="F217" s="22">
        <f>INDEX('la-liga ranking'!$A$2:$I$21,MATCH($A217,'la-liga ranking'!$A$2:$A$21,0),7)/(INDEX('la-liga ranking'!$A$2:$I$21,MATCH($B217,'la-liga ranking'!$A$2:$A$21,0),7)+0.1)</f>
        <v>1.2386706948640482</v>
      </c>
      <c r="G217" s="22">
        <f>INDEX('la-liga ranking'!$A$2:$I$21,MATCH($A217,'la-liga ranking'!$A$2:$A$21,0),8)/(INDEX('la-liga ranking'!$A$2:$I$21,MATCH($B217,'la-liga ranking'!$A$2:$A$21,0),8)+0.1)*-1</f>
        <v>-0.72186836518046704</v>
      </c>
      <c r="H217" s="22">
        <f>INDEX('la-liga ranking'!$A$2:$I$21,MATCH($A217,'la-liga ranking'!$A$2:$A$21,0),9)/(INDEX('la-liga ranking'!$A$2:$I$21,MATCH($B217,'la-liga ranking'!$A$2:$A$21,0),9)+0.1)</f>
        <v>1.4814814814814814</v>
      </c>
      <c r="I217" s="22">
        <f>(INDEX('world ranking'!$A$2:$B$21,MATCH($A217,'world ranking'!$A$2:$A$21,0),2)/(INDEX('world ranking'!$A$2:$B$21,MATCH($B217,'world ranking'!$A$2:$A$21,0),2)+0.1))*20</f>
        <v>22.546612699887202</v>
      </c>
      <c r="J217" s="22">
        <f>(INDEX('la-liga ranking'!$A$2:$I$21,MATCH($A217,'la-liga ranking'!$A$2:$A$21,0),4)/(INDEX('la-liga ranking'!$A$2:$I$21,MATCH($B217,'la-liga ranking'!$A$2:$A$21,0),4)+0.1))*1</f>
        <v>1.8309859154929577</v>
      </c>
      <c r="K217" s="22">
        <f>(INDEX('la-liga ranking'!$A$2:$I$21,MATCH($A217,'la-liga ranking'!$A$2:$A$21,0),5)/(INDEX('la-liga ranking'!$A$2:$I$21,MATCH($B217,'la-liga ranking'!$A$2:$A$21,0),5)+0.1))*-1</f>
        <v>-0.63829787234042556</v>
      </c>
      <c r="L217" s="22">
        <f>(INDEX('la-liga ranking'!$A$2:$I$21,MATCH($B217,'la-liga ranking'!$A$2:$A$21,0),7)+0.1)/INDEX('la-liga ranking'!$A$2:$I$21,MATCH($A217,'la-liga ranking'!$A$2:$A$21,0),7)</f>
        <v>0.80731707317073176</v>
      </c>
      <c r="M217" s="22">
        <f>(INDEX('la-liga ranking'!$A$2:$I$21,MATCH($B217,'la-liga ranking'!$A$2:$A$21,0),8)+0.1)/INDEX('la-liga ranking'!$A$2:$I$21,MATCH($A217,'la-liga ranking'!$A$2:$A$21,0),8)*-1</f>
        <v>-1.3852941176470588</v>
      </c>
      <c r="N217" s="22">
        <f>(INDEX('la-liga ranking'!$A$2:$I$21,MATCH($B217,'la-liga ranking'!$A$2:$A$21,0),9)+0.1)/(INDEX('la-liga ranking'!$A$2:$I$21,MATCH($A217,'la-liga ranking'!$A$2:$A$21,0),9)+0.1)</f>
        <v>0.6737044145873321</v>
      </c>
      <c r="O217" s="22">
        <f>((INDEX('world ranking'!$A$2:$B$21,MATCH($B217,'world ranking'!$A$2:$A$21,0),2)+0.1)/(INDEX('world ranking'!$A$2:$B$21,MATCH($A217,'world ranking'!$A$2:$A$21,0),2)+0.1))*20</f>
        <v>17.739979989406155</v>
      </c>
      <c r="P217" s="22">
        <f>(INDEX('la-liga ranking'!$A$2:$I$21,MATCH($B217,'la-liga ranking'!$A$2:$A$21,0),4)+0.1)/(INDEX('la-liga ranking'!$A$2:$I$21,MATCH($A217,'la-liga ranking'!$A$2:$A$21,0),4)+0.1)*1</f>
        <v>0.5419847328244275</v>
      </c>
      <c r="Q217" s="22">
        <f>(INDEX('la-liga ranking'!$A$2:$I$21,MATCH($B217,'la-liga ranking'!$A$2:$A$21,0),5)+0.1)/(INDEX('la-liga ranking'!$A$2:$I$21,MATCH($A217,'la-liga ranking'!$A$2:$A$21,0),5)+0.1)*-1</f>
        <v>-1.5494505494505495</v>
      </c>
      <c r="R217" s="22">
        <f t="shared" si="65"/>
        <v>27.024463781915035</v>
      </c>
      <c r="S217" s="22">
        <f t="shared" si="60"/>
        <v>16.828241542891035</v>
      </c>
      <c r="T217" s="22">
        <f t="shared" si="54"/>
        <v>43.852705324806067</v>
      </c>
      <c r="U217" s="14">
        <f t="shared" si="55"/>
        <v>0.61625533890672335</v>
      </c>
      <c r="V217" s="14">
        <f t="shared" si="56"/>
        <v>0.38374466109327671</v>
      </c>
      <c r="W217" t="str">
        <f t="shared" si="57"/>
        <v>H</v>
      </c>
      <c r="X217" t="b">
        <f t="shared" si="58"/>
        <v>0</v>
      </c>
    </row>
    <row r="218" spans="1:24" x14ac:dyDescent="0.25">
      <c r="A218" t="str">
        <v>Elche CF</v>
      </c>
      <c r="B218" t="str">
        <v>Deportivo Alavés</v>
      </c>
      <c r="C218">
        <v>3</v>
      </c>
      <c r="D218">
        <v>1</v>
      </c>
      <c r="E218" t="str">
        <v>H</v>
      </c>
      <c r="F218" s="22">
        <f>INDEX('la-liga ranking'!$A$2:$I$21,MATCH($A218,'la-liga ranking'!$A$2:$A$21,0),7)/(INDEX('la-liga ranking'!$A$2:$I$21,MATCH($B218,'la-liga ranking'!$A$2:$A$21,0),7)+0.1)</f>
        <v>1.3167259786476868</v>
      </c>
      <c r="G218" s="22">
        <f>INDEX('la-liga ranking'!$A$2:$I$21,MATCH($A218,'la-liga ranking'!$A$2:$A$21,0),8)/(INDEX('la-liga ranking'!$A$2:$I$21,MATCH($B218,'la-liga ranking'!$A$2:$A$21,0),8)+0.1)*-1</f>
        <v>-0.79866888519134771</v>
      </c>
      <c r="H218" s="22">
        <f>INDEX('la-liga ranking'!$A$2:$I$21,MATCH($A218,'la-liga ranking'!$A$2:$A$21,0),9)/(INDEX('la-liga ranking'!$A$2:$I$21,MATCH($B218,'la-liga ranking'!$A$2:$A$21,0),9)+0.1)</f>
        <v>1.3879003558718861</v>
      </c>
      <c r="I218" s="22">
        <f>(INDEX('world ranking'!$A$2:$B$21,MATCH($A218,'world ranking'!$A$2:$A$21,0),2)/(INDEX('world ranking'!$A$2:$B$21,MATCH($B218,'world ranking'!$A$2:$A$21,0),2)+0.1))*20</f>
        <v>20.679719730207587</v>
      </c>
      <c r="J218" s="22">
        <f>(INDEX('la-liga ranking'!$A$2:$I$21,MATCH($A218,'la-liga ranking'!$A$2:$A$21,0),4)/(INDEX('la-liga ranking'!$A$2:$I$21,MATCH($B218,'la-liga ranking'!$A$2:$A$21,0),4)+0.1))*1</f>
        <v>1.4084507042253522</v>
      </c>
      <c r="K218" s="22">
        <f>(INDEX('la-liga ranking'!$A$2:$I$21,MATCH($A218,'la-liga ranking'!$A$2:$A$21,0),5)/(INDEX('la-liga ranking'!$A$2:$I$21,MATCH($B218,'la-liga ranking'!$A$2:$A$21,0),5)+0.1))*-1</f>
        <v>-0.75829383886255919</v>
      </c>
      <c r="L218" s="22">
        <f>(INDEX('la-liga ranking'!$A$2:$I$21,MATCH($B218,'la-liga ranking'!$A$2:$A$21,0),7)+0.1)/INDEX('la-liga ranking'!$A$2:$I$21,MATCH($A218,'la-liga ranking'!$A$2:$A$21,0),7)</f>
        <v>0.75945945945945947</v>
      </c>
      <c r="M218" s="22">
        <f>(INDEX('la-liga ranking'!$A$2:$I$21,MATCH($B218,'la-liga ranking'!$A$2:$A$21,0),8)+0.1)/INDEX('la-liga ranking'!$A$2:$I$21,MATCH($A218,'la-liga ranking'!$A$2:$A$21,0),8)*-1</f>
        <v>-1.2520833333333334</v>
      </c>
      <c r="N218" s="22">
        <f>(INDEX('la-liga ranking'!$A$2:$I$21,MATCH($B218,'la-liga ranking'!$A$2:$A$21,0),9)+0.1)/(INDEX('la-liga ranking'!$A$2:$I$21,MATCH($A218,'la-liga ranking'!$A$2:$A$21,0),9)+0.1)</f>
        <v>0.71867007672634275</v>
      </c>
      <c r="O218" s="22">
        <f>((INDEX('world ranking'!$A$2:$B$21,MATCH($B218,'world ranking'!$A$2:$A$21,0),2)+0.1)/(INDEX('world ranking'!$A$2:$B$21,MATCH($A218,'world ranking'!$A$2:$A$21,0),2)+0.1))*20</f>
        <v>19.341396998290165</v>
      </c>
      <c r="P218" s="22">
        <f>(INDEX('la-liga ranking'!$A$2:$I$21,MATCH($B218,'la-liga ranking'!$A$2:$A$21,0),4)+0.1)/(INDEX('la-liga ranking'!$A$2:$I$21,MATCH($A218,'la-liga ranking'!$A$2:$A$21,0),4)+0.1)*1</f>
        <v>0.70297029702970293</v>
      </c>
      <c r="Q218" s="22">
        <f>(INDEX('la-liga ranking'!$A$2:$I$21,MATCH($B218,'la-liga ranking'!$A$2:$A$21,0),5)+0.1)/(INDEX('la-liga ranking'!$A$2:$I$21,MATCH($A218,'la-liga ranking'!$A$2:$A$21,0),5)+0.1)*-1</f>
        <v>-1.31055900621118</v>
      </c>
      <c r="R218" s="22">
        <f t="shared" si="65"/>
        <v>24.397625747143536</v>
      </c>
      <c r="S218" s="22">
        <f t="shared" si="60"/>
        <v>18.95985449196116</v>
      </c>
      <c r="T218" s="22">
        <f t="shared" si="54"/>
        <v>43.357480239104696</v>
      </c>
      <c r="U218" s="14">
        <f t="shared" si="55"/>
        <v>0.5627085709916092</v>
      </c>
      <c r="V218" s="14">
        <f t="shared" si="56"/>
        <v>0.43729142900839085</v>
      </c>
      <c r="W218" t="str">
        <f t="shared" si="57"/>
        <v>H</v>
      </c>
      <c r="X218" t="b">
        <f t="shared" si="58"/>
        <v>1</v>
      </c>
    </row>
    <row r="219" spans="1:24" x14ac:dyDescent="0.25">
      <c r="A219" t="str">
        <v>RCD Mallorca</v>
      </c>
      <c r="B219" t="str">
        <v>Cádiz</v>
      </c>
      <c r="C219">
        <v>2</v>
      </c>
      <c r="D219">
        <v>1</v>
      </c>
      <c r="E219" t="str">
        <v>H</v>
      </c>
      <c r="F219" s="22">
        <f>INDEX('la-liga ranking'!$A$2:$I$21,MATCH($A219,'la-liga ranking'!$A$2:$A$21,0),7)/(INDEX('la-liga ranking'!$A$2:$I$21,MATCH($B219,'la-liga ranking'!$A$2:$A$21,0),7)+0.1)</f>
        <v>0.9667673716012084</v>
      </c>
      <c r="G219" s="22">
        <f>INDEX('la-liga ranking'!$A$2:$I$21,MATCH($A219,'la-liga ranking'!$A$2:$A$21,0),8)/(INDEX('la-liga ranking'!$A$2:$I$21,MATCH($B219,'la-liga ranking'!$A$2:$A$21,0),8)+0.1)*-1</f>
        <v>-1.316348195329087</v>
      </c>
      <c r="H219" s="22">
        <f>INDEX('la-liga ranking'!$A$2:$I$21,MATCH($A219,'la-liga ranking'!$A$2:$A$21,0),9)/(INDEX('la-liga ranking'!$A$2:$I$21,MATCH($B219,'la-liga ranking'!$A$2:$A$21,0),9)+0.1)</f>
        <v>0.9116809116809117</v>
      </c>
      <c r="I219" s="22">
        <f>(INDEX('world ranking'!$A$2:$B$21,MATCH($A219,'world ranking'!$A$2:$A$21,0),2)/(INDEX('world ranking'!$A$2:$B$21,MATCH($B219,'world ranking'!$A$2:$A$21,0),2)+0.1))*20</f>
        <v>20.277353858403558</v>
      </c>
      <c r="J219" s="22">
        <f>(INDEX('la-liga ranking'!$A$2:$I$21,MATCH($A219,'la-liga ranking'!$A$2:$A$21,0),4)/(INDEX('la-liga ranking'!$A$2:$I$21,MATCH($B219,'la-liga ranking'!$A$2:$A$21,0),4)+0.1))*1</f>
        <v>1.1267605633802817</v>
      </c>
      <c r="K219" s="22">
        <f>(INDEX('la-liga ranking'!$A$2:$I$21,MATCH($A219,'la-liga ranking'!$A$2:$A$21,0),5)/(INDEX('la-liga ranking'!$A$2:$I$21,MATCH($B219,'la-liga ranking'!$A$2:$A$21,0),5)+0.1))*-1</f>
        <v>-1.3475177304964538</v>
      </c>
      <c r="L219" s="22">
        <f>(INDEX('la-liga ranking'!$A$2:$I$21,MATCH($B219,'la-liga ranking'!$A$2:$A$21,0),7)+0.1)/INDEX('la-liga ranking'!$A$2:$I$21,MATCH($A219,'la-liga ranking'!$A$2:$A$21,0),7)</f>
        <v>1.034375</v>
      </c>
      <c r="M219" s="22">
        <f>(INDEX('la-liga ranking'!$A$2:$I$21,MATCH($B219,'la-liga ranking'!$A$2:$A$21,0),8)+0.1)/INDEX('la-liga ranking'!$A$2:$I$21,MATCH($A219,'la-liga ranking'!$A$2:$A$21,0),8)*-1</f>
        <v>-0.75967741935483868</v>
      </c>
      <c r="N219" s="22">
        <f>(INDEX('la-liga ranking'!$A$2:$I$21,MATCH($B219,'la-liga ranking'!$A$2:$A$21,0),9)+0.1)/(INDEX('la-liga ranking'!$A$2:$I$21,MATCH($A219,'la-liga ranking'!$A$2:$A$21,0),9)+0.1)</f>
        <v>1.0934579439252337</v>
      </c>
      <c r="O219" s="22">
        <f>((INDEX('world ranking'!$A$2:$B$21,MATCH($B219,'world ranking'!$A$2:$A$21,0),2)+0.1)/(INDEX('world ranking'!$A$2:$B$21,MATCH($A219,'world ranking'!$A$2:$A$21,0),2)+0.1))*20</f>
        <v>19.72514887769125</v>
      </c>
      <c r="P219" s="22">
        <f>(INDEX('la-liga ranking'!$A$2:$I$21,MATCH($B219,'la-liga ranking'!$A$2:$A$21,0),4)+0.1)/(INDEX('la-liga ranking'!$A$2:$I$21,MATCH($A219,'la-liga ranking'!$A$2:$A$21,0),4)+0.1)*1</f>
        <v>0.87654320987654322</v>
      </c>
      <c r="Q219" s="22">
        <f>(INDEX('la-liga ranking'!$A$2:$I$21,MATCH($B219,'la-liga ranking'!$A$2:$A$21,0),5)+0.1)/(INDEX('la-liga ranking'!$A$2:$I$21,MATCH($A219,'la-liga ranking'!$A$2:$A$21,0),5)+0.1)*-1</f>
        <v>-0.73821989528795806</v>
      </c>
      <c r="R219" s="22">
        <f t="shared" si="65"/>
        <v>21.649631618202442</v>
      </c>
      <c r="S219" s="22">
        <f t="shared" si="60"/>
        <v>21.23162771685023</v>
      </c>
      <c r="T219" s="22">
        <f t="shared" si="54"/>
        <v>42.881259335052675</v>
      </c>
      <c r="U219" s="14">
        <f t="shared" si="55"/>
        <v>0.5048739695129536</v>
      </c>
      <c r="V219" s="14">
        <f t="shared" si="56"/>
        <v>0.49512603048704629</v>
      </c>
      <c r="W219" t="str">
        <f t="shared" si="57"/>
        <v>H</v>
      </c>
      <c r="X219" t="b">
        <f t="shared" si="58"/>
        <v>1</v>
      </c>
    </row>
    <row r="220" spans="1:24" x14ac:dyDescent="0.25">
      <c r="A220" t="str">
        <v>Celta Vigo</v>
      </c>
      <c r="B220" t="str">
        <v>Rayo Vallecano</v>
      </c>
      <c r="C220">
        <v>2</v>
      </c>
      <c r="D220">
        <v>0</v>
      </c>
      <c r="E220" t="str">
        <v>H</v>
      </c>
      <c r="F220" s="22">
        <f>INDEX('la-liga ranking'!$A$2:$I$21,MATCH($A220,'la-liga ranking'!$A$2:$A$21,0),7)/(INDEX('la-liga ranking'!$A$2:$I$21,MATCH($B220,'la-liga ranking'!$A$2:$A$21,0),7)+0.1)</f>
        <v>1.1680911680911681</v>
      </c>
      <c r="G220" s="22">
        <f>INDEX('la-liga ranking'!$A$2:$I$21,MATCH($A220,'la-liga ranking'!$A$2:$A$21,0),8)/(INDEX('la-liga ranking'!$A$2:$I$21,MATCH($B220,'la-liga ranking'!$A$2:$A$21,0),8)+0.1)*-1</f>
        <v>-0.97186700767263423</v>
      </c>
      <c r="H220" s="22">
        <f>INDEX('la-liga ranking'!$A$2:$I$21,MATCH($A220,'la-liga ranking'!$A$2:$A$21,0),9)/(INDEX('la-liga ranking'!$A$2:$I$21,MATCH($B220,'la-liga ranking'!$A$2:$A$21,0),9)+0.1)</f>
        <v>1.0213776722090262</v>
      </c>
      <c r="I220" s="22">
        <f>(INDEX('world ranking'!$A$2:$B$21,MATCH($A220,'world ranking'!$A$2:$A$21,0),2)/(INDEX('world ranking'!$A$2:$B$21,MATCH($B220,'world ranking'!$A$2:$A$21,0),2)+0.1))*20</f>
        <v>21.709214841489292</v>
      </c>
      <c r="J220" s="22">
        <f>(INDEX('la-liga ranking'!$A$2:$I$21,MATCH($A220,'la-liga ranking'!$A$2:$A$21,0),4)/(INDEX('la-liga ranking'!$A$2:$I$21,MATCH($B220,'la-liga ranking'!$A$2:$A$21,0),4)+0.1))*1</f>
        <v>0.99099099099099097</v>
      </c>
      <c r="K220" s="22">
        <f>(INDEX('la-liga ranking'!$A$2:$I$21,MATCH($A220,'la-liga ranking'!$A$2:$A$21,0),5)/(INDEX('la-liga ranking'!$A$2:$I$21,MATCH($B220,'la-liga ranking'!$A$2:$A$21,0),5)+0.1))*-1</f>
        <v>-0.92715231788079477</v>
      </c>
      <c r="L220" s="22">
        <f>(INDEX('la-liga ranking'!$A$2:$I$21,MATCH($B220,'la-liga ranking'!$A$2:$A$21,0),7)+0.1)/INDEX('la-liga ranking'!$A$2:$I$21,MATCH($A220,'la-liga ranking'!$A$2:$A$21,0),7)</f>
        <v>0.85609756097560974</v>
      </c>
      <c r="M220" s="22">
        <f>(INDEX('la-liga ranking'!$A$2:$I$21,MATCH($B220,'la-liga ranking'!$A$2:$A$21,0),8)+0.1)/INDEX('la-liga ranking'!$A$2:$I$21,MATCH($A220,'la-liga ranking'!$A$2:$A$21,0),8)*-1</f>
        <v>-1.0289473684210526</v>
      </c>
      <c r="N220" s="22">
        <f>(INDEX('la-liga ranking'!$A$2:$I$21,MATCH($B220,'la-liga ranking'!$A$2:$A$21,0),9)+0.1)/(INDEX('la-liga ranking'!$A$2:$I$21,MATCH($A220,'la-liga ranking'!$A$2:$A$21,0),9)+0.1)</f>
        <v>0.97679814385150809</v>
      </c>
      <c r="O220" s="22">
        <f>((INDEX('world ranking'!$A$2:$B$21,MATCH($B220,'world ranking'!$A$2:$A$21,0),2)+0.1)/(INDEX('world ranking'!$A$2:$B$21,MATCH($A220,'world ranking'!$A$2:$A$21,0),2)+0.1))*20</f>
        <v>18.424263965404894</v>
      </c>
      <c r="P220" s="22">
        <f>(INDEX('la-liga ranking'!$A$2:$I$21,MATCH($B220,'la-liga ranking'!$A$2:$A$21,0),4)+0.1)/(INDEX('la-liga ranking'!$A$2:$I$21,MATCH($A220,'la-liga ranking'!$A$2:$A$21,0),4)+0.1)*1</f>
        <v>1</v>
      </c>
      <c r="Q220" s="22">
        <f>(INDEX('la-liga ranking'!$A$2:$I$21,MATCH($B220,'la-liga ranking'!$A$2:$A$21,0),5)+0.1)/(INDEX('la-liga ranking'!$A$2:$I$21,MATCH($A220,'la-liga ranking'!$A$2:$A$21,0),5)+0.1)*-1</f>
        <v>-1.0709219858156029</v>
      </c>
      <c r="R220" s="22">
        <f t="shared" si="65"/>
        <v>24.140188114588401</v>
      </c>
      <c r="S220" s="22">
        <f t="shared" si="60"/>
        <v>19.157290315995358</v>
      </c>
      <c r="T220" s="22">
        <f t="shared" si="54"/>
        <v>43.297478430583759</v>
      </c>
      <c r="U220" s="14">
        <f t="shared" si="55"/>
        <v>0.55754258653401523</v>
      </c>
      <c r="V220" s="14">
        <f t="shared" si="56"/>
        <v>0.44245741346598483</v>
      </c>
      <c r="W220" t="str">
        <f t="shared" si="57"/>
        <v>H</v>
      </c>
      <c r="X220" t="b">
        <f t="shared" si="58"/>
        <v>1</v>
      </c>
    </row>
    <row r="221" spans="1:24" x14ac:dyDescent="0.25">
      <c r="A221" t="str">
        <v>Osasuna</v>
      </c>
      <c r="B221" t="str">
        <v>Sevilla</v>
      </c>
      <c r="C221">
        <v>0</v>
      </c>
      <c r="D221">
        <v>0</v>
      </c>
      <c r="E221" t="str">
        <v>D</v>
      </c>
      <c r="F221" s="22">
        <f>INDEX('la-liga ranking'!$A$2:$I$21,MATCH($A221,'la-liga ranking'!$A$2:$A$21,0),7)/(INDEX('la-liga ranking'!$A$2:$I$21,MATCH($B221,'la-liga ranking'!$A$2:$A$21,0),7)+0.1)</f>
        <v>0.70450097847358117</v>
      </c>
      <c r="G221" s="22">
        <f>INDEX('la-liga ranking'!$A$2:$I$21,MATCH($A221,'la-liga ranking'!$A$2:$A$21,0),8)/(INDEX('la-liga ranking'!$A$2:$I$21,MATCH($B221,'la-liga ranking'!$A$2:$A$21,0),8)+0.1)</f>
        <v>1.5807560137457044</v>
      </c>
      <c r="H221" s="22">
        <f>INDEX('la-liga ranking'!$A$2:$I$21,MATCH($A221,'la-liga ranking'!$A$2:$A$21,0),9)/(INDEX('la-liga ranking'!$A$2:$I$21,MATCH($B221,'la-liga ranking'!$A$2:$A$21,0),9)+0.1)</f>
        <v>0.70660522273425508</v>
      </c>
      <c r="I221" s="22">
        <f>(INDEX('world ranking'!$A$2:$B$21,MATCH($A221,'world ranking'!$A$2:$A$21,0),2)/(INDEX('world ranking'!$A$2:$B$21,MATCH($B221,'world ranking'!$A$2:$A$21,0),2)+0.1))*20</f>
        <v>17.669892296757968</v>
      </c>
      <c r="J221" s="22">
        <f>INDEX('la-liga ranking'!$A$2:$I$21,MATCH($A221,'la-liga ranking'!$A$2:$A$21,0),4)/(INDEX('la-liga ranking'!$A$2:$I$21,MATCH($B221,'la-liga ranking'!$A$2:$A$21,0),4)+0.1)</f>
        <v>0.70175438596491224</v>
      </c>
      <c r="K221" s="22">
        <f>INDEX('la-liga ranking'!$A$2:$I$21,MATCH($A221,'la-liga ranking'!$A$2:$A$21,0),5)/(INDEX('la-liga ranking'!$A$2:$I$21,MATCH($B221,'la-liga ranking'!$A$2:$A$21,0),5)+0.1)</f>
        <v>3.1707317073170733</v>
      </c>
      <c r="L221" s="22">
        <f>(INDEX('la-liga ranking'!$A$2:$I$21,MATCH($B221,'la-liga ranking'!$A$2:$A$21,0),7)+0.1)/INDEX('la-liga ranking'!$A$2:$I$21,MATCH($A221,'la-liga ranking'!$A$2:$A$21,0),7)</f>
        <v>1.4194444444444445</v>
      </c>
      <c r="M221" s="22">
        <f>(INDEX('la-liga ranking'!$A$2:$I$21,MATCH($B221,'la-liga ranking'!$A$2:$A$21,0),8)+0.1)/INDEX('la-liga ranking'!$A$2:$I$21,MATCH($A221,'la-liga ranking'!$A$2:$A$21,0),8)</f>
        <v>0.63260869565217392</v>
      </c>
      <c r="N221" s="22">
        <f>(INDEX('la-liga ranking'!$A$2:$I$21,MATCH($B221,'la-liga ranking'!$A$2:$A$21,0),9)+0.1)/(INDEX('la-liga ranking'!$A$2:$I$21,MATCH($A221,'la-liga ranking'!$A$2:$A$21,0),9)+0.1)</f>
        <v>1.4121475054229933</v>
      </c>
      <c r="O221" s="22">
        <f>((INDEX('world ranking'!$A$2:$B$21,MATCH($B221,'world ranking'!$A$2:$A$21,0),2)+0.1)/(INDEX('world ranking'!$A$2:$B$21,MATCH($A221,'world ranking'!$A$2:$A$21,0),2)+0.1))*20</f>
        <v>22.635975496565806</v>
      </c>
      <c r="P221" s="22">
        <f>(INDEX('la-liga ranking'!$A$2:$I$21,MATCH($B221,'la-liga ranking'!$A$2:$A$21,0),4)+0.1)/(INDEX('la-liga ranking'!$A$2:$I$21,MATCH($A221,'la-liga ranking'!$A$2:$A$21,0),4)+0.1)</f>
        <v>1.4132231404958679</v>
      </c>
      <c r="Q221" s="22">
        <f>(INDEX('la-liga ranking'!$A$2:$I$21,MATCH($B221,'la-liga ranking'!$A$2:$A$21,0),5)+0.1)/(INDEX('la-liga ranking'!$A$2:$I$21,MATCH($A221,'la-liga ranking'!$A$2:$A$21,0),5)+0.1)</f>
        <v>0.31297709923664119</v>
      </c>
      <c r="R221" s="22">
        <f t="shared" si="59"/>
        <v>25.392939026168268</v>
      </c>
      <c r="S221" s="22">
        <f t="shared" si="60"/>
        <v>27.826376381817926</v>
      </c>
      <c r="T221" s="22">
        <f t="shared" si="54"/>
        <v>53.219315407986194</v>
      </c>
      <c r="U221" s="14">
        <f t="shared" si="55"/>
        <v>0.47713764883111881</v>
      </c>
      <c r="V221" s="14">
        <f t="shared" si="56"/>
        <v>0.52286235116888113</v>
      </c>
      <c r="W221" t="str">
        <f t="shared" si="57"/>
        <v>A</v>
      </c>
      <c r="X221" t="b">
        <f t="shared" si="58"/>
        <v>1</v>
      </c>
    </row>
    <row r="222" spans="1:24" x14ac:dyDescent="0.25">
      <c r="A222" t="str">
        <v>Sevilla</v>
      </c>
      <c r="B222" t="str">
        <v>Villarreal</v>
      </c>
      <c r="C222">
        <v>1</v>
      </c>
      <c r="D222">
        <v>0</v>
      </c>
      <c r="E222" t="str">
        <v>H</v>
      </c>
      <c r="F222" s="22">
        <f>INDEX('la-liga ranking'!$A$2:$I$21,MATCH($A222,'la-liga ranking'!$A$2:$A$21,0),7)/(INDEX('la-liga ranking'!$A$2:$I$21,MATCH($B222,'la-liga ranking'!$A$2:$A$21,0),7)+0.1)</f>
        <v>0.925589836660617</v>
      </c>
      <c r="G222" s="22">
        <f>INDEX('la-liga ranking'!$A$2:$I$21,MATCH($A222,'la-liga ranking'!$A$2:$A$21,0),8)/(INDEX('la-liga ranking'!$A$2:$I$21,MATCH($B222,'la-liga ranking'!$A$2:$A$21,0),8)+0.1)*-1</f>
        <v>-0.85043988269794712</v>
      </c>
      <c r="H222" s="22">
        <f>INDEX('la-liga ranking'!$A$2:$I$21,MATCH($A222,'la-liga ranking'!$A$2:$A$21,0),9)/(INDEX('la-liga ranking'!$A$2:$I$21,MATCH($B222,'la-liga ranking'!$A$2:$A$21,0),9)+0.1)</f>
        <v>1.2241054613935969</v>
      </c>
      <c r="I222" s="22">
        <f>(INDEX('world ranking'!$A$2:$B$21,MATCH($A222,'world ranking'!$A$2:$A$21,0),2)/(INDEX('world ranking'!$A$2:$B$21,MATCH($B222,'world ranking'!$A$2:$A$21,0),2)+0.1))*20</f>
        <v>20.097796824350311</v>
      </c>
      <c r="J222" s="22">
        <f>(INDEX('la-liga ranking'!$A$2:$I$21,MATCH($A222,'la-liga ranking'!$A$2:$A$21,0),4)/(INDEX('la-liga ranking'!$A$2:$I$21,MATCH($B222,'la-liga ranking'!$A$2:$A$21,0),4)+0.1))*1</f>
        <v>1.2056737588652482</v>
      </c>
      <c r="K222" s="22">
        <f>(INDEX('la-liga ranking'!$A$2:$I$21,MATCH($A222,'la-liga ranking'!$A$2:$A$21,0),5)/(INDEX('la-liga ranking'!$A$2:$I$21,MATCH($B222,'la-liga ranking'!$A$2:$A$21,0),5)+0.1))*-1</f>
        <v>-0.39603960396039606</v>
      </c>
      <c r="L222" s="22">
        <f>(INDEX('la-liga ranking'!$A$2:$I$21,MATCH($B222,'la-liga ranking'!$A$2:$A$21,0),7)+0.1)/INDEX('la-liga ranking'!$A$2:$I$21,MATCH($A222,'la-liga ranking'!$A$2:$A$21,0),7)</f>
        <v>1.080392156862745</v>
      </c>
      <c r="M222" s="22">
        <f>(INDEX('la-liga ranking'!$A$2:$I$21,MATCH($B222,'la-liga ranking'!$A$2:$A$21,0),8)+0.1)/INDEX('la-liga ranking'!$A$2:$I$21,MATCH($A222,'la-liga ranking'!$A$2:$A$21,0),8)*-1</f>
        <v>-1.1758620689655173</v>
      </c>
      <c r="N222" s="22">
        <f>(INDEX('la-liga ranking'!$A$2:$I$21,MATCH($B222,'la-liga ranking'!$A$2:$A$21,0),9)+0.1)/(INDEX('la-liga ranking'!$A$2:$I$21,MATCH($A222,'la-liga ranking'!$A$2:$A$21,0),9)+0.1)</f>
        <v>0.81566820276497709</v>
      </c>
      <c r="O222" s="22">
        <f>((INDEX('world ranking'!$A$2:$B$21,MATCH($B222,'world ranking'!$A$2:$A$21,0),2)+0.1)/(INDEX('world ranking'!$A$2:$B$21,MATCH($A222,'world ranking'!$A$2:$A$21,0),2)+0.1))*20</f>
        <v>19.901590946367065</v>
      </c>
      <c r="P222" s="22">
        <f>(INDEX('la-liga ranking'!$A$2:$I$21,MATCH($B222,'la-liga ranking'!$A$2:$A$21,0),4)+0.1)/(INDEX('la-liga ranking'!$A$2:$I$21,MATCH($A222,'la-liga ranking'!$A$2:$A$21,0),4)+0.1)*1</f>
        <v>0.82456140350877183</v>
      </c>
      <c r="Q222" s="22">
        <f>(INDEX('la-liga ranking'!$A$2:$I$21,MATCH($B222,'la-liga ranking'!$A$2:$A$21,0),5)+0.1)/(INDEX('la-liga ranking'!$A$2:$I$21,MATCH($A222,'la-liga ranking'!$A$2:$A$21,0),5)+0.1)*-1</f>
        <v>-2.4634146341463414</v>
      </c>
      <c r="R222" s="22">
        <f t="shared" ref="R222:R229" si="66">(SUM(F222:K222))*1.05</f>
        <v>23.317020714342004</v>
      </c>
      <c r="S222" s="22">
        <f t="shared" si="60"/>
        <v>18.982936006391697</v>
      </c>
      <c r="T222" s="22">
        <f t="shared" si="54"/>
        <v>42.299956720733704</v>
      </c>
      <c r="U222" s="14">
        <f t="shared" si="55"/>
        <v>0.55123036811318904</v>
      </c>
      <c r="V222" s="14">
        <f t="shared" si="56"/>
        <v>0.4487696318868109</v>
      </c>
      <c r="W222" t="str">
        <f t="shared" si="57"/>
        <v>H</v>
      </c>
      <c r="X222" t="b">
        <f t="shared" si="58"/>
        <v>1</v>
      </c>
    </row>
    <row r="223" spans="1:24" x14ac:dyDescent="0.25">
      <c r="A223" t="str">
        <v>Barcelona</v>
      </c>
      <c r="B223" t="str">
        <v>Real Betis Balompié</v>
      </c>
      <c r="C223">
        <v>0</v>
      </c>
      <c r="D223">
        <v>1</v>
      </c>
      <c r="E223" t="str">
        <v>A</v>
      </c>
      <c r="F223" s="22">
        <f>INDEX('la-liga ranking'!$A$2:$I$21,MATCH($A223,'la-liga ranking'!$A$2:$A$21,0),7)/(INDEX('la-liga ranking'!$A$2:$I$21,MATCH($B223,'la-liga ranking'!$A$2:$A$21,0),7)+0.1)</f>
        <v>1.138353765323993</v>
      </c>
      <c r="G223" s="22">
        <f>INDEX('la-liga ranking'!$A$2:$I$21,MATCH($A223,'la-liga ranking'!$A$2:$A$21,0),8)/(INDEX('la-liga ranking'!$A$2:$I$21,MATCH($B223,'la-liga ranking'!$A$2:$A$21,0),8)+0.1)*-1</f>
        <v>-0.87281795511221938</v>
      </c>
      <c r="H223" s="22">
        <f>INDEX('la-liga ranking'!$A$2:$I$21,MATCH($A223,'la-liga ranking'!$A$2:$A$21,0),9)/(INDEX('la-liga ranking'!$A$2:$I$21,MATCH($B223,'la-liga ranking'!$A$2:$A$21,0),9)+0.1)</f>
        <v>1.1876075731497417</v>
      </c>
      <c r="I223" s="22">
        <f>(INDEX('world ranking'!$A$2:$B$21,MATCH($A223,'world ranking'!$A$2:$A$21,0),2)/(INDEX('world ranking'!$A$2:$B$21,MATCH($B223,'world ranking'!$A$2:$A$21,0),2)+0.1))*20</f>
        <v>21.492160128654302</v>
      </c>
      <c r="J223" s="22">
        <f>(INDEX('la-liga ranking'!$A$2:$I$21,MATCH($A223,'la-liga ranking'!$A$2:$A$21,0),4)/(INDEX('la-liga ranking'!$A$2:$I$21,MATCH($B223,'la-liga ranking'!$A$2:$A$21,0),4)+0.1))*1</f>
        <v>1.1695906432748537</v>
      </c>
      <c r="K223" s="22">
        <f>(INDEX('la-liga ranking'!$A$2:$I$21,MATCH($A223,'la-liga ranking'!$A$2:$A$21,0),5)/(INDEX('la-liga ranking'!$A$2:$I$21,MATCH($B223,'la-liga ranking'!$A$2:$A$21,0),5)+0.1))*-1</f>
        <v>-0.54054054054054057</v>
      </c>
      <c r="L223" s="22">
        <f>(INDEX('la-liga ranking'!$A$2:$I$21,MATCH($B223,'la-liga ranking'!$A$2:$A$21,0),7)+0.1)/INDEX('la-liga ranking'!$A$2:$I$21,MATCH($A223,'la-liga ranking'!$A$2:$A$21,0),7)</f>
        <v>0.87846153846153852</v>
      </c>
      <c r="M223" s="22">
        <f>(INDEX('la-liga ranking'!$A$2:$I$21,MATCH($B223,'la-liga ranking'!$A$2:$A$21,0),8)+0.1)/INDEX('la-liga ranking'!$A$2:$I$21,MATCH($A223,'la-liga ranking'!$A$2:$A$21,0),8)*-1</f>
        <v>-1.1457142857142857</v>
      </c>
      <c r="N223" s="22">
        <f>(INDEX('la-liga ranking'!$A$2:$I$21,MATCH($B223,'la-liga ranking'!$A$2:$A$21,0),9)+0.1)/(INDEX('la-liga ranking'!$A$2:$I$21,MATCH($A223,'la-liga ranking'!$A$2:$A$21,0),9)+0.1)</f>
        <v>0.84081041968162096</v>
      </c>
      <c r="O223" s="22">
        <f>((INDEX('world ranking'!$A$2:$B$21,MATCH($B223,'world ranking'!$A$2:$A$21,0),2)+0.1)/(INDEX('world ranking'!$A$2:$B$21,MATCH($A223,'world ranking'!$A$2:$A$21,0),2)+0.1))*20</f>
        <v>18.610443054887501</v>
      </c>
      <c r="P223" s="22">
        <f>(INDEX('la-liga ranking'!$A$2:$I$21,MATCH($B223,'la-liga ranking'!$A$2:$A$21,0),4)+0.1)/(INDEX('la-liga ranking'!$A$2:$I$21,MATCH($A223,'la-liga ranking'!$A$2:$A$21,0),4)+0.1)*1</f>
        <v>0.85074626865671643</v>
      </c>
      <c r="Q223" s="22">
        <f>(INDEX('la-liga ranking'!$A$2:$I$21,MATCH($B223,'la-liga ranking'!$A$2:$A$21,0),5)+0.1)/(INDEX('la-liga ranking'!$A$2:$I$21,MATCH($A223,'la-liga ranking'!$A$2:$A$21,0),5)+0.1)*-1</f>
        <v>-1.819672131147541</v>
      </c>
      <c r="R223" s="22">
        <f t="shared" si="66"/>
        <v>24.753071295487636</v>
      </c>
      <c r="S223" s="22">
        <f t="shared" si="60"/>
        <v>18.215074864825549</v>
      </c>
      <c r="T223" s="22">
        <f t="shared" si="54"/>
        <v>42.968146160313182</v>
      </c>
      <c r="U223" s="14">
        <f t="shared" si="55"/>
        <v>0.57607957306639401</v>
      </c>
      <c r="V223" s="14">
        <f t="shared" si="56"/>
        <v>0.42392042693360604</v>
      </c>
      <c r="W223" t="str">
        <f t="shared" si="57"/>
        <v>H</v>
      </c>
      <c r="X223" t="b">
        <f t="shared" si="58"/>
        <v>0</v>
      </c>
    </row>
    <row r="224" spans="1:24" x14ac:dyDescent="0.25">
      <c r="A224" t="str">
        <v>Atlético Madrid</v>
      </c>
      <c r="B224" t="str">
        <v>RCD Mallorca</v>
      </c>
      <c r="C224">
        <v>1</v>
      </c>
      <c r="D224">
        <v>2</v>
      </c>
      <c r="E224" t="str">
        <v>A</v>
      </c>
      <c r="F224" s="22">
        <f>INDEX('la-liga ranking'!$A$2:$I$21,MATCH($A224,'la-liga ranking'!$A$2:$A$21,0),7)/(INDEX('la-liga ranking'!$A$2:$I$21,MATCH($B224,'la-liga ranking'!$A$2:$A$21,0),7)+0.1)</f>
        <v>1.8691588785046729</v>
      </c>
      <c r="G224" s="22">
        <f>INDEX('la-liga ranking'!$A$2:$I$21,MATCH($A224,'la-liga ranking'!$A$2:$A$21,0),8)/(INDEX('la-liga ranking'!$A$2:$I$21,MATCH($B224,'la-liga ranking'!$A$2:$A$21,0),8)+0.1)*-1</f>
        <v>-0.66022544283413842</v>
      </c>
      <c r="H224" s="22">
        <f>INDEX('la-liga ranking'!$A$2:$I$21,MATCH($A224,'la-liga ranking'!$A$2:$A$21,0),9)/(INDEX('la-liga ranking'!$A$2:$I$21,MATCH($B224,'la-liga ranking'!$A$2:$A$21,0),9)+0.1)</f>
        <v>1.9937694704049844</v>
      </c>
      <c r="I224" s="22">
        <f>(INDEX('world ranking'!$A$2:$B$21,MATCH($A224,'world ranking'!$A$2:$A$21,0),2)/(INDEX('world ranking'!$A$2:$B$21,MATCH($B224,'world ranking'!$A$2:$A$21,0),2)+0.1))*20</f>
        <v>23.754989856684773</v>
      </c>
      <c r="J224" s="22">
        <f>(INDEX('la-liga ranking'!$A$2:$I$21,MATCH($A224,'la-liga ranking'!$A$2:$A$21,0),4)/(INDEX('la-liga ranking'!$A$2:$I$21,MATCH($B224,'la-liga ranking'!$A$2:$A$21,0),4)+0.1))*1</f>
        <v>2.3456790123456792</v>
      </c>
      <c r="K224" s="22">
        <f>(INDEX('la-liga ranking'!$A$2:$I$21,MATCH($A224,'la-liga ranking'!$A$2:$A$21,0),5)/(INDEX('la-liga ranking'!$A$2:$I$21,MATCH($B224,'la-liga ranking'!$A$2:$A$21,0),5)+0.1))*-1</f>
        <v>-0.47120418848167533</v>
      </c>
      <c r="L224" s="22">
        <f>(INDEX('la-liga ranking'!$A$2:$I$21,MATCH($B224,'la-liga ranking'!$A$2:$A$21,0),7)+0.1)/INDEX('la-liga ranking'!$A$2:$I$21,MATCH($A224,'la-liga ranking'!$A$2:$A$21,0),7)</f>
        <v>0.53500000000000003</v>
      </c>
      <c r="M224" s="22">
        <f>(INDEX('la-liga ranking'!$A$2:$I$21,MATCH($B224,'la-liga ranking'!$A$2:$A$21,0),8)+0.1)/INDEX('la-liga ranking'!$A$2:$I$21,MATCH($A224,'la-liga ranking'!$A$2:$A$21,0),8)*-1</f>
        <v>-1.5146341463414634</v>
      </c>
      <c r="N224" s="22">
        <f>(INDEX('la-liga ranking'!$A$2:$I$21,MATCH($B224,'la-liga ranking'!$A$2:$A$21,0),9)+0.1)/(INDEX('la-liga ranking'!$A$2:$I$21,MATCH($A224,'la-liga ranking'!$A$2:$A$21,0),9)+0.1)</f>
        <v>0.50078003120124814</v>
      </c>
      <c r="O224" s="22">
        <f>((INDEX('world ranking'!$A$2:$B$21,MATCH($B224,'world ranking'!$A$2:$A$21,0),2)+0.1)/(INDEX('world ranking'!$A$2:$B$21,MATCH($A224,'world ranking'!$A$2:$A$21,0),2)+0.1))*20</f>
        <v>16.837639799460085</v>
      </c>
      <c r="P224" s="22">
        <f>(INDEX('la-liga ranking'!$A$2:$I$21,MATCH($B224,'la-liga ranking'!$A$2:$A$21,0),4)+0.1)/(INDEX('la-liga ranking'!$A$2:$I$21,MATCH($A224,'la-liga ranking'!$A$2:$A$21,0),4)+0.1)*1</f>
        <v>0.4240837696335078</v>
      </c>
      <c r="Q224" s="22">
        <f>(INDEX('la-liga ranking'!$A$2:$I$21,MATCH($B224,'la-liga ranking'!$A$2:$A$21,0),5)+0.1)/(INDEX('la-liga ranking'!$A$2:$I$21,MATCH($A224,'la-liga ranking'!$A$2:$A$21,0),5)+0.1)*-1</f>
        <v>-2.098901098901099</v>
      </c>
      <c r="R224" s="22">
        <f t="shared" si="66"/>
        <v>30.273775965955515</v>
      </c>
      <c r="S224" s="22">
        <f t="shared" si="60"/>
        <v>14.683968355052279</v>
      </c>
      <c r="T224" s="22">
        <f t="shared" si="54"/>
        <v>44.957744321007794</v>
      </c>
      <c r="U224" s="14">
        <f t="shared" si="55"/>
        <v>0.6733828937189188</v>
      </c>
      <c r="V224" s="14">
        <f t="shared" si="56"/>
        <v>0.32661710628108126</v>
      </c>
      <c r="W224" t="str">
        <f t="shared" si="57"/>
        <v>H</v>
      </c>
      <c r="X224" t="b">
        <f t="shared" si="58"/>
        <v>0</v>
      </c>
    </row>
    <row r="225" spans="1:24" x14ac:dyDescent="0.25">
      <c r="A225" t="str">
        <v>Real Sociedad</v>
      </c>
      <c r="B225" t="str">
        <v>Real Madrid</v>
      </c>
      <c r="C225">
        <v>0</v>
      </c>
      <c r="D225">
        <v>2</v>
      </c>
      <c r="E225" t="str">
        <v>A</v>
      </c>
      <c r="F225" s="22">
        <f>INDEX('la-liga ranking'!$A$2:$I$21,MATCH($A225,'la-liga ranking'!$A$2:$A$21,0),7)/(INDEX('la-liga ranking'!$A$2:$I$21,MATCH($B225,'la-liga ranking'!$A$2:$A$21,0),7)+0.1)</f>
        <v>0.46511627906976749</v>
      </c>
      <c r="G225" s="22">
        <f>INDEX('la-liga ranking'!$A$2:$I$21,MATCH($A225,'la-liga ranking'!$A$2:$A$21,0),8)/(INDEX('la-liga ranking'!$A$2:$I$21,MATCH($B225,'la-liga ranking'!$A$2:$A$21,0),8)+0.1)*-1</f>
        <v>-1.1295681063122922</v>
      </c>
      <c r="H225" s="22">
        <f>INDEX('la-liga ranking'!$A$2:$I$21,MATCH($A225,'la-liga ranking'!$A$2:$A$21,0),9)/(INDEX('la-liga ranking'!$A$2:$I$21,MATCH($B225,'la-liga ranking'!$A$2:$A$21,0),9)+0.1)</f>
        <v>0.69050554870530212</v>
      </c>
      <c r="I225" s="22">
        <f>(INDEX('world ranking'!$A$2:$B$21,MATCH($A225,'world ranking'!$A$2:$A$21,0),2)/(INDEX('world ranking'!$A$2:$B$21,MATCH($B225,'world ranking'!$A$2:$A$21,0),2)+0.1))*20</f>
        <v>17.232083820761915</v>
      </c>
      <c r="J225" s="22">
        <f>(INDEX('la-liga ranking'!$A$2:$I$21,MATCH($A225,'la-liga ranking'!$A$2:$A$21,0),4)/(INDEX('la-liga ranking'!$A$2:$I$21,MATCH($B225,'la-liga ranking'!$A$2:$A$21,0),4)+0.1))*1</f>
        <v>0.59760956175298796</v>
      </c>
      <c r="K225" s="22">
        <f>(INDEX('la-liga ranking'!$A$2:$I$21,MATCH($A225,'la-liga ranking'!$A$2:$A$21,0),5)/(INDEX('la-liga ranking'!$A$2:$I$21,MATCH($B225,'la-liga ranking'!$A$2:$A$21,0),5)+0.1))*-1</f>
        <v>-2.1951219512195124</v>
      </c>
      <c r="L225" s="22">
        <f>(INDEX('la-liga ranking'!$A$2:$I$21,MATCH($B225,'la-liga ranking'!$A$2:$A$21,0),7)+0.1)/INDEX('la-liga ranking'!$A$2:$I$21,MATCH($A225,'la-liga ranking'!$A$2:$A$21,0),7)</f>
        <v>2.15</v>
      </c>
      <c r="M225" s="22">
        <f>(INDEX('la-liga ranking'!$A$2:$I$21,MATCH($B225,'la-liga ranking'!$A$2:$A$21,0),8)+0.1)/INDEX('la-liga ranking'!$A$2:$I$21,MATCH($A225,'la-liga ranking'!$A$2:$A$21,0),8)*-1</f>
        <v>-0.8852941176470589</v>
      </c>
      <c r="N225" s="22">
        <f>(INDEX('la-liga ranking'!$A$2:$I$21,MATCH($B225,'la-liga ranking'!$A$2:$A$21,0),9)+0.1)/(INDEX('la-liga ranking'!$A$2:$I$21,MATCH($A225,'la-liga ranking'!$A$2:$A$21,0),9)+0.1)</f>
        <v>1.445632798573975</v>
      </c>
      <c r="O225" s="22">
        <f>((INDEX('world ranking'!$A$2:$B$21,MATCH($B225,'world ranking'!$A$2:$A$21,0),2)+0.1)/(INDEX('world ranking'!$A$2:$B$21,MATCH($A225,'world ranking'!$A$2:$A$21,0),2)+0.1))*20</f>
        <v>23.211144560533619</v>
      </c>
      <c r="P225" s="22">
        <f>(INDEX('la-liga ranking'!$A$2:$I$21,MATCH($B225,'la-liga ranking'!$A$2:$A$21,0),4)+0.1)/(INDEX('la-liga ranking'!$A$2:$I$21,MATCH($A225,'la-liga ranking'!$A$2:$A$21,0),4)+0.1)*1</f>
        <v>1.6622516556291391</v>
      </c>
      <c r="Q225" s="22">
        <f>(INDEX('la-liga ranking'!$A$2:$I$21,MATCH($B225,'la-liga ranking'!$A$2:$A$21,0),5)+0.1)/(INDEX('la-liga ranking'!$A$2:$I$21,MATCH($A225,'la-liga ranking'!$A$2:$A$21,0),5)+0.1)*-1</f>
        <v>-0.4505494505494505</v>
      </c>
      <c r="R225" s="22">
        <f t="shared" si="66"/>
        <v>16.443656410396077</v>
      </c>
      <c r="S225" s="22">
        <f t="shared" si="60"/>
        <v>27.133185446540224</v>
      </c>
      <c r="T225" s="22">
        <f t="shared" si="54"/>
        <v>43.576841856936298</v>
      </c>
      <c r="U225" s="14">
        <f t="shared" si="55"/>
        <v>0.37734851149564608</v>
      </c>
      <c r="V225" s="14">
        <f t="shared" si="56"/>
        <v>0.62265148850435403</v>
      </c>
      <c r="W225" t="str">
        <f t="shared" si="57"/>
        <v>A</v>
      </c>
      <c r="X225" t="b">
        <f t="shared" si="58"/>
        <v>1</v>
      </c>
    </row>
    <row r="226" spans="1:24" x14ac:dyDescent="0.25">
      <c r="A226" t="str">
        <v>Getafe</v>
      </c>
      <c r="B226" t="str">
        <v>Levante</v>
      </c>
      <c r="C226">
        <v>3</v>
      </c>
      <c r="D226">
        <v>0</v>
      </c>
      <c r="E226" t="str">
        <v>H</v>
      </c>
      <c r="F226" s="22">
        <f>INDEX('la-liga ranking'!$A$2:$I$21,MATCH($A226,'la-liga ranking'!$A$2:$A$21,0),7)/(INDEX('la-liga ranking'!$A$2:$I$21,MATCH($B226,'la-liga ranking'!$A$2:$A$21,0),7)+0.1)</f>
        <v>0.70294784580498859</v>
      </c>
      <c r="G226" s="22">
        <f>INDEX('la-liga ranking'!$A$2:$I$21,MATCH($A226,'la-liga ranking'!$A$2:$A$21,0),8)/(INDEX('la-liga ranking'!$A$2:$I$21,MATCH($B226,'la-liga ranking'!$A$2:$A$21,0),8)+0.1)*-1</f>
        <v>-0.55141579731743673</v>
      </c>
      <c r="H226" s="22">
        <f>INDEX('la-liga ranking'!$A$2:$I$21,MATCH($A226,'la-liga ranking'!$A$2:$A$21,0),9)/(INDEX('la-liga ranking'!$A$2:$I$21,MATCH($B226,'la-liga ranking'!$A$2:$A$21,0),9)+0.1)</f>
        <v>1.2714776632302405</v>
      </c>
      <c r="I226" s="22">
        <f>(INDEX('world ranking'!$A$2:$B$21,MATCH($A226,'world ranking'!$A$2:$A$21,0),2)/(INDEX('world ranking'!$A$2:$B$21,MATCH($B226,'world ranking'!$A$2:$A$21,0),2)+0.1))*20</f>
        <v>21.308114542688976</v>
      </c>
      <c r="J226" s="22">
        <f>(INDEX('la-liga ranking'!$A$2:$I$21,MATCH($A226,'la-liga ranking'!$A$2:$A$21,0),4)/(INDEX('la-liga ranking'!$A$2:$I$21,MATCH($B226,'la-liga ranking'!$A$2:$A$21,0),4)+0.1))*1</f>
        <v>1.3114754098360657</v>
      </c>
      <c r="K226" s="22">
        <f>(INDEX('la-liga ranking'!$A$2:$I$21,MATCH($A226,'la-liga ranking'!$A$2:$A$21,0),5)/(INDEX('la-liga ranking'!$A$2:$I$21,MATCH($B226,'la-liga ranking'!$A$2:$A$21,0),5)+0.1))*-1</f>
        <v>-0.77348066298342533</v>
      </c>
      <c r="L226" s="22">
        <f>(INDEX('la-liga ranking'!$A$2:$I$21,MATCH($B226,'la-liga ranking'!$A$2:$A$21,0),7)+0.1)/INDEX('la-liga ranking'!$A$2:$I$21,MATCH($A226,'la-liga ranking'!$A$2:$A$21,0),7)</f>
        <v>1.4225806451612903</v>
      </c>
      <c r="M226" s="22">
        <f>(INDEX('la-liga ranking'!$A$2:$I$21,MATCH($B226,'la-liga ranking'!$A$2:$A$21,0),8)+0.1)/INDEX('la-liga ranking'!$A$2:$I$21,MATCH($A226,'la-liga ranking'!$A$2:$A$21,0),8)*-1</f>
        <v>-1.8135135135135134</v>
      </c>
      <c r="N226" s="22">
        <f>(INDEX('la-liga ranking'!$A$2:$I$21,MATCH($B226,'la-liga ranking'!$A$2:$A$21,0),9)+0.1)/(INDEX('la-liga ranking'!$A$2:$I$21,MATCH($A226,'la-liga ranking'!$A$2:$A$21,0),9)+0.1)</f>
        <v>0.78436657681940702</v>
      </c>
      <c r="O226" s="22">
        <f>((INDEX('world ranking'!$A$2:$B$21,MATCH($B226,'world ranking'!$A$2:$A$21,0),2)+0.1)/(INDEX('world ranking'!$A$2:$B$21,MATCH($A226,'world ranking'!$A$2:$A$21,0),2)+0.1))*20</f>
        <v>18.771026007075911</v>
      </c>
      <c r="P226" s="22">
        <f>(INDEX('la-liga ranking'!$A$2:$I$21,MATCH($B226,'la-liga ranking'!$A$2:$A$21,0),4)+0.1)/(INDEX('la-liga ranking'!$A$2:$I$21,MATCH($A226,'la-liga ranking'!$A$2:$A$21,0),4)+0.1)*1</f>
        <v>0.75308641975308643</v>
      </c>
      <c r="Q226" s="22">
        <f>(INDEX('la-liga ranking'!$A$2:$I$21,MATCH($B226,'la-liga ranking'!$A$2:$A$21,0),5)+0.1)/(INDEX('la-liga ranking'!$A$2:$I$21,MATCH($A226,'la-liga ranking'!$A$2:$A$21,0),5)+0.1)*-1</f>
        <v>-1.2836879432624115</v>
      </c>
      <c r="R226" s="22">
        <f t="shared" si="66"/>
        <v>24.432574951322383</v>
      </c>
      <c r="S226" s="22">
        <f t="shared" si="60"/>
        <v>18.63385819203377</v>
      </c>
      <c r="T226" s="22">
        <f t="shared" si="54"/>
        <v>43.06643314335615</v>
      </c>
      <c r="U226" s="14">
        <f t="shared" si="55"/>
        <v>0.56732292804452022</v>
      </c>
      <c r="V226" s="14">
        <f t="shared" si="56"/>
        <v>0.43267707195547983</v>
      </c>
      <c r="W226" t="str">
        <f t="shared" si="57"/>
        <v>H</v>
      </c>
      <c r="X226" t="b">
        <f t="shared" si="58"/>
        <v>1</v>
      </c>
    </row>
    <row r="227" spans="1:24" x14ac:dyDescent="0.25">
      <c r="A227" t="str">
        <v>Granada</v>
      </c>
      <c r="B227" t="str">
        <v>Deportivo Alavés</v>
      </c>
      <c r="C227">
        <v>2</v>
      </c>
      <c r="D227">
        <v>1</v>
      </c>
      <c r="E227" t="str">
        <v>H</v>
      </c>
      <c r="F227" s="22">
        <f>INDEX('la-liga ranking'!$A$2:$I$21,MATCH($A227,'la-liga ranking'!$A$2:$A$21,0),7)/(INDEX('la-liga ranking'!$A$2:$I$21,MATCH($B227,'la-liga ranking'!$A$2:$A$21,0),7)+0.1)</f>
        <v>1.5302491103202847</v>
      </c>
      <c r="G227" s="22">
        <f>INDEX('la-liga ranking'!$A$2:$I$21,MATCH($A227,'la-liga ranking'!$A$2:$A$21,0),8)/(INDEX('la-liga ranking'!$A$2:$I$21,MATCH($B227,'la-liga ranking'!$A$2:$A$21,0),8)+0.1)*-1</f>
        <v>-0.98169717138103163</v>
      </c>
      <c r="H227" s="22">
        <f>INDEX('la-liga ranking'!$A$2:$I$21,MATCH($A227,'la-liga ranking'!$A$2:$A$21,0),9)/(INDEX('la-liga ranking'!$A$2:$I$21,MATCH($B227,'la-liga ranking'!$A$2:$A$21,0),9)+0.1)</f>
        <v>1.2099644128113878</v>
      </c>
      <c r="I227" s="22">
        <f>(INDEX('world ranking'!$A$2:$B$21,MATCH($A227,'world ranking'!$A$2:$A$21,0),2)/(INDEX('world ranking'!$A$2:$B$21,MATCH($B227,'world ranking'!$A$2:$A$21,0),2)+0.1))*20</f>
        <v>20.326108309868381</v>
      </c>
      <c r="J227" s="22">
        <f>(INDEX('la-liga ranking'!$A$2:$I$21,MATCH($A227,'la-liga ranking'!$A$2:$A$21,0),4)/(INDEX('la-liga ranking'!$A$2:$I$21,MATCH($B227,'la-liga ranking'!$A$2:$A$21,0),4)+0.1))*1</f>
        <v>0.9859154929577465</v>
      </c>
      <c r="K227" s="22">
        <f>(INDEX('la-liga ranking'!$A$2:$I$21,MATCH($A227,'la-liga ranking'!$A$2:$A$21,0),5)/(INDEX('la-liga ranking'!$A$2:$I$21,MATCH($B227,'la-liga ranking'!$A$2:$A$21,0),5)+0.1))*-1</f>
        <v>-0.71090047393364919</v>
      </c>
      <c r="L227" s="22">
        <f>(INDEX('la-liga ranking'!$A$2:$I$21,MATCH($B227,'la-liga ranking'!$A$2:$A$21,0),7)+0.1)/INDEX('la-liga ranking'!$A$2:$I$21,MATCH($A227,'la-liga ranking'!$A$2:$A$21,0),7)</f>
        <v>0.65348837209302324</v>
      </c>
      <c r="M227" s="22">
        <f>(INDEX('la-liga ranking'!$A$2:$I$21,MATCH($B227,'la-liga ranking'!$A$2:$A$21,0),8)+0.1)/INDEX('la-liga ranking'!$A$2:$I$21,MATCH($A227,'la-liga ranking'!$A$2:$A$21,0),8)*-1</f>
        <v>-1.0186440677966102</v>
      </c>
      <c r="N227" s="22">
        <f>(INDEX('la-liga ranking'!$A$2:$I$21,MATCH($B227,'la-liga ranking'!$A$2:$A$21,0),9)+0.1)/(INDEX('la-liga ranking'!$A$2:$I$21,MATCH($A227,'la-liga ranking'!$A$2:$A$21,0),9)+0.1)</f>
        <v>0.82404692082111441</v>
      </c>
      <c r="O227" s="22">
        <f>((INDEX('world ranking'!$A$2:$B$21,MATCH($B227,'world ranking'!$A$2:$A$21,0),2)+0.1)/(INDEX('world ranking'!$A$2:$B$21,MATCH($A227,'world ranking'!$A$2:$A$21,0),2)+0.1))*20</f>
        <v>19.677855808259778</v>
      </c>
      <c r="P227" s="22">
        <f>(INDEX('la-liga ranking'!$A$2:$I$21,MATCH($B227,'la-liga ranking'!$A$2:$A$21,0),4)+0.1)/(INDEX('la-liga ranking'!$A$2:$I$21,MATCH($A227,'la-liga ranking'!$A$2:$A$21,0),4)+0.1)*1</f>
        <v>1</v>
      </c>
      <c r="Q227" s="22">
        <f>(INDEX('la-liga ranking'!$A$2:$I$21,MATCH($B227,'la-liga ranking'!$A$2:$A$21,0),5)+0.1)/(INDEX('la-liga ranking'!$A$2:$I$21,MATCH($A227,'la-liga ranking'!$A$2:$A$21,0),5)+0.1)*-1</f>
        <v>-1.3973509933774835</v>
      </c>
      <c r="R227" s="22">
        <f t="shared" si="66"/>
        <v>23.477621664675276</v>
      </c>
      <c r="S227" s="22">
        <f t="shared" si="60"/>
        <v>19.739396039999821</v>
      </c>
      <c r="T227" s="22">
        <f t="shared" si="54"/>
        <v>43.217017704675101</v>
      </c>
      <c r="U227" s="14">
        <f t="shared" si="55"/>
        <v>0.54324946309600464</v>
      </c>
      <c r="V227" s="14">
        <f t="shared" si="56"/>
        <v>0.45675053690399525</v>
      </c>
      <c r="W227" t="str">
        <f t="shared" si="57"/>
        <v>H</v>
      </c>
      <c r="X227" t="b">
        <f t="shared" si="58"/>
        <v>1</v>
      </c>
    </row>
    <row r="228" spans="1:24" x14ac:dyDescent="0.25">
      <c r="A228" t="str">
        <v>Elche CF</v>
      </c>
      <c r="B228" t="str">
        <v>Celta Vigo</v>
      </c>
      <c r="C228">
        <v>1</v>
      </c>
      <c r="D228">
        <v>0</v>
      </c>
      <c r="E228" t="str">
        <v>H</v>
      </c>
      <c r="F228" s="22">
        <f>INDEX('la-liga ranking'!$A$2:$I$21,MATCH($A228,'la-liga ranking'!$A$2:$A$21,0),7)/(INDEX('la-liga ranking'!$A$2:$I$21,MATCH($B228,'la-liga ranking'!$A$2:$A$21,0),7)+0.1)</f>
        <v>0.9002433090024331</v>
      </c>
      <c r="G228" s="22">
        <f>INDEX('la-liga ranking'!$A$2:$I$21,MATCH($A228,'la-liga ranking'!$A$2:$A$21,0),8)/(INDEX('la-liga ranking'!$A$2:$I$21,MATCH($B228,'la-liga ranking'!$A$2:$A$21,0),8)+0.1)*-1</f>
        <v>-1.2598425196850394</v>
      </c>
      <c r="H228" s="22">
        <f>INDEX('la-liga ranking'!$A$2:$I$21,MATCH($A228,'la-liga ranking'!$A$2:$A$21,0),9)/(INDEX('la-liga ranking'!$A$2:$I$21,MATCH($B228,'la-liga ranking'!$A$2:$A$21,0),9)+0.1)</f>
        <v>0.90487238979118323</v>
      </c>
      <c r="I228" s="22">
        <f>(INDEX('world ranking'!$A$2:$B$21,MATCH($A228,'world ranking'!$A$2:$A$21,0),2)/(INDEX('world ranking'!$A$2:$B$21,MATCH($B228,'world ranking'!$A$2:$A$21,0),2)+0.1))*20</f>
        <v>18.7074225460577</v>
      </c>
      <c r="J228" s="22">
        <f>(INDEX('la-liga ranking'!$A$2:$I$21,MATCH($A228,'la-liga ranking'!$A$2:$A$21,0),4)/(INDEX('la-liga ranking'!$A$2:$I$21,MATCH($B228,'la-liga ranking'!$A$2:$A$21,0),4)+0.1))*1</f>
        <v>0.90090090090090091</v>
      </c>
      <c r="K228" s="22">
        <f>(INDEX('la-liga ranking'!$A$2:$I$21,MATCH($A228,'la-liga ranking'!$A$2:$A$21,0),5)/(INDEX('la-liga ranking'!$A$2:$I$21,MATCH($B228,'la-liga ranking'!$A$2:$A$21,0),5)+0.1))*-1</f>
        <v>-1.1347517730496455</v>
      </c>
      <c r="L228" s="22">
        <f>(INDEX('la-liga ranking'!$A$2:$I$21,MATCH($B228,'la-liga ranking'!$A$2:$A$21,0),7)+0.1)/INDEX('la-liga ranking'!$A$2:$I$21,MATCH($A228,'la-liga ranking'!$A$2:$A$21,0),7)</f>
        <v>1.1108108108108108</v>
      </c>
      <c r="M228" s="22">
        <f>(INDEX('la-liga ranking'!$A$2:$I$21,MATCH($B228,'la-liga ranking'!$A$2:$A$21,0),8)+0.1)/INDEX('la-liga ranking'!$A$2:$I$21,MATCH($A228,'la-liga ranking'!$A$2:$A$21,0),8)*-1</f>
        <v>-0.79375000000000007</v>
      </c>
      <c r="N228" s="22">
        <f>(INDEX('la-liga ranking'!$A$2:$I$21,MATCH($B228,'la-liga ranking'!$A$2:$A$21,0),9)+0.1)/(INDEX('la-liga ranking'!$A$2:$I$21,MATCH($A228,'la-liga ranking'!$A$2:$A$21,0),9)+0.1)</f>
        <v>1.1023017902813299</v>
      </c>
      <c r="O228" s="22">
        <f>((INDEX('world ranking'!$A$2:$B$21,MATCH($B228,'world ranking'!$A$2:$A$21,0),2)+0.1)/(INDEX('world ranking'!$A$2:$B$21,MATCH($A228,'world ranking'!$A$2:$A$21,0),2)+0.1))*20</f>
        <v>21.38053321512254</v>
      </c>
      <c r="P228" s="22">
        <f>(INDEX('la-liga ranking'!$A$2:$I$21,MATCH($B228,'la-liga ranking'!$A$2:$A$21,0),4)+0.1)/(INDEX('la-liga ranking'!$A$2:$I$21,MATCH($A228,'la-liga ranking'!$A$2:$A$21,0),4)+0.1)*1</f>
        <v>1.0990099009900991</v>
      </c>
      <c r="Q228" s="22">
        <f>(INDEX('la-liga ranking'!$A$2:$I$21,MATCH($B228,'la-liga ranking'!$A$2:$A$21,0),5)+0.1)/(INDEX('la-liga ranking'!$A$2:$I$21,MATCH($A228,'la-liga ranking'!$A$2:$A$21,0),5)+0.1)*-1</f>
        <v>-0.87577639751552783</v>
      </c>
      <c r="R228" s="22">
        <f t="shared" si="66"/>
        <v>19.969787095668408</v>
      </c>
      <c r="S228" s="22">
        <f t="shared" si="60"/>
        <v>23.02312931968925</v>
      </c>
      <c r="T228" s="22">
        <f t="shared" si="54"/>
        <v>42.992916415357655</v>
      </c>
      <c r="U228" s="14">
        <f t="shared" si="55"/>
        <v>0.4644901709560445</v>
      </c>
      <c r="V228" s="14">
        <f t="shared" si="56"/>
        <v>0.53550982904395561</v>
      </c>
      <c r="W228" t="str">
        <f t="shared" si="57"/>
        <v>A</v>
      </c>
      <c r="X228" t="b">
        <f t="shared" si="58"/>
        <v>0</v>
      </c>
    </row>
    <row r="229" spans="1:24" x14ac:dyDescent="0.25">
      <c r="A229" t="str">
        <v>Espanyol</v>
      </c>
      <c r="B229" t="str">
        <v>Real Madrid</v>
      </c>
      <c r="C229">
        <v>2</v>
      </c>
      <c r="D229">
        <v>1</v>
      </c>
      <c r="E229" t="str">
        <v>H</v>
      </c>
      <c r="F229" s="22">
        <f>INDEX('la-liga ranking'!$A$2:$I$21,MATCH($A229,'la-liga ranking'!$A$2:$A$21,0),7)/(INDEX('la-liga ranking'!$A$2:$I$21,MATCH($B229,'la-liga ranking'!$A$2:$A$21,0),7)+0.1)</f>
        <v>0.51983584131326954</v>
      </c>
      <c r="G229" s="22">
        <f>INDEX('la-liga ranking'!$A$2:$I$21,MATCH($A229,'la-liga ranking'!$A$2:$A$21,0),8)/(INDEX('la-liga ranking'!$A$2:$I$21,MATCH($B229,'la-liga ranking'!$A$2:$A$21,0),8)+0.1)*-1</f>
        <v>-1.6611295681063123</v>
      </c>
      <c r="H229" s="22">
        <f>INDEX('la-liga ranking'!$A$2:$I$21,MATCH($A229,'la-liga ranking'!$A$2:$A$21,0),9)/(INDEX('la-liga ranking'!$A$2:$I$21,MATCH($B229,'la-liga ranking'!$A$2:$A$21,0),9)+0.1)</f>
        <v>0.49321824907521583</v>
      </c>
      <c r="I229" s="22">
        <f>(INDEX('world ranking'!$A$2:$B$21,MATCH($A229,'world ranking'!$A$2:$A$21,0),2)/(INDEX('world ranking'!$A$2:$B$21,MATCH($B229,'world ranking'!$A$2:$A$21,0),2)+0.1))*20</f>
        <v>15.838461929708561</v>
      </c>
      <c r="J229" s="22">
        <f>(INDEX('la-liga ranking'!$A$2:$I$21,MATCH($A229,'la-liga ranking'!$A$2:$A$21,0),4)/(INDEX('la-liga ranking'!$A$2:$I$21,MATCH($B229,'la-liga ranking'!$A$2:$A$21,0),4)+0.1))*1</f>
        <v>0.39840637450199201</v>
      </c>
      <c r="K229" s="22">
        <f>(INDEX('la-liga ranking'!$A$2:$I$21,MATCH($A229,'la-liga ranking'!$A$2:$A$21,0),5)/(INDEX('la-liga ranking'!$A$2:$I$21,MATCH($B229,'la-liga ranking'!$A$2:$A$21,0),5)+0.1))*-1</f>
        <v>-3.6585365853658538</v>
      </c>
      <c r="L229" s="22">
        <f>(INDEX('la-liga ranking'!$A$2:$I$21,MATCH($B229,'la-liga ranking'!$A$2:$A$21,0),7)+0.1)/INDEX('la-liga ranking'!$A$2:$I$21,MATCH($A229,'la-liga ranking'!$A$2:$A$21,0),7)</f>
        <v>1.9236842105263157</v>
      </c>
      <c r="M229" s="22">
        <f>(INDEX('la-liga ranking'!$A$2:$I$21,MATCH($B229,'la-liga ranking'!$A$2:$A$21,0),8)+0.1)/INDEX('la-liga ranking'!$A$2:$I$21,MATCH($A229,'la-liga ranking'!$A$2:$A$21,0),8)*-1</f>
        <v>-0.60199999999999998</v>
      </c>
      <c r="N229" s="22">
        <f>(INDEX('la-liga ranking'!$A$2:$I$21,MATCH($B229,'la-liga ranking'!$A$2:$A$21,0),9)+0.1)/(INDEX('la-liga ranking'!$A$2:$I$21,MATCH($A229,'la-liga ranking'!$A$2:$A$21,0),9)+0.1)</f>
        <v>2.0224438902743138</v>
      </c>
      <c r="O229" s="22">
        <f>((INDEX('world ranking'!$A$2:$B$21,MATCH($B229,'world ranking'!$A$2:$A$21,0),2)+0.1)/(INDEX('world ranking'!$A$2:$B$21,MATCH($A229,'world ranking'!$A$2:$A$21,0),2)+0.1))*20</f>
        <v>25.253355596943035</v>
      </c>
      <c r="P229" s="22">
        <f>(INDEX('la-liga ranking'!$A$2:$I$21,MATCH($B229,'la-liga ranking'!$A$2:$A$21,0),4)+0.1)/(INDEX('la-liga ranking'!$A$2:$I$21,MATCH($A229,'la-liga ranking'!$A$2:$A$21,0),4)+0.1)*1</f>
        <v>2.4851485148514856</v>
      </c>
      <c r="Q229" s="22">
        <f>(INDEX('la-liga ranking'!$A$2:$I$21,MATCH($B229,'la-liga ranking'!$A$2:$A$21,0),5)+0.1)/(INDEX('la-liga ranking'!$A$2:$I$21,MATCH($A229,'la-liga ranking'!$A$2:$A$21,0),5)+0.1)*-1</f>
        <v>-0.27152317880794702</v>
      </c>
      <c r="R229" s="22">
        <f t="shared" si="66"/>
        <v>12.526769053183218</v>
      </c>
      <c r="S229" s="22">
        <f t="shared" si="60"/>
        <v>30.811109033787201</v>
      </c>
      <c r="T229" s="22">
        <f t="shared" si="54"/>
        <v>43.33787808697042</v>
      </c>
      <c r="U229" s="14">
        <f t="shared" si="55"/>
        <v>0.28904897069590041</v>
      </c>
      <c r="V229" s="14">
        <f t="shared" si="56"/>
        <v>0.71095102930409959</v>
      </c>
      <c r="W229" t="str">
        <f t="shared" si="57"/>
        <v>A</v>
      </c>
      <c r="X229" t="b">
        <f t="shared" si="58"/>
        <v>0</v>
      </c>
    </row>
    <row r="230" spans="1:24" x14ac:dyDescent="0.25">
      <c r="A230" t="str">
        <v>Getafe</v>
      </c>
      <c r="B230" t="str">
        <v>Real Sociedad</v>
      </c>
      <c r="C230">
        <v>1</v>
      </c>
      <c r="D230">
        <v>1</v>
      </c>
      <c r="E230" t="str">
        <v>D</v>
      </c>
      <c r="F230" s="22">
        <f>INDEX('la-liga ranking'!$A$2:$I$21,MATCH($A230,'la-liga ranking'!$A$2:$A$21,0),7)/(INDEX('la-liga ranking'!$A$2:$I$21,MATCH($B230,'la-liga ranking'!$A$2:$A$21,0),7)+0.1)</f>
        <v>0.90909090909090906</v>
      </c>
      <c r="G230" s="22">
        <f>INDEX('la-liga ranking'!$A$2:$I$21,MATCH($A230,'la-liga ranking'!$A$2:$A$21,0),8)/(INDEX('la-liga ranking'!$A$2:$I$21,MATCH($B230,'la-liga ranking'!$A$2:$A$21,0),8)+0.1)</f>
        <v>1.0850439882697946</v>
      </c>
      <c r="H230" s="22">
        <f>INDEX('la-liga ranking'!$A$2:$I$21,MATCH($A230,'la-liga ranking'!$A$2:$A$21,0),9)/(INDEX('la-liga ranking'!$A$2:$I$21,MATCH($B230,'la-liga ranking'!$A$2:$A$21,0),9)+0.1)</f>
        <v>0.65953654188948307</v>
      </c>
      <c r="I230" s="22">
        <f>(INDEX('world ranking'!$A$2:$B$21,MATCH($A230,'world ranking'!$A$2:$A$21,0),2)/(INDEX('world ranking'!$A$2:$B$21,MATCH($B230,'world ranking'!$A$2:$A$21,0),2)+0.1))*20</f>
        <v>19.018948114042857</v>
      </c>
      <c r="J230" s="22">
        <f>INDEX('la-liga ranking'!$A$2:$I$21,MATCH($A230,'la-liga ranking'!$A$2:$A$21,0),4)/(INDEX('la-liga ranking'!$A$2:$I$21,MATCH($B230,'la-liga ranking'!$A$2:$A$21,0),4)+0.1)</f>
        <v>0.5298013245033113</v>
      </c>
      <c r="K230" s="22">
        <f>INDEX('la-liga ranking'!$A$2:$I$21,MATCH($A230,'la-liga ranking'!$A$2:$A$21,0),5)/(INDEX('la-liga ranking'!$A$2:$I$21,MATCH($B230,'la-liga ranking'!$A$2:$A$21,0),5)+0.1)</f>
        <v>1.5384615384615385</v>
      </c>
      <c r="L230" s="22">
        <f>(INDEX('la-liga ranking'!$A$2:$I$21,MATCH($B230,'la-liga ranking'!$A$2:$A$21,0),7)+0.1)/INDEX('la-liga ranking'!$A$2:$I$21,MATCH($A230,'la-liga ranking'!$A$2:$A$21,0),7)</f>
        <v>1.1000000000000001</v>
      </c>
      <c r="M230" s="22">
        <f>(INDEX('la-liga ranking'!$A$2:$I$21,MATCH($B230,'la-liga ranking'!$A$2:$A$21,0),8)+0.1)/INDEX('la-liga ranking'!$A$2:$I$21,MATCH($A230,'la-liga ranking'!$A$2:$A$21,0),8)</f>
        <v>0.92162162162162165</v>
      </c>
      <c r="N230" s="22">
        <f>(INDEX('la-liga ranking'!$A$2:$I$21,MATCH($B230,'la-liga ranking'!$A$2:$A$21,0),9)+0.1)/(INDEX('la-liga ranking'!$A$2:$I$21,MATCH($A230,'la-liga ranking'!$A$2:$A$21,0),9)+0.1)</f>
        <v>1.5121293800539084</v>
      </c>
      <c r="O230" s="22">
        <f>((INDEX('world ranking'!$A$2:$B$21,MATCH($B230,'world ranking'!$A$2:$A$21,0),2)+0.1)/(INDEX('world ranking'!$A$2:$B$21,MATCH($A230,'world ranking'!$A$2:$A$21,0),2)+0.1))*20</f>
        <v>21.03035193346161</v>
      </c>
      <c r="P230" s="22">
        <f>(INDEX('la-liga ranking'!$A$2:$I$21,MATCH($B230,'la-liga ranking'!$A$2:$A$21,0),4)+0.1)/(INDEX('la-liga ranking'!$A$2:$I$21,MATCH($A230,'la-liga ranking'!$A$2:$A$21,0),4)+0.1)</f>
        <v>1.8641975308641976</v>
      </c>
      <c r="Q230" s="22">
        <f>(INDEX('la-liga ranking'!$A$2:$I$21,MATCH($B230,'la-liga ranking'!$A$2:$A$21,0),5)+0.1)/(INDEX('la-liga ranking'!$A$2:$I$21,MATCH($A230,'la-liga ranking'!$A$2:$A$21,0),5)+0.1)</f>
        <v>0.64539007092198586</v>
      </c>
      <c r="R230" s="22">
        <f t="shared" si="59"/>
        <v>24.571813300826918</v>
      </c>
      <c r="S230" s="22">
        <f t="shared" si="60"/>
        <v>27.073690536923323</v>
      </c>
      <c r="T230" s="22">
        <f t="shared" si="54"/>
        <v>51.64550383775024</v>
      </c>
      <c r="U230" s="14">
        <f t="shared" si="55"/>
        <v>0.47577836355361819</v>
      </c>
      <c r="V230" s="14">
        <f t="shared" si="56"/>
        <v>0.52422163644638176</v>
      </c>
      <c r="W230" t="str">
        <f t="shared" si="57"/>
        <v>A</v>
      </c>
      <c r="X230" t="b">
        <f t="shared" si="58"/>
        <v>1</v>
      </c>
    </row>
    <row r="231" spans="1:24" x14ac:dyDescent="0.25">
      <c r="A231" t="str">
        <v>Villarreal</v>
      </c>
      <c r="B231" t="str">
        <v>Real Betis Balompié</v>
      </c>
      <c r="C231">
        <v>2</v>
      </c>
      <c r="D231">
        <v>0</v>
      </c>
      <c r="E231" t="str">
        <v>H</v>
      </c>
      <c r="F231" s="22">
        <f>INDEX('la-liga ranking'!$A$2:$I$21,MATCH($A231,'la-liga ranking'!$A$2:$A$21,0),7)/(INDEX('la-liga ranking'!$A$2:$I$21,MATCH($B231,'la-liga ranking'!$A$2:$A$21,0),7)+0.1)</f>
        <v>0.96322241681260945</v>
      </c>
      <c r="G231" s="22">
        <f>INDEX('la-liga ranking'!$A$2:$I$21,MATCH($A231,'la-liga ranking'!$A$2:$A$21,0),8)/(INDEX('la-liga ranking'!$A$2:$I$21,MATCH($B231,'la-liga ranking'!$A$2:$A$21,0),8)+0.1)*-1</f>
        <v>-0.84788029925187025</v>
      </c>
      <c r="H231" s="22">
        <f>INDEX('la-liga ranking'!$A$2:$I$21,MATCH($A231,'la-liga ranking'!$A$2:$A$21,0),9)/(INDEX('la-liga ranking'!$A$2:$I$21,MATCH($B231,'la-liga ranking'!$A$2:$A$21,0),9)+0.1)</f>
        <v>0.91222030981067126</v>
      </c>
      <c r="I231" s="22">
        <f>(INDEX('world ranking'!$A$2:$B$21,MATCH($A231,'world ranking'!$A$2:$A$21,0),2)/(INDEX('world ranking'!$A$2:$B$21,MATCH($B231,'world ranking'!$A$2:$A$21,0),2)+0.1))*20</f>
        <v>20.906323588535983</v>
      </c>
      <c r="J231" s="22">
        <f>(INDEX('la-liga ranking'!$A$2:$I$21,MATCH($A231,'la-liga ranking'!$A$2:$A$21,0),4)/(INDEX('la-liga ranking'!$A$2:$I$21,MATCH($B231,'la-liga ranking'!$A$2:$A$21,0),4)+0.1))*1</f>
        <v>0.81871345029239762</v>
      </c>
      <c r="K231" s="22">
        <f>(INDEX('la-liga ranking'!$A$2:$I$21,MATCH($A231,'la-liga ranking'!$A$2:$A$21,0),5)/(INDEX('la-liga ranking'!$A$2:$I$21,MATCH($B231,'la-liga ranking'!$A$2:$A$21,0),5)+0.1))*-1</f>
        <v>-0.90090090090090091</v>
      </c>
      <c r="L231" s="22">
        <f>(INDEX('la-liga ranking'!$A$2:$I$21,MATCH($B231,'la-liga ranking'!$A$2:$A$21,0),7)+0.1)/INDEX('la-liga ranking'!$A$2:$I$21,MATCH($A231,'la-liga ranking'!$A$2:$A$21,0),7)</f>
        <v>1.0381818181818183</v>
      </c>
      <c r="M231" s="22">
        <f>(INDEX('la-liga ranking'!$A$2:$I$21,MATCH($B231,'la-liga ranking'!$A$2:$A$21,0),8)+0.1)/INDEX('la-liga ranking'!$A$2:$I$21,MATCH($A231,'la-liga ranking'!$A$2:$A$21,0),8)*-1</f>
        <v>-1.1794117647058824</v>
      </c>
      <c r="N231" s="22">
        <f>(INDEX('la-liga ranking'!$A$2:$I$21,MATCH($B231,'la-liga ranking'!$A$2:$A$21,0),9)+0.1)/(INDEX('la-liga ranking'!$A$2:$I$21,MATCH($A231,'la-liga ranking'!$A$2:$A$21,0),9)+0.1)</f>
        <v>1.0941619585687383</v>
      </c>
      <c r="O231" s="22">
        <f>((INDEX('world ranking'!$A$2:$B$21,MATCH($B231,'world ranking'!$A$2:$A$21,0),2)+0.1)/(INDEX('world ranking'!$A$2:$B$21,MATCH($A231,'world ranking'!$A$2:$A$21,0),2)+0.1))*20</f>
        <v>19.131915828800615</v>
      </c>
      <c r="P231" s="22">
        <f>(INDEX('la-liga ranking'!$A$2:$I$21,MATCH($B231,'la-liga ranking'!$A$2:$A$21,0),4)+0.1)/(INDEX('la-liga ranking'!$A$2:$I$21,MATCH($A231,'la-liga ranking'!$A$2:$A$21,0),4)+0.1)*1</f>
        <v>1.2127659574468086</v>
      </c>
      <c r="Q231" s="22">
        <f>(INDEX('la-liga ranking'!$A$2:$I$21,MATCH($B231,'la-liga ranking'!$A$2:$A$21,0),5)+0.1)/(INDEX('la-liga ranking'!$A$2:$I$21,MATCH($A231,'la-liga ranking'!$A$2:$A$21,0),5)+0.1)*-1</f>
        <v>-1.0990099009900991</v>
      </c>
      <c r="R231" s="22">
        <f t="shared" ref="R231:R237" si="67">(SUM(F231:K231))*1.05</f>
        <v>22.944283493563834</v>
      </c>
      <c r="S231" s="22">
        <f t="shared" si="60"/>
        <v>20.198603897302</v>
      </c>
      <c r="T231" s="22">
        <f t="shared" si="54"/>
        <v>43.142887390865837</v>
      </c>
      <c r="U231" s="14">
        <f t="shared" si="55"/>
        <v>0.53182076771295494</v>
      </c>
      <c r="V231" s="14">
        <f t="shared" si="56"/>
        <v>0.46817923228704494</v>
      </c>
      <c r="W231" t="str">
        <f t="shared" si="57"/>
        <v>H</v>
      </c>
      <c r="X231" t="b">
        <f t="shared" si="58"/>
        <v>1</v>
      </c>
    </row>
    <row r="232" spans="1:24" x14ac:dyDescent="0.25">
      <c r="A232" t="str">
        <v>Granada</v>
      </c>
      <c r="B232" t="str">
        <v>Sevilla</v>
      </c>
      <c r="C232">
        <v>1</v>
      </c>
      <c r="D232">
        <v>0</v>
      </c>
      <c r="E232" t="str">
        <v>H</v>
      </c>
      <c r="F232" s="22">
        <f>INDEX('la-liga ranking'!$A$2:$I$21,MATCH($A232,'la-liga ranking'!$A$2:$A$21,0),7)/(INDEX('la-liga ranking'!$A$2:$I$21,MATCH($B232,'la-liga ranking'!$A$2:$A$21,0),7)+0.1)</f>
        <v>0.84148727984344418</v>
      </c>
      <c r="G232" s="22">
        <f>INDEX('la-liga ranking'!$A$2:$I$21,MATCH($A232,'la-liga ranking'!$A$2:$A$21,0),8)/(INDEX('la-liga ranking'!$A$2:$I$21,MATCH($B232,'la-liga ranking'!$A$2:$A$21,0),8)+0.1)*-1</f>
        <v>-2.0274914089347078</v>
      </c>
      <c r="H232" s="22">
        <f>INDEX('la-liga ranking'!$A$2:$I$21,MATCH($A232,'la-liga ranking'!$A$2:$A$21,0),9)/(INDEX('la-liga ranking'!$A$2:$I$21,MATCH($B232,'la-liga ranking'!$A$2:$A$21,0),9)+0.1)</f>
        <v>0.52227342549923195</v>
      </c>
      <c r="I232" s="22">
        <f>(INDEX('world ranking'!$A$2:$B$21,MATCH($A232,'world ranking'!$A$2:$A$21,0),2)/(INDEX('world ranking'!$A$2:$B$21,MATCH($B232,'world ranking'!$A$2:$A$21,0),2)+0.1))*20</f>
        <v>16.970094582034882</v>
      </c>
      <c r="J232" s="22">
        <f>(INDEX('la-liga ranking'!$A$2:$I$21,MATCH($A232,'la-liga ranking'!$A$2:$A$21,0),4)/(INDEX('la-liga ranking'!$A$2:$I$21,MATCH($B232,'la-liga ranking'!$A$2:$A$21,0),4)+0.1))*1</f>
        <v>0.40935672514619881</v>
      </c>
      <c r="K232" s="22">
        <f>(INDEX('la-liga ranking'!$A$2:$I$21,MATCH($A232,'la-liga ranking'!$A$2:$A$21,0),5)/(INDEX('la-liga ranking'!$A$2:$I$21,MATCH($B232,'la-liga ranking'!$A$2:$A$21,0),5)+0.1))*-1</f>
        <v>-3.6585365853658538</v>
      </c>
      <c r="L232" s="22">
        <f>(INDEX('la-liga ranking'!$A$2:$I$21,MATCH($B232,'la-liga ranking'!$A$2:$A$21,0),7)+0.1)/INDEX('la-liga ranking'!$A$2:$I$21,MATCH($A232,'la-liga ranking'!$A$2:$A$21,0),7)</f>
        <v>1.1883720930232557</v>
      </c>
      <c r="M232" s="22">
        <f>(INDEX('la-liga ranking'!$A$2:$I$21,MATCH($B232,'la-liga ranking'!$A$2:$A$21,0),8)+0.1)/INDEX('la-liga ranking'!$A$2:$I$21,MATCH($A232,'la-liga ranking'!$A$2:$A$21,0),8)*-1</f>
        <v>-0.4932203389830509</v>
      </c>
      <c r="N232" s="22">
        <f>(INDEX('la-liga ranking'!$A$2:$I$21,MATCH($B232,'la-liga ranking'!$A$2:$A$21,0),9)+0.1)/(INDEX('la-liga ranking'!$A$2:$I$21,MATCH($A232,'la-liga ranking'!$A$2:$A$21,0),9)+0.1)</f>
        <v>1.9090909090909089</v>
      </c>
      <c r="O232" s="22">
        <f>((INDEX('world ranking'!$A$2:$B$21,MATCH($B232,'world ranking'!$A$2:$A$21,0),2)+0.1)/(INDEX('world ranking'!$A$2:$B$21,MATCH($A232,'world ranking'!$A$2:$A$21,0),2)+0.1))*20</f>
        <v>23.56935764448167</v>
      </c>
      <c r="P232" s="22">
        <f>(INDEX('la-liga ranking'!$A$2:$I$21,MATCH($B232,'la-liga ranking'!$A$2:$A$21,0),4)+0.1)/(INDEX('la-liga ranking'!$A$2:$I$21,MATCH($A232,'la-liga ranking'!$A$2:$A$21,0),4)+0.1)*1</f>
        <v>2.4084507042253525</v>
      </c>
      <c r="Q232" s="22">
        <f>(INDEX('la-liga ranking'!$A$2:$I$21,MATCH($B232,'la-liga ranking'!$A$2:$A$21,0),5)+0.1)/(INDEX('la-liga ranking'!$A$2:$I$21,MATCH($A232,'la-liga ranking'!$A$2:$A$21,0),5)+0.1)*-1</f>
        <v>-0.27152317880794702</v>
      </c>
      <c r="R232" s="22">
        <f t="shared" si="67"/>
        <v>13.710043219134359</v>
      </c>
      <c r="S232" s="22">
        <f t="shared" si="60"/>
        <v>28.310527833030189</v>
      </c>
      <c r="T232" s="22">
        <f t="shared" si="54"/>
        <v>42.020571052164549</v>
      </c>
      <c r="U232" s="14">
        <f t="shared" si="55"/>
        <v>0.32626979776440074</v>
      </c>
      <c r="V232" s="14">
        <f t="shared" si="56"/>
        <v>0.67373020223559921</v>
      </c>
      <c r="W232" t="str">
        <f t="shared" si="57"/>
        <v>A</v>
      </c>
      <c r="X232" t="b">
        <f t="shared" si="58"/>
        <v>0</v>
      </c>
    </row>
    <row r="233" spans="1:24" x14ac:dyDescent="0.25">
      <c r="A233" t="str">
        <v>Villarreal</v>
      </c>
      <c r="B233" t="str">
        <v>Levante</v>
      </c>
      <c r="C233">
        <v>5</v>
      </c>
      <c r="D233">
        <v>0</v>
      </c>
      <c r="E233" t="str">
        <v>H</v>
      </c>
      <c r="F233" s="22">
        <f>INDEX('la-liga ranking'!$A$2:$I$21,MATCH($A233,'la-liga ranking'!$A$2:$A$21,0),7)/(INDEX('la-liga ranking'!$A$2:$I$21,MATCH($B233,'la-liga ranking'!$A$2:$A$21,0),7)+0.1)</f>
        <v>1.2471655328798186</v>
      </c>
      <c r="G233" s="22">
        <f>INDEX('la-liga ranking'!$A$2:$I$21,MATCH($A233,'la-liga ranking'!$A$2:$A$21,0),8)/(INDEX('la-liga ranking'!$A$2:$I$21,MATCH($B233,'la-liga ranking'!$A$2:$A$21,0),8)+0.1)*-1</f>
        <v>-0.50670640834575265</v>
      </c>
      <c r="H233" s="22">
        <f>INDEX('la-liga ranking'!$A$2:$I$21,MATCH($A233,'la-liga ranking'!$A$2:$A$21,0),9)/(INDEX('la-liga ranking'!$A$2:$I$21,MATCH($B233,'la-liga ranking'!$A$2:$A$21,0),9)+0.1)</f>
        <v>1.8213058419243986</v>
      </c>
      <c r="I233" s="22">
        <f>(INDEX('world ranking'!$A$2:$B$21,MATCH($A233,'world ranking'!$A$2:$A$21,0),2)/(INDEX('world ranking'!$A$2:$B$21,MATCH($B233,'world ranking'!$A$2:$A$21,0),2)+0.1))*20</f>
        <v>24.072481978705113</v>
      </c>
      <c r="J233" s="22">
        <f>(INDEX('la-liga ranking'!$A$2:$I$21,MATCH($A233,'la-liga ranking'!$A$2:$A$21,0),4)/(INDEX('la-liga ranking'!$A$2:$I$21,MATCH($B233,'la-liga ranking'!$A$2:$A$21,0),4)+0.1))*1</f>
        <v>2.2950819672131151</v>
      </c>
      <c r="K233" s="22">
        <f>(INDEX('la-liga ranking'!$A$2:$I$21,MATCH($A233,'la-liga ranking'!$A$2:$A$21,0),5)/(INDEX('la-liga ranking'!$A$2:$I$21,MATCH($B233,'la-liga ranking'!$A$2:$A$21,0),5)+0.1))*-1</f>
        <v>-0.55248618784530379</v>
      </c>
      <c r="L233" s="22">
        <f>(INDEX('la-liga ranking'!$A$2:$I$21,MATCH($B233,'la-liga ranking'!$A$2:$A$21,0),7)+0.1)/INDEX('la-liga ranking'!$A$2:$I$21,MATCH($A233,'la-liga ranking'!$A$2:$A$21,0),7)</f>
        <v>0.80181818181818187</v>
      </c>
      <c r="M233" s="22">
        <f>(INDEX('la-liga ranking'!$A$2:$I$21,MATCH($B233,'la-liga ranking'!$A$2:$A$21,0),8)+0.1)/INDEX('la-liga ranking'!$A$2:$I$21,MATCH($A233,'la-liga ranking'!$A$2:$A$21,0),8)*-1</f>
        <v>-1.9735294117647058</v>
      </c>
      <c r="N233" s="22">
        <f>(INDEX('la-liga ranking'!$A$2:$I$21,MATCH($B233,'la-liga ranking'!$A$2:$A$21,0),9)+0.1)/(INDEX('la-liga ranking'!$A$2:$I$21,MATCH($A233,'la-liga ranking'!$A$2:$A$21,0),9)+0.1)</f>
        <v>0.54802259887005655</v>
      </c>
      <c r="O233" s="22">
        <f>((INDEX('world ranking'!$A$2:$B$21,MATCH($B233,'world ranking'!$A$2:$A$21,0),2)+0.1)/(INDEX('world ranking'!$A$2:$B$21,MATCH($A233,'world ranking'!$A$2:$A$21,0),2)+0.1))*20</f>
        <v>16.615570573045439</v>
      </c>
      <c r="P233" s="22">
        <f>(INDEX('la-liga ranking'!$A$2:$I$21,MATCH($B233,'la-liga ranking'!$A$2:$A$21,0),4)+0.1)/(INDEX('la-liga ranking'!$A$2:$I$21,MATCH($A233,'la-liga ranking'!$A$2:$A$21,0),4)+0.1)*1</f>
        <v>0.43262411347517726</v>
      </c>
      <c r="Q233" s="22">
        <f>(INDEX('la-liga ranking'!$A$2:$I$21,MATCH($B233,'la-liga ranking'!$A$2:$A$21,0),5)+0.1)/(INDEX('la-liga ranking'!$A$2:$I$21,MATCH($A233,'la-liga ranking'!$A$2:$A$21,0),5)+0.1)*-1</f>
        <v>-1.7920792079207923</v>
      </c>
      <c r="R233" s="22">
        <f t="shared" si="67"/>
        <v>29.795684860757959</v>
      </c>
      <c r="S233" s="22">
        <f t="shared" si="60"/>
        <v>14.632426847523355</v>
      </c>
      <c r="T233" s="22">
        <f t="shared" si="54"/>
        <v>44.428111708281314</v>
      </c>
      <c r="U233" s="14">
        <f t="shared" si="55"/>
        <v>0.67064936399725716</v>
      </c>
      <c r="V233" s="14">
        <f t="shared" si="56"/>
        <v>0.32935063600274284</v>
      </c>
      <c r="W233" t="str">
        <f t="shared" si="57"/>
        <v>H</v>
      </c>
      <c r="X233" t="b">
        <f t="shared" si="58"/>
        <v>1</v>
      </c>
    </row>
    <row r="234" spans="1:24" x14ac:dyDescent="0.25">
      <c r="A234" t="str">
        <v>Osasuna</v>
      </c>
      <c r="B234" t="str">
        <v>Athletic Club</v>
      </c>
      <c r="C234">
        <v>1</v>
      </c>
      <c r="D234">
        <v>3</v>
      </c>
      <c r="E234" t="str">
        <v>A</v>
      </c>
      <c r="F234" s="22">
        <f>INDEX('la-liga ranking'!$A$2:$I$21,MATCH($A234,'la-liga ranking'!$A$2:$A$21,0),7)/(INDEX('la-liga ranking'!$A$2:$I$21,MATCH($B234,'la-liga ranking'!$A$2:$A$21,0),7)+0.1)</f>
        <v>0.87591240875912402</v>
      </c>
      <c r="G234" s="22">
        <f>INDEX('la-liga ranking'!$A$2:$I$21,MATCH($A234,'la-liga ranking'!$A$2:$A$21,0),8)/(INDEX('la-liga ranking'!$A$2:$I$21,MATCH($B234,'la-liga ranking'!$A$2:$A$21,0),8)+0.1)*-1</f>
        <v>-1.3489736070381231</v>
      </c>
      <c r="H234" s="22">
        <f>INDEX('la-liga ranking'!$A$2:$I$21,MATCH($A234,'la-liga ranking'!$A$2:$A$21,0),9)/(INDEX('la-liga ranking'!$A$2:$I$21,MATCH($B234,'la-liga ranking'!$A$2:$A$21,0),9)+0.1)</f>
        <v>0.88291746641074853</v>
      </c>
      <c r="I234" s="22">
        <f>(INDEX('world ranking'!$A$2:$B$21,MATCH($A234,'world ranking'!$A$2:$A$21,0),2)/(INDEX('world ranking'!$A$2:$B$21,MATCH($B234,'world ranking'!$A$2:$A$21,0),2)+0.1))*20</f>
        <v>19.021835089164853</v>
      </c>
      <c r="J234" s="22">
        <f>(INDEX('la-liga ranking'!$A$2:$I$21,MATCH($A234,'la-liga ranking'!$A$2:$A$21,0),4)/(INDEX('la-liga ranking'!$A$2:$I$21,MATCH($B234,'la-liga ranking'!$A$2:$A$21,0),4)+0.1))*1</f>
        <v>0.91603053435114501</v>
      </c>
      <c r="K234" s="22">
        <f>(INDEX('la-liga ranking'!$A$2:$I$21,MATCH($A234,'la-liga ranking'!$A$2:$A$21,0),5)/(INDEX('la-liga ranking'!$A$2:$I$21,MATCH($B234,'la-liga ranking'!$A$2:$A$21,0),5)+0.1))*-1</f>
        <v>-1.4285714285714286</v>
      </c>
      <c r="L234" s="22">
        <f>(INDEX('la-liga ranking'!$A$2:$I$21,MATCH($B234,'la-liga ranking'!$A$2:$A$21,0),7)+0.1)/INDEX('la-liga ranking'!$A$2:$I$21,MATCH($A234,'la-liga ranking'!$A$2:$A$21,0),7)</f>
        <v>1.1416666666666666</v>
      </c>
      <c r="M234" s="22">
        <f>(INDEX('la-liga ranking'!$A$2:$I$21,MATCH($B234,'la-liga ranking'!$A$2:$A$21,0),8)+0.1)/INDEX('la-liga ranking'!$A$2:$I$21,MATCH($A234,'la-liga ranking'!$A$2:$A$21,0),8)*-1</f>
        <v>-0.74130434782608701</v>
      </c>
      <c r="N234" s="22">
        <f>(INDEX('la-liga ranking'!$A$2:$I$21,MATCH($B234,'la-liga ranking'!$A$2:$A$21,0),9)+0.1)/(INDEX('la-liga ranking'!$A$2:$I$21,MATCH($A234,'la-liga ranking'!$A$2:$A$21,0),9)+0.1)</f>
        <v>1.1301518438177873</v>
      </c>
      <c r="O234" s="22">
        <f>((INDEX('world ranking'!$A$2:$B$21,MATCH($B234,'world ranking'!$A$2:$A$21,0),2)+0.1)/(INDEX('world ranking'!$A$2:$B$21,MATCH($A234,'world ranking'!$A$2:$A$21,0),2)+0.1))*20</f>
        <v>21.027164160633625</v>
      </c>
      <c r="P234" s="22">
        <f>(INDEX('la-liga ranking'!$A$2:$I$21,MATCH($B234,'la-liga ranking'!$A$2:$A$21,0),4)+0.1)/(INDEX('la-liga ranking'!$A$2:$I$21,MATCH($A234,'la-liga ranking'!$A$2:$A$21,0),4)+0.1)*1</f>
        <v>1.0826446280991735</v>
      </c>
      <c r="Q234" s="22">
        <f>(INDEX('la-liga ranking'!$A$2:$I$21,MATCH($B234,'la-liga ranking'!$A$2:$A$21,0),5)+0.1)/(INDEX('la-liga ranking'!$A$2:$I$21,MATCH($A234,'la-liga ranking'!$A$2:$A$21,0),5)+0.1)*-1</f>
        <v>-0.69465648854961837</v>
      </c>
      <c r="R234" s="22">
        <f t="shared" si="67"/>
        <v>19.865107986230136</v>
      </c>
      <c r="S234" s="22">
        <f t="shared" si="60"/>
        <v>22.945666462841547</v>
      </c>
      <c r="T234" s="22">
        <f t="shared" si="54"/>
        <v>42.810774449071687</v>
      </c>
      <c r="U234" s="14">
        <f t="shared" si="55"/>
        <v>0.46402122460694922</v>
      </c>
      <c r="V234" s="14">
        <f t="shared" si="56"/>
        <v>0.53597877539305072</v>
      </c>
      <c r="W234" t="str">
        <f t="shared" si="57"/>
        <v>A</v>
      </c>
      <c r="X234" t="b">
        <f t="shared" si="58"/>
        <v>1</v>
      </c>
    </row>
    <row r="235" spans="1:24" x14ac:dyDescent="0.25">
      <c r="A235" t="str">
        <v>Cádiz</v>
      </c>
      <c r="B235" t="str">
        <v>Sevilla</v>
      </c>
      <c r="C235">
        <v>0</v>
      </c>
      <c r="D235">
        <v>1</v>
      </c>
      <c r="E235" t="str">
        <v>A</v>
      </c>
      <c r="F235" s="22">
        <f>INDEX('la-liga ranking'!$A$2:$I$21,MATCH($A235,'la-liga ranking'!$A$2:$A$21,0),7)/(INDEX('la-liga ranking'!$A$2:$I$21,MATCH($B235,'la-liga ranking'!$A$2:$A$21,0),7)+0.1)</f>
        <v>0.64579256360078274</v>
      </c>
      <c r="G235" s="22">
        <f>INDEX('la-liga ranking'!$A$2:$I$21,MATCH($A235,'la-liga ranking'!$A$2:$A$21,0),8)/(INDEX('la-liga ranking'!$A$2:$I$21,MATCH($B235,'la-liga ranking'!$A$2:$A$21,0),8)+0.1)*-1</f>
        <v>-1.6151202749140892</v>
      </c>
      <c r="H235" s="22">
        <f>INDEX('la-liga ranking'!$A$2:$I$21,MATCH($A235,'la-liga ranking'!$A$2:$A$21,0),9)/(INDEX('la-liga ranking'!$A$2:$I$21,MATCH($B235,'la-liga ranking'!$A$2:$A$21,0),9)+0.1)</f>
        <v>0.53763440860215062</v>
      </c>
      <c r="I235" s="22">
        <f>(INDEX('world ranking'!$A$2:$B$21,MATCH($A235,'world ranking'!$A$2:$A$21,0),2)/(INDEX('world ranking'!$A$2:$B$21,MATCH($B235,'world ranking'!$A$2:$A$21,0),2)+0.1))*20</f>
        <v>16.478049313870212</v>
      </c>
      <c r="J235" s="22">
        <f>(INDEX('la-liga ranking'!$A$2:$I$21,MATCH($A235,'la-liga ranking'!$A$2:$A$21,0),4)/(INDEX('la-liga ranking'!$A$2:$I$21,MATCH($B235,'la-liga ranking'!$A$2:$A$21,0),4)+0.1))*1</f>
        <v>0.40935672514619881</v>
      </c>
      <c r="K235" s="22">
        <f>(INDEX('la-liga ranking'!$A$2:$I$21,MATCH($A235,'la-liga ranking'!$A$2:$A$21,0),5)/(INDEX('la-liga ranking'!$A$2:$I$21,MATCH($B235,'la-liga ranking'!$A$2:$A$21,0),5)+0.1))*-1</f>
        <v>-3.4146341463414638</v>
      </c>
      <c r="L235" s="22">
        <f>(INDEX('la-liga ranking'!$A$2:$I$21,MATCH($B235,'la-liga ranking'!$A$2:$A$21,0),7)+0.1)/INDEX('la-liga ranking'!$A$2:$I$21,MATCH($A235,'la-liga ranking'!$A$2:$A$21,0),7)</f>
        <v>1.5484848484848486</v>
      </c>
      <c r="M235" s="22">
        <f>(INDEX('la-liga ranking'!$A$2:$I$21,MATCH($B235,'la-liga ranking'!$A$2:$A$21,0),8)+0.1)/INDEX('la-liga ranking'!$A$2:$I$21,MATCH($A235,'la-liga ranking'!$A$2:$A$21,0),8)*-1</f>
        <v>-0.61914893617021283</v>
      </c>
      <c r="N235" s="22">
        <f>(INDEX('la-liga ranking'!$A$2:$I$21,MATCH($B235,'la-liga ranking'!$A$2:$A$21,0),9)+0.1)/(INDEX('la-liga ranking'!$A$2:$I$21,MATCH($A235,'la-liga ranking'!$A$2:$A$21,0),9)+0.1)</f>
        <v>1.8547008547008546</v>
      </c>
      <c r="O235" s="22">
        <f>((INDEX('world ranking'!$A$2:$B$21,MATCH($B235,'world ranking'!$A$2:$A$21,0),2)+0.1)/(INDEX('world ranking'!$A$2:$B$21,MATCH($A235,'world ranking'!$A$2:$A$21,0),2)+0.1))*20</f>
        <v>24.273107292150485</v>
      </c>
      <c r="P235" s="22">
        <f>(INDEX('la-liga ranking'!$A$2:$I$21,MATCH($B235,'la-liga ranking'!$A$2:$A$21,0),4)+0.1)/(INDEX('la-liga ranking'!$A$2:$I$21,MATCH($A235,'la-liga ranking'!$A$2:$A$21,0),4)+0.1)*1</f>
        <v>2.4084507042253525</v>
      </c>
      <c r="Q235" s="22">
        <f>(INDEX('la-liga ranking'!$A$2:$I$21,MATCH($B235,'la-liga ranking'!$A$2:$A$21,0),5)+0.1)/(INDEX('la-liga ranking'!$A$2:$I$21,MATCH($A235,'la-liga ranking'!$A$2:$A$21,0),5)+0.1)*-1</f>
        <v>-0.29078014184397161</v>
      </c>
      <c r="R235" s="22">
        <f t="shared" si="67"/>
        <v>13.693132519461983</v>
      </c>
      <c r="S235" s="22">
        <f t="shared" si="60"/>
        <v>29.174814621547355</v>
      </c>
      <c r="T235" s="22">
        <f t="shared" si="54"/>
        <v>42.867947141009338</v>
      </c>
      <c r="U235" s="14">
        <f t="shared" si="55"/>
        <v>0.31942589819894918</v>
      </c>
      <c r="V235" s="14">
        <f t="shared" si="56"/>
        <v>0.68057410180105082</v>
      </c>
      <c r="W235" t="str">
        <f t="shared" si="57"/>
        <v>A</v>
      </c>
      <c r="X235" t="b">
        <f t="shared" si="58"/>
        <v>1</v>
      </c>
    </row>
    <row r="236" spans="1:24" x14ac:dyDescent="0.25">
      <c r="A236" t="str">
        <v>Osasuna</v>
      </c>
      <c r="B236" t="str">
        <v>Rayo Vallecano</v>
      </c>
      <c r="C236">
        <v>1</v>
      </c>
      <c r="D236">
        <v>0</v>
      </c>
      <c r="E236" t="str">
        <v>H</v>
      </c>
      <c r="F236" s="22">
        <f>INDEX('la-liga ranking'!$A$2:$I$21,MATCH($A236,'la-liga ranking'!$A$2:$A$21,0),7)/(INDEX('la-liga ranking'!$A$2:$I$21,MATCH($B236,'la-liga ranking'!$A$2:$A$21,0),7)+0.1)</f>
        <v>1.0256410256410255</v>
      </c>
      <c r="G236" s="22">
        <f>INDEX('la-liga ranking'!$A$2:$I$21,MATCH($A236,'la-liga ranking'!$A$2:$A$21,0),8)/(INDEX('la-liga ranking'!$A$2:$I$21,MATCH($B236,'la-liga ranking'!$A$2:$A$21,0),8)+0.1)*-1</f>
        <v>-1.1764705882352942</v>
      </c>
      <c r="H236" s="22">
        <f>INDEX('la-liga ranking'!$A$2:$I$21,MATCH($A236,'la-liga ranking'!$A$2:$A$21,0),9)/(INDEX('la-liga ranking'!$A$2:$I$21,MATCH($B236,'la-liga ranking'!$A$2:$A$21,0),9)+0.1)</f>
        <v>1.0926365795724464</v>
      </c>
      <c r="I236" s="22">
        <f>(INDEX('world ranking'!$A$2:$B$21,MATCH($A236,'world ranking'!$A$2:$A$21,0),2)/(INDEX('world ranking'!$A$2:$B$21,MATCH($B236,'world ranking'!$A$2:$A$21,0),2)+0.1))*20</f>
        <v>20.783229374316768</v>
      </c>
      <c r="J236" s="22">
        <f>(INDEX('la-liga ranking'!$A$2:$I$21,MATCH($A236,'la-liga ranking'!$A$2:$A$21,0),4)/(INDEX('la-liga ranking'!$A$2:$I$21,MATCH($B236,'la-liga ranking'!$A$2:$A$21,0),4)+0.1))*1</f>
        <v>1.0810810810810811</v>
      </c>
      <c r="K236" s="22">
        <f>(INDEX('la-liga ranking'!$A$2:$I$21,MATCH($A236,'la-liga ranking'!$A$2:$A$21,0),5)/(INDEX('la-liga ranking'!$A$2:$I$21,MATCH($B236,'la-liga ranking'!$A$2:$A$21,0),5)+0.1))*-1</f>
        <v>-0.86092715231788086</v>
      </c>
      <c r="L236" s="22">
        <f>(INDEX('la-liga ranking'!$A$2:$I$21,MATCH($B236,'la-liga ranking'!$A$2:$A$21,0),7)+0.1)/INDEX('la-liga ranking'!$A$2:$I$21,MATCH($A236,'la-liga ranking'!$A$2:$A$21,0),7)</f>
        <v>0.97500000000000009</v>
      </c>
      <c r="M236" s="22">
        <f>(INDEX('la-liga ranking'!$A$2:$I$21,MATCH($B236,'la-liga ranking'!$A$2:$A$21,0),8)+0.1)/INDEX('la-liga ranking'!$A$2:$I$21,MATCH($A236,'la-liga ranking'!$A$2:$A$21,0),8)*-1</f>
        <v>-0.85</v>
      </c>
      <c r="N236" s="22">
        <f>(INDEX('la-liga ranking'!$A$2:$I$21,MATCH($B236,'la-liga ranking'!$A$2:$A$21,0),9)+0.1)/(INDEX('la-liga ranking'!$A$2:$I$21,MATCH($A236,'la-liga ranking'!$A$2:$A$21,0),9)+0.1)</f>
        <v>0.91323210412147504</v>
      </c>
      <c r="O236" s="22">
        <f>((INDEX('world ranking'!$A$2:$B$21,MATCH($B236,'world ranking'!$A$2:$A$21,0),2)+0.1)/(INDEX('world ranking'!$A$2:$B$21,MATCH($A236,'world ranking'!$A$2:$A$21,0),2)+0.1))*20</f>
        <v>19.245096219293359</v>
      </c>
      <c r="P236" s="22">
        <f>(INDEX('la-liga ranking'!$A$2:$I$21,MATCH($B236,'la-liga ranking'!$A$2:$A$21,0),4)+0.1)/(INDEX('la-liga ranking'!$A$2:$I$21,MATCH($A236,'la-liga ranking'!$A$2:$A$21,0),4)+0.1)*1</f>
        <v>0.91735537190082639</v>
      </c>
      <c r="Q236" s="22">
        <f>(INDEX('la-liga ranking'!$A$2:$I$21,MATCH($B236,'la-liga ranking'!$A$2:$A$21,0),5)+0.1)/(INDEX('la-liga ranking'!$A$2:$I$21,MATCH($A236,'la-liga ranking'!$A$2:$A$21,0),5)+0.1)*-1</f>
        <v>-1.1526717557251909</v>
      </c>
      <c r="R236" s="22">
        <f t="shared" si="67"/>
        <v>23.042449836061053</v>
      </c>
      <c r="S236" s="22">
        <f t="shared" si="60"/>
        <v>20.04801193959047</v>
      </c>
      <c r="T236" s="22">
        <f t="shared" si="54"/>
        <v>43.090461775651519</v>
      </c>
      <c r="U236" s="14">
        <f t="shared" si="55"/>
        <v>0.53474594809474296</v>
      </c>
      <c r="V236" s="14">
        <f t="shared" si="56"/>
        <v>0.46525405190525715</v>
      </c>
      <c r="W236" t="str">
        <f t="shared" si="57"/>
        <v>H</v>
      </c>
      <c r="X236" t="b">
        <f t="shared" si="58"/>
        <v>1</v>
      </c>
    </row>
    <row r="237" spans="1:24" x14ac:dyDescent="0.25">
      <c r="A237" t="str">
        <v>RCD Mallorca</v>
      </c>
      <c r="B237" t="str">
        <v>Levante</v>
      </c>
      <c r="C237">
        <v>1</v>
      </c>
      <c r="D237">
        <v>0</v>
      </c>
      <c r="E237" t="str">
        <v>H</v>
      </c>
      <c r="F237" s="22">
        <f>INDEX('la-liga ranking'!$A$2:$I$21,MATCH($A237,'la-liga ranking'!$A$2:$A$21,0),7)/(INDEX('la-liga ranking'!$A$2:$I$21,MATCH($B237,'la-liga ranking'!$A$2:$A$21,0),7)+0.1)</f>
        <v>0.7256235827664399</v>
      </c>
      <c r="G237" s="22">
        <f>INDEX('la-liga ranking'!$A$2:$I$21,MATCH($A237,'la-liga ranking'!$A$2:$A$21,0),8)/(INDEX('la-liga ranking'!$A$2:$I$21,MATCH($B237,'la-liga ranking'!$A$2:$A$21,0),8)+0.1)*-1</f>
        <v>-0.92399403874813724</v>
      </c>
      <c r="H237" s="22">
        <f>INDEX('la-liga ranking'!$A$2:$I$21,MATCH($A237,'la-liga ranking'!$A$2:$A$21,0),9)/(INDEX('la-liga ranking'!$A$2:$I$21,MATCH($B237,'la-liga ranking'!$A$2:$A$21,0),9)+0.1)</f>
        <v>1.099656357388316</v>
      </c>
      <c r="I237" s="22">
        <f>(INDEX('world ranking'!$A$2:$B$21,MATCH($A237,'world ranking'!$A$2:$A$21,0),2)/(INDEX('world ranking'!$A$2:$B$21,MATCH($B237,'world ranking'!$A$2:$A$21,0),2)+0.1))*20</f>
        <v>20.210303551352425</v>
      </c>
      <c r="J237" s="22">
        <f>(INDEX('la-liga ranking'!$A$2:$I$21,MATCH($A237,'la-liga ranking'!$A$2:$A$21,0),4)/(INDEX('la-liga ranking'!$A$2:$I$21,MATCH($B237,'la-liga ranking'!$A$2:$A$21,0),4)+0.1))*1</f>
        <v>1.3114754098360657</v>
      </c>
      <c r="K237" s="22">
        <f>(INDEX('la-liga ranking'!$A$2:$I$21,MATCH($A237,'la-liga ranking'!$A$2:$A$21,0),5)/(INDEX('la-liga ranking'!$A$2:$I$21,MATCH($B237,'la-liga ranking'!$A$2:$A$21,0),5)+0.1))*-1</f>
        <v>-1.0497237569060773</v>
      </c>
      <c r="L237" s="22">
        <f>(INDEX('la-liga ranking'!$A$2:$I$21,MATCH($B237,'la-liga ranking'!$A$2:$A$21,0),7)+0.1)/INDEX('la-liga ranking'!$A$2:$I$21,MATCH($A237,'la-liga ranking'!$A$2:$A$21,0),7)</f>
        <v>1.378125</v>
      </c>
      <c r="M237" s="22">
        <f>(INDEX('la-liga ranking'!$A$2:$I$21,MATCH($B237,'la-liga ranking'!$A$2:$A$21,0),8)+0.1)/INDEX('la-liga ranking'!$A$2:$I$21,MATCH($A237,'la-liga ranking'!$A$2:$A$21,0),8)*-1</f>
        <v>-1.082258064516129</v>
      </c>
      <c r="N237" s="22">
        <f>(INDEX('la-liga ranking'!$A$2:$I$21,MATCH($B237,'la-liga ranking'!$A$2:$A$21,0),9)+0.1)/(INDEX('la-liga ranking'!$A$2:$I$21,MATCH($A237,'la-liga ranking'!$A$2:$A$21,0),9)+0.1)</f>
        <v>0.90654205607476634</v>
      </c>
      <c r="O237" s="22">
        <f>((INDEX('world ranking'!$A$2:$B$21,MATCH($B237,'world ranking'!$A$2:$A$21,0),2)+0.1)/(INDEX('world ranking'!$A$2:$B$21,MATCH($A237,'world ranking'!$A$2:$A$21,0),2)+0.1))*20</f>
        <v>19.790589621098096</v>
      </c>
      <c r="P237" s="22">
        <f>(INDEX('la-liga ranking'!$A$2:$I$21,MATCH($B237,'la-liga ranking'!$A$2:$A$21,0),4)+0.1)/(INDEX('la-liga ranking'!$A$2:$I$21,MATCH($A237,'la-liga ranking'!$A$2:$A$21,0),4)+0.1)*1</f>
        <v>0.75308641975308643</v>
      </c>
      <c r="Q237" s="22">
        <f>(INDEX('la-liga ranking'!$A$2:$I$21,MATCH($B237,'la-liga ranking'!$A$2:$A$21,0),5)+0.1)/(INDEX('la-liga ranking'!$A$2:$I$21,MATCH($A237,'la-liga ranking'!$A$2:$A$21,0),5)+0.1)*-1</f>
        <v>-0.94764397905759168</v>
      </c>
      <c r="R237" s="22">
        <f t="shared" si="67"/>
        <v>22.44200816097349</v>
      </c>
      <c r="S237" s="22">
        <f t="shared" si="60"/>
        <v>20.798441053352228</v>
      </c>
      <c r="T237" s="22">
        <f t="shared" si="54"/>
        <v>43.240449214325722</v>
      </c>
      <c r="U237" s="14">
        <f t="shared" si="55"/>
        <v>0.51900497262961753</v>
      </c>
      <c r="V237" s="14">
        <f t="shared" si="56"/>
        <v>0.48099502737038236</v>
      </c>
      <c r="W237" t="str">
        <f t="shared" si="57"/>
        <v>H</v>
      </c>
      <c r="X237" t="b">
        <f t="shared" si="58"/>
        <v>1</v>
      </c>
    </row>
    <row r="238" spans="1:24" x14ac:dyDescent="0.25">
      <c r="A238" t="str">
        <v>Cádiz</v>
      </c>
      <c r="B238" t="str">
        <v>Valencia</v>
      </c>
      <c r="C238">
        <v>0</v>
      </c>
      <c r="D238">
        <v>0</v>
      </c>
      <c r="E238" t="str">
        <v>D</v>
      </c>
      <c r="F238" s="22">
        <f>INDEX('la-liga ranking'!$A$2:$I$21,MATCH($A238,'la-liga ranking'!$A$2:$A$21,0),7)/(INDEX('la-liga ranking'!$A$2:$I$21,MATCH($B238,'la-liga ranking'!$A$2:$A$21,0),7)+0.1)</f>
        <v>0.73170731707317072</v>
      </c>
      <c r="G238" s="22">
        <f>INDEX('la-liga ranking'!$A$2:$I$21,MATCH($A238,'la-liga ranking'!$A$2:$A$21,0),8)/(INDEX('la-liga ranking'!$A$2:$I$21,MATCH($B238,'la-liga ranking'!$A$2:$A$21,0),8)+0.1)</f>
        <v>0.95723014256619143</v>
      </c>
      <c r="H238" s="22">
        <f>INDEX('la-liga ranking'!$A$2:$I$21,MATCH($A238,'la-liga ranking'!$A$2:$A$21,0),9)/(INDEX('la-liga ranking'!$A$2:$I$21,MATCH($B238,'la-liga ranking'!$A$2:$A$21,0),9)+0.1)</f>
        <v>0.79365079365079361</v>
      </c>
      <c r="I238" s="22">
        <f>(INDEX('world ranking'!$A$2:$B$21,MATCH($A238,'world ranking'!$A$2:$A$21,0),2)/(INDEX('world ranking'!$A$2:$B$21,MATCH($B238,'world ranking'!$A$2:$A$21,0),2)+0.1))*20</f>
        <v>18.287725259389603</v>
      </c>
      <c r="J238" s="22">
        <f>INDEX('la-liga ranking'!$A$2:$I$21,MATCH($A238,'la-liga ranking'!$A$2:$A$21,0),4)/(INDEX('la-liga ranking'!$A$2:$I$21,MATCH($B238,'la-liga ranking'!$A$2:$A$21,0),4)+0.1)</f>
        <v>0.69306930693069313</v>
      </c>
      <c r="K238" s="22">
        <f>INDEX('la-liga ranking'!$A$2:$I$21,MATCH($A238,'la-liga ranking'!$A$2:$A$21,0),5)/(INDEX('la-liga ranking'!$A$2:$I$21,MATCH($B238,'la-liga ranking'!$A$2:$A$21,0),5)+0.1)</f>
        <v>1.2612612612612613</v>
      </c>
      <c r="L238" s="22">
        <f>(INDEX('la-liga ranking'!$A$2:$I$21,MATCH($B238,'la-liga ranking'!$A$2:$A$21,0),7)+0.1)/INDEX('la-liga ranking'!$A$2:$I$21,MATCH($A238,'la-liga ranking'!$A$2:$A$21,0),7)</f>
        <v>1.3666666666666667</v>
      </c>
      <c r="M238" s="22">
        <f>(INDEX('la-liga ranking'!$A$2:$I$21,MATCH($B238,'la-liga ranking'!$A$2:$A$21,0),8)+0.1)/INDEX('la-liga ranking'!$A$2:$I$21,MATCH($A238,'la-liga ranking'!$A$2:$A$21,0),8)</f>
        <v>1.0446808510638299</v>
      </c>
      <c r="N238" s="22">
        <f>(INDEX('la-liga ranking'!$A$2:$I$21,MATCH($B238,'la-liga ranking'!$A$2:$A$21,0),9)+0.1)/(INDEX('la-liga ranking'!$A$2:$I$21,MATCH($A238,'la-liga ranking'!$A$2:$A$21,0),9)+0.1)</f>
        <v>1.2564102564102564</v>
      </c>
      <c r="O238" s="22">
        <f>((INDEX('world ranking'!$A$2:$B$21,MATCH($B238,'world ranking'!$A$2:$A$21,0),2)+0.1)/(INDEX('world ranking'!$A$2:$B$21,MATCH($A238,'world ranking'!$A$2:$A$21,0),2)+0.1))*20</f>
        <v>21.871143255258442</v>
      </c>
      <c r="P238" s="22">
        <f>(INDEX('la-liga ranking'!$A$2:$I$21,MATCH($B238,'la-liga ranking'!$A$2:$A$21,0),4)+0.1)/(INDEX('la-liga ranking'!$A$2:$I$21,MATCH($A238,'la-liga ranking'!$A$2:$A$21,0),4)+0.1)</f>
        <v>1.4225352112676057</v>
      </c>
      <c r="Q238" s="22">
        <f>(INDEX('la-liga ranking'!$A$2:$I$21,MATCH($B238,'la-liga ranking'!$A$2:$A$21,0),5)+0.1)/(INDEX('la-liga ranking'!$A$2:$I$21,MATCH($A238,'la-liga ranking'!$A$2:$A$21,0),5)+0.1)</f>
        <v>0.78723404255319152</v>
      </c>
      <c r="R238" s="22">
        <f t="shared" si="59"/>
        <v>23.520006623702219</v>
      </c>
      <c r="S238" s="22">
        <f t="shared" si="60"/>
        <v>27.74867028321999</v>
      </c>
      <c r="T238" s="22">
        <f t="shared" si="54"/>
        <v>51.268676906922209</v>
      </c>
      <c r="U238" s="14">
        <f t="shared" si="55"/>
        <v>0.45875977385573191</v>
      </c>
      <c r="V238" s="14">
        <f t="shared" si="56"/>
        <v>0.54124022614426803</v>
      </c>
      <c r="W238" t="str">
        <f t="shared" si="57"/>
        <v>A</v>
      </c>
      <c r="X238" t="b">
        <f t="shared" si="58"/>
        <v>1</v>
      </c>
    </row>
    <row r="239" spans="1:24" x14ac:dyDescent="0.25">
      <c r="A239" t="str">
        <v>Atlético Madrid</v>
      </c>
      <c r="B239" t="str">
        <v>Barcelona</v>
      </c>
      <c r="C239">
        <v>2</v>
      </c>
      <c r="D239">
        <v>0</v>
      </c>
      <c r="E239" t="str">
        <v>H</v>
      </c>
      <c r="F239" s="22">
        <f>INDEX('la-liga ranking'!$A$2:$I$21,MATCH($A239,'la-liga ranking'!$A$2:$A$21,0),7)/(INDEX('la-liga ranking'!$A$2:$I$21,MATCH($B239,'la-liga ranking'!$A$2:$A$21,0),7)+0.1)</f>
        <v>0.92165898617511532</v>
      </c>
      <c r="G239" s="22">
        <f>INDEX('la-liga ranking'!$A$2:$I$21,MATCH($A239,'la-liga ranking'!$A$2:$A$21,0),8)/(INDEX('la-liga ranking'!$A$2:$I$21,MATCH($B239,'la-liga ranking'!$A$2:$A$21,0),8)+0.1)*-1</f>
        <v>-1.1680911680911681</v>
      </c>
      <c r="H239" s="22">
        <f>INDEX('la-liga ranking'!$A$2:$I$21,MATCH($A239,'la-liga ranking'!$A$2:$A$21,0),9)/(INDEX('la-liga ranking'!$A$2:$I$21,MATCH($B239,'la-liga ranking'!$A$2:$A$21,0),9)+0.1)</f>
        <v>0.92619392185238791</v>
      </c>
      <c r="I239" s="22">
        <f>(INDEX('world ranking'!$A$2:$B$21,MATCH($A239,'world ranking'!$A$2:$A$21,0),2)/(INDEX('world ranking'!$A$2:$B$21,MATCH($B239,'world ranking'!$A$2:$A$21,0),2)+0.1))*20</f>
        <v>19.40035273368607</v>
      </c>
      <c r="J239" s="22">
        <f>(INDEX('la-liga ranking'!$A$2:$I$21,MATCH($A239,'la-liga ranking'!$A$2:$A$21,0),4)/(INDEX('la-liga ranking'!$A$2:$I$21,MATCH($B239,'la-liga ranking'!$A$2:$A$21,0),4)+0.1))*1</f>
        <v>0.94527363184079594</v>
      </c>
      <c r="K239" s="22">
        <f>(INDEX('la-liga ranking'!$A$2:$I$21,MATCH($A239,'la-liga ranking'!$A$2:$A$21,0),5)/(INDEX('la-liga ranking'!$A$2:$I$21,MATCH($B239,'la-liga ranking'!$A$2:$A$21,0),5)+0.1))*-1</f>
        <v>-1.4754098360655739</v>
      </c>
      <c r="L239" s="22">
        <f>(INDEX('la-liga ranking'!$A$2:$I$21,MATCH($B239,'la-liga ranking'!$A$2:$A$21,0),7)+0.1)/INDEX('la-liga ranking'!$A$2:$I$21,MATCH($A239,'la-liga ranking'!$A$2:$A$21,0),7)</f>
        <v>1.085</v>
      </c>
      <c r="M239" s="22">
        <f>(INDEX('la-liga ranking'!$A$2:$I$21,MATCH($B239,'la-liga ranking'!$A$2:$A$21,0),8)+0.1)/INDEX('la-liga ranking'!$A$2:$I$21,MATCH($A239,'la-liga ranking'!$A$2:$A$21,0),8)*-1</f>
        <v>-0.85609756097560974</v>
      </c>
      <c r="N239" s="22">
        <f>(INDEX('la-liga ranking'!$A$2:$I$21,MATCH($B239,'la-liga ranking'!$A$2:$A$21,0),9)+0.1)/(INDEX('la-liga ranking'!$A$2:$I$21,MATCH($A239,'la-liga ranking'!$A$2:$A$21,0),9)+0.1)</f>
        <v>1.078003120124805</v>
      </c>
      <c r="O239" s="22">
        <f>((INDEX('world ranking'!$A$2:$B$21,MATCH($B239,'world ranking'!$A$2:$A$21,0),2)+0.1)/(INDEX('world ranking'!$A$2:$B$21,MATCH($A239,'world ranking'!$A$2:$A$21,0),2)+0.1))*20</f>
        <v>20.617045892788276</v>
      </c>
      <c r="P239" s="22">
        <f>(INDEX('la-liga ranking'!$A$2:$I$21,MATCH($B239,'la-liga ranking'!$A$2:$A$21,0),4)+0.1)/(INDEX('la-liga ranking'!$A$2:$I$21,MATCH($A239,'la-liga ranking'!$A$2:$A$21,0),4)+0.1)*1</f>
        <v>1.0523560209424083</v>
      </c>
      <c r="Q239" s="22">
        <f>(INDEX('la-liga ranking'!$A$2:$I$21,MATCH($B239,'la-liga ranking'!$A$2:$A$21,0),5)+0.1)/(INDEX('la-liga ranking'!$A$2:$I$21,MATCH($A239,'la-liga ranking'!$A$2:$A$21,0),5)+0.1)*-1</f>
        <v>-0.67032967032967028</v>
      </c>
      <c r="R239" s="22">
        <f t="shared" ref="R239:R241" si="68">(SUM(F239:K239))*1.05</f>
        <v>20.527477182867511</v>
      </c>
      <c r="S239" s="22">
        <f t="shared" si="60"/>
        <v>22.30597780255021</v>
      </c>
      <c r="T239" s="22">
        <f t="shared" si="54"/>
        <v>42.833454985417717</v>
      </c>
      <c r="U239" s="14">
        <f t="shared" si="55"/>
        <v>0.47923935134011286</v>
      </c>
      <c r="V239" s="14">
        <f t="shared" si="56"/>
        <v>0.52076064865988725</v>
      </c>
      <c r="W239" t="str">
        <f t="shared" si="57"/>
        <v>A</v>
      </c>
      <c r="X239" t="b">
        <f t="shared" si="58"/>
        <v>0</v>
      </c>
    </row>
    <row r="240" spans="1:24" x14ac:dyDescent="0.25">
      <c r="A240" t="str">
        <v>Getafe</v>
      </c>
      <c r="B240" t="str">
        <v>Real Madrid</v>
      </c>
      <c r="C240">
        <v>1</v>
      </c>
      <c r="D240">
        <v>0</v>
      </c>
      <c r="E240" t="str">
        <v>H</v>
      </c>
      <c r="F240" s="22">
        <f>INDEX('la-liga ranking'!$A$2:$I$21,MATCH($A240,'la-liga ranking'!$A$2:$A$21,0),7)/(INDEX('la-liga ranking'!$A$2:$I$21,MATCH($B240,'la-liga ranking'!$A$2:$A$21,0),7)+0.1)</f>
        <v>0.42407660738714092</v>
      </c>
      <c r="G240" s="22">
        <f>INDEX('la-liga ranking'!$A$2:$I$21,MATCH($A240,'la-liga ranking'!$A$2:$A$21,0),8)/(INDEX('la-liga ranking'!$A$2:$I$21,MATCH($B240,'la-liga ranking'!$A$2:$A$21,0),8)+0.1)*-1</f>
        <v>-1.2292358803986709</v>
      </c>
      <c r="H240" s="22">
        <f>INDEX('la-liga ranking'!$A$2:$I$21,MATCH($A240,'la-liga ranking'!$A$2:$A$21,0),9)/(INDEX('la-liga ranking'!$A$2:$I$21,MATCH($B240,'la-liga ranking'!$A$2:$A$21,0),9)+0.1)</f>
        <v>0.45622688039457465</v>
      </c>
      <c r="I240" s="22">
        <f>(INDEX('world ranking'!$A$2:$B$21,MATCH($A240,'world ranking'!$A$2:$A$21,0),2)/(INDEX('world ranking'!$A$2:$B$21,MATCH($B240,'world ranking'!$A$2:$A$21,0),2)+0.1))*20</f>
        <v>16.387772748079957</v>
      </c>
      <c r="J240" s="22">
        <f>(INDEX('la-liga ranking'!$A$2:$I$21,MATCH($A240,'la-liga ranking'!$A$2:$A$21,0),4)/(INDEX('la-liga ranking'!$A$2:$I$21,MATCH($B240,'la-liga ranking'!$A$2:$A$21,0),4)+0.1))*1</f>
        <v>0.31872509960159362</v>
      </c>
      <c r="K240" s="22">
        <f>(INDEX('la-liga ranking'!$A$2:$I$21,MATCH($A240,'la-liga ranking'!$A$2:$A$21,0),5)/(INDEX('la-liga ranking'!$A$2:$I$21,MATCH($B240,'la-liga ranking'!$A$2:$A$21,0),5)+0.1))*-1</f>
        <v>-3.4146341463414638</v>
      </c>
      <c r="L240" s="22">
        <f>(INDEX('la-liga ranking'!$A$2:$I$21,MATCH($B240,'la-liga ranking'!$A$2:$A$21,0),7)+0.1)/INDEX('la-liga ranking'!$A$2:$I$21,MATCH($A240,'la-liga ranking'!$A$2:$A$21,0),7)</f>
        <v>2.3580645161290321</v>
      </c>
      <c r="M240" s="22">
        <f>(INDEX('la-liga ranking'!$A$2:$I$21,MATCH($B240,'la-liga ranking'!$A$2:$A$21,0),8)+0.1)/INDEX('la-liga ranking'!$A$2:$I$21,MATCH($A240,'la-liga ranking'!$A$2:$A$21,0),8)*-1</f>
        <v>-0.81351351351351353</v>
      </c>
      <c r="N240" s="22">
        <f>(INDEX('la-liga ranking'!$A$2:$I$21,MATCH($B240,'la-liga ranking'!$A$2:$A$21,0),9)+0.1)/(INDEX('la-liga ranking'!$A$2:$I$21,MATCH($A240,'la-liga ranking'!$A$2:$A$21,0),9)+0.1)</f>
        <v>2.1859838274932613</v>
      </c>
      <c r="O240" s="22">
        <f>((INDEX('world ranking'!$A$2:$B$21,MATCH($B240,'world ranking'!$A$2:$A$21,0),2)+0.1)/(INDEX('world ranking'!$A$2:$B$21,MATCH($A240,'world ranking'!$A$2:$A$21,0),2)+0.1))*20</f>
        <v>24.406926944323754</v>
      </c>
      <c r="P240" s="22">
        <f>(INDEX('la-liga ranking'!$A$2:$I$21,MATCH($B240,'la-liga ranking'!$A$2:$A$21,0),4)+0.1)/(INDEX('la-liga ranking'!$A$2:$I$21,MATCH($A240,'la-liga ranking'!$A$2:$A$21,0),4)+0.1)*1</f>
        <v>3.0987654320987659</v>
      </c>
      <c r="Q240" s="22">
        <f>(INDEX('la-liga ranking'!$A$2:$I$21,MATCH($B240,'la-liga ranking'!$A$2:$A$21,0),5)+0.1)/(INDEX('la-liga ranking'!$A$2:$I$21,MATCH($A240,'la-liga ranking'!$A$2:$A$21,0),5)+0.1)*-1</f>
        <v>-0.29078014184397161</v>
      </c>
      <c r="R240" s="22">
        <f t="shared" si="68"/>
        <v>13.59007787415929</v>
      </c>
      <c r="S240" s="22">
        <f t="shared" si="60"/>
        <v>30.945447064687329</v>
      </c>
      <c r="T240" s="22">
        <f t="shared" si="54"/>
        <v>44.535524938846621</v>
      </c>
      <c r="U240" s="14">
        <f t="shared" si="55"/>
        <v>0.3051514020059341</v>
      </c>
      <c r="V240" s="14">
        <f t="shared" si="56"/>
        <v>0.69484859799406584</v>
      </c>
      <c r="W240" t="str">
        <f t="shared" si="57"/>
        <v>A</v>
      </c>
      <c r="X240" t="b">
        <f t="shared" si="58"/>
        <v>0</v>
      </c>
    </row>
    <row r="241" spans="1:24" x14ac:dyDescent="0.25">
      <c r="A241" t="str">
        <v>Atlético Madrid</v>
      </c>
      <c r="B241" t="str">
        <v>Rayo Vallecano</v>
      </c>
      <c r="C241">
        <v>2</v>
      </c>
      <c r="D241">
        <v>0</v>
      </c>
      <c r="E241" t="str">
        <v>H</v>
      </c>
      <c r="F241" s="22">
        <f>INDEX('la-liga ranking'!$A$2:$I$21,MATCH($A241,'la-liga ranking'!$A$2:$A$21,0),7)/(INDEX('la-liga ranking'!$A$2:$I$21,MATCH($B241,'la-liga ranking'!$A$2:$A$21,0),7)+0.1)</f>
        <v>1.7094017094017093</v>
      </c>
      <c r="G241" s="22">
        <f>INDEX('la-liga ranking'!$A$2:$I$21,MATCH($A241,'la-liga ranking'!$A$2:$A$21,0),8)/(INDEX('la-liga ranking'!$A$2:$I$21,MATCH($B241,'la-liga ranking'!$A$2:$A$21,0),8)+0.1)*-1</f>
        <v>-1.0485933503836318</v>
      </c>
      <c r="H241" s="22">
        <f>INDEX('la-liga ranking'!$A$2:$I$21,MATCH($A241,'la-liga ranking'!$A$2:$A$21,0),9)/(INDEX('la-liga ranking'!$A$2:$I$21,MATCH($B241,'la-liga ranking'!$A$2:$A$21,0),9)+0.1)</f>
        <v>1.5201900237529691</v>
      </c>
      <c r="I241" s="22">
        <f>(INDEX('world ranking'!$A$2:$B$21,MATCH($A241,'world ranking'!$A$2:$A$21,0),2)/(INDEX('world ranking'!$A$2:$B$21,MATCH($B241,'world ranking'!$A$2:$A$21,0),2)+0.1))*20</f>
        <v>23.342550318307506</v>
      </c>
      <c r="J241" s="22">
        <f>(INDEX('la-liga ranking'!$A$2:$I$21,MATCH($A241,'la-liga ranking'!$A$2:$A$21,0),4)/(INDEX('la-liga ranking'!$A$2:$I$21,MATCH($B241,'la-liga ranking'!$A$2:$A$21,0),4)+0.1))*1</f>
        <v>1.7117117117117118</v>
      </c>
      <c r="K241" s="22">
        <f>(INDEX('la-liga ranking'!$A$2:$I$21,MATCH($A241,'la-liga ranking'!$A$2:$A$21,0),5)/(INDEX('la-liga ranking'!$A$2:$I$21,MATCH($B241,'la-liga ranking'!$A$2:$A$21,0),5)+0.1))*-1</f>
        <v>-0.59602649006622521</v>
      </c>
      <c r="L241" s="22">
        <f>(INDEX('la-liga ranking'!$A$2:$I$21,MATCH($B241,'la-liga ranking'!$A$2:$A$21,0),7)+0.1)/INDEX('la-liga ranking'!$A$2:$I$21,MATCH($A241,'la-liga ranking'!$A$2:$A$21,0),7)</f>
        <v>0.58500000000000008</v>
      </c>
      <c r="M241" s="22">
        <f>(INDEX('la-liga ranking'!$A$2:$I$21,MATCH($B241,'la-liga ranking'!$A$2:$A$21,0),8)+0.1)/INDEX('la-liga ranking'!$A$2:$I$21,MATCH($A241,'la-liga ranking'!$A$2:$A$21,0),8)*-1</f>
        <v>-0.95365853658536592</v>
      </c>
      <c r="N241" s="22">
        <f>(INDEX('la-liga ranking'!$A$2:$I$21,MATCH($B241,'la-liga ranking'!$A$2:$A$21,0),9)+0.1)/(INDEX('la-liga ranking'!$A$2:$I$21,MATCH($A241,'la-liga ranking'!$A$2:$A$21,0),9)+0.1)</f>
        <v>0.65678627145085811</v>
      </c>
      <c r="O241" s="22">
        <f>((INDEX('world ranking'!$A$2:$B$21,MATCH($B241,'world ranking'!$A$2:$A$21,0),2)+0.1)/(INDEX('world ranking'!$A$2:$B$21,MATCH($A241,'world ranking'!$A$2:$A$21,0),2)+0.1))*20</f>
        <v>17.135144069197288</v>
      </c>
      <c r="P241" s="22">
        <f>(INDEX('la-liga ranking'!$A$2:$I$21,MATCH($B241,'la-liga ranking'!$A$2:$A$21,0),4)+0.1)/(INDEX('la-liga ranking'!$A$2:$I$21,MATCH($A241,'la-liga ranking'!$A$2:$A$21,0),4)+0.1)*1</f>
        <v>0.58115183246073288</v>
      </c>
      <c r="Q241" s="22">
        <f>(INDEX('la-liga ranking'!$A$2:$I$21,MATCH($B241,'la-liga ranking'!$A$2:$A$21,0),5)+0.1)/(INDEX('la-liga ranking'!$A$2:$I$21,MATCH($A241,'la-liga ranking'!$A$2:$A$21,0),5)+0.1)*-1</f>
        <v>-1.6593406593406594</v>
      </c>
      <c r="R241" s="22">
        <f t="shared" si="68"/>
        <v>27.971195618860243</v>
      </c>
      <c r="S241" s="22">
        <f t="shared" si="60"/>
        <v>16.345082977182852</v>
      </c>
      <c r="T241" s="22">
        <f t="shared" si="54"/>
        <v>44.316278596043091</v>
      </c>
      <c r="U241" s="14">
        <f t="shared" si="55"/>
        <v>0.63117203215158357</v>
      </c>
      <c r="V241" s="14">
        <f t="shared" si="56"/>
        <v>0.36882796784841654</v>
      </c>
      <c r="W241" t="str">
        <f t="shared" si="57"/>
        <v>H</v>
      </c>
      <c r="X241" t="b">
        <f t="shared" si="58"/>
        <v>1</v>
      </c>
    </row>
    <row r="242" spans="1:24" x14ac:dyDescent="0.25">
      <c r="A242" t="str">
        <v>Elche CF</v>
      </c>
      <c r="B242" t="str">
        <v>Granada</v>
      </c>
      <c r="C242">
        <v>0</v>
      </c>
      <c r="D242">
        <v>0</v>
      </c>
      <c r="E242" t="str">
        <v>D</v>
      </c>
      <c r="F242" s="22">
        <f>INDEX('la-liga ranking'!$A$2:$I$21,MATCH($A242,'la-liga ranking'!$A$2:$A$21,0),7)/(INDEX('la-liga ranking'!$A$2:$I$21,MATCH($B242,'la-liga ranking'!$A$2:$A$21,0),7)+0.1)</f>
        <v>0.85846867749419953</v>
      </c>
      <c r="G242" s="22">
        <f>INDEX('la-liga ranking'!$A$2:$I$21,MATCH($A242,'la-liga ranking'!$A$2:$A$21,0),8)/(INDEX('la-liga ranking'!$A$2:$I$21,MATCH($B242,'la-liga ranking'!$A$2:$A$21,0),8)+0.1)</f>
        <v>0.81218274111675126</v>
      </c>
      <c r="H242" s="22">
        <f>INDEX('la-liga ranking'!$A$2:$I$21,MATCH($A242,'la-liga ranking'!$A$2:$A$21,0),9)/(INDEX('la-liga ranking'!$A$2:$I$21,MATCH($B242,'la-liga ranking'!$A$2:$A$21,0),9)+0.1)</f>
        <v>1.1436950146627565</v>
      </c>
      <c r="I242" s="22">
        <f>(INDEX('world ranking'!$A$2:$B$21,MATCH($A242,'world ranking'!$A$2:$A$21,0),2)/(INDEX('world ranking'!$A$2:$B$21,MATCH($B242,'world ranking'!$A$2:$A$21,0),2)+0.1))*20</f>
        <v>20.346627150312479</v>
      </c>
      <c r="J242" s="22">
        <f>INDEX('la-liga ranking'!$A$2:$I$21,MATCH($A242,'la-liga ranking'!$A$2:$A$21,0),4)/(INDEX('la-liga ranking'!$A$2:$I$21,MATCH($B242,'la-liga ranking'!$A$2:$A$21,0),4)+0.1)</f>
        <v>1.4084507042253522</v>
      </c>
      <c r="K242" s="22">
        <f>INDEX('la-liga ranking'!$A$2:$I$21,MATCH($A242,'la-liga ranking'!$A$2:$A$21,0),5)/(INDEX('la-liga ranking'!$A$2:$I$21,MATCH($B242,'la-liga ranking'!$A$2:$A$21,0),5)+0.1)</f>
        <v>1.0596026490066226</v>
      </c>
      <c r="L242" s="22">
        <f>(INDEX('la-liga ranking'!$A$2:$I$21,MATCH($B242,'la-liga ranking'!$A$2:$A$21,0),7)+0.1)/INDEX('la-liga ranking'!$A$2:$I$21,MATCH($A242,'la-liga ranking'!$A$2:$A$21,0),7)</f>
        <v>1.164864864864865</v>
      </c>
      <c r="M242" s="22">
        <f>(INDEX('la-liga ranking'!$A$2:$I$21,MATCH($B242,'la-liga ranking'!$A$2:$A$21,0),8)+0.1)/INDEX('la-liga ranking'!$A$2:$I$21,MATCH($A242,'la-liga ranking'!$A$2:$A$21,0),8)</f>
        <v>1.23125</v>
      </c>
      <c r="N242" s="22">
        <f>(INDEX('la-liga ranking'!$A$2:$I$21,MATCH($B242,'la-liga ranking'!$A$2:$A$21,0),9)+0.1)/(INDEX('la-liga ranking'!$A$2:$I$21,MATCH($A242,'la-liga ranking'!$A$2:$A$21,0),9)+0.1)</f>
        <v>0.87212276214833762</v>
      </c>
      <c r="O242" s="22">
        <f>((INDEX('world ranking'!$A$2:$B$21,MATCH($B242,'world ranking'!$A$2:$A$21,0),2)+0.1)/(INDEX('world ranking'!$A$2:$B$21,MATCH($A242,'world ranking'!$A$2:$A$21,0),2)+0.1))*20</f>
        <v>19.658033056804509</v>
      </c>
      <c r="P242" s="22">
        <f>(INDEX('la-liga ranking'!$A$2:$I$21,MATCH($B242,'la-liga ranking'!$A$2:$A$21,0),4)+0.1)/(INDEX('la-liga ranking'!$A$2:$I$21,MATCH($A242,'la-liga ranking'!$A$2:$A$21,0),4)+0.1)</f>
        <v>0.70297029702970293</v>
      </c>
      <c r="Q242" s="22">
        <f>(INDEX('la-liga ranking'!$A$2:$I$21,MATCH($B242,'la-liga ranking'!$A$2:$A$21,0),5)+0.1)/(INDEX('la-liga ranking'!$A$2:$I$21,MATCH($A242,'la-liga ranking'!$A$2:$A$21,0),5)+0.1)</f>
        <v>0.93788819875776386</v>
      </c>
      <c r="R242" s="22">
        <f t="shared" si="59"/>
        <v>26.526042879606791</v>
      </c>
      <c r="S242" s="22">
        <f t="shared" si="60"/>
        <v>24.567129179605182</v>
      </c>
      <c r="T242" s="22">
        <f t="shared" si="54"/>
        <v>51.093172059211973</v>
      </c>
      <c r="U242" s="14">
        <f t="shared" si="55"/>
        <v>0.51917001451516287</v>
      </c>
      <c r="V242" s="14">
        <f t="shared" si="56"/>
        <v>0.48082998548483719</v>
      </c>
      <c r="W242" t="str">
        <f t="shared" si="57"/>
        <v>H</v>
      </c>
      <c r="X242" t="b">
        <f t="shared" si="58"/>
        <v>1</v>
      </c>
    </row>
    <row r="243" spans="1:24" x14ac:dyDescent="0.25">
      <c r="A243" t="str">
        <v>Deportivo Alavés</v>
      </c>
      <c r="B243" t="str">
        <v>Real Sociedad</v>
      </c>
      <c r="C243">
        <v>1</v>
      </c>
      <c r="D243">
        <v>1</v>
      </c>
      <c r="E243" t="str">
        <v>D</v>
      </c>
      <c r="F243" s="22">
        <f>INDEX('la-liga ranking'!$A$2:$I$21,MATCH($A243,'la-liga ranking'!$A$2:$A$21,0),7)/(INDEX('la-liga ranking'!$A$2:$I$21,MATCH($B243,'la-liga ranking'!$A$2:$A$21,0),7)+0.1)</f>
        <v>0.82111436950146621</v>
      </c>
      <c r="G243" s="22">
        <f>INDEX('la-liga ranking'!$A$2:$I$21,MATCH($A243,'la-liga ranking'!$A$2:$A$21,0),8)/(INDEX('la-liga ranking'!$A$2:$I$21,MATCH($B243,'la-liga ranking'!$A$2:$A$21,0),8)+0.1)</f>
        <v>1.7595307917888563</v>
      </c>
      <c r="H243" s="22">
        <f>INDEX('la-liga ranking'!$A$2:$I$21,MATCH($A243,'la-liga ranking'!$A$2:$A$21,0),9)/(INDEX('la-liga ranking'!$A$2:$I$21,MATCH($B243,'la-liga ranking'!$A$2:$A$21,0),9)+0.1)</f>
        <v>0.49910873440285203</v>
      </c>
      <c r="I243" s="22">
        <f>(INDEX('world ranking'!$A$2:$B$21,MATCH($A243,'world ranking'!$A$2:$A$21,0),2)/(INDEX('world ranking'!$A$2:$B$21,MATCH($B243,'world ranking'!$A$2:$A$21,0),2)+0.1))*20</f>
        <v>18.027271117407473</v>
      </c>
      <c r="J243" s="22">
        <f>INDEX('la-liga ranking'!$A$2:$I$21,MATCH($A243,'la-liga ranking'!$A$2:$A$21,0),4)/(INDEX('la-liga ranking'!$A$2:$I$21,MATCH($B243,'la-liga ranking'!$A$2:$A$21,0),4)+0.1)</f>
        <v>0.46357615894039739</v>
      </c>
      <c r="K243" s="22">
        <f>INDEX('la-liga ranking'!$A$2:$I$21,MATCH($A243,'la-liga ranking'!$A$2:$A$21,0),5)/(INDEX('la-liga ranking'!$A$2:$I$21,MATCH($B243,'la-liga ranking'!$A$2:$A$21,0),5)+0.1)</f>
        <v>2.3076923076923079</v>
      </c>
      <c r="L243" s="22">
        <f>(INDEX('la-liga ranking'!$A$2:$I$21,MATCH($B243,'la-liga ranking'!$A$2:$A$21,0),7)+0.1)/INDEX('la-liga ranking'!$A$2:$I$21,MATCH($A243,'la-liga ranking'!$A$2:$A$21,0),7)</f>
        <v>1.217857142857143</v>
      </c>
      <c r="M243" s="22">
        <f>(INDEX('la-liga ranking'!$A$2:$I$21,MATCH($B243,'la-liga ranking'!$A$2:$A$21,0),8)+0.1)/INDEX('la-liga ranking'!$A$2:$I$21,MATCH($A243,'la-liga ranking'!$A$2:$A$21,0),8)</f>
        <v>0.56833333333333336</v>
      </c>
      <c r="N243" s="22">
        <f>(INDEX('la-liga ranking'!$A$2:$I$21,MATCH($B243,'la-liga ranking'!$A$2:$A$21,0),9)+0.1)/(INDEX('la-liga ranking'!$A$2:$I$21,MATCH($A243,'la-liga ranking'!$A$2:$A$21,0),9)+0.1)</f>
        <v>1.9964412811387899</v>
      </c>
      <c r="O243" s="22">
        <f>((INDEX('world ranking'!$A$2:$B$21,MATCH($B243,'world ranking'!$A$2:$A$21,0),2)+0.1)/(INDEX('world ranking'!$A$2:$B$21,MATCH($A243,'world ranking'!$A$2:$A$21,0),2)+0.1))*20</f>
        <v>22.187152118394344</v>
      </c>
      <c r="P243" s="22">
        <f>(INDEX('la-liga ranking'!$A$2:$I$21,MATCH($B243,'la-liga ranking'!$A$2:$A$21,0),4)+0.1)/(INDEX('la-liga ranking'!$A$2:$I$21,MATCH($A243,'la-liga ranking'!$A$2:$A$21,0),4)+0.1)</f>
        <v>2.126760563380282</v>
      </c>
      <c r="Q243" s="22">
        <f>(INDEX('la-liga ranking'!$A$2:$I$21,MATCH($B243,'la-liga ranking'!$A$2:$A$21,0),5)+0.1)/(INDEX('la-liga ranking'!$A$2:$I$21,MATCH($A243,'la-liga ranking'!$A$2:$A$21,0),5)+0.1)</f>
        <v>0.43127962085308053</v>
      </c>
      <c r="R243" s="22">
        <f t="shared" si="59"/>
        <v>24.714033751524017</v>
      </c>
      <c r="S243" s="22">
        <f t="shared" si="60"/>
        <v>28.527824059956973</v>
      </c>
      <c r="T243" s="22">
        <f t="shared" si="54"/>
        <v>53.24185781148099</v>
      </c>
      <c r="U243" s="14">
        <f t="shared" si="55"/>
        <v>0.46418428596221378</v>
      </c>
      <c r="V243" s="14">
        <f t="shared" si="56"/>
        <v>0.53581571403778627</v>
      </c>
      <c r="W243" t="str">
        <f t="shared" si="57"/>
        <v>A</v>
      </c>
      <c r="X243" t="b">
        <f t="shared" si="58"/>
        <v>1</v>
      </c>
    </row>
    <row r="244" spans="1:24" x14ac:dyDescent="0.25">
      <c r="A244" t="str">
        <v>Real Betis Balompié</v>
      </c>
      <c r="B244" t="str">
        <v>Celta Vigo</v>
      </c>
      <c r="C244">
        <v>0</v>
      </c>
      <c r="D244">
        <v>2</v>
      </c>
      <c r="E244" t="str">
        <v>A</v>
      </c>
      <c r="F244" s="22">
        <f>INDEX('la-liga ranking'!$A$2:$I$21,MATCH($A244,'la-liga ranking'!$A$2:$A$21,0),7)/(INDEX('la-liga ranking'!$A$2:$I$21,MATCH($B244,'la-liga ranking'!$A$2:$A$21,0),7)+0.1)</f>
        <v>1.386861313868613</v>
      </c>
      <c r="G244" s="22">
        <f>INDEX('la-liga ranking'!$A$2:$I$21,MATCH($A244,'la-liga ranking'!$A$2:$A$21,0),8)/(INDEX('la-liga ranking'!$A$2:$I$21,MATCH($B244,'la-liga ranking'!$A$2:$A$21,0),8)+0.1)*-1</f>
        <v>-1.0498687664041995</v>
      </c>
      <c r="H244" s="22">
        <f>INDEX('la-liga ranking'!$A$2:$I$21,MATCH($A244,'la-liga ranking'!$A$2:$A$21,0),9)/(INDEX('la-liga ranking'!$A$2:$I$21,MATCH($B244,'la-liga ranking'!$A$2:$A$21,0),9)+0.1)</f>
        <v>1.345707656612529</v>
      </c>
      <c r="I244" s="22">
        <f>(INDEX('world ranking'!$A$2:$B$21,MATCH($A244,'world ranking'!$A$2:$A$21,0),2)/(INDEX('world ranking'!$A$2:$B$21,MATCH($B244,'world ranking'!$A$2:$A$21,0),2)+0.1))*20</f>
        <v>20.626740122030686</v>
      </c>
      <c r="J244" s="22">
        <f>(INDEX('la-liga ranking'!$A$2:$I$21,MATCH($A244,'la-liga ranking'!$A$2:$A$21,0),4)/(INDEX('la-liga ranking'!$A$2:$I$21,MATCH($B244,'la-liga ranking'!$A$2:$A$21,0),4)+0.1))*1</f>
        <v>1.5315315315315317</v>
      </c>
      <c r="K244" s="22">
        <f>(INDEX('la-liga ranking'!$A$2:$I$21,MATCH($A244,'la-liga ranking'!$A$2:$A$21,0),5)/(INDEX('la-liga ranking'!$A$2:$I$21,MATCH($B244,'la-liga ranking'!$A$2:$A$21,0),5)+0.1))*-1</f>
        <v>-0.78014184397163122</v>
      </c>
      <c r="L244" s="22">
        <f>(INDEX('la-liga ranking'!$A$2:$I$21,MATCH($B244,'la-liga ranking'!$A$2:$A$21,0),7)+0.1)/INDEX('la-liga ranking'!$A$2:$I$21,MATCH($A244,'la-liga ranking'!$A$2:$A$21,0),7)</f>
        <v>0.72105263157894739</v>
      </c>
      <c r="M244" s="22">
        <f>(INDEX('la-liga ranking'!$A$2:$I$21,MATCH($B244,'la-liga ranking'!$A$2:$A$21,0),8)+0.1)/INDEX('la-liga ranking'!$A$2:$I$21,MATCH($A244,'la-liga ranking'!$A$2:$A$21,0),8)*-1</f>
        <v>-0.95250000000000001</v>
      </c>
      <c r="N244" s="22">
        <f>(INDEX('la-liga ranking'!$A$2:$I$21,MATCH($B244,'la-liga ranking'!$A$2:$A$21,0),9)+0.1)/(INDEX('la-liga ranking'!$A$2:$I$21,MATCH($A244,'la-liga ranking'!$A$2:$A$21,0),9)+0.1)</f>
        <v>0.74182444061962138</v>
      </c>
      <c r="O244" s="22">
        <f>((INDEX('world ranking'!$A$2:$B$21,MATCH($B244,'world ranking'!$A$2:$A$21,0),2)+0.1)/(INDEX('world ranking'!$A$2:$B$21,MATCH($A244,'world ranking'!$A$2:$A$21,0),2)+0.1))*20</f>
        <v>19.39118947791626</v>
      </c>
      <c r="P244" s="22">
        <f>(INDEX('la-liga ranking'!$A$2:$I$21,MATCH($B244,'la-liga ranking'!$A$2:$A$21,0),4)+0.1)/(INDEX('la-liga ranking'!$A$2:$I$21,MATCH($A244,'la-liga ranking'!$A$2:$A$21,0),4)+0.1)*1</f>
        <v>0.64912280701754377</v>
      </c>
      <c r="Q244" s="22">
        <f>(INDEX('la-liga ranking'!$A$2:$I$21,MATCH($B244,'la-liga ranking'!$A$2:$A$21,0),5)+0.1)/(INDEX('la-liga ranking'!$A$2:$I$21,MATCH($A244,'la-liga ranking'!$A$2:$A$21,0),5)+0.1)*-1</f>
        <v>-1.2702702702702702</v>
      </c>
      <c r="R244" s="22">
        <f t="shared" ref="R244:R246" si="69">(SUM(F244:K244))*1.05</f>
        <v>24.213871514350902</v>
      </c>
      <c r="S244" s="22">
        <f t="shared" si="60"/>
        <v>19.280419086862103</v>
      </c>
      <c r="T244" s="22">
        <f t="shared" si="54"/>
        <v>43.494290601213009</v>
      </c>
      <c r="U244" s="14">
        <f t="shared" si="55"/>
        <v>0.55671379345765448</v>
      </c>
      <c r="V244" s="14">
        <f t="shared" si="56"/>
        <v>0.44328620654234541</v>
      </c>
      <c r="W244" t="str">
        <f t="shared" si="57"/>
        <v>H</v>
      </c>
      <c r="X244" t="b">
        <f t="shared" si="58"/>
        <v>0</v>
      </c>
    </row>
    <row r="245" spans="1:24" x14ac:dyDescent="0.25">
      <c r="A245" t="str">
        <v>RCD Mallorca</v>
      </c>
      <c r="B245" t="str">
        <v>Barcelona</v>
      </c>
      <c r="C245">
        <v>0</v>
      </c>
      <c r="D245">
        <v>1</v>
      </c>
      <c r="E245" t="str">
        <v>A</v>
      </c>
      <c r="F245" s="22">
        <f>INDEX('la-liga ranking'!$A$2:$I$21,MATCH($A245,'la-liga ranking'!$A$2:$A$21,0),7)/(INDEX('la-liga ranking'!$A$2:$I$21,MATCH($B245,'la-liga ranking'!$A$2:$A$21,0),7)+0.1)</f>
        <v>0.49155145929339483</v>
      </c>
      <c r="G245" s="22">
        <f>INDEX('la-liga ranking'!$A$2:$I$21,MATCH($A245,'la-liga ranking'!$A$2:$A$21,0),8)/(INDEX('la-liga ranking'!$A$2:$I$21,MATCH($B245,'la-liga ranking'!$A$2:$A$21,0),8)+0.1)*-1</f>
        <v>-1.7663817663817662</v>
      </c>
      <c r="H245" s="22">
        <f>INDEX('la-liga ranking'!$A$2:$I$21,MATCH($A245,'la-liga ranking'!$A$2:$A$21,0),9)/(INDEX('la-liga ranking'!$A$2:$I$21,MATCH($B245,'la-liga ranking'!$A$2:$A$21,0),9)+0.1)</f>
        <v>0.46309696092619396</v>
      </c>
      <c r="I245" s="22">
        <f>(INDEX('world ranking'!$A$2:$B$21,MATCH($A245,'world ranking'!$A$2:$A$21,0),2)/(INDEX('world ranking'!$A$2:$B$21,MATCH($B245,'world ranking'!$A$2:$A$21,0),2)+0.1))*20</f>
        <v>16.332638554860779</v>
      </c>
      <c r="J245" s="22">
        <f>(INDEX('la-liga ranking'!$A$2:$I$21,MATCH($A245,'la-liga ranking'!$A$2:$A$21,0),4)/(INDEX('la-liga ranking'!$A$2:$I$21,MATCH($B245,'la-liga ranking'!$A$2:$A$21,0),4)+0.1))*1</f>
        <v>0.39800995024875618</v>
      </c>
      <c r="K245" s="22">
        <f>(INDEX('la-liga ranking'!$A$2:$I$21,MATCH($A245,'la-liga ranking'!$A$2:$A$21,0),5)/(INDEX('la-liga ranking'!$A$2:$I$21,MATCH($B245,'la-liga ranking'!$A$2:$A$21,0),5)+0.1))*-1</f>
        <v>-3.1147540983606561</v>
      </c>
      <c r="L245" s="22">
        <f>(INDEX('la-liga ranking'!$A$2:$I$21,MATCH($B245,'la-liga ranking'!$A$2:$A$21,0),7)+0.1)/INDEX('la-liga ranking'!$A$2:$I$21,MATCH($A245,'la-liga ranking'!$A$2:$A$21,0),7)</f>
        <v>2.0343749999999998</v>
      </c>
      <c r="M245" s="22">
        <f>(INDEX('la-liga ranking'!$A$2:$I$21,MATCH($B245,'la-liga ranking'!$A$2:$A$21,0),8)+0.1)/INDEX('la-liga ranking'!$A$2:$I$21,MATCH($A245,'la-liga ranking'!$A$2:$A$21,0),8)*-1</f>
        <v>-0.56612903225806455</v>
      </c>
      <c r="N245" s="22">
        <f>(INDEX('la-liga ranking'!$A$2:$I$21,MATCH($B245,'la-liga ranking'!$A$2:$A$21,0),9)+0.1)/(INDEX('la-liga ranking'!$A$2:$I$21,MATCH($A245,'la-liga ranking'!$A$2:$A$21,0),9)+0.1)</f>
        <v>2.1526479750778815</v>
      </c>
      <c r="O245" s="22">
        <f>((INDEX('world ranking'!$A$2:$B$21,MATCH($B245,'world ranking'!$A$2:$A$21,0),2)+0.1)/(INDEX('world ranking'!$A$2:$B$21,MATCH($A245,'world ranking'!$A$2:$A$21,0),2)+0.1))*20</f>
        <v>24.489234997709573</v>
      </c>
      <c r="P245" s="22">
        <f>(INDEX('la-liga ranking'!$A$2:$I$21,MATCH($B245,'la-liga ranking'!$A$2:$A$21,0),4)+0.1)/(INDEX('la-liga ranking'!$A$2:$I$21,MATCH($A245,'la-liga ranking'!$A$2:$A$21,0),4)+0.1)*1</f>
        <v>2.4814814814814818</v>
      </c>
      <c r="Q245" s="22">
        <f>(INDEX('la-liga ranking'!$A$2:$I$21,MATCH($B245,'la-liga ranking'!$A$2:$A$21,0),5)+0.1)/(INDEX('la-liga ranking'!$A$2:$I$21,MATCH($A245,'la-liga ranking'!$A$2:$A$21,0),5)+0.1)*-1</f>
        <v>-0.31937172774869105</v>
      </c>
      <c r="R245" s="22">
        <f t="shared" si="69"/>
        <v>13.444369113616036</v>
      </c>
      <c r="S245" s="22">
        <f t="shared" si="60"/>
        <v>30.272238694262178</v>
      </c>
      <c r="T245" s="22">
        <f t="shared" si="54"/>
        <v>43.716607807878212</v>
      </c>
      <c r="U245" s="14">
        <f t="shared" si="55"/>
        <v>0.30753459126335081</v>
      </c>
      <c r="V245" s="14">
        <f t="shared" si="56"/>
        <v>0.6924654087366493</v>
      </c>
      <c r="W245" t="str">
        <f t="shared" si="57"/>
        <v>A</v>
      </c>
      <c r="X245" t="b">
        <f t="shared" si="58"/>
        <v>1</v>
      </c>
    </row>
    <row r="246" spans="1:24" x14ac:dyDescent="0.25">
      <c r="A246" t="str">
        <v>Real Madrid</v>
      </c>
      <c r="B246" t="str">
        <v>Athletic Club</v>
      </c>
      <c r="C246">
        <v>1</v>
      </c>
      <c r="D246">
        <v>0</v>
      </c>
      <c r="E246" t="str">
        <v>H</v>
      </c>
      <c r="F246" s="22">
        <f>INDEX('la-liga ranking'!$A$2:$I$21,MATCH($A246,'la-liga ranking'!$A$2:$A$21,0),7)/(INDEX('la-liga ranking'!$A$2:$I$21,MATCH($B246,'la-liga ranking'!$A$2:$A$21,0),7)+0.1)</f>
        <v>1.776155717761557</v>
      </c>
      <c r="G246" s="22">
        <f>INDEX('la-liga ranking'!$A$2:$I$21,MATCH($A246,'la-liga ranking'!$A$2:$A$21,0),8)/(INDEX('la-liga ranking'!$A$2:$I$21,MATCH($B246,'la-liga ranking'!$A$2:$A$21,0),8)+0.1)*-1</f>
        <v>-0.87976539589442815</v>
      </c>
      <c r="H246" s="22">
        <f>INDEX('la-liga ranking'!$A$2:$I$21,MATCH($A246,'la-liga ranking'!$A$2:$A$21,0),9)/(INDEX('la-liga ranking'!$A$2:$I$21,MATCH($B246,'la-liga ranking'!$A$2:$A$21,0),9)+0.1)</f>
        <v>1.5547024952015354</v>
      </c>
      <c r="I246" s="22">
        <f>(INDEX('world ranking'!$A$2:$B$21,MATCH($A246,'world ranking'!$A$2:$A$21,0),2)/(INDEX('world ranking'!$A$2:$B$21,MATCH($B246,'world ranking'!$A$2:$A$21,0),2)+0.1))*20</f>
        <v>23.141663233476546</v>
      </c>
      <c r="J246" s="22">
        <f>(INDEX('la-liga ranking'!$A$2:$I$21,MATCH($A246,'la-liga ranking'!$A$2:$A$21,0),4)/(INDEX('la-liga ranking'!$A$2:$I$21,MATCH($B246,'la-liga ranking'!$A$2:$A$21,0),4)+0.1))*1</f>
        <v>1.9083969465648856</v>
      </c>
      <c r="K246" s="22">
        <f>(INDEX('la-liga ranking'!$A$2:$I$21,MATCH($A246,'la-liga ranking'!$A$2:$A$21,0),5)/(INDEX('la-liga ranking'!$A$2:$I$21,MATCH($B246,'la-liga ranking'!$A$2:$A$21,0),5)+0.1))*-1</f>
        <v>-0.43956043956043955</v>
      </c>
      <c r="L246" s="22">
        <f>(INDEX('la-liga ranking'!$A$2:$I$21,MATCH($B246,'la-liga ranking'!$A$2:$A$21,0),7)+0.1)/INDEX('la-liga ranking'!$A$2:$I$21,MATCH($A246,'la-liga ranking'!$A$2:$A$21,0),7)</f>
        <v>0.56301369863013706</v>
      </c>
      <c r="M246" s="22">
        <f>(INDEX('la-liga ranking'!$A$2:$I$21,MATCH($B246,'la-liga ranking'!$A$2:$A$21,0),8)+0.1)/INDEX('la-liga ranking'!$A$2:$I$21,MATCH($A246,'la-liga ranking'!$A$2:$A$21,0),8)*-1</f>
        <v>-1.1366666666666667</v>
      </c>
      <c r="N246" s="22">
        <f>(INDEX('la-liga ranking'!$A$2:$I$21,MATCH($B246,'la-liga ranking'!$A$2:$A$21,0),9)+0.1)/(INDEX('la-liga ranking'!$A$2:$I$21,MATCH($A246,'la-liga ranking'!$A$2:$A$21,0),9)+0.1)</f>
        <v>0.64241676942046866</v>
      </c>
      <c r="O246" s="22">
        <f>((INDEX('world ranking'!$A$2:$B$21,MATCH($B246,'world ranking'!$A$2:$A$21,0),2)+0.1)/(INDEX('world ranking'!$A$2:$B$21,MATCH($A246,'world ranking'!$A$2:$A$21,0),2)+0.1))*20</f>
        <v>17.283963175830323</v>
      </c>
      <c r="P246" s="22">
        <f>(INDEX('la-liga ranking'!$A$2:$I$21,MATCH($B246,'la-liga ranking'!$A$2:$A$21,0),4)+0.1)/(INDEX('la-liga ranking'!$A$2:$I$21,MATCH($A246,'la-liga ranking'!$A$2:$A$21,0),4)+0.1)*1</f>
        <v>0.52191235059760954</v>
      </c>
      <c r="Q246" s="22">
        <f>(INDEX('la-liga ranking'!$A$2:$I$21,MATCH($B246,'la-liga ranking'!$A$2:$A$21,0),5)+0.1)/(INDEX('la-liga ranking'!$A$2:$I$21,MATCH($A246,'la-liga ranking'!$A$2:$A$21,0),5)+0.1)*-1</f>
        <v>-2.2195121951219514</v>
      </c>
      <c r="R246" s="22">
        <f t="shared" si="69"/>
        <v>28.414672185427143</v>
      </c>
      <c r="S246" s="22">
        <f t="shared" si="60"/>
        <v>15.65512713268992</v>
      </c>
      <c r="T246" s="22">
        <f t="shared" si="54"/>
        <v>44.069799318117063</v>
      </c>
      <c r="U246" s="14">
        <f t="shared" si="55"/>
        <v>0.64476518216741441</v>
      </c>
      <c r="V246" s="14">
        <f t="shared" si="56"/>
        <v>0.35523481783258559</v>
      </c>
      <c r="W246" t="str">
        <f t="shared" si="57"/>
        <v>H</v>
      </c>
      <c r="X246" t="b">
        <f t="shared" si="58"/>
        <v>1</v>
      </c>
    </row>
    <row r="247" spans="1:24" x14ac:dyDescent="0.25">
      <c r="A247" t="str">
        <v>Rayo Vallecano</v>
      </c>
      <c r="B247" t="str">
        <v>Celta Vigo</v>
      </c>
      <c r="C247">
        <v>0</v>
      </c>
      <c r="D247">
        <v>0</v>
      </c>
      <c r="E247" t="str">
        <v>D</v>
      </c>
      <c r="F247" s="22">
        <f>INDEX('la-liga ranking'!$A$2:$I$21,MATCH($A247,'la-liga ranking'!$A$2:$A$21,0),7)/(INDEX('la-liga ranking'!$A$2:$I$21,MATCH($B247,'la-liga ranking'!$A$2:$A$21,0),7)+0.1)</f>
        <v>0.85158150851581504</v>
      </c>
      <c r="G247" s="22">
        <f>INDEX('la-liga ranking'!$A$2:$I$21,MATCH($A247,'la-liga ranking'!$A$2:$A$21,0),8)/(INDEX('la-liga ranking'!$A$2:$I$21,MATCH($B247,'la-liga ranking'!$A$2:$A$21,0),8)+0.1)</f>
        <v>1.0236220472440944</v>
      </c>
      <c r="H247" s="22">
        <f>INDEX('la-liga ranking'!$A$2:$I$21,MATCH($A247,'la-liga ranking'!$A$2:$A$21,0),9)/(INDEX('la-liga ranking'!$A$2:$I$21,MATCH($B247,'la-liga ranking'!$A$2:$A$21,0),9)+0.1)</f>
        <v>0.97447795823665895</v>
      </c>
      <c r="I247" s="22">
        <f>(INDEX('world ranking'!$A$2:$B$21,MATCH($A247,'world ranking'!$A$2:$A$21,0),2)/(INDEX('world ranking'!$A$2:$B$21,MATCH($B247,'world ranking'!$A$2:$A$21,0),2)+0.1))*20</f>
        <v>18.423079201469108</v>
      </c>
      <c r="J247" s="22">
        <f>INDEX('la-liga ranking'!$A$2:$I$21,MATCH($A247,'la-liga ranking'!$A$2:$A$21,0),4)/(INDEX('la-liga ranking'!$A$2:$I$21,MATCH($B247,'la-liga ranking'!$A$2:$A$21,0),4)+0.1)</f>
        <v>0.99099099099099097</v>
      </c>
      <c r="K247" s="22">
        <f>INDEX('la-liga ranking'!$A$2:$I$21,MATCH($A247,'la-liga ranking'!$A$2:$A$21,0),5)/(INDEX('la-liga ranking'!$A$2:$I$21,MATCH($B247,'la-liga ranking'!$A$2:$A$21,0),5)+0.1)</f>
        <v>1.0638297872340425</v>
      </c>
      <c r="L247" s="22">
        <f>(INDEX('la-liga ranking'!$A$2:$I$21,MATCH($B247,'la-liga ranking'!$A$2:$A$21,0),7)+0.1)/INDEX('la-liga ranking'!$A$2:$I$21,MATCH($A247,'la-liga ranking'!$A$2:$A$21,0),7)</f>
        <v>1.1742857142857144</v>
      </c>
      <c r="M247" s="22">
        <f>(INDEX('la-liga ranking'!$A$2:$I$21,MATCH($B247,'la-liga ranking'!$A$2:$A$21,0),8)+0.1)/INDEX('la-liga ranking'!$A$2:$I$21,MATCH($A247,'la-liga ranking'!$A$2:$A$21,0),8)</f>
        <v>0.97692307692307701</v>
      </c>
      <c r="N247" s="22">
        <f>(INDEX('la-liga ranking'!$A$2:$I$21,MATCH($B247,'la-liga ranking'!$A$2:$A$21,0),9)+0.1)/(INDEX('la-liga ranking'!$A$2:$I$21,MATCH($A247,'la-liga ranking'!$A$2:$A$21,0),9)+0.1)</f>
        <v>1.0237529691211402</v>
      </c>
      <c r="O247" s="22">
        <f>((INDEX('world ranking'!$A$2:$B$21,MATCH($B247,'world ranking'!$A$2:$A$21,0),2)+0.1)/(INDEX('world ranking'!$A$2:$B$21,MATCH($A247,'world ranking'!$A$2:$A$21,0),2)+0.1))*20</f>
        <v>21.710500932415925</v>
      </c>
      <c r="P247" s="22">
        <f>(INDEX('la-liga ranking'!$A$2:$I$21,MATCH($B247,'la-liga ranking'!$A$2:$A$21,0),4)+0.1)/(INDEX('la-liga ranking'!$A$2:$I$21,MATCH($A247,'la-liga ranking'!$A$2:$A$21,0),4)+0.1)</f>
        <v>1</v>
      </c>
      <c r="Q247" s="22">
        <f>(INDEX('la-liga ranking'!$A$2:$I$21,MATCH($B247,'la-liga ranking'!$A$2:$A$21,0),5)+0.1)/(INDEX('la-liga ranking'!$A$2:$I$21,MATCH($A247,'la-liga ranking'!$A$2:$A$21,0),5)+0.1)</f>
        <v>0.93377483443708609</v>
      </c>
      <c r="R247" s="22">
        <f t="shared" si="59"/>
        <v>24.144046845969882</v>
      </c>
      <c r="S247" s="22">
        <f t="shared" si="60"/>
        <v>26.819237527182942</v>
      </c>
      <c r="T247" s="22">
        <f t="shared" si="54"/>
        <v>50.963284373152824</v>
      </c>
      <c r="U247" s="14">
        <f t="shared" si="55"/>
        <v>0.47375374532746622</v>
      </c>
      <c r="V247" s="14">
        <f t="shared" si="56"/>
        <v>0.52624625467253383</v>
      </c>
      <c r="W247" t="str">
        <f t="shared" si="57"/>
        <v>A</v>
      </c>
      <c r="X247" t="b">
        <f t="shared" si="58"/>
        <v>1</v>
      </c>
    </row>
    <row r="248" spans="1:24" x14ac:dyDescent="0.25">
      <c r="A248" t="str">
        <v>Levante</v>
      </c>
      <c r="B248" t="str">
        <v>Granada</v>
      </c>
      <c r="C248">
        <v>0</v>
      </c>
      <c r="D248">
        <v>3</v>
      </c>
      <c r="E248" t="str">
        <v>A</v>
      </c>
      <c r="F248" s="22">
        <f>INDEX('la-liga ranking'!$A$2:$I$21,MATCH($A248,'la-liga ranking'!$A$2:$A$21,0),7)/(INDEX('la-liga ranking'!$A$2:$I$21,MATCH($B248,'la-liga ranking'!$A$2:$A$21,0),7)+0.1)</f>
        <v>1.0208816705336428</v>
      </c>
      <c r="G248" s="22">
        <f>INDEX('la-liga ranking'!$A$2:$I$21,MATCH($A248,'la-liga ranking'!$A$2:$A$21,0),8)/(INDEX('la-liga ranking'!$A$2:$I$21,MATCH($B248,'la-liga ranking'!$A$2:$A$21,0),8)+0.1)*-1</f>
        <v>-1.1336717428087986</v>
      </c>
      <c r="H248" s="22">
        <f>INDEX('la-liga ranking'!$A$2:$I$21,MATCH($A248,'la-liga ranking'!$A$2:$A$21,0),9)/(INDEX('la-liga ranking'!$A$2:$I$21,MATCH($B248,'la-liga ranking'!$A$2:$A$21,0),9)+0.1)</f>
        <v>0.85043988269794712</v>
      </c>
      <c r="I248" s="22">
        <f>(INDEX('world ranking'!$A$2:$B$21,MATCH($A248,'world ranking'!$A$2:$A$21,0),2)/(INDEX('world ranking'!$A$2:$B$21,MATCH($B248,'world ranking'!$A$2:$A$21,0),2)+0.1))*20</f>
        <v>19.483280716448682</v>
      </c>
      <c r="J248" s="22">
        <f>(INDEX('la-liga ranking'!$A$2:$I$21,MATCH($A248,'la-liga ranking'!$A$2:$A$21,0),4)/(INDEX('la-liga ranking'!$A$2:$I$21,MATCH($B248,'la-liga ranking'!$A$2:$A$21,0),4)+0.1))*1</f>
        <v>0.84507042253521136</v>
      </c>
      <c r="K248" s="22">
        <f>(INDEX('la-liga ranking'!$A$2:$I$21,MATCH($A248,'la-liga ranking'!$A$2:$A$21,0),5)/(INDEX('la-liga ranking'!$A$2:$I$21,MATCH($B248,'la-liga ranking'!$A$2:$A$21,0),5)+0.1))*-1</f>
        <v>-1.1920529801324504</v>
      </c>
      <c r="L248" s="22">
        <f>(INDEX('la-liga ranking'!$A$2:$I$21,MATCH($B248,'la-liga ranking'!$A$2:$A$21,0),7)+0.1)/INDEX('la-liga ranking'!$A$2:$I$21,MATCH($A248,'la-liga ranking'!$A$2:$A$21,0),7)</f>
        <v>0.97954545454545461</v>
      </c>
      <c r="M248" s="22">
        <f>(INDEX('la-liga ranking'!$A$2:$I$21,MATCH($B248,'la-liga ranking'!$A$2:$A$21,0),8)+0.1)/INDEX('la-liga ranking'!$A$2:$I$21,MATCH($A248,'la-liga ranking'!$A$2:$A$21,0),8)*-1</f>
        <v>-0.88208955223880603</v>
      </c>
      <c r="N248" s="22">
        <f>(INDEX('la-liga ranking'!$A$2:$I$21,MATCH($B248,'la-liga ranking'!$A$2:$A$21,0),9)+0.1)/(INDEX('la-liga ranking'!$A$2:$I$21,MATCH($A248,'la-liga ranking'!$A$2:$A$21,0),9)+0.1)</f>
        <v>1.1718213058419245</v>
      </c>
      <c r="O248" s="22">
        <f>((INDEX('world ranking'!$A$2:$B$21,MATCH($B248,'world ranking'!$A$2:$A$21,0),2)+0.1)/(INDEX('world ranking'!$A$2:$B$21,MATCH($A248,'world ranking'!$A$2:$A$21,0),2)+0.1))*20</f>
        <v>20.529065537993517</v>
      </c>
      <c r="P248" s="22">
        <f>(INDEX('la-liga ranking'!$A$2:$I$21,MATCH($B248,'la-liga ranking'!$A$2:$A$21,0),4)+0.1)/(INDEX('la-liga ranking'!$A$2:$I$21,MATCH($A248,'la-liga ranking'!$A$2:$A$21,0),4)+0.1)*1</f>
        <v>1.1639344262295082</v>
      </c>
      <c r="Q248" s="22">
        <f>(INDEX('la-liga ranking'!$A$2:$I$21,MATCH($B248,'la-liga ranking'!$A$2:$A$21,0),5)+0.1)/(INDEX('la-liga ranking'!$A$2:$I$21,MATCH($A248,'la-liga ranking'!$A$2:$A$21,0),5)+0.1)*-1</f>
        <v>-0.83425414364640871</v>
      </c>
      <c r="R248" s="22">
        <f t="shared" ref="R248:R249" si="70">(SUM(F248:K248))*1.05</f>
        <v>20.867645367737946</v>
      </c>
      <c r="S248" s="22">
        <f t="shared" si="60"/>
        <v>22.128023028725192</v>
      </c>
      <c r="T248" s="22">
        <f t="shared" si="54"/>
        <v>42.995668396463138</v>
      </c>
      <c r="U248" s="14">
        <f t="shared" si="55"/>
        <v>0.48534296932698778</v>
      </c>
      <c r="V248" s="14">
        <f t="shared" si="56"/>
        <v>0.51465703067301227</v>
      </c>
      <c r="W248" t="str">
        <f t="shared" si="57"/>
        <v>A</v>
      </c>
      <c r="X248" t="b">
        <f t="shared" si="58"/>
        <v>1</v>
      </c>
    </row>
    <row r="249" spans="1:24" x14ac:dyDescent="0.25">
      <c r="A249" t="str">
        <v>Athletic Club</v>
      </c>
      <c r="B249" t="str">
        <v>Deportivo Alavés</v>
      </c>
      <c r="C249">
        <v>1</v>
      </c>
      <c r="D249">
        <v>0</v>
      </c>
      <c r="E249" t="str">
        <v>H</v>
      </c>
      <c r="F249" s="22">
        <f>INDEX('la-liga ranking'!$A$2:$I$21,MATCH($A249,'la-liga ranking'!$A$2:$A$21,0),7)/(INDEX('la-liga ranking'!$A$2:$I$21,MATCH($B249,'la-liga ranking'!$A$2:$A$21,0),7)+0.1)</f>
        <v>1.4590747330960854</v>
      </c>
      <c r="G249" s="22">
        <f>INDEX('la-liga ranking'!$A$2:$I$21,MATCH($A249,'la-liga ranking'!$A$2:$A$21,0),8)/(INDEX('la-liga ranking'!$A$2:$I$21,MATCH($B249,'la-liga ranking'!$A$2:$A$21,0),8)+0.1)*-1</f>
        <v>-0.5657237936772046</v>
      </c>
      <c r="H249" s="22">
        <f>INDEX('la-liga ranking'!$A$2:$I$21,MATCH($A249,'la-liga ranking'!$A$2:$A$21,0),9)/(INDEX('la-liga ranking'!$A$2:$I$21,MATCH($B249,'la-liga ranking'!$A$2:$A$21,0),9)+0.1)</f>
        <v>1.8505338078291813</v>
      </c>
      <c r="I249" s="22">
        <f>(INDEX('world ranking'!$A$2:$B$21,MATCH($A249,'world ranking'!$A$2:$A$21,0),2)/(INDEX('world ranking'!$A$2:$B$21,MATCH($B249,'world ranking'!$A$2:$A$21,0),2)+0.1))*20</f>
        <v>22.251326042826275</v>
      </c>
      <c r="J249" s="22">
        <f>(INDEX('la-liga ranking'!$A$2:$I$21,MATCH($A249,'la-liga ranking'!$A$2:$A$21,0),4)/(INDEX('la-liga ranking'!$A$2:$I$21,MATCH($B249,'la-liga ranking'!$A$2:$A$21,0),4)+0.1))*1</f>
        <v>1.8309859154929577</v>
      </c>
      <c r="K249" s="22">
        <f>(INDEX('la-liga ranking'!$A$2:$I$21,MATCH($A249,'la-liga ranking'!$A$2:$A$21,0),5)/(INDEX('la-liga ranking'!$A$2:$I$21,MATCH($B249,'la-liga ranking'!$A$2:$A$21,0),5)+0.1))*-1</f>
        <v>-0.42654028436018954</v>
      </c>
      <c r="L249" s="22">
        <f>(INDEX('la-liga ranking'!$A$2:$I$21,MATCH($B249,'la-liga ranking'!$A$2:$A$21,0),7)+0.1)/INDEX('la-liga ranking'!$A$2:$I$21,MATCH($A249,'la-liga ranking'!$A$2:$A$21,0),7)</f>
        <v>0.68536585365853664</v>
      </c>
      <c r="M249" s="22">
        <f>(INDEX('la-liga ranking'!$A$2:$I$21,MATCH($B249,'la-liga ranking'!$A$2:$A$21,0),8)+0.1)/INDEX('la-liga ranking'!$A$2:$I$21,MATCH($A249,'la-liga ranking'!$A$2:$A$21,0),8)*-1</f>
        <v>-1.7676470588235293</v>
      </c>
      <c r="N249" s="22">
        <f>(INDEX('la-liga ranking'!$A$2:$I$21,MATCH($B249,'la-liga ranking'!$A$2:$A$21,0),9)+0.1)/(INDEX('la-liga ranking'!$A$2:$I$21,MATCH($A249,'la-liga ranking'!$A$2:$A$21,0),9)+0.1)</f>
        <v>0.53934740882917465</v>
      </c>
      <c r="O249" s="22">
        <f>((INDEX('world ranking'!$A$2:$B$21,MATCH($B249,'world ranking'!$A$2:$A$21,0),2)+0.1)/(INDEX('world ranking'!$A$2:$B$21,MATCH($A249,'world ranking'!$A$2:$A$21,0),2)+0.1))*20</f>
        <v>17.975398740509682</v>
      </c>
      <c r="P249" s="22">
        <f>(INDEX('la-liga ranking'!$A$2:$I$21,MATCH($B249,'la-liga ranking'!$A$2:$A$21,0),4)+0.1)/(INDEX('la-liga ranking'!$A$2:$I$21,MATCH($A249,'la-liga ranking'!$A$2:$A$21,0),4)+0.1)*1</f>
        <v>0.5419847328244275</v>
      </c>
      <c r="Q249" s="22">
        <f>(INDEX('la-liga ranking'!$A$2:$I$21,MATCH($B249,'la-liga ranking'!$A$2:$A$21,0),5)+0.1)/(INDEX('la-liga ranking'!$A$2:$I$21,MATCH($A249,'la-liga ranking'!$A$2:$A$21,0),5)+0.1)*-1</f>
        <v>-2.3186813186813189</v>
      </c>
      <c r="R249" s="22">
        <f t="shared" si="70"/>
        <v>27.719639242267462</v>
      </c>
      <c r="S249" s="22">
        <f t="shared" si="60"/>
        <v>15.655768358316974</v>
      </c>
      <c r="T249" s="22">
        <f t="shared" si="54"/>
        <v>43.375407600584438</v>
      </c>
      <c r="U249" s="14">
        <f t="shared" si="55"/>
        <v>0.63906348725340778</v>
      </c>
      <c r="V249" s="14">
        <f t="shared" si="56"/>
        <v>0.36093651274659211</v>
      </c>
      <c r="W249" t="str">
        <f t="shared" si="57"/>
        <v>H</v>
      </c>
      <c r="X249" t="b">
        <f t="shared" si="58"/>
        <v>1</v>
      </c>
    </row>
    <row r="250" spans="1:24" x14ac:dyDescent="0.25">
      <c r="A250" t="str">
        <v>Deportivo Alavés</v>
      </c>
      <c r="B250" t="str">
        <v>Sevilla</v>
      </c>
      <c r="C250">
        <v>0</v>
      </c>
      <c r="D250">
        <v>0</v>
      </c>
      <c r="E250" t="str">
        <v>D</v>
      </c>
      <c r="F250" s="22">
        <f>INDEX('la-liga ranking'!$A$2:$I$21,MATCH($A250,'la-liga ranking'!$A$2:$A$21,0),7)/(INDEX('la-liga ranking'!$A$2:$I$21,MATCH($B250,'la-liga ranking'!$A$2:$A$21,0),7)+0.1)</f>
        <v>0.54794520547945202</v>
      </c>
      <c r="G250" s="22">
        <f>INDEX('la-liga ranking'!$A$2:$I$21,MATCH($A250,'la-liga ranking'!$A$2:$A$21,0),8)/(INDEX('la-liga ranking'!$A$2:$I$21,MATCH($B250,'la-liga ranking'!$A$2:$A$21,0),8)+0.1)</f>
        <v>2.0618556701030926</v>
      </c>
      <c r="H250" s="22">
        <f>INDEX('la-liga ranking'!$A$2:$I$21,MATCH($A250,'la-liga ranking'!$A$2:$A$21,0),9)/(INDEX('la-liga ranking'!$A$2:$I$21,MATCH($B250,'la-liga ranking'!$A$2:$A$21,0),9)+0.1)</f>
        <v>0.43010752688172049</v>
      </c>
      <c r="I250" s="22">
        <f>(INDEX('world ranking'!$A$2:$B$21,MATCH($A250,'world ranking'!$A$2:$A$21,0),2)/(INDEX('world ranking'!$A$2:$B$21,MATCH($B250,'world ranking'!$A$2:$A$21,0),2)+0.1))*20</f>
        <v>16.696736099721175</v>
      </c>
      <c r="J250" s="22">
        <f>INDEX('la-liga ranking'!$A$2:$I$21,MATCH($A250,'la-liga ranking'!$A$2:$A$21,0),4)/(INDEX('la-liga ranking'!$A$2:$I$21,MATCH($B250,'la-liga ranking'!$A$2:$A$21,0),4)+0.1)</f>
        <v>0.40935672514619881</v>
      </c>
      <c r="K250" s="22">
        <f>INDEX('la-liga ranking'!$A$2:$I$21,MATCH($A250,'la-liga ranking'!$A$2:$A$21,0),5)/(INDEX('la-liga ranking'!$A$2:$I$21,MATCH($B250,'la-liga ranking'!$A$2:$A$21,0),5)+0.1)</f>
        <v>5.1219512195121952</v>
      </c>
      <c r="L250" s="22">
        <f>(INDEX('la-liga ranking'!$A$2:$I$21,MATCH($B250,'la-liga ranking'!$A$2:$A$21,0),7)+0.1)/INDEX('la-liga ranking'!$A$2:$I$21,MATCH($A250,'la-liga ranking'!$A$2:$A$21,0),7)</f>
        <v>1.825</v>
      </c>
      <c r="M250" s="22">
        <f>(INDEX('la-liga ranking'!$A$2:$I$21,MATCH($B250,'la-liga ranking'!$A$2:$A$21,0),8)+0.1)/INDEX('la-liga ranking'!$A$2:$I$21,MATCH($A250,'la-liga ranking'!$A$2:$A$21,0),8)</f>
        <v>0.48500000000000004</v>
      </c>
      <c r="N250" s="22">
        <f>(INDEX('la-liga ranking'!$A$2:$I$21,MATCH($B250,'la-liga ranking'!$A$2:$A$21,0),9)+0.1)/(INDEX('la-liga ranking'!$A$2:$I$21,MATCH($A250,'la-liga ranking'!$A$2:$A$21,0),9)+0.1)</f>
        <v>2.3167259786476864</v>
      </c>
      <c r="O250" s="22">
        <f>((INDEX('world ranking'!$A$2:$B$21,MATCH($B250,'world ranking'!$A$2:$A$21,0),2)+0.1)/(INDEX('world ranking'!$A$2:$B$21,MATCH($A250,'world ranking'!$A$2:$A$21,0),2)+0.1))*20</f>
        <v>23.955209220090367</v>
      </c>
      <c r="P250" s="22">
        <f>(INDEX('la-liga ranking'!$A$2:$I$21,MATCH($B250,'la-liga ranking'!$A$2:$A$21,0),4)+0.1)/(INDEX('la-liga ranking'!$A$2:$I$21,MATCH($A250,'la-liga ranking'!$A$2:$A$21,0),4)+0.1)</f>
        <v>2.4084507042253525</v>
      </c>
      <c r="Q250" s="22">
        <f>(INDEX('la-liga ranking'!$A$2:$I$21,MATCH($B250,'la-liga ranking'!$A$2:$A$21,0),5)+0.1)/(INDEX('la-liga ranking'!$A$2:$I$21,MATCH($A250,'la-liga ranking'!$A$2:$A$21,0),5)+0.1)</f>
        <v>0.19431279620853079</v>
      </c>
      <c r="R250" s="22">
        <f t="shared" si="59"/>
        <v>26.152330782483368</v>
      </c>
      <c r="S250" s="22">
        <f t="shared" si="60"/>
        <v>31.184698699171935</v>
      </c>
      <c r="T250" s="22">
        <f t="shared" si="54"/>
        <v>57.337029481655307</v>
      </c>
      <c r="U250" s="14">
        <f t="shared" si="55"/>
        <v>0.45611589960115867</v>
      </c>
      <c r="V250" s="14">
        <f t="shared" si="56"/>
        <v>0.54388410039884127</v>
      </c>
      <c r="W250" t="str">
        <f t="shared" si="57"/>
        <v>A</v>
      </c>
      <c r="X250" t="b">
        <f t="shared" si="58"/>
        <v>1</v>
      </c>
    </row>
    <row r="251" spans="1:24" x14ac:dyDescent="0.25">
      <c r="A251" t="str">
        <v>Osasuna</v>
      </c>
      <c r="B251" t="str">
        <v>Villarreal</v>
      </c>
      <c r="C251">
        <v>1</v>
      </c>
      <c r="D251">
        <v>0</v>
      </c>
      <c r="E251" t="str">
        <v>H</v>
      </c>
      <c r="F251" s="22">
        <f>INDEX('la-liga ranking'!$A$2:$I$21,MATCH($A251,'la-liga ranking'!$A$2:$A$21,0),7)/(INDEX('la-liga ranking'!$A$2:$I$21,MATCH($B251,'la-liga ranking'!$A$2:$A$21,0),7)+0.1)</f>
        <v>0.65335753176043554</v>
      </c>
      <c r="G251" s="22">
        <f>INDEX('la-liga ranking'!$A$2:$I$21,MATCH($A251,'la-liga ranking'!$A$2:$A$21,0),8)/(INDEX('la-liga ranking'!$A$2:$I$21,MATCH($B251,'la-liga ranking'!$A$2:$A$21,0),8)+0.1)*-1</f>
        <v>-1.3489736070381231</v>
      </c>
      <c r="H251" s="22">
        <f>INDEX('la-liga ranking'!$A$2:$I$21,MATCH($A251,'la-liga ranking'!$A$2:$A$21,0),9)/(INDEX('la-liga ranking'!$A$2:$I$21,MATCH($B251,'la-liga ranking'!$A$2:$A$21,0),9)+0.1)</f>
        <v>0.86629001883239165</v>
      </c>
      <c r="I251" s="22">
        <f>(INDEX('world ranking'!$A$2:$B$21,MATCH($A251,'world ranking'!$A$2:$A$21,0),2)/(INDEX('world ranking'!$A$2:$B$21,MATCH($B251,'world ranking'!$A$2:$A$21,0),2)+0.1))*20</f>
        <v>17.757266084281085</v>
      </c>
      <c r="J251" s="22">
        <f>(INDEX('la-liga ranking'!$A$2:$I$21,MATCH($A251,'la-liga ranking'!$A$2:$A$21,0),4)/(INDEX('la-liga ranking'!$A$2:$I$21,MATCH($B251,'la-liga ranking'!$A$2:$A$21,0),4)+0.1))*1</f>
        <v>0.85106382978723405</v>
      </c>
      <c r="K251" s="22">
        <f>(INDEX('la-liga ranking'!$A$2:$I$21,MATCH($A251,'la-liga ranking'!$A$2:$A$21,0),5)/(INDEX('la-liga ranking'!$A$2:$I$21,MATCH($B251,'la-liga ranking'!$A$2:$A$21,0),5)+0.1))*-1</f>
        <v>-1.2871287128712872</v>
      </c>
      <c r="L251" s="22">
        <f>(INDEX('la-liga ranking'!$A$2:$I$21,MATCH($B251,'la-liga ranking'!$A$2:$A$21,0),7)+0.1)/INDEX('la-liga ranking'!$A$2:$I$21,MATCH($A251,'la-liga ranking'!$A$2:$A$21,0),7)</f>
        <v>1.5305555555555557</v>
      </c>
      <c r="M251" s="22">
        <f>(INDEX('la-liga ranking'!$A$2:$I$21,MATCH($B251,'la-liga ranking'!$A$2:$A$21,0),8)+0.1)/INDEX('la-liga ranking'!$A$2:$I$21,MATCH($A251,'la-liga ranking'!$A$2:$A$21,0),8)*-1</f>
        <v>-0.74130434782608701</v>
      </c>
      <c r="N251" s="22">
        <f>(INDEX('la-liga ranking'!$A$2:$I$21,MATCH($B251,'la-liga ranking'!$A$2:$A$21,0),9)+0.1)/(INDEX('la-liga ranking'!$A$2:$I$21,MATCH($A251,'la-liga ranking'!$A$2:$A$21,0),9)+0.1)</f>
        <v>1.1518438177874186</v>
      </c>
      <c r="O251" s="22">
        <f>((INDEX('world ranking'!$A$2:$B$21,MATCH($B251,'world ranking'!$A$2:$A$21,0),2)+0.1)/(INDEX('world ranking'!$A$2:$B$21,MATCH($A251,'world ranking'!$A$2:$A$21,0),2)+0.1))*20</f>
        <v>22.524596250232037</v>
      </c>
      <c r="P251" s="22">
        <f>(INDEX('la-liga ranking'!$A$2:$I$21,MATCH($B251,'la-liga ranking'!$A$2:$A$21,0),4)+0.1)/(INDEX('la-liga ranking'!$A$2:$I$21,MATCH($A251,'la-liga ranking'!$A$2:$A$21,0),4)+0.1)*1</f>
        <v>1.1652892561983472</v>
      </c>
      <c r="Q251" s="22">
        <f>(INDEX('la-liga ranking'!$A$2:$I$21,MATCH($B251,'la-liga ranking'!$A$2:$A$21,0),5)+0.1)/(INDEX('la-liga ranking'!$A$2:$I$21,MATCH($A251,'la-liga ranking'!$A$2:$A$21,0),5)+0.1)*-1</f>
        <v>-0.77099236641221369</v>
      </c>
      <c r="R251" s="22">
        <f t="shared" ref="R251:R260" si="71">(SUM(F251:K251))*1.05</f>
        <v>18.366468901989322</v>
      </c>
      <c r="S251" s="22">
        <f t="shared" si="60"/>
        <v>24.859988165535057</v>
      </c>
      <c r="T251" s="22">
        <f t="shared" si="54"/>
        <v>43.226457067524379</v>
      </c>
      <c r="U251" s="14">
        <f t="shared" si="55"/>
        <v>0.42488952710833833</v>
      </c>
      <c r="V251" s="14">
        <f t="shared" si="56"/>
        <v>0.57511047289166173</v>
      </c>
      <c r="W251" t="str">
        <f t="shared" si="57"/>
        <v>A</v>
      </c>
      <c r="X251" t="b">
        <f t="shared" si="58"/>
        <v>0</v>
      </c>
    </row>
    <row r="252" spans="1:24" x14ac:dyDescent="0.25">
      <c r="A252" t="str">
        <v>Espanyol</v>
      </c>
      <c r="B252" t="str">
        <v>Getafe</v>
      </c>
      <c r="C252">
        <v>2</v>
      </c>
      <c r="D252">
        <v>0</v>
      </c>
      <c r="E252" t="str">
        <v>H</v>
      </c>
      <c r="F252" s="22">
        <f>INDEX('la-liga ranking'!$A$2:$I$21,MATCH($A252,'la-liga ranking'!$A$2:$A$21,0),7)/(INDEX('la-liga ranking'!$A$2:$I$21,MATCH($B252,'la-liga ranking'!$A$2:$A$21,0),7)+0.1)</f>
        <v>1.2218649517684887</v>
      </c>
      <c r="G252" s="22">
        <f>INDEX('la-liga ranking'!$A$2:$I$21,MATCH($A252,'la-liga ranking'!$A$2:$A$21,0),8)/(INDEX('la-liga ranking'!$A$2:$I$21,MATCH($B252,'la-liga ranking'!$A$2:$A$21,0),8)+0.1)*-1</f>
        <v>-1.3477088948787062</v>
      </c>
      <c r="H252" s="22">
        <f>INDEX('la-liga ranking'!$A$2:$I$21,MATCH($A252,'la-liga ranking'!$A$2:$A$21,0),9)/(INDEX('la-liga ranking'!$A$2:$I$21,MATCH($B252,'la-liga ranking'!$A$2:$A$21,0),9)+0.1)</f>
        <v>1.0781671159029649</v>
      </c>
      <c r="I252" s="22">
        <f>(INDEX('world ranking'!$A$2:$B$21,MATCH($A252,'world ranking'!$A$2:$A$21,0),2)/(INDEX('world ranking'!$A$2:$B$21,MATCH($B252,'world ranking'!$A$2:$A$21,0),2)+0.1))*20</f>
        <v>19.328409161442494</v>
      </c>
      <c r="J252" s="22">
        <f>(INDEX('la-liga ranking'!$A$2:$I$21,MATCH($A252,'la-liga ranking'!$A$2:$A$21,0),4)/(INDEX('la-liga ranking'!$A$2:$I$21,MATCH($B252,'la-liga ranking'!$A$2:$A$21,0),4)+0.1))*1</f>
        <v>1.2345679012345681</v>
      </c>
      <c r="K252" s="22">
        <f>(INDEX('la-liga ranking'!$A$2:$I$21,MATCH($A252,'la-liga ranking'!$A$2:$A$21,0),5)/(INDEX('la-liga ranking'!$A$2:$I$21,MATCH($B252,'la-liga ranking'!$A$2:$A$21,0),5)+0.1))*-1</f>
        <v>-1.0638297872340425</v>
      </c>
      <c r="L252" s="22">
        <f>(INDEX('la-liga ranking'!$A$2:$I$21,MATCH($B252,'la-liga ranking'!$A$2:$A$21,0),7)+0.1)/INDEX('la-liga ranking'!$A$2:$I$21,MATCH($A252,'la-liga ranking'!$A$2:$A$21,0),7)</f>
        <v>0.81842105263157894</v>
      </c>
      <c r="M252" s="22">
        <f>(INDEX('la-liga ranking'!$A$2:$I$21,MATCH($B252,'la-liga ranking'!$A$2:$A$21,0),8)+0.1)/INDEX('la-liga ranking'!$A$2:$I$21,MATCH($A252,'la-liga ranking'!$A$2:$A$21,0),8)*-1</f>
        <v>-0.74199999999999999</v>
      </c>
      <c r="N252" s="22">
        <f>(INDEX('la-liga ranking'!$A$2:$I$21,MATCH($B252,'la-liga ranking'!$A$2:$A$21,0),9)+0.1)/(INDEX('la-liga ranking'!$A$2:$I$21,MATCH($A252,'la-liga ranking'!$A$2:$A$21,0),9)+0.1)</f>
        <v>0.92518703241895262</v>
      </c>
      <c r="O252" s="22">
        <f>((INDEX('world ranking'!$A$2:$B$21,MATCH($B252,'world ranking'!$A$2:$A$21,0),2)+0.1)/(INDEX('world ranking'!$A$2:$B$21,MATCH($A252,'world ranking'!$A$2:$A$21,0),2)+0.1))*20</f>
        <v>20.693597071479033</v>
      </c>
      <c r="P252" s="22">
        <f>(INDEX('la-liga ranking'!$A$2:$I$21,MATCH($B252,'la-liga ranking'!$A$2:$A$21,0),4)+0.1)/(INDEX('la-liga ranking'!$A$2:$I$21,MATCH($A252,'la-liga ranking'!$A$2:$A$21,0),4)+0.1)*1</f>
        <v>0.80198019801980203</v>
      </c>
      <c r="Q252" s="22">
        <f>(INDEX('la-liga ranking'!$A$2:$I$21,MATCH($B252,'la-liga ranking'!$A$2:$A$21,0),5)+0.1)/(INDEX('la-liga ranking'!$A$2:$I$21,MATCH($A252,'la-liga ranking'!$A$2:$A$21,0),5)+0.1)*-1</f>
        <v>-0.93377483443708609</v>
      </c>
      <c r="R252" s="22">
        <f t="shared" si="71"/>
        <v>21.474043970647557</v>
      </c>
      <c r="S252" s="22">
        <f t="shared" si="60"/>
        <v>21.563410520112281</v>
      </c>
      <c r="T252" s="22">
        <f t="shared" si="54"/>
        <v>43.037454490759842</v>
      </c>
      <c r="U252" s="14">
        <f t="shared" si="55"/>
        <v>0.49896175842040197</v>
      </c>
      <c r="V252" s="14">
        <f t="shared" si="56"/>
        <v>0.50103824157959798</v>
      </c>
      <c r="W252" t="str">
        <f t="shared" si="57"/>
        <v>A</v>
      </c>
      <c r="X252" t="b">
        <f t="shared" si="58"/>
        <v>0</v>
      </c>
    </row>
    <row r="253" spans="1:24" x14ac:dyDescent="0.25">
      <c r="A253" t="str">
        <v>Valencia</v>
      </c>
      <c r="B253" t="str">
        <v>Granada</v>
      </c>
      <c r="C253">
        <v>3</v>
      </c>
      <c r="D253">
        <v>1</v>
      </c>
      <c r="E253" t="str">
        <v>H</v>
      </c>
      <c r="F253" s="22">
        <f>INDEX('la-liga ranking'!$A$2:$I$21,MATCH($A253,'la-liga ranking'!$A$2:$A$21,0),7)/(INDEX('la-liga ranking'!$A$2:$I$21,MATCH($B253,'la-liga ranking'!$A$2:$A$21,0),7)+0.1)</f>
        <v>1.0440835266821344</v>
      </c>
      <c r="G253" s="22">
        <f>INDEX('la-liga ranking'!$A$2:$I$21,MATCH($A253,'la-liga ranking'!$A$2:$A$21,0),8)/(INDEX('la-liga ranking'!$A$2:$I$21,MATCH($B253,'la-liga ranking'!$A$2:$A$21,0),8)+0.1)*-1</f>
        <v>-0.82910321489001693</v>
      </c>
      <c r="H253" s="22">
        <f>INDEX('la-liga ranking'!$A$2:$I$21,MATCH($A253,'la-liga ranking'!$A$2:$A$21,0),9)/(INDEX('la-liga ranking'!$A$2:$I$21,MATCH($B253,'la-liga ranking'!$A$2:$A$21,0),9)+0.1)</f>
        <v>1.2903225806451613</v>
      </c>
      <c r="I253" s="22">
        <f>(INDEX('world ranking'!$A$2:$B$21,MATCH($A253,'world ranking'!$A$2:$A$21,0),2)/(INDEX('world ranking'!$A$2:$B$21,MATCH($B253,'world ranking'!$A$2:$A$21,0),2)+0.1))*20</f>
        <v>21.235745119515496</v>
      </c>
      <c r="J253" s="22">
        <f>(INDEX('la-liga ranking'!$A$2:$I$21,MATCH($A253,'la-liga ranking'!$A$2:$A$21,0),4)/(INDEX('la-liga ranking'!$A$2:$I$21,MATCH($B253,'la-liga ranking'!$A$2:$A$21,0),4)+0.1))*1</f>
        <v>1.4084507042253522</v>
      </c>
      <c r="K253" s="22">
        <f>(INDEX('la-liga ranking'!$A$2:$I$21,MATCH($A253,'la-liga ranking'!$A$2:$A$21,0),5)/(INDEX('la-liga ranking'!$A$2:$I$21,MATCH($B253,'la-liga ranking'!$A$2:$A$21,0),5)+0.1))*-1</f>
        <v>-0.72847682119205304</v>
      </c>
      <c r="L253" s="22">
        <f>(INDEX('la-liga ranking'!$A$2:$I$21,MATCH($B253,'la-liga ranking'!$A$2:$A$21,0),7)+0.1)/INDEX('la-liga ranking'!$A$2:$I$21,MATCH($A253,'la-liga ranking'!$A$2:$A$21,0),7)</f>
        <v>0.95777777777777784</v>
      </c>
      <c r="M253" s="22">
        <f>(INDEX('la-liga ranking'!$A$2:$I$21,MATCH($B253,'la-liga ranking'!$A$2:$A$21,0),8)+0.1)/INDEX('la-liga ranking'!$A$2:$I$21,MATCH($A253,'la-liga ranking'!$A$2:$A$21,0),8)*-1</f>
        <v>-1.2061224489795919</v>
      </c>
      <c r="N253" s="22">
        <f>(INDEX('la-liga ranking'!$A$2:$I$21,MATCH($B253,'la-liga ranking'!$A$2:$A$21,0),9)+0.1)/(INDEX('la-liga ranking'!$A$2:$I$21,MATCH($A253,'la-liga ranking'!$A$2:$A$21,0),9)+0.1)</f>
        <v>0.77324263038548757</v>
      </c>
      <c r="O253" s="22">
        <f>((INDEX('world ranking'!$A$2:$B$21,MATCH($B253,'world ranking'!$A$2:$A$21,0),2)+0.1)/(INDEX('world ranking'!$A$2:$B$21,MATCH($A253,'world ranking'!$A$2:$A$21,0),2)+0.1))*20</f>
        <v>18.835022146714397</v>
      </c>
      <c r="P253" s="22">
        <f>(INDEX('la-liga ranking'!$A$2:$I$21,MATCH($B253,'la-liga ranking'!$A$2:$A$21,0),4)+0.1)/(INDEX('la-liga ranking'!$A$2:$I$21,MATCH($A253,'la-liga ranking'!$A$2:$A$21,0),4)+0.1)*1</f>
        <v>0.70297029702970293</v>
      </c>
      <c r="Q253" s="22">
        <f>(INDEX('la-liga ranking'!$A$2:$I$21,MATCH($B253,'la-liga ranking'!$A$2:$A$21,0),5)+0.1)/(INDEX('la-liga ranking'!$A$2:$I$21,MATCH($A253,'la-liga ranking'!$A$2:$A$21,0),5)+0.1)*-1</f>
        <v>-1.3603603603603605</v>
      </c>
      <c r="R253" s="22">
        <f t="shared" si="71"/>
        <v>24.592072989735378</v>
      </c>
      <c r="S253" s="22">
        <f t="shared" si="60"/>
        <v>18.702530042567414</v>
      </c>
      <c r="T253" s="22">
        <f t="shared" si="54"/>
        <v>43.294603032302788</v>
      </c>
      <c r="U253" s="14">
        <f t="shared" si="55"/>
        <v>0.56801705680005532</v>
      </c>
      <c r="V253" s="14">
        <f t="shared" si="56"/>
        <v>0.43198294319994479</v>
      </c>
      <c r="W253" t="str">
        <f t="shared" si="57"/>
        <v>H</v>
      </c>
      <c r="X253" t="b">
        <f t="shared" si="58"/>
        <v>1</v>
      </c>
    </row>
    <row r="254" spans="1:24" x14ac:dyDescent="0.25">
      <c r="A254" t="str">
        <v>Real Madrid</v>
      </c>
      <c r="B254" t="str">
        <v>Real Sociedad</v>
      </c>
      <c r="C254">
        <v>4</v>
      </c>
      <c r="D254">
        <v>1</v>
      </c>
      <c r="E254" t="str">
        <v>H</v>
      </c>
      <c r="F254" s="22">
        <f>INDEX('la-liga ranking'!$A$2:$I$21,MATCH($A254,'la-liga ranking'!$A$2:$A$21,0),7)/(INDEX('la-liga ranking'!$A$2:$I$21,MATCH($B254,'la-liga ranking'!$A$2:$A$21,0),7)+0.1)</f>
        <v>2.1407624633431084</v>
      </c>
      <c r="G254" s="22">
        <f>INDEX('la-liga ranking'!$A$2:$I$21,MATCH($A254,'la-liga ranking'!$A$2:$A$21,0),8)/(INDEX('la-liga ranking'!$A$2:$I$21,MATCH($B254,'la-liga ranking'!$A$2:$A$21,0),8)+0.1)*-1</f>
        <v>-0.87976539589442815</v>
      </c>
      <c r="H254" s="22">
        <f>INDEX('la-liga ranking'!$A$2:$I$21,MATCH($A254,'la-liga ranking'!$A$2:$A$21,0),9)/(INDEX('la-liga ranking'!$A$2:$I$21,MATCH($B254,'la-liga ranking'!$A$2:$A$21,0),9)+0.1)</f>
        <v>1.4438502673796791</v>
      </c>
      <c r="I254" s="22">
        <f>(INDEX('world ranking'!$A$2:$B$21,MATCH($A254,'world ranking'!$A$2:$A$21,0),2)/(INDEX('world ranking'!$A$2:$B$21,MATCH($B254,'world ranking'!$A$2:$A$21,0),2)+0.1))*20</f>
        <v>23.209963992680478</v>
      </c>
      <c r="J254" s="22">
        <f>(INDEX('la-liga ranking'!$A$2:$I$21,MATCH($A254,'la-liga ranking'!$A$2:$A$21,0),4)/(INDEX('la-liga ranking'!$A$2:$I$21,MATCH($B254,'la-liga ranking'!$A$2:$A$21,0),4)+0.1))*1</f>
        <v>1.6556291390728477</v>
      </c>
      <c r="K254" s="22">
        <f>(INDEX('la-liga ranking'!$A$2:$I$21,MATCH($A254,'la-liga ranking'!$A$2:$A$21,0),5)/(INDEX('la-liga ranking'!$A$2:$I$21,MATCH($B254,'la-liga ranking'!$A$2:$A$21,0),5)+0.1))*-1</f>
        <v>-0.43956043956043955</v>
      </c>
      <c r="L254" s="22">
        <f>(INDEX('la-liga ranking'!$A$2:$I$21,MATCH($B254,'la-liga ranking'!$A$2:$A$21,0),7)+0.1)/INDEX('la-liga ranking'!$A$2:$I$21,MATCH($A254,'la-liga ranking'!$A$2:$A$21,0),7)</f>
        <v>0.4671232876712329</v>
      </c>
      <c r="M254" s="22">
        <f>(INDEX('la-liga ranking'!$A$2:$I$21,MATCH($B254,'la-liga ranking'!$A$2:$A$21,0),8)+0.1)/INDEX('la-liga ranking'!$A$2:$I$21,MATCH($A254,'la-liga ranking'!$A$2:$A$21,0),8)*-1</f>
        <v>-1.1366666666666667</v>
      </c>
      <c r="N254" s="22">
        <f>(INDEX('la-liga ranking'!$A$2:$I$21,MATCH($B254,'la-liga ranking'!$A$2:$A$21,0),9)+0.1)/(INDEX('la-liga ranking'!$A$2:$I$21,MATCH($A254,'la-liga ranking'!$A$2:$A$21,0),9)+0.1)</f>
        <v>0.69173859432799023</v>
      </c>
      <c r="O254" s="22">
        <f>((INDEX('world ranking'!$A$2:$B$21,MATCH($B254,'world ranking'!$A$2:$A$21,0),2)+0.1)/(INDEX('world ranking'!$A$2:$B$21,MATCH($A254,'world ranking'!$A$2:$A$21,0),2)+0.1))*20</f>
        <v>17.233101063018157</v>
      </c>
      <c r="P254" s="22">
        <f>(INDEX('la-liga ranking'!$A$2:$I$21,MATCH($B254,'la-liga ranking'!$A$2:$A$21,0),4)+0.1)/(INDEX('la-liga ranking'!$A$2:$I$21,MATCH($A254,'la-liga ranking'!$A$2:$A$21,0),4)+0.1)*1</f>
        <v>0.60159362549800788</v>
      </c>
      <c r="Q254" s="22">
        <f>(INDEX('la-liga ranking'!$A$2:$I$21,MATCH($B254,'la-liga ranking'!$A$2:$A$21,0),5)+0.1)/(INDEX('la-liga ranking'!$A$2:$I$21,MATCH($A254,'la-liga ranking'!$A$2:$A$21,0),5)+0.1)*-1</f>
        <v>-2.2195121951219514</v>
      </c>
      <c r="R254" s="22">
        <f t="shared" si="71"/>
        <v>28.48742402837231</v>
      </c>
      <c r="S254" s="22">
        <f t="shared" si="60"/>
        <v>15.63737770872677</v>
      </c>
      <c r="T254" s="22">
        <f t="shared" si="54"/>
        <v>44.124801737099077</v>
      </c>
      <c r="U254" s="14">
        <f t="shared" si="55"/>
        <v>0.64561024428174973</v>
      </c>
      <c r="V254" s="14">
        <f t="shared" si="56"/>
        <v>0.35438975571825038</v>
      </c>
      <c r="W254" t="str">
        <f t="shared" si="57"/>
        <v>H</v>
      </c>
      <c r="X254" t="b">
        <f t="shared" si="58"/>
        <v>1</v>
      </c>
    </row>
    <row r="255" spans="1:24" x14ac:dyDescent="0.25">
      <c r="A255" t="str">
        <v>Cádiz</v>
      </c>
      <c r="B255" t="str">
        <v>Rayo Vallecano</v>
      </c>
      <c r="C255">
        <v>2</v>
      </c>
      <c r="D255">
        <v>0</v>
      </c>
      <c r="E255" t="str">
        <v>H</v>
      </c>
      <c r="F255" s="22">
        <f>INDEX('la-liga ranking'!$A$2:$I$21,MATCH($A255,'la-liga ranking'!$A$2:$A$21,0),7)/(INDEX('la-liga ranking'!$A$2:$I$21,MATCH($B255,'la-liga ranking'!$A$2:$A$21,0),7)+0.1)</f>
        <v>0.94017094017094016</v>
      </c>
      <c r="G255" s="22">
        <f>INDEX('la-liga ranking'!$A$2:$I$21,MATCH($A255,'la-liga ranking'!$A$2:$A$21,0),8)/(INDEX('la-liga ranking'!$A$2:$I$21,MATCH($B255,'la-liga ranking'!$A$2:$A$21,0),8)+0.1)*-1</f>
        <v>-1.2020460358056266</v>
      </c>
      <c r="H255" s="22">
        <f>INDEX('la-liga ranking'!$A$2:$I$21,MATCH($A255,'la-liga ranking'!$A$2:$A$21,0),9)/(INDEX('la-liga ranking'!$A$2:$I$21,MATCH($B255,'la-liga ranking'!$A$2:$A$21,0),9)+0.1)</f>
        <v>0.83135391923990498</v>
      </c>
      <c r="I255" s="22">
        <f>(INDEX('world ranking'!$A$2:$B$21,MATCH($A255,'world ranking'!$A$2:$A$21,0),2)/(INDEX('world ranking'!$A$2:$B$21,MATCH($B255,'world ranking'!$A$2:$A$21,0),2)+0.1))*20</f>
        <v>19.381390264291689</v>
      </c>
      <c r="J255" s="22">
        <f>(INDEX('la-liga ranking'!$A$2:$I$21,MATCH($A255,'la-liga ranking'!$A$2:$A$21,0),4)/(INDEX('la-liga ranking'!$A$2:$I$21,MATCH($B255,'la-liga ranking'!$A$2:$A$21,0),4)+0.1))*1</f>
        <v>0.63063063063063063</v>
      </c>
      <c r="K255" s="22">
        <f>(INDEX('la-liga ranking'!$A$2:$I$21,MATCH($A255,'la-liga ranking'!$A$2:$A$21,0),5)/(INDEX('la-liga ranking'!$A$2:$I$21,MATCH($B255,'la-liga ranking'!$A$2:$A$21,0),5)+0.1))*-1</f>
        <v>-0.92715231788079477</v>
      </c>
      <c r="L255" s="22">
        <f>(INDEX('la-liga ranking'!$A$2:$I$21,MATCH($B255,'la-liga ranking'!$A$2:$A$21,0),7)+0.1)/INDEX('la-liga ranking'!$A$2:$I$21,MATCH($A255,'la-liga ranking'!$A$2:$A$21,0),7)</f>
        <v>1.0636363636363637</v>
      </c>
      <c r="M255" s="22">
        <f>(INDEX('la-liga ranking'!$A$2:$I$21,MATCH($B255,'la-liga ranking'!$A$2:$A$21,0),8)+0.1)/INDEX('la-liga ranking'!$A$2:$I$21,MATCH($A255,'la-liga ranking'!$A$2:$A$21,0),8)*-1</f>
        <v>-0.83191489361702131</v>
      </c>
      <c r="N255" s="22">
        <f>(INDEX('la-liga ranking'!$A$2:$I$21,MATCH($B255,'la-liga ranking'!$A$2:$A$21,0),9)+0.1)/(INDEX('la-liga ranking'!$A$2:$I$21,MATCH($A255,'la-liga ranking'!$A$2:$A$21,0),9)+0.1)</f>
        <v>1.1994301994301995</v>
      </c>
      <c r="O255" s="22">
        <f>((INDEX('world ranking'!$A$2:$B$21,MATCH($B255,'world ranking'!$A$2:$A$21,0),2)+0.1)/(INDEX('world ranking'!$A$2:$B$21,MATCH($A255,'world ranking'!$A$2:$A$21,0),2)+0.1))*20</f>
        <v>20.636984937960321</v>
      </c>
      <c r="P255" s="22">
        <f>(INDEX('la-liga ranking'!$A$2:$I$21,MATCH($B255,'la-liga ranking'!$A$2:$A$21,0),4)+0.1)/(INDEX('la-liga ranking'!$A$2:$I$21,MATCH($A255,'la-liga ranking'!$A$2:$A$21,0),4)+0.1)*1</f>
        <v>1.563380281690141</v>
      </c>
      <c r="Q255" s="22">
        <f>(INDEX('la-liga ranking'!$A$2:$I$21,MATCH($B255,'la-liga ranking'!$A$2:$A$21,0),5)+0.1)/(INDEX('la-liga ranking'!$A$2:$I$21,MATCH($A255,'la-liga ranking'!$A$2:$A$21,0),5)+0.1)*-1</f>
        <v>-1.0709219858156029</v>
      </c>
      <c r="R255" s="22">
        <f t="shared" si="71"/>
        <v>20.637064770679082</v>
      </c>
      <c r="S255" s="22">
        <f t="shared" si="60"/>
        <v>22.5605949032844</v>
      </c>
      <c r="T255" s="22">
        <f t="shared" si="54"/>
        <v>43.197659673963486</v>
      </c>
      <c r="U255" s="14">
        <f t="shared" si="55"/>
        <v>0.47773571361130135</v>
      </c>
      <c r="V255" s="14">
        <f t="shared" si="56"/>
        <v>0.5222642863886986</v>
      </c>
      <c r="W255" t="str">
        <f t="shared" si="57"/>
        <v>A</v>
      </c>
      <c r="X255" t="b">
        <f t="shared" si="58"/>
        <v>0</v>
      </c>
    </row>
    <row r="256" spans="1:24" x14ac:dyDescent="0.25">
      <c r="A256" t="str">
        <v>Elche CF</v>
      </c>
      <c r="B256" t="str">
        <v>Barcelona</v>
      </c>
      <c r="C256">
        <v>1</v>
      </c>
      <c r="D256">
        <v>2</v>
      </c>
      <c r="E256" t="str">
        <v>A</v>
      </c>
      <c r="F256" s="22">
        <f>INDEX('la-liga ranking'!$A$2:$I$21,MATCH($A256,'la-liga ranking'!$A$2:$A$21,0),7)/(INDEX('la-liga ranking'!$A$2:$I$21,MATCH($B256,'la-liga ranking'!$A$2:$A$21,0),7)+0.1)</f>
        <v>0.56835637480798773</v>
      </c>
      <c r="G256" s="22">
        <f>INDEX('la-liga ranking'!$A$2:$I$21,MATCH($A256,'la-liga ranking'!$A$2:$A$21,0),8)/(INDEX('la-liga ranking'!$A$2:$I$21,MATCH($B256,'la-liga ranking'!$A$2:$A$21,0),8)+0.1)*-1</f>
        <v>-1.3675213675213675</v>
      </c>
      <c r="H256" s="22">
        <f>INDEX('la-liga ranking'!$A$2:$I$21,MATCH($A256,'la-liga ranking'!$A$2:$A$21,0),9)/(INDEX('la-liga ranking'!$A$2:$I$21,MATCH($B256,'la-liga ranking'!$A$2:$A$21,0),9)+0.1)</f>
        <v>0.56439942112879893</v>
      </c>
      <c r="I256" s="22">
        <f>(INDEX('world ranking'!$A$2:$B$21,MATCH($A256,'world ranking'!$A$2:$A$21,0),2)/(INDEX('world ranking'!$A$2:$B$21,MATCH($B256,'world ranking'!$A$2:$A$21,0),2)+0.1))*20</f>
        <v>16.877772433327991</v>
      </c>
      <c r="J256" s="22">
        <f>(INDEX('la-liga ranking'!$A$2:$I$21,MATCH($A256,'la-liga ranking'!$A$2:$A$21,0),4)/(INDEX('la-liga ranking'!$A$2:$I$21,MATCH($B256,'la-liga ranking'!$A$2:$A$21,0),4)+0.1))*1</f>
        <v>0.49751243781094523</v>
      </c>
      <c r="K256" s="22">
        <f>(INDEX('la-liga ranking'!$A$2:$I$21,MATCH($A256,'la-liga ranking'!$A$2:$A$21,0),5)/(INDEX('la-liga ranking'!$A$2:$I$21,MATCH($B256,'la-liga ranking'!$A$2:$A$21,0),5)+0.1))*-1</f>
        <v>-2.6229508196721314</v>
      </c>
      <c r="L256" s="22">
        <f>(INDEX('la-liga ranking'!$A$2:$I$21,MATCH($B256,'la-liga ranking'!$A$2:$A$21,0),7)+0.1)/INDEX('la-liga ranking'!$A$2:$I$21,MATCH($A256,'la-liga ranking'!$A$2:$A$21,0),7)</f>
        <v>1.7594594594594593</v>
      </c>
      <c r="M256" s="22">
        <f>(INDEX('la-liga ranking'!$A$2:$I$21,MATCH($B256,'la-liga ranking'!$A$2:$A$21,0),8)+0.1)/INDEX('la-liga ranking'!$A$2:$I$21,MATCH($A256,'la-liga ranking'!$A$2:$A$21,0),8)*-1</f>
        <v>-0.73125000000000007</v>
      </c>
      <c r="N256" s="22">
        <f>(INDEX('la-liga ranking'!$A$2:$I$21,MATCH($B256,'la-liga ranking'!$A$2:$A$21,0),9)+0.1)/(INDEX('la-liga ranking'!$A$2:$I$21,MATCH($A256,'la-liga ranking'!$A$2:$A$21,0),9)+0.1)</f>
        <v>1.7672634271099743</v>
      </c>
      <c r="O256" s="22">
        <f>((INDEX('world ranking'!$A$2:$B$21,MATCH($B256,'world ranking'!$A$2:$A$21,0),2)+0.1)/(INDEX('world ranking'!$A$2:$B$21,MATCH($A256,'world ranking'!$A$2:$A$21,0),2)+0.1))*20</f>
        <v>23.698309163447533</v>
      </c>
      <c r="P256" s="22">
        <f>(INDEX('la-liga ranking'!$A$2:$I$21,MATCH($B256,'la-liga ranking'!$A$2:$A$21,0),4)+0.1)/(INDEX('la-liga ranking'!$A$2:$I$21,MATCH($A256,'la-liga ranking'!$A$2:$A$21,0),4)+0.1)*1</f>
        <v>1.9900990099009903</v>
      </c>
      <c r="Q256" s="22">
        <f>(INDEX('la-liga ranking'!$A$2:$I$21,MATCH($B256,'la-liga ranking'!$A$2:$A$21,0),5)+0.1)/(INDEX('la-liga ranking'!$A$2:$I$21,MATCH($A256,'la-liga ranking'!$A$2:$A$21,0),5)+0.1)*-1</f>
        <v>-0.37888198757763969</v>
      </c>
      <c r="R256" s="22">
        <f t="shared" si="71"/>
        <v>15.243446903876338</v>
      </c>
      <c r="S256" s="22">
        <f t="shared" si="60"/>
        <v>28.10499907234032</v>
      </c>
      <c r="T256" s="22">
        <f t="shared" si="54"/>
        <v>43.348445976216659</v>
      </c>
      <c r="U256" s="14">
        <f t="shared" si="55"/>
        <v>0.35164921280545397</v>
      </c>
      <c r="V256" s="14">
        <f t="shared" si="56"/>
        <v>0.64835078719454597</v>
      </c>
      <c r="W256" t="str">
        <f t="shared" si="57"/>
        <v>A</v>
      </c>
      <c r="X256" t="b">
        <f t="shared" si="58"/>
        <v>1</v>
      </c>
    </row>
    <row r="257" spans="1:24" x14ac:dyDescent="0.25">
      <c r="A257" t="str">
        <v>Celta Vigo</v>
      </c>
      <c r="B257" t="str">
        <v>RCD Mallorca</v>
      </c>
      <c r="C257">
        <v>2</v>
      </c>
      <c r="D257">
        <v>1</v>
      </c>
      <c r="E257" t="str">
        <v>H</v>
      </c>
      <c r="F257" s="22">
        <f>INDEX('la-liga ranking'!$A$2:$I$21,MATCH($A257,'la-liga ranking'!$A$2:$A$21,0),7)/(INDEX('la-liga ranking'!$A$2:$I$21,MATCH($B257,'la-liga ranking'!$A$2:$A$21,0),7)+0.1)</f>
        <v>1.2772585669781931</v>
      </c>
      <c r="G257" s="22">
        <f>INDEX('la-liga ranking'!$A$2:$I$21,MATCH($A257,'la-liga ranking'!$A$2:$A$21,0),8)/(INDEX('la-liga ranking'!$A$2:$I$21,MATCH($B257,'la-liga ranking'!$A$2:$A$21,0),8)+0.1)*-1</f>
        <v>-0.61191626409017708</v>
      </c>
      <c r="H257" s="22">
        <f>INDEX('la-liga ranking'!$A$2:$I$21,MATCH($A257,'la-liga ranking'!$A$2:$A$21,0),9)/(INDEX('la-liga ranking'!$A$2:$I$21,MATCH($B257,'la-liga ranking'!$A$2:$A$21,0),9)+0.1)</f>
        <v>1.3395638629283488</v>
      </c>
      <c r="I257" s="22">
        <f>(INDEX('world ranking'!$A$2:$B$21,MATCH($A257,'world ranking'!$A$2:$A$21,0),2)/(INDEX('world ranking'!$A$2:$B$21,MATCH($B257,'world ranking'!$A$2:$A$21,0),2)+0.1))*20</f>
        <v>22.092794974150909</v>
      </c>
      <c r="J257" s="22">
        <f>(INDEX('la-liga ranking'!$A$2:$I$21,MATCH($A257,'la-liga ranking'!$A$2:$A$21,0),4)/(INDEX('la-liga ranking'!$A$2:$I$21,MATCH($B257,'la-liga ranking'!$A$2:$A$21,0),4)+0.1))*1</f>
        <v>1.3580246913580247</v>
      </c>
      <c r="K257" s="22">
        <f>(INDEX('la-liga ranking'!$A$2:$I$21,MATCH($A257,'la-liga ranking'!$A$2:$A$21,0),5)/(INDEX('la-liga ranking'!$A$2:$I$21,MATCH($B257,'la-liga ranking'!$A$2:$A$21,0),5)+0.1))*-1</f>
        <v>-0.73298429319371727</v>
      </c>
      <c r="L257" s="22">
        <f>(INDEX('la-liga ranking'!$A$2:$I$21,MATCH($B257,'la-liga ranking'!$A$2:$A$21,0),7)+0.1)/INDEX('la-liga ranking'!$A$2:$I$21,MATCH($A257,'la-liga ranking'!$A$2:$A$21,0),7)</f>
        <v>0.78292682926829271</v>
      </c>
      <c r="M257" s="22">
        <f>(INDEX('la-liga ranking'!$A$2:$I$21,MATCH($B257,'la-liga ranking'!$A$2:$A$21,0),8)+0.1)/INDEX('la-liga ranking'!$A$2:$I$21,MATCH($A257,'la-liga ranking'!$A$2:$A$21,0),8)*-1</f>
        <v>-1.6342105263157896</v>
      </c>
      <c r="N257" s="22">
        <f>(INDEX('la-liga ranking'!$A$2:$I$21,MATCH($B257,'la-liga ranking'!$A$2:$A$21,0),9)+0.1)/(INDEX('la-liga ranking'!$A$2:$I$21,MATCH($A257,'la-liga ranking'!$A$2:$A$21,0),9)+0.1)</f>
        <v>0.74477958236658937</v>
      </c>
      <c r="O257" s="22">
        <f>((INDEX('world ranking'!$A$2:$B$21,MATCH($B257,'world ranking'!$A$2:$A$21,0),2)+0.1)/(INDEX('world ranking'!$A$2:$B$21,MATCH($A257,'world ranking'!$A$2:$A$21,0),2)+0.1))*20</f>
        <v>18.104377702742728</v>
      </c>
      <c r="P257" s="22">
        <f>(INDEX('la-liga ranking'!$A$2:$I$21,MATCH($B257,'la-liga ranking'!$A$2:$A$21,0),4)+0.1)/(INDEX('la-liga ranking'!$A$2:$I$21,MATCH($A257,'la-liga ranking'!$A$2:$A$21,0),4)+0.1)*1</f>
        <v>0.72972972972972971</v>
      </c>
      <c r="Q257" s="22">
        <f>(INDEX('la-liga ranking'!$A$2:$I$21,MATCH($B257,'la-liga ranking'!$A$2:$A$21,0),5)+0.1)/(INDEX('la-liga ranking'!$A$2:$I$21,MATCH($A257,'la-liga ranking'!$A$2:$A$21,0),5)+0.1)*-1</f>
        <v>-1.3546099290780143</v>
      </c>
      <c r="R257" s="22">
        <f t="shared" si="71"/>
        <v>25.958878615038163</v>
      </c>
      <c r="S257" s="22">
        <f t="shared" si="60"/>
        <v>17.372993388713539</v>
      </c>
      <c r="T257" s="22">
        <f t="shared" si="54"/>
        <v>43.331872003751698</v>
      </c>
      <c r="U257" s="14">
        <f t="shared" si="55"/>
        <v>0.59907124743631268</v>
      </c>
      <c r="V257" s="14">
        <f t="shared" si="56"/>
        <v>0.40092875256368743</v>
      </c>
      <c r="W257" t="str">
        <f t="shared" si="57"/>
        <v>H</v>
      </c>
      <c r="X257" t="b">
        <f t="shared" si="58"/>
        <v>1</v>
      </c>
    </row>
    <row r="258" spans="1:24" x14ac:dyDescent="0.25">
      <c r="A258" t="str">
        <v>Real Betis Balompié</v>
      </c>
      <c r="B258" t="str">
        <v>Atlético Madrid</v>
      </c>
      <c r="C258">
        <v>1</v>
      </c>
      <c r="D258">
        <v>3</v>
      </c>
      <c r="E258" t="str">
        <v>A</v>
      </c>
      <c r="F258" s="22">
        <f>INDEX('la-liga ranking'!$A$2:$I$21,MATCH($A258,'la-liga ranking'!$A$2:$A$21,0),7)/(INDEX('la-liga ranking'!$A$2:$I$21,MATCH($B258,'la-liga ranking'!$A$2:$A$21,0),7)+0.1)</f>
        <v>0.94841930116472539</v>
      </c>
      <c r="G258" s="22">
        <f>INDEX('la-liga ranking'!$A$2:$I$21,MATCH($A258,'la-liga ranking'!$A$2:$A$21,0),8)/(INDEX('la-liga ranking'!$A$2:$I$21,MATCH($B258,'la-liga ranking'!$A$2:$A$21,0),8)+0.1)*-1</f>
        <v>-0.97323600973236002</v>
      </c>
      <c r="H258" s="22">
        <f>INDEX('la-liga ranking'!$A$2:$I$21,MATCH($A258,'la-liga ranking'!$A$2:$A$21,0),9)/(INDEX('la-liga ranking'!$A$2:$I$21,MATCH($B258,'la-liga ranking'!$A$2:$A$21,0),9)+0.1)</f>
        <v>0.90483619344773802</v>
      </c>
      <c r="I258" s="22">
        <f>(INDEX('world ranking'!$A$2:$B$21,MATCH($A258,'world ranking'!$A$2:$A$21,0),2)/(INDEX('world ranking'!$A$2:$B$21,MATCH($B258,'world ranking'!$A$2:$A$21,0),2)+0.1))*20</f>
        <v>19.183516059721228</v>
      </c>
      <c r="J258" s="22">
        <f>(INDEX('la-liga ranking'!$A$2:$I$21,MATCH($A258,'la-liga ranking'!$A$2:$A$21,0),4)/(INDEX('la-liga ranking'!$A$2:$I$21,MATCH($B258,'la-liga ranking'!$A$2:$A$21,0),4)+0.1))*1</f>
        <v>0.89005235602094235</v>
      </c>
      <c r="K258" s="22">
        <f>(INDEX('la-liga ranking'!$A$2:$I$21,MATCH($A258,'la-liga ranking'!$A$2:$A$21,0),5)/(INDEX('la-liga ranking'!$A$2:$I$21,MATCH($B258,'la-liga ranking'!$A$2:$A$21,0),5)+0.1))*-1</f>
        <v>-1.2087912087912089</v>
      </c>
      <c r="L258" s="22">
        <f>(INDEX('la-liga ranking'!$A$2:$I$21,MATCH($B258,'la-liga ranking'!$A$2:$A$21,0),7)+0.1)/INDEX('la-liga ranking'!$A$2:$I$21,MATCH($A258,'la-liga ranking'!$A$2:$A$21,0),7)</f>
        <v>1.0543859649122806</v>
      </c>
      <c r="M258" s="22">
        <f>(INDEX('la-liga ranking'!$A$2:$I$21,MATCH($B258,'la-liga ranking'!$A$2:$A$21,0),8)+0.1)/INDEX('la-liga ranking'!$A$2:$I$21,MATCH($A258,'la-liga ranking'!$A$2:$A$21,0),8)*-1</f>
        <v>-1.0275000000000001</v>
      </c>
      <c r="N258" s="22">
        <f>(INDEX('la-liga ranking'!$A$2:$I$21,MATCH($B258,'la-liga ranking'!$A$2:$A$21,0),9)+0.1)/(INDEX('la-liga ranking'!$A$2:$I$21,MATCH($A258,'la-liga ranking'!$A$2:$A$21,0),9)+0.1)</f>
        <v>1.1032702237521514</v>
      </c>
      <c r="O258" s="22">
        <f>((INDEX('world ranking'!$A$2:$B$21,MATCH($B258,'world ranking'!$A$2:$A$21,0),2)+0.1)/(INDEX('world ranking'!$A$2:$B$21,MATCH($A258,'world ranking'!$A$2:$A$21,0),2)+0.1))*20</f>
        <v>20.850037332720692</v>
      </c>
      <c r="P258" s="22">
        <f>(INDEX('la-liga ranking'!$A$2:$I$21,MATCH($B258,'la-liga ranking'!$A$2:$A$21,0),4)+0.1)/(INDEX('la-liga ranking'!$A$2:$I$21,MATCH($A258,'la-liga ranking'!$A$2:$A$21,0),4)+0.1)*1</f>
        <v>1.1169590643274854</v>
      </c>
      <c r="Q258" s="22">
        <f>(INDEX('la-liga ranking'!$A$2:$I$21,MATCH($B258,'la-liga ranking'!$A$2:$A$21,0),5)+0.1)/(INDEX('la-liga ranking'!$A$2:$I$21,MATCH($A258,'la-liga ranking'!$A$2:$A$21,0),5)+0.1)*-1</f>
        <v>-0.81981981981981977</v>
      </c>
      <c r="R258" s="22">
        <f t="shared" si="71"/>
        <v>20.732036526422622</v>
      </c>
      <c r="S258" s="22">
        <f t="shared" si="60"/>
        <v>22.27733276589279</v>
      </c>
      <c r="T258" s="22">
        <f t="shared" si="54"/>
        <v>43.009369292315412</v>
      </c>
      <c r="U258" s="14">
        <f t="shared" si="55"/>
        <v>0.48203535340209847</v>
      </c>
      <c r="V258" s="14">
        <f t="shared" si="56"/>
        <v>0.51796464659790153</v>
      </c>
      <c r="W258" t="str">
        <f t="shared" si="57"/>
        <v>A</v>
      </c>
      <c r="X258" t="b">
        <f t="shared" si="58"/>
        <v>1</v>
      </c>
    </row>
    <row r="259" spans="1:24" x14ac:dyDescent="0.25">
      <c r="A259" t="str">
        <v>Athletic Club</v>
      </c>
      <c r="B259" t="str">
        <v>Levante</v>
      </c>
      <c r="C259">
        <v>3</v>
      </c>
      <c r="D259">
        <v>0</v>
      </c>
      <c r="E259" t="str">
        <v>H</v>
      </c>
      <c r="F259" s="22">
        <f>INDEX('la-liga ranking'!$A$2:$I$21,MATCH($A259,'la-liga ranking'!$A$2:$A$21,0),7)/(INDEX('la-liga ranking'!$A$2:$I$21,MATCH($B259,'la-liga ranking'!$A$2:$A$21,0),7)+0.1)</f>
        <v>0.92970521541950113</v>
      </c>
      <c r="G259" s="22">
        <f>INDEX('la-liga ranking'!$A$2:$I$21,MATCH($A259,'la-liga ranking'!$A$2:$A$21,0),8)/(INDEX('la-liga ranking'!$A$2:$I$21,MATCH($B259,'la-liga ranking'!$A$2:$A$21,0),8)+0.1)*-1</f>
        <v>-0.50670640834575265</v>
      </c>
      <c r="H259" s="22">
        <f>INDEX('la-liga ranking'!$A$2:$I$21,MATCH($A259,'la-liga ranking'!$A$2:$A$21,0),9)/(INDEX('la-liga ranking'!$A$2:$I$21,MATCH($B259,'la-liga ranking'!$A$2:$A$21,0),9)+0.1)</f>
        <v>1.7869415807560136</v>
      </c>
      <c r="I259" s="22">
        <f>(INDEX('world ranking'!$A$2:$B$21,MATCH($A259,'world ranking'!$A$2:$A$21,0),2)/(INDEX('world ranking'!$A$2:$B$21,MATCH($B259,'world ranking'!$A$2:$A$21,0),2)+0.1))*20</f>
        <v>22.472058726274717</v>
      </c>
      <c r="J259" s="22">
        <f>(INDEX('la-liga ranking'!$A$2:$I$21,MATCH($A259,'la-liga ranking'!$A$2:$A$21,0),4)/(INDEX('la-liga ranking'!$A$2:$I$21,MATCH($B259,'la-liga ranking'!$A$2:$A$21,0),4)+0.1))*1</f>
        <v>2.1311475409836067</v>
      </c>
      <c r="K259" s="22">
        <f>(INDEX('la-liga ranking'!$A$2:$I$21,MATCH($A259,'la-liga ranking'!$A$2:$A$21,0),5)/(INDEX('la-liga ranking'!$A$2:$I$21,MATCH($B259,'la-liga ranking'!$A$2:$A$21,0),5)+0.1))*-1</f>
        <v>-0.49723756906077343</v>
      </c>
      <c r="L259" s="22">
        <f>(INDEX('la-liga ranking'!$A$2:$I$21,MATCH($B259,'la-liga ranking'!$A$2:$A$21,0),7)+0.1)/INDEX('la-liga ranking'!$A$2:$I$21,MATCH($A259,'la-liga ranking'!$A$2:$A$21,0),7)</f>
        <v>1.075609756097561</v>
      </c>
      <c r="M259" s="22">
        <f>(INDEX('la-liga ranking'!$A$2:$I$21,MATCH($B259,'la-liga ranking'!$A$2:$A$21,0),8)+0.1)/INDEX('la-liga ranking'!$A$2:$I$21,MATCH($A259,'la-liga ranking'!$A$2:$A$21,0),8)*-1</f>
        <v>-1.9735294117647058</v>
      </c>
      <c r="N259" s="22">
        <f>(INDEX('la-liga ranking'!$A$2:$I$21,MATCH($B259,'la-liga ranking'!$A$2:$A$21,0),9)+0.1)/(INDEX('la-liga ranking'!$A$2:$I$21,MATCH($A259,'la-liga ranking'!$A$2:$A$21,0),9)+0.1)</f>
        <v>0.55854126679462568</v>
      </c>
      <c r="O259" s="22">
        <f>((INDEX('world ranking'!$A$2:$B$21,MATCH($B259,'world ranking'!$A$2:$A$21,0),2)+0.1)/(INDEX('world ranking'!$A$2:$B$21,MATCH($A259,'world ranking'!$A$2:$A$21,0),2)+0.1))*20</f>
        <v>17.79883467718204</v>
      </c>
      <c r="P259" s="22">
        <f>(INDEX('la-liga ranking'!$A$2:$I$21,MATCH($B259,'la-liga ranking'!$A$2:$A$21,0),4)+0.1)/(INDEX('la-liga ranking'!$A$2:$I$21,MATCH($A259,'la-liga ranking'!$A$2:$A$21,0),4)+0.1)*1</f>
        <v>0.46564885496183206</v>
      </c>
      <c r="Q259" s="22">
        <f>(INDEX('la-liga ranking'!$A$2:$I$21,MATCH($B259,'la-liga ranking'!$A$2:$A$21,0),5)+0.1)/(INDEX('la-liga ranking'!$A$2:$I$21,MATCH($A259,'la-liga ranking'!$A$2:$A$21,0),5)+0.1)*-1</f>
        <v>-1.9890109890109893</v>
      </c>
      <c r="R259" s="22">
        <f t="shared" si="71"/>
        <v>27.631704540328677</v>
      </c>
      <c r="S259" s="22">
        <f t="shared" ref="S259:S260" si="72">SUM(L259:Q259)</f>
        <v>15.936094154260363</v>
      </c>
      <c r="T259" s="22">
        <f t="shared" ref="T259:T303" si="73">SUM(R259:S259)</f>
        <v>43.567798694589044</v>
      </c>
      <c r="U259" s="14">
        <f t="shared" ref="U259:U303" si="74">R259/T259</f>
        <v>0.63422310440854179</v>
      </c>
      <c r="V259" s="14">
        <f t="shared" ref="V259:V303" si="75">S259/T259</f>
        <v>0.36577689559145815</v>
      </c>
      <c r="W259" t="str">
        <f t="shared" ref="W259:W303" si="76">IF(U259&gt;V259, "H", IF(U259&lt;V259, "A", "D"))</f>
        <v>H</v>
      </c>
      <c r="X259" t="b">
        <f t="shared" ref="X259:X303" si="77">OR(W259=E259, E259="D")</f>
        <v>1</v>
      </c>
    </row>
    <row r="260" spans="1:24" x14ac:dyDescent="0.25">
      <c r="A260" t="str">
        <v>Atlético Madrid</v>
      </c>
      <c r="B260" t="str">
        <v>Cádiz</v>
      </c>
      <c r="C260">
        <v>2</v>
      </c>
      <c r="D260">
        <v>1</v>
      </c>
      <c r="E260" t="str">
        <v>H</v>
      </c>
      <c r="F260" s="22">
        <f>INDEX('la-liga ranking'!$A$2:$I$21,MATCH($A260,'la-liga ranking'!$A$2:$A$21,0),7)/(INDEX('la-liga ranking'!$A$2:$I$21,MATCH($B260,'la-liga ranking'!$A$2:$A$21,0),7)+0.1)</f>
        <v>1.8126888217522659</v>
      </c>
      <c r="G260" s="22">
        <f>INDEX('la-liga ranking'!$A$2:$I$21,MATCH($A260,'la-liga ranking'!$A$2:$A$21,0),8)/(INDEX('la-liga ranking'!$A$2:$I$21,MATCH($B260,'la-liga ranking'!$A$2:$A$21,0),8)+0.1)*-1</f>
        <v>-0.87048832271762211</v>
      </c>
      <c r="H260" s="22">
        <f>INDEX('la-liga ranking'!$A$2:$I$21,MATCH($A260,'la-liga ranking'!$A$2:$A$21,0),9)/(INDEX('la-liga ranking'!$A$2:$I$21,MATCH($B260,'la-liga ranking'!$A$2:$A$21,0),9)+0.1)</f>
        <v>1.8233618233618234</v>
      </c>
      <c r="I260" s="22">
        <f>(INDEX('world ranking'!$A$2:$B$21,MATCH($A260,'world ranking'!$A$2:$A$21,0),2)/(INDEX('world ranking'!$A$2:$B$21,MATCH($B260,'world ranking'!$A$2:$A$21,0),2)+0.1))*20</f>
        <v>24.085992966624644</v>
      </c>
      <c r="J260" s="22">
        <f>(INDEX('la-liga ranking'!$A$2:$I$21,MATCH($A260,'la-liga ranking'!$A$2:$A$21,0),4)/(INDEX('la-liga ranking'!$A$2:$I$21,MATCH($B260,'la-liga ranking'!$A$2:$A$21,0),4)+0.1))*1</f>
        <v>2.676056338028169</v>
      </c>
      <c r="K260" s="22">
        <f>(INDEX('la-liga ranking'!$A$2:$I$21,MATCH($A260,'la-liga ranking'!$A$2:$A$21,0),5)/(INDEX('la-liga ranking'!$A$2:$I$21,MATCH($B260,'la-liga ranking'!$A$2:$A$21,0),5)+0.1))*-1</f>
        <v>-0.63829787234042556</v>
      </c>
      <c r="L260" s="22">
        <f>(INDEX('la-liga ranking'!$A$2:$I$21,MATCH($B260,'la-liga ranking'!$A$2:$A$21,0),7)+0.1)/INDEX('la-liga ranking'!$A$2:$I$21,MATCH($A260,'la-liga ranking'!$A$2:$A$21,0),7)</f>
        <v>0.55166666666666664</v>
      </c>
      <c r="M260" s="22">
        <f>(INDEX('la-liga ranking'!$A$2:$I$21,MATCH($B260,'la-liga ranking'!$A$2:$A$21,0),8)+0.1)/INDEX('la-liga ranking'!$A$2:$I$21,MATCH($A260,'la-liga ranking'!$A$2:$A$21,0),8)*-1</f>
        <v>-1.1487804878048782</v>
      </c>
      <c r="N260" s="22">
        <f>(INDEX('la-liga ranking'!$A$2:$I$21,MATCH($B260,'la-liga ranking'!$A$2:$A$21,0),9)+0.1)/(INDEX('la-liga ranking'!$A$2:$I$21,MATCH($A260,'la-liga ranking'!$A$2:$A$21,0),9)+0.1)</f>
        <v>0.5475819032761311</v>
      </c>
      <c r="O260" s="22">
        <f>((INDEX('world ranking'!$A$2:$B$21,MATCH($B260,'world ranking'!$A$2:$A$21,0),2)+0.1)/(INDEX('world ranking'!$A$2:$B$21,MATCH($A260,'world ranking'!$A$2:$A$21,0),2)+0.1))*20</f>
        <v>16.606247589664481</v>
      </c>
      <c r="P260" s="22">
        <f>(INDEX('la-liga ranking'!$A$2:$I$21,MATCH($B260,'la-liga ranking'!$A$2:$A$21,0),4)+0.1)/(INDEX('la-liga ranking'!$A$2:$I$21,MATCH($A260,'la-liga ranking'!$A$2:$A$21,0),4)+0.1)*1</f>
        <v>0.37172774869109942</v>
      </c>
      <c r="Q260" s="22">
        <f>(INDEX('la-liga ranking'!$A$2:$I$21,MATCH($B260,'la-liga ranking'!$A$2:$A$21,0),5)+0.1)/(INDEX('la-liga ranking'!$A$2:$I$21,MATCH($A260,'la-liga ranking'!$A$2:$A$21,0),5)+0.1)*-1</f>
        <v>-1.5494505494505495</v>
      </c>
      <c r="R260" s="22">
        <f t="shared" si="71"/>
        <v>30.333779442444296</v>
      </c>
      <c r="S260" s="22">
        <f t="shared" si="72"/>
        <v>15.378992871042952</v>
      </c>
      <c r="T260" s="22">
        <f t="shared" si="73"/>
        <v>45.71277231348725</v>
      </c>
      <c r="U260" s="14">
        <f t="shared" si="74"/>
        <v>0.66357339332697873</v>
      </c>
      <c r="V260" s="14">
        <f t="shared" si="75"/>
        <v>0.33642660667302127</v>
      </c>
      <c r="W260" t="str">
        <f t="shared" si="76"/>
        <v>H</v>
      </c>
      <c r="X260" t="b">
        <f t="shared" si="77"/>
        <v>1</v>
      </c>
    </row>
    <row r="261" spans="1:24" x14ac:dyDescent="0.25">
      <c r="A261" t="str">
        <v>Levante</v>
      </c>
      <c r="B261" t="str">
        <v>Espanyol</v>
      </c>
      <c r="C261">
        <v>1</v>
      </c>
      <c r="D261">
        <v>1</v>
      </c>
      <c r="E261" t="str">
        <v>D</v>
      </c>
      <c r="F261" s="22">
        <f>INDEX('la-liga ranking'!$A$2:$I$21,MATCH($A261,'la-liga ranking'!$A$2:$A$21,0),7)/(INDEX('la-liga ranking'!$A$2:$I$21,MATCH($B261,'la-liga ranking'!$A$2:$A$21,0),7)+0.1)</f>
        <v>1.1548556430446193</v>
      </c>
      <c r="G261" s="22">
        <f>INDEX('la-liga ranking'!$A$2:$I$21,MATCH($A261,'la-liga ranking'!$A$2:$A$21,0),8)/(INDEX('la-liga ranking'!$A$2:$I$21,MATCH($B261,'la-liga ranking'!$A$2:$A$21,0),8)+0.1)</f>
        <v>1.3373253493013972</v>
      </c>
      <c r="H261" s="22">
        <f>INDEX('la-liga ranking'!$A$2:$I$21,MATCH($A261,'la-liga ranking'!$A$2:$A$21,0),9)/(INDEX('la-liga ranking'!$A$2:$I$21,MATCH($B261,'la-liga ranking'!$A$2:$A$21,0),9)+0.1)</f>
        <v>0.72319201995012461</v>
      </c>
      <c r="I261" s="22">
        <f>(INDEX('world ranking'!$A$2:$B$21,MATCH($A261,'world ranking'!$A$2:$A$21,0),2)/(INDEX('world ranking'!$A$2:$B$21,MATCH($B261,'world ranking'!$A$2:$A$21,0),2)+0.1))*20</f>
        <v>19.420718001412883</v>
      </c>
      <c r="J261" s="22">
        <f>INDEX('la-liga ranking'!$A$2:$I$21,MATCH($A261,'la-liga ranking'!$A$2:$A$21,0),4)/(INDEX('la-liga ranking'!$A$2:$I$21,MATCH($B261,'la-liga ranking'!$A$2:$A$21,0),4)+0.1)</f>
        <v>0.59405940594059403</v>
      </c>
      <c r="K261" s="22">
        <f>INDEX('la-liga ranking'!$A$2:$I$21,MATCH($A261,'la-liga ranking'!$A$2:$A$21,0),5)/(INDEX('la-liga ranking'!$A$2:$I$21,MATCH($B261,'la-liga ranking'!$A$2:$A$21,0),5)+0.1)</f>
        <v>1.1920529801324504</v>
      </c>
      <c r="L261" s="22">
        <f>(INDEX('la-liga ranking'!$A$2:$I$21,MATCH($B261,'la-liga ranking'!$A$2:$A$21,0),7)+0.1)/INDEX('la-liga ranking'!$A$2:$I$21,MATCH($A261,'la-liga ranking'!$A$2:$A$21,0),7)</f>
        <v>0.86590909090909096</v>
      </c>
      <c r="M261" s="22">
        <f>(INDEX('la-liga ranking'!$A$2:$I$21,MATCH($B261,'la-liga ranking'!$A$2:$A$21,0),8)+0.1)/INDEX('la-liga ranking'!$A$2:$I$21,MATCH($A261,'la-liga ranking'!$A$2:$A$21,0),8)</f>
        <v>0.74776119402985075</v>
      </c>
      <c r="N261" s="22">
        <f>(INDEX('la-liga ranking'!$A$2:$I$21,MATCH($B261,'la-liga ranking'!$A$2:$A$21,0),9)+0.1)/(INDEX('la-liga ranking'!$A$2:$I$21,MATCH($A261,'la-liga ranking'!$A$2:$A$21,0),9)+0.1)</f>
        <v>1.3780068728522337</v>
      </c>
      <c r="O261" s="22">
        <f>((INDEX('world ranking'!$A$2:$B$21,MATCH($B261,'world ranking'!$A$2:$A$21,0),2)+0.1)/(INDEX('world ranking'!$A$2:$B$21,MATCH($A261,'world ranking'!$A$2:$A$21,0),2)+0.1))*20</f>
        <v>20.595198730242711</v>
      </c>
      <c r="P261" s="22">
        <f>(INDEX('la-liga ranking'!$A$2:$I$21,MATCH($B261,'la-liga ranking'!$A$2:$A$21,0),4)+0.1)/(INDEX('la-liga ranking'!$A$2:$I$21,MATCH($A261,'la-liga ranking'!$A$2:$A$21,0),4)+0.1)</f>
        <v>1.6557377049180328</v>
      </c>
      <c r="Q261" s="22">
        <f>(INDEX('la-liga ranking'!$A$2:$I$21,MATCH($B261,'la-liga ranking'!$A$2:$A$21,0),5)+0.1)/(INDEX('la-liga ranking'!$A$2:$I$21,MATCH($A261,'la-liga ranking'!$A$2:$A$21,0),5)+0.1)</f>
        <v>0.83425414364640871</v>
      </c>
      <c r="R261" s="22">
        <f t="shared" ref="R261:R299" si="78">SUM(F261:K261)*1.035</f>
        <v>25.27698051877444</v>
      </c>
      <c r="S261" s="22">
        <f t="shared" ref="S261:S303" si="79">SUM(L261:Q261)</f>
        <v>26.076867736598327</v>
      </c>
      <c r="T261" s="22">
        <f t="shared" si="73"/>
        <v>51.353848255372768</v>
      </c>
      <c r="U261" s="14">
        <f t="shared" si="74"/>
        <v>0.49221200314097008</v>
      </c>
      <c r="V261" s="14">
        <f t="shared" si="75"/>
        <v>0.50778799685902998</v>
      </c>
      <c r="W261" t="str">
        <f t="shared" si="76"/>
        <v>A</v>
      </c>
      <c r="X261" t="b">
        <f t="shared" si="77"/>
        <v>1</v>
      </c>
    </row>
    <row r="262" spans="1:24" x14ac:dyDescent="0.25">
      <c r="A262" t="str">
        <v>Granada</v>
      </c>
      <c r="B262" t="str">
        <v>Elche CF</v>
      </c>
      <c r="C262">
        <v>0</v>
      </c>
      <c r="D262">
        <v>1</v>
      </c>
      <c r="E262" t="str">
        <v>A</v>
      </c>
      <c r="F262" s="22">
        <f>INDEX('la-liga ranking'!$A$2:$I$21,MATCH($A262,'la-liga ranking'!$A$2:$A$21,0),7)/(INDEX('la-liga ranking'!$A$2:$I$21,MATCH($B262,'la-liga ranking'!$A$2:$A$21,0),7)+0.1)</f>
        <v>1.1590296495956873</v>
      </c>
      <c r="G262" s="22">
        <f>INDEX('la-liga ranking'!$A$2:$I$21,MATCH($A262,'la-liga ranking'!$A$2:$A$21,0),8)/(INDEX('la-liga ranking'!$A$2:$I$21,MATCH($B262,'la-liga ranking'!$A$2:$A$21,0),8)+0.1)*-1</f>
        <v>-1.2266112266112266</v>
      </c>
      <c r="H262" s="22">
        <f>INDEX('la-liga ranking'!$A$2:$I$21,MATCH($A262,'la-liga ranking'!$A$2:$A$21,0),9)/(INDEX('la-liga ranking'!$A$2:$I$21,MATCH($B262,'la-liga ranking'!$A$2:$A$21,0),9)+0.1)</f>
        <v>0.86956521739130432</v>
      </c>
      <c r="I262" s="22">
        <f>(INDEX('world ranking'!$A$2:$B$21,MATCH($A262,'world ranking'!$A$2:$A$21,0),2)/(INDEX('world ranking'!$A$2:$B$21,MATCH($B262,'world ranking'!$A$2:$A$21,0),2)+0.1))*20</f>
        <v>19.656766512570453</v>
      </c>
      <c r="J262" s="22">
        <f>(INDEX('la-liga ranking'!$A$2:$I$21,MATCH($A262,'la-liga ranking'!$A$2:$A$21,0),4)/(INDEX('la-liga ranking'!$A$2:$I$21,MATCH($B262,'la-liga ranking'!$A$2:$A$21,0),4)+0.1))*1</f>
        <v>0.69306930693069313</v>
      </c>
      <c r="K262" s="22">
        <f>(INDEX('la-liga ranking'!$A$2:$I$21,MATCH($A262,'la-liga ranking'!$A$2:$A$21,0),5)/(INDEX('la-liga ranking'!$A$2:$I$21,MATCH($B262,'la-liga ranking'!$A$2:$A$21,0),5)+0.1))*-1</f>
        <v>-0.93167701863354024</v>
      </c>
      <c r="L262" s="22">
        <f>(INDEX('la-liga ranking'!$A$2:$I$21,MATCH($B262,'la-liga ranking'!$A$2:$A$21,0),7)+0.1)/INDEX('la-liga ranking'!$A$2:$I$21,MATCH($A262,'la-liga ranking'!$A$2:$A$21,0),7)</f>
        <v>0.86279069767441863</v>
      </c>
      <c r="M262" s="22">
        <f>(INDEX('la-liga ranking'!$A$2:$I$21,MATCH($B262,'la-liga ranking'!$A$2:$A$21,0),8)+0.1)/INDEX('la-liga ranking'!$A$2:$I$21,MATCH($A262,'la-liga ranking'!$A$2:$A$21,0),8)*-1</f>
        <v>-0.81525423728813562</v>
      </c>
      <c r="N262" s="22">
        <f>(INDEX('la-liga ranking'!$A$2:$I$21,MATCH($B262,'la-liga ranking'!$A$2:$A$21,0),9)+0.1)/(INDEX('la-liga ranking'!$A$2:$I$21,MATCH($A262,'la-liga ranking'!$A$2:$A$21,0),9)+0.1)</f>
        <v>1.1466275659824048</v>
      </c>
      <c r="O262" s="22">
        <f>((INDEX('world ranking'!$A$2:$B$21,MATCH($B262,'world ranking'!$A$2:$A$21,0),2)+0.1)/(INDEX('world ranking'!$A$2:$B$21,MATCH($A262,'world ranking'!$A$2:$A$21,0),2)+0.1))*20</f>
        <v>20.347915727079439</v>
      </c>
      <c r="P262" s="22">
        <f>(INDEX('la-liga ranking'!$A$2:$I$21,MATCH($B262,'la-liga ranking'!$A$2:$A$21,0),4)+0.1)/(INDEX('la-liga ranking'!$A$2:$I$21,MATCH($A262,'la-liga ranking'!$A$2:$A$21,0),4)+0.1)*1</f>
        <v>1.4225352112676057</v>
      </c>
      <c r="Q262" s="22">
        <f>(INDEX('la-liga ranking'!$A$2:$I$21,MATCH($B262,'la-liga ranking'!$A$2:$A$21,0),5)+0.1)/(INDEX('la-liga ranking'!$A$2:$I$21,MATCH($A262,'la-liga ranking'!$A$2:$A$21,0),5)+0.1)*-1</f>
        <v>-1.066225165562914</v>
      </c>
      <c r="R262" s="22">
        <f t="shared" ref="R262:R263" si="80">(SUM(F262:K262))*1.05</f>
        <v>21.231149563305543</v>
      </c>
      <c r="S262" s="22">
        <f t="shared" si="79"/>
        <v>21.898389799152817</v>
      </c>
      <c r="T262" s="22">
        <f t="shared" si="73"/>
        <v>43.12953936245836</v>
      </c>
      <c r="U262" s="14">
        <f t="shared" si="74"/>
        <v>0.49226469554613345</v>
      </c>
      <c r="V262" s="14">
        <f t="shared" si="75"/>
        <v>0.5077353044538665</v>
      </c>
      <c r="W262" t="str">
        <f t="shared" si="76"/>
        <v>A</v>
      </c>
      <c r="X262" t="b">
        <f t="shared" si="77"/>
        <v>1</v>
      </c>
    </row>
    <row r="263" spans="1:24" x14ac:dyDescent="0.25">
      <c r="A263" t="str">
        <v>Villarreal</v>
      </c>
      <c r="B263" t="str">
        <v>Celta Vigo</v>
      </c>
      <c r="C263">
        <v>1</v>
      </c>
      <c r="D263">
        <v>0</v>
      </c>
      <c r="E263" t="str">
        <v>H</v>
      </c>
      <c r="F263" s="22">
        <f>INDEX('la-liga ranking'!$A$2:$I$21,MATCH($A263,'la-liga ranking'!$A$2:$A$21,0),7)/(INDEX('la-liga ranking'!$A$2:$I$21,MATCH($B263,'la-liga ranking'!$A$2:$A$21,0),7)+0.1)</f>
        <v>1.3381995133819951</v>
      </c>
      <c r="G263" s="22">
        <f>INDEX('la-liga ranking'!$A$2:$I$21,MATCH($A263,'la-liga ranking'!$A$2:$A$21,0),8)/(INDEX('la-liga ranking'!$A$2:$I$21,MATCH($B263,'la-liga ranking'!$A$2:$A$21,0),8)+0.1)*-1</f>
        <v>-0.89238845144356949</v>
      </c>
      <c r="H263" s="22">
        <f>INDEX('la-liga ranking'!$A$2:$I$21,MATCH($A263,'la-liga ranking'!$A$2:$A$21,0),9)/(INDEX('la-liga ranking'!$A$2:$I$21,MATCH($B263,'la-liga ranking'!$A$2:$A$21,0),9)+0.1)</f>
        <v>1.2296983758700695</v>
      </c>
      <c r="I263" s="22">
        <f>(INDEX('world ranking'!$A$2:$B$21,MATCH($A263,'world ranking'!$A$2:$A$21,0),2)/(INDEX('world ranking'!$A$2:$B$21,MATCH($B263,'world ranking'!$A$2:$A$21,0),2)+0.1))*20</f>
        <v>21.562703631301467</v>
      </c>
      <c r="J263" s="22">
        <f>(INDEX('la-liga ranking'!$A$2:$I$21,MATCH($A263,'la-liga ranking'!$A$2:$A$21,0),4)/(INDEX('la-liga ranking'!$A$2:$I$21,MATCH($B263,'la-liga ranking'!$A$2:$A$21,0),4)+0.1))*1</f>
        <v>1.2612612612612613</v>
      </c>
      <c r="K263" s="22">
        <f>(INDEX('la-liga ranking'!$A$2:$I$21,MATCH($A263,'la-liga ranking'!$A$2:$A$21,0),5)/(INDEX('la-liga ranking'!$A$2:$I$21,MATCH($B263,'la-liga ranking'!$A$2:$A$21,0),5)+0.1))*-1</f>
        <v>-0.70921985815602839</v>
      </c>
      <c r="L263" s="22">
        <f>(INDEX('la-liga ranking'!$A$2:$I$21,MATCH($B263,'la-liga ranking'!$A$2:$A$21,0),7)+0.1)/INDEX('la-liga ranking'!$A$2:$I$21,MATCH($A263,'la-liga ranking'!$A$2:$A$21,0),7)</f>
        <v>0.74727272727272731</v>
      </c>
      <c r="M263" s="22">
        <f>(INDEX('la-liga ranking'!$A$2:$I$21,MATCH($B263,'la-liga ranking'!$A$2:$A$21,0),8)+0.1)/INDEX('la-liga ranking'!$A$2:$I$21,MATCH($A263,'la-liga ranking'!$A$2:$A$21,0),8)*-1</f>
        <v>-1.1205882352941177</v>
      </c>
      <c r="N263" s="22">
        <f>(INDEX('la-liga ranking'!$A$2:$I$21,MATCH($B263,'la-liga ranking'!$A$2:$A$21,0),9)+0.1)/(INDEX('la-liga ranking'!$A$2:$I$21,MATCH($A263,'la-liga ranking'!$A$2:$A$21,0),9)+0.1)</f>
        <v>0.81167608286252357</v>
      </c>
      <c r="O263" s="22">
        <f>((INDEX('world ranking'!$A$2:$B$21,MATCH($B263,'world ranking'!$A$2:$A$21,0),2)+0.1)/(INDEX('world ranking'!$A$2:$B$21,MATCH($A263,'world ranking'!$A$2:$A$21,0),2)+0.1))*20</f>
        <v>18.549530245590901</v>
      </c>
      <c r="P263" s="22">
        <f>(INDEX('la-liga ranking'!$A$2:$I$21,MATCH($B263,'la-liga ranking'!$A$2:$A$21,0),4)+0.1)/(INDEX('la-liga ranking'!$A$2:$I$21,MATCH($A263,'la-liga ranking'!$A$2:$A$21,0),4)+0.1)*1</f>
        <v>0.78723404255319152</v>
      </c>
      <c r="Q263" s="22">
        <f>(INDEX('la-liga ranking'!$A$2:$I$21,MATCH($B263,'la-liga ranking'!$A$2:$A$21,0),5)+0.1)/(INDEX('la-liga ranking'!$A$2:$I$21,MATCH($A263,'la-liga ranking'!$A$2:$A$21,0),5)+0.1)*-1</f>
        <v>-1.3960396039603959</v>
      </c>
      <c r="R263" s="22">
        <f t="shared" si="80"/>
        <v>24.979767195825954</v>
      </c>
      <c r="S263" s="22">
        <f t="shared" si="79"/>
        <v>18.37908525902483</v>
      </c>
      <c r="T263" s="22">
        <f t="shared" si="73"/>
        <v>43.358852454850783</v>
      </c>
      <c r="U263" s="14">
        <f t="shared" si="74"/>
        <v>0.57611688920589355</v>
      </c>
      <c r="V263" s="14">
        <f t="shared" si="75"/>
        <v>0.42388311079410645</v>
      </c>
      <c r="W263" t="str">
        <f t="shared" si="76"/>
        <v>H</v>
      </c>
      <c r="X263" t="b">
        <f t="shared" si="77"/>
        <v>1</v>
      </c>
    </row>
    <row r="264" spans="1:24" x14ac:dyDescent="0.25">
      <c r="A264" t="str">
        <v>Getafe</v>
      </c>
      <c r="B264" t="str">
        <v>Valencia</v>
      </c>
      <c r="C264">
        <v>0</v>
      </c>
      <c r="D264">
        <v>0</v>
      </c>
      <c r="E264" t="str">
        <v>D</v>
      </c>
      <c r="F264" s="22">
        <f>INDEX('la-liga ranking'!$A$2:$I$21,MATCH($A264,'la-liga ranking'!$A$2:$A$21,0),7)/(INDEX('la-liga ranking'!$A$2:$I$21,MATCH($B264,'la-liga ranking'!$A$2:$A$21,0),7)+0.1)</f>
        <v>0.68736141906873616</v>
      </c>
      <c r="G264" s="22">
        <f>INDEX('la-liga ranking'!$A$2:$I$21,MATCH($A264,'la-liga ranking'!$A$2:$A$21,0),8)/(INDEX('la-liga ranking'!$A$2:$I$21,MATCH($B264,'la-liga ranking'!$A$2:$A$21,0),8)+0.1)</f>
        <v>0.75356415478615069</v>
      </c>
      <c r="H264" s="22">
        <f>INDEX('la-liga ranking'!$A$2:$I$21,MATCH($A264,'la-liga ranking'!$A$2:$A$21,0),9)/(INDEX('la-liga ranking'!$A$2:$I$21,MATCH($B264,'la-liga ranking'!$A$2:$A$21,0),9)+0.1)</f>
        <v>0.83900226757369611</v>
      </c>
      <c r="I264" s="22">
        <f>(INDEX('world ranking'!$A$2:$B$21,MATCH($A264,'world ranking'!$A$2:$A$21,0),2)/(INDEX('world ranking'!$A$2:$B$21,MATCH($B264,'world ranking'!$A$2:$A$21,0),2)+0.1))*20</f>
        <v>19.549784600449001</v>
      </c>
      <c r="J264" s="22">
        <f>INDEX('la-liga ranking'!$A$2:$I$21,MATCH($A264,'la-liga ranking'!$A$2:$A$21,0),4)/(INDEX('la-liga ranking'!$A$2:$I$21,MATCH($B264,'la-liga ranking'!$A$2:$A$21,0),4)+0.1)</f>
        <v>0.79207920792079212</v>
      </c>
      <c r="K264" s="22">
        <f>INDEX('la-liga ranking'!$A$2:$I$21,MATCH($A264,'la-liga ranking'!$A$2:$A$21,0),5)/(INDEX('la-liga ranking'!$A$2:$I$21,MATCH($B264,'la-liga ranking'!$A$2:$A$21,0),5)+0.1)</f>
        <v>1.2612612612612613</v>
      </c>
      <c r="L264" s="22">
        <f>(INDEX('la-liga ranking'!$A$2:$I$21,MATCH($B264,'la-liga ranking'!$A$2:$A$21,0),7)+0.1)/INDEX('la-liga ranking'!$A$2:$I$21,MATCH($A264,'la-liga ranking'!$A$2:$A$21,0),7)</f>
        <v>1.4548387096774194</v>
      </c>
      <c r="M264" s="22">
        <f>(INDEX('la-liga ranking'!$A$2:$I$21,MATCH($B264,'la-liga ranking'!$A$2:$A$21,0),8)+0.1)/INDEX('la-liga ranking'!$A$2:$I$21,MATCH($A264,'la-liga ranking'!$A$2:$A$21,0),8)</f>
        <v>1.327027027027027</v>
      </c>
      <c r="N264" s="22">
        <f>(INDEX('la-liga ranking'!$A$2:$I$21,MATCH($B264,'la-liga ranking'!$A$2:$A$21,0),9)+0.1)/(INDEX('la-liga ranking'!$A$2:$I$21,MATCH($A264,'la-liga ranking'!$A$2:$A$21,0),9)+0.1)</f>
        <v>1.1886792452830188</v>
      </c>
      <c r="O264" s="22">
        <f>((INDEX('world ranking'!$A$2:$B$21,MATCH($B264,'world ranking'!$A$2:$A$21,0),2)+0.1)/(INDEX('world ranking'!$A$2:$B$21,MATCH($A264,'world ranking'!$A$2:$A$21,0),2)+0.1))*20</f>
        <v>20.459313512506981</v>
      </c>
      <c r="P264" s="22">
        <f>(INDEX('la-liga ranking'!$A$2:$I$21,MATCH($B264,'la-liga ranking'!$A$2:$A$21,0),4)+0.1)/(INDEX('la-liga ranking'!$A$2:$I$21,MATCH($A264,'la-liga ranking'!$A$2:$A$21,0),4)+0.1)</f>
        <v>1.2469135802469136</v>
      </c>
      <c r="Q264" s="22">
        <f>(INDEX('la-liga ranking'!$A$2:$I$21,MATCH($B264,'la-liga ranking'!$A$2:$A$21,0),5)+0.1)/(INDEX('la-liga ranking'!$A$2:$I$21,MATCH($A264,'la-liga ranking'!$A$2:$A$21,0),5)+0.1)</f>
        <v>0.78723404255319152</v>
      </c>
      <c r="R264" s="22">
        <f t="shared" si="78"/>
        <v>24.718959762946721</v>
      </c>
      <c r="S264" s="22">
        <f t="shared" si="79"/>
        <v>26.464006117294552</v>
      </c>
      <c r="T264" s="22">
        <f t="shared" si="73"/>
        <v>51.182965880241269</v>
      </c>
      <c r="U264" s="14">
        <f t="shared" si="74"/>
        <v>0.48295286015242928</v>
      </c>
      <c r="V264" s="14">
        <f t="shared" si="75"/>
        <v>0.51704713984757078</v>
      </c>
      <c r="W264" t="str">
        <f t="shared" si="76"/>
        <v>A</v>
      </c>
      <c r="X264" t="b">
        <f t="shared" si="77"/>
        <v>1</v>
      </c>
    </row>
    <row r="265" spans="1:24" x14ac:dyDescent="0.25">
      <c r="A265" t="str">
        <v>Rayo Vallecano</v>
      </c>
      <c r="B265" t="str">
        <v>Sevilla</v>
      </c>
      <c r="C265">
        <v>1</v>
      </c>
      <c r="D265">
        <v>1</v>
      </c>
      <c r="E265" t="str">
        <v>D</v>
      </c>
      <c r="F265" s="22">
        <f>INDEX('la-liga ranking'!$A$2:$I$21,MATCH($A265,'la-liga ranking'!$A$2:$A$21,0),7)/(INDEX('la-liga ranking'!$A$2:$I$21,MATCH($B265,'la-liga ranking'!$A$2:$A$21,0),7)+0.1)</f>
        <v>0.68493150684931503</v>
      </c>
      <c r="G265" s="22">
        <f>INDEX('la-liga ranking'!$A$2:$I$21,MATCH($A265,'la-liga ranking'!$A$2:$A$21,0),8)/(INDEX('la-liga ranking'!$A$2:$I$21,MATCH($B265,'la-liga ranking'!$A$2:$A$21,0),8)+0.1)</f>
        <v>1.3402061855670102</v>
      </c>
      <c r="H265" s="22">
        <f>INDEX('la-liga ranking'!$A$2:$I$21,MATCH($A265,'la-liga ranking'!$A$2:$A$21,0),9)/(INDEX('la-liga ranking'!$A$2:$I$21,MATCH($B265,'la-liga ranking'!$A$2:$A$21,0),9)+0.1)</f>
        <v>0.64516129032258074</v>
      </c>
      <c r="I265" s="22">
        <f>(INDEX('world ranking'!$A$2:$B$21,MATCH($A265,'world ranking'!$A$2:$A$21,0),2)/(INDEX('world ranking'!$A$2:$B$21,MATCH($B265,'world ranking'!$A$2:$A$21,0),2)+0.1))*20</f>
        <v>17.002897599912526</v>
      </c>
      <c r="J265" s="22">
        <f>INDEX('la-liga ranking'!$A$2:$I$21,MATCH($A265,'la-liga ranking'!$A$2:$A$21,0),4)/(INDEX('la-liga ranking'!$A$2:$I$21,MATCH($B265,'la-liga ranking'!$A$2:$A$21,0),4)+0.1)</f>
        <v>0.64327485380116955</v>
      </c>
      <c r="K265" s="22">
        <f>INDEX('la-liga ranking'!$A$2:$I$21,MATCH($A265,'la-liga ranking'!$A$2:$A$21,0),5)/(INDEX('la-liga ranking'!$A$2:$I$21,MATCH($B265,'la-liga ranking'!$A$2:$A$21,0),5)+0.1)</f>
        <v>3.6585365853658538</v>
      </c>
      <c r="L265" s="22">
        <f>(INDEX('la-liga ranking'!$A$2:$I$21,MATCH($B265,'la-liga ranking'!$A$2:$A$21,0),7)+0.1)/INDEX('la-liga ranking'!$A$2:$I$21,MATCH($A265,'la-liga ranking'!$A$2:$A$21,0),7)</f>
        <v>1.46</v>
      </c>
      <c r="M265" s="22">
        <f>(INDEX('la-liga ranking'!$A$2:$I$21,MATCH($B265,'la-liga ranking'!$A$2:$A$21,0),8)+0.1)/INDEX('la-liga ranking'!$A$2:$I$21,MATCH($A265,'la-liga ranking'!$A$2:$A$21,0),8)</f>
        <v>0.74615384615384617</v>
      </c>
      <c r="N265" s="22">
        <f>(INDEX('la-liga ranking'!$A$2:$I$21,MATCH($B265,'la-liga ranking'!$A$2:$A$21,0),9)+0.1)/(INDEX('la-liga ranking'!$A$2:$I$21,MATCH($A265,'la-liga ranking'!$A$2:$A$21,0),9)+0.1)</f>
        <v>1.5463182897862231</v>
      </c>
      <c r="O265" s="22">
        <f>((INDEX('world ranking'!$A$2:$B$21,MATCH($B265,'world ranking'!$A$2:$A$21,0),2)+0.1)/(INDEX('world ranking'!$A$2:$B$21,MATCH($A265,'world ranking'!$A$2:$A$21,0),2)+0.1))*20</f>
        <v>23.523889138962126</v>
      </c>
      <c r="P265" s="22">
        <f>(INDEX('la-liga ranking'!$A$2:$I$21,MATCH($B265,'la-liga ranking'!$A$2:$A$21,0),4)+0.1)/(INDEX('la-liga ranking'!$A$2:$I$21,MATCH($A265,'la-liga ranking'!$A$2:$A$21,0),4)+0.1)</f>
        <v>1.5405405405405408</v>
      </c>
      <c r="Q265" s="22">
        <f>(INDEX('la-liga ranking'!$A$2:$I$21,MATCH($B265,'la-liga ranking'!$A$2:$A$21,0),5)+0.1)/(INDEX('la-liga ranking'!$A$2:$I$21,MATCH($A265,'la-liga ranking'!$A$2:$A$21,0),5)+0.1)</f>
        <v>0.27152317880794702</v>
      </c>
      <c r="R265" s="22">
        <f t="shared" si="78"/>
        <v>24.8141333025821</v>
      </c>
      <c r="S265" s="22">
        <f t="shared" si="79"/>
        <v>29.08842499425068</v>
      </c>
      <c r="T265" s="22">
        <f t="shared" si="73"/>
        <v>53.90255829683278</v>
      </c>
      <c r="U265" s="14">
        <f t="shared" si="74"/>
        <v>0.46035168063702342</v>
      </c>
      <c r="V265" s="14">
        <f t="shared" si="75"/>
        <v>0.53964831936297664</v>
      </c>
      <c r="W265" t="str">
        <f t="shared" si="76"/>
        <v>A</v>
      </c>
      <c r="X265" t="b">
        <f t="shared" si="77"/>
        <v>1</v>
      </c>
    </row>
    <row r="266" spans="1:24" x14ac:dyDescent="0.25">
      <c r="A266" t="str">
        <v>Real Betis Balompié</v>
      </c>
      <c r="B266" t="str">
        <v>Athletic Club</v>
      </c>
      <c r="C266">
        <v>1</v>
      </c>
      <c r="D266">
        <v>0</v>
      </c>
      <c r="E266" t="str">
        <v>H</v>
      </c>
      <c r="F266" s="22">
        <f>INDEX('la-liga ranking'!$A$2:$I$21,MATCH($A266,'la-liga ranking'!$A$2:$A$21,0),7)/(INDEX('la-liga ranking'!$A$2:$I$21,MATCH($B266,'la-liga ranking'!$A$2:$A$21,0),7)+0.1)</f>
        <v>1.386861313868613</v>
      </c>
      <c r="G266" s="22">
        <f>INDEX('la-liga ranking'!$A$2:$I$21,MATCH($A266,'la-liga ranking'!$A$2:$A$21,0),8)/(INDEX('la-liga ranking'!$A$2:$I$21,MATCH($B266,'la-liga ranking'!$A$2:$A$21,0),8)+0.1)*-1</f>
        <v>-1.1730205278592374</v>
      </c>
      <c r="H266" s="22">
        <f>INDEX('la-liga ranking'!$A$2:$I$21,MATCH($A266,'la-liga ranking'!$A$2:$A$21,0),9)/(INDEX('la-liga ranking'!$A$2:$I$21,MATCH($B266,'la-liga ranking'!$A$2:$A$21,0),9)+0.1)</f>
        <v>1.1132437619961613</v>
      </c>
      <c r="I266" s="22">
        <f>(INDEX('world ranking'!$A$2:$B$21,MATCH($A266,'world ranking'!$A$2:$A$21,0),2)/(INDEX('world ranking'!$A$2:$B$21,MATCH($B266,'world ranking'!$A$2:$A$21,0),2)+0.1))*20</f>
        <v>20.493202283561889</v>
      </c>
      <c r="J266" s="22">
        <f>(INDEX('la-liga ranking'!$A$2:$I$21,MATCH($A266,'la-liga ranking'!$A$2:$A$21,0),4)/(INDEX('la-liga ranking'!$A$2:$I$21,MATCH($B266,'la-liga ranking'!$A$2:$A$21,0),4)+0.1))*1</f>
        <v>1.2977099236641221</v>
      </c>
      <c r="K266" s="22">
        <f>(INDEX('la-liga ranking'!$A$2:$I$21,MATCH($A266,'la-liga ranking'!$A$2:$A$21,0),5)/(INDEX('la-liga ranking'!$A$2:$I$21,MATCH($B266,'la-liga ranking'!$A$2:$A$21,0),5)+0.1))*-1</f>
        <v>-1.2087912087912089</v>
      </c>
      <c r="L266" s="22">
        <f>(INDEX('la-liga ranking'!$A$2:$I$21,MATCH($B266,'la-liga ranking'!$A$2:$A$21,0),7)+0.1)/INDEX('la-liga ranking'!$A$2:$I$21,MATCH($A266,'la-liga ranking'!$A$2:$A$21,0),7)</f>
        <v>0.72105263157894739</v>
      </c>
      <c r="M266" s="22">
        <f>(INDEX('la-liga ranking'!$A$2:$I$21,MATCH($B266,'la-liga ranking'!$A$2:$A$21,0),8)+0.1)/INDEX('la-liga ranking'!$A$2:$I$21,MATCH($A266,'la-liga ranking'!$A$2:$A$21,0),8)*-1</f>
        <v>-0.85250000000000004</v>
      </c>
      <c r="N266" s="22">
        <f>(INDEX('la-liga ranking'!$A$2:$I$21,MATCH($B266,'la-liga ranking'!$A$2:$A$21,0),9)+0.1)/(INDEX('la-liga ranking'!$A$2:$I$21,MATCH($A266,'la-liga ranking'!$A$2:$A$21,0),9)+0.1)</f>
        <v>0.89672977624784855</v>
      </c>
      <c r="O266" s="22">
        <f>((INDEX('world ranking'!$A$2:$B$21,MATCH($B266,'world ranking'!$A$2:$A$21,0),2)+0.1)/(INDEX('world ranking'!$A$2:$B$21,MATCH($A266,'world ranking'!$A$2:$A$21,0),2)+0.1))*20</f>
        <v>19.517546378726092</v>
      </c>
      <c r="P266" s="22">
        <f>(INDEX('la-liga ranking'!$A$2:$I$21,MATCH($B266,'la-liga ranking'!$A$2:$A$21,0),4)+0.1)/(INDEX('la-liga ranking'!$A$2:$I$21,MATCH($A266,'la-liga ranking'!$A$2:$A$21,0),4)+0.1)*1</f>
        <v>0.76608187134502914</v>
      </c>
      <c r="Q266" s="22">
        <f>(INDEX('la-liga ranking'!$A$2:$I$21,MATCH($B266,'la-liga ranking'!$A$2:$A$21,0),5)+0.1)/(INDEX('la-liga ranking'!$A$2:$I$21,MATCH($A266,'la-liga ranking'!$A$2:$A$21,0),5)+0.1)*-1</f>
        <v>-0.81981981981981977</v>
      </c>
      <c r="R266" s="22">
        <f t="shared" ref="R266:R269" si="81">(SUM(F266:K266))*1.05</f>
        <v>23.004665823762359</v>
      </c>
      <c r="S266" s="22">
        <f t="shared" si="79"/>
        <v>20.229090838078097</v>
      </c>
      <c r="T266" s="22">
        <f t="shared" si="73"/>
        <v>43.233756661840459</v>
      </c>
      <c r="U266" s="14">
        <f t="shared" si="74"/>
        <v>0.53209962769825725</v>
      </c>
      <c r="V266" s="14">
        <f t="shared" si="75"/>
        <v>0.46790037230174264</v>
      </c>
      <c r="W266" t="str">
        <f t="shared" si="76"/>
        <v>H</v>
      </c>
      <c r="X266" t="b">
        <f t="shared" si="77"/>
        <v>1</v>
      </c>
    </row>
    <row r="267" spans="1:24" x14ac:dyDescent="0.25">
      <c r="A267" t="str">
        <v>Real Sociedad</v>
      </c>
      <c r="B267" t="str">
        <v>Deportivo Alavés</v>
      </c>
      <c r="C267">
        <v>1</v>
      </c>
      <c r="D267">
        <v>0</v>
      </c>
      <c r="E267" t="str">
        <v>H</v>
      </c>
      <c r="F267" s="22">
        <f>INDEX('la-liga ranking'!$A$2:$I$21,MATCH($A267,'la-liga ranking'!$A$2:$A$21,0),7)/(INDEX('la-liga ranking'!$A$2:$I$21,MATCH($B267,'la-liga ranking'!$A$2:$A$21,0),7)+0.1)</f>
        <v>1.2099644128113878</v>
      </c>
      <c r="G267" s="22">
        <f>INDEX('la-liga ranking'!$A$2:$I$21,MATCH($A267,'la-liga ranking'!$A$2:$A$21,0),8)/(INDEX('la-liga ranking'!$A$2:$I$21,MATCH($B267,'la-liga ranking'!$A$2:$A$21,0),8)+0.1)*-1</f>
        <v>-0.5657237936772046</v>
      </c>
      <c r="H267" s="22">
        <f>INDEX('la-liga ranking'!$A$2:$I$21,MATCH($A267,'la-liga ranking'!$A$2:$A$21,0),9)/(INDEX('la-liga ranking'!$A$2:$I$21,MATCH($B267,'la-liga ranking'!$A$2:$A$21,0),9)+0.1)</f>
        <v>1.9928825622775799</v>
      </c>
      <c r="I267" s="22">
        <f>(INDEX('world ranking'!$A$2:$B$21,MATCH($A267,'world ranking'!$A$2:$A$21,0),2)/(INDEX('world ranking'!$A$2:$B$21,MATCH($B267,'world ranking'!$A$2:$A$21,0),2)+0.1))*20</f>
        <v>22.185842446467163</v>
      </c>
      <c r="J267" s="22">
        <f>(INDEX('la-liga ranking'!$A$2:$I$21,MATCH($A267,'la-liga ranking'!$A$2:$A$21,0),4)/(INDEX('la-liga ranking'!$A$2:$I$21,MATCH($B267,'la-liga ranking'!$A$2:$A$21,0),4)+0.1))*1</f>
        <v>2.1126760563380285</v>
      </c>
      <c r="K267" s="22">
        <f>(INDEX('la-liga ranking'!$A$2:$I$21,MATCH($A267,'la-liga ranking'!$A$2:$A$21,0),5)/(INDEX('la-liga ranking'!$A$2:$I$21,MATCH($B267,'la-liga ranking'!$A$2:$A$21,0),5)+0.1))*-1</f>
        <v>-0.42654028436018954</v>
      </c>
      <c r="L267" s="22">
        <f>(INDEX('la-liga ranking'!$A$2:$I$21,MATCH($B267,'la-liga ranking'!$A$2:$A$21,0),7)+0.1)/INDEX('la-liga ranking'!$A$2:$I$21,MATCH($A267,'la-liga ranking'!$A$2:$A$21,0),7)</f>
        <v>0.82647058823529418</v>
      </c>
      <c r="M267" s="22">
        <f>(INDEX('la-liga ranking'!$A$2:$I$21,MATCH($B267,'la-liga ranking'!$A$2:$A$21,0),8)+0.1)/INDEX('la-liga ranking'!$A$2:$I$21,MATCH($A267,'la-liga ranking'!$A$2:$A$21,0),8)*-1</f>
        <v>-1.7676470588235293</v>
      </c>
      <c r="N267" s="22">
        <f>(INDEX('la-liga ranking'!$A$2:$I$21,MATCH($B267,'la-liga ranking'!$A$2:$A$21,0),9)+0.1)/(INDEX('la-liga ranking'!$A$2:$I$21,MATCH($A267,'la-liga ranking'!$A$2:$A$21,0),9)+0.1)</f>
        <v>0.50089126559714792</v>
      </c>
      <c r="O267" s="22">
        <f>((INDEX('world ranking'!$A$2:$B$21,MATCH($B267,'world ranking'!$A$2:$A$21,0),2)+0.1)/(INDEX('world ranking'!$A$2:$B$21,MATCH($A267,'world ranking'!$A$2:$A$21,0),2)+0.1))*20</f>
        <v>18.02845168526061</v>
      </c>
      <c r="P267" s="22">
        <f>(INDEX('la-liga ranking'!$A$2:$I$21,MATCH($B267,'la-liga ranking'!$A$2:$A$21,0),4)+0.1)/(INDEX('la-liga ranking'!$A$2:$I$21,MATCH($A267,'la-liga ranking'!$A$2:$A$21,0),4)+0.1)*1</f>
        <v>0.47019867549668876</v>
      </c>
      <c r="Q267" s="22">
        <f>(INDEX('la-liga ranking'!$A$2:$I$21,MATCH($B267,'la-liga ranking'!$A$2:$A$21,0),5)+0.1)/(INDEX('la-liga ranking'!$A$2:$I$21,MATCH($A267,'la-liga ranking'!$A$2:$A$21,0),5)+0.1)*-1</f>
        <v>-2.3186813186813189</v>
      </c>
      <c r="R267" s="22">
        <f t="shared" si="81"/>
        <v>27.834556469849602</v>
      </c>
      <c r="S267" s="22">
        <f t="shared" si="79"/>
        <v>15.739683837084891</v>
      </c>
      <c r="T267" s="22">
        <f t="shared" si="73"/>
        <v>43.574240306934492</v>
      </c>
      <c r="U267" s="14">
        <f t="shared" si="74"/>
        <v>0.63878466437474424</v>
      </c>
      <c r="V267" s="14">
        <f t="shared" si="75"/>
        <v>0.36121533562525582</v>
      </c>
      <c r="W267" t="str">
        <f t="shared" si="76"/>
        <v>H</v>
      </c>
      <c r="X267" t="b">
        <f t="shared" si="77"/>
        <v>1</v>
      </c>
    </row>
    <row r="268" spans="1:24" x14ac:dyDescent="0.25">
      <c r="A268" t="str">
        <v>Barcelona</v>
      </c>
      <c r="B268" t="str">
        <v>Osasuna</v>
      </c>
      <c r="C268">
        <v>4</v>
      </c>
      <c r="D268">
        <v>0</v>
      </c>
      <c r="E268" t="str">
        <v>H</v>
      </c>
      <c r="F268" s="22">
        <f>INDEX('la-liga ranking'!$A$2:$I$21,MATCH($A268,'la-liga ranking'!$A$2:$A$21,0),7)/(INDEX('la-liga ranking'!$A$2:$I$21,MATCH($B268,'la-liga ranking'!$A$2:$A$21,0),7)+0.1)</f>
        <v>1.8005540166204985</v>
      </c>
      <c r="G268" s="22">
        <f>INDEX('la-liga ranking'!$A$2:$I$21,MATCH($A268,'la-liga ranking'!$A$2:$A$21,0),8)/(INDEX('la-liga ranking'!$A$2:$I$21,MATCH($B268,'la-liga ranking'!$A$2:$A$21,0),8)+0.1)*-1</f>
        <v>-0.75921908893709322</v>
      </c>
      <c r="H268" s="22">
        <f>INDEX('la-liga ranking'!$A$2:$I$21,MATCH($A268,'la-liga ranking'!$A$2:$A$21,0),9)/(INDEX('la-liga ranking'!$A$2:$I$21,MATCH($B268,'la-liga ranking'!$A$2:$A$21,0),9)+0.1)</f>
        <v>1.4967462039045554</v>
      </c>
      <c r="I268" s="22">
        <f>(INDEX('world ranking'!$A$2:$B$21,MATCH($A268,'world ranking'!$A$2:$A$21,0),2)/(INDEX('world ranking'!$A$2:$B$21,MATCH($B268,'world ranking'!$A$2:$A$21,0),2)+0.1))*20</f>
        <v>23.154507765608564</v>
      </c>
      <c r="J268" s="22">
        <f>(INDEX('la-liga ranking'!$A$2:$I$21,MATCH($A268,'la-liga ranking'!$A$2:$A$21,0),4)/(INDEX('la-liga ranking'!$A$2:$I$21,MATCH($B268,'la-liga ranking'!$A$2:$A$21,0),4)+0.1))*1</f>
        <v>1.6528925619834711</v>
      </c>
      <c r="K268" s="22">
        <f>(INDEX('la-liga ranking'!$A$2:$I$21,MATCH($A268,'la-liga ranking'!$A$2:$A$21,0),5)/(INDEX('la-liga ranking'!$A$2:$I$21,MATCH($B268,'la-liga ranking'!$A$2:$A$21,0),5)+0.1))*-1</f>
        <v>-0.4580152671755725</v>
      </c>
      <c r="L268" s="22">
        <f>(INDEX('la-liga ranking'!$A$2:$I$21,MATCH($B268,'la-liga ranking'!$A$2:$A$21,0),7)+0.1)/INDEX('la-liga ranking'!$A$2:$I$21,MATCH($A268,'la-liga ranking'!$A$2:$A$21,0),7)</f>
        <v>0.55538461538461537</v>
      </c>
      <c r="M268" s="22">
        <f>(INDEX('la-liga ranking'!$A$2:$I$21,MATCH($B268,'la-liga ranking'!$A$2:$A$21,0),8)+0.1)/INDEX('la-liga ranking'!$A$2:$I$21,MATCH($A268,'la-liga ranking'!$A$2:$A$21,0),8)*-1</f>
        <v>-1.3171428571428572</v>
      </c>
      <c r="N268" s="22">
        <f>(INDEX('la-liga ranking'!$A$2:$I$21,MATCH($B268,'la-liga ranking'!$A$2:$A$21,0),9)+0.1)/(INDEX('la-liga ranking'!$A$2:$I$21,MATCH($A268,'la-liga ranking'!$A$2:$A$21,0),9)+0.1)</f>
        <v>0.66714905933429824</v>
      </c>
      <c r="O268" s="22">
        <f>((INDEX('world ranking'!$A$2:$B$21,MATCH($B268,'world ranking'!$A$2:$A$21,0),2)+0.1)/(INDEX('world ranking'!$A$2:$B$21,MATCH($A268,'world ranking'!$A$2:$A$21,0),2)+0.1))*20</f>
        <v>17.274330607663941</v>
      </c>
      <c r="P268" s="22">
        <f>(INDEX('la-liga ranking'!$A$2:$I$21,MATCH($B268,'la-liga ranking'!$A$2:$A$21,0),4)+0.1)/(INDEX('la-liga ranking'!$A$2:$I$21,MATCH($A268,'la-liga ranking'!$A$2:$A$21,0),4)+0.1)*1</f>
        <v>0.60199004975124371</v>
      </c>
      <c r="Q268" s="22">
        <f>(INDEX('la-liga ranking'!$A$2:$I$21,MATCH($B268,'la-liga ranking'!$A$2:$A$21,0),5)+0.1)/(INDEX('la-liga ranking'!$A$2:$I$21,MATCH($A268,'la-liga ranking'!$A$2:$A$21,0),5)+0.1)*-1</f>
        <v>-2.1475409836065573</v>
      </c>
      <c r="R268" s="22">
        <f t="shared" si="81"/>
        <v>28.231839501604647</v>
      </c>
      <c r="S268" s="22">
        <f t="shared" si="79"/>
        <v>15.634170491384683</v>
      </c>
      <c r="T268" s="22">
        <f t="shared" si="73"/>
        <v>43.866009992989333</v>
      </c>
      <c r="U268" s="14">
        <f t="shared" si="74"/>
        <v>0.64359260179160716</v>
      </c>
      <c r="V268" s="14">
        <f t="shared" si="75"/>
        <v>0.35640739820839273</v>
      </c>
      <c r="W268" t="str">
        <f t="shared" si="76"/>
        <v>H</v>
      </c>
      <c r="X268" t="b">
        <f t="shared" si="77"/>
        <v>1</v>
      </c>
    </row>
    <row r="269" spans="1:24" x14ac:dyDescent="0.25">
      <c r="A269" t="str">
        <v>RCD Mallorca</v>
      </c>
      <c r="B269" t="str">
        <v>Real Madrid</v>
      </c>
      <c r="C269">
        <v>0</v>
      </c>
      <c r="D269">
        <v>3</v>
      </c>
      <c r="E269" t="str">
        <v>A</v>
      </c>
      <c r="F269" s="22">
        <f>INDEX('la-liga ranking'!$A$2:$I$21,MATCH($A269,'la-liga ranking'!$A$2:$A$21,0),7)/(INDEX('la-liga ranking'!$A$2:$I$21,MATCH($B269,'la-liga ranking'!$A$2:$A$21,0),7)+0.1)</f>
        <v>0.43775649794801647</v>
      </c>
      <c r="G269" s="22">
        <f>INDEX('la-liga ranking'!$A$2:$I$21,MATCH($A269,'la-liga ranking'!$A$2:$A$21,0),8)/(INDEX('la-liga ranking'!$A$2:$I$21,MATCH($B269,'la-liga ranking'!$A$2:$A$21,0),8)+0.1)*-1</f>
        <v>-2.059800664451827</v>
      </c>
      <c r="H269" s="22">
        <f>INDEX('la-liga ranking'!$A$2:$I$21,MATCH($A269,'la-liga ranking'!$A$2:$A$21,0),9)/(INDEX('la-liga ranking'!$A$2:$I$21,MATCH($B269,'la-liga ranking'!$A$2:$A$21,0),9)+0.1)</f>
        <v>0.39457459926017263</v>
      </c>
      <c r="I269" s="22">
        <f>(INDEX('world ranking'!$A$2:$B$21,MATCH($A269,'world ranking'!$A$2:$A$21,0),2)/(INDEX('world ranking'!$A$2:$B$21,MATCH($B269,'world ranking'!$A$2:$A$21,0),2)+0.1))*20</f>
        <v>15.543461675397996</v>
      </c>
      <c r="J269" s="22">
        <f>(INDEX('la-liga ranking'!$A$2:$I$21,MATCH($A269,'la-liga ranking'!$A$2:$A$21,0),4)/(INDEX('la-liga ranking'!$A$2:$I$21,MATCH($B269,'la-liga ranking'!$A$2:$A$21,0),4)+0.1))*1</f>
        <v>0.31872509960159362</v>
      </c>
      <c r="K269" s="22">
        <f>(INDEX('la-liga ranking'!$A$2:$I$21,MATCH($A269,'la-liga ranking'!$A$2:$A$21,0),5)/(INDEX('la-liga ranking'!$A$2:$I$21,MATCH($B269,'la-liga ranking'!$A$2:$A$21,0),5)+0.1))*-1</f>
        <v>-4.6341463414634152</v>
      </c>
      <c r="L269" s="22">
        <f>(INDEX('la-liga ranking'!$A$2:$I$21,MATCH($B269,'la-liga ranking'!$A$2:$A$21,0),7)+0.1)/INDEX('la-liga ranking'!$A$2:$I$21,MATCH($A269,'la-liga ranking'!$A$2:$A$21,0),7)</f>
        <v>2.2843749999999998</v>
      </c>
      <c r="M269" s="22">
        <f>(INDEX('la-liga ranking'!$A$2:$I$21,MATCH($B269,'la-liga ranking'!$A$2:$A$21,0),8)+0.1)/INDEX('la-liga ranking'!$A$2:$I$21,MATCH($A269,'la-liga ranking'!$A$2:$A$21,0),8)*-1</f>
        <v>-0.48548387096774198</v>
      </c>
      <c r="N269" s="22">
        <f>(INDEX('la-liga ranking'!$A$2:$I$21,MATCH($B269,'la-liga ranking'!$A$2:$A$21,0),9)+0.1)/(INDEX('la-liga ranking'!$A$2:$I$21,MATCH($A269,'la-liga ranking'!$A$2:$A$21,0),9)+0.1)</f>
        <v>2.5264797507788157</v>
      </c>
      <c r="O269" s="22">
        <f>((INDEX('world ranking'!$A$2:$B$21,MATCH($B269,'world ranking'!$A$2:$A$21,0),2)+0.1)/(INDEX('world ranking'!$A$2:$B$21,MATCH($A269,'world ranking'!$A$2:$A$21,0),2)+0.1))*20</f>
        <v>25.73260912243963</v>
      </c>
      <c r="P269" s="22">
        <f>(INDEX('la-liga ranking'!$A$2:$I$21,MATCH($B269,'la-liga ranking'!$A$2:$A$21,0),4)+0.1)/(INDEX('la-liga ranking'!$A$2:$I$21,MATCH($A269,'la-liga ranking'!$A$2:$A$21,0),4)+0.1)*1</f>
        <v>3.0987654320987659</v>
      </c>
      <c r="Q269" s="22">
        <f>(INDEX('la-liga ranking'!$A$2:$I$21,MATCH($B269,'la-liga ranking'!$A$2:$A$21,0),5)+0.1)/(INDEX('la-liga ranking'!$A$2:$I$21,MATCH($A269,'la-liga ranking'!$A$2:$A$21,0),5)+0.1)*-1</f>
        <v>-0.21465968586387432</v>
      </c>
      <c r="R269" s="22">
        <f t="shared" si="81"/>
        <v>10.500599409607164</v>
      </c>
      <c r="S269" s="22">
        <f t="shared" si="79"/>
        <v>32.942085748485596</v>
      </c>
      <c r="T269" s="22">
        <f t="shared" si="73"/>
        <v>43.442685158092758</v>
      </c>
      <c r="U269" s="14">
        <f t="shared" si="74"/>
        <v>0.24171156482142658</v>
      </c>
      <c r="V269" s="14">
        <f t="shared" si="75"/>
        <v>0.75828843517857347</v>
      </c>
      <c r="W269" t="str">
        <f t="shared" si="76"/>
        <v>A</v>
      </c>
      <c r="X269" t="b">
        <f t="shared" si="77"/>
        <v>1</v>
      </c>
    </row>
    <row r="270" spans="1:24" x14ac:dyDescent="0.25">
      <c r="A270" t="str">
        <v>Athletic Club</v>
      </c>
      <c r="B270" t="str">
        <v>Getafe</v>
      </c>
      <c r="C270">
        <v>1</v>
      </c>
      <c r="D270">
        <v>1</v>
      </c>
      <c r="E270" t="str">
        <v>D</v>
      </c>
      <c r="F270" s="22">
        <f>INDEX('la-liga ranking'!$A$2:$I$21,MATCH($A270,'la-liga ranking'!$A$2:$A$21,0),7)/(INDEX('la-liga ranking'!$A$2:$I$21,MATCH($B270,'la-liga ranking'!$A$2:$A$21,0),7)+0.1)</f>
        <v>1.3183279742765273</v>
      </c>
      <c r="G270" s="22">
        <f>INDEX('la-liga ranking'!$A$2:$I$21,MATCH($A270,'la-liga ranking'!$A$2:$A$21,0),8)/(INDEX('la-liga ranking'!$A$2:$I$21,MATCH($B270,'la-liga ranking'!$A$2:$A$21,0),8)+0.1)</f>
        <v>0.9164420485175202</v>
      </c>
      <c r="H270" s="22">
        <f>INDEX('la-liga ranking'!$A$2:$I$21,MATCH($A270,'la-liga ranking'!$A$2:$A$21,0),9)/(INDEX('la-liga ranking'!$A$2:$I$21,MATCH($B270,'la-liga ranking'!$A$2:$A$21,0),9)+0.1)</f>
        <v>1.4016172506738545</v>
      </c>
      <c r="I270" s="22">
        <f>(INDEX('world ranking'!$A$2:$B$21,MATCH($A270,'world ranking'!$A$2:$A$21,0),2)/(INDEX('world ranking'!$A$2:$B$21,MATCH($B270,'world ranking'!$A$2:$A$21,0),2)+0.1))*20</f>
        <v>21.091179939171994</v>
      </c>
      <c r="J270" s="22">
        <f>INDEX('la-liga ranking'!$A$2:$I$21,MATCH($A270,'la-liga ranking'!$A$2:$A$21,0),4)/(INDEX('la-liga ranking'!$A$2:$I$21,MATCH($B270,'la-liga ranking'!$A$2:$A$21,0),4)+0.1)</f>
        <v>1.6049382716049383</v>
      </c>
      <c r="K270" s="22">
        <f>INDEX('la-liga ranking'!$A$2:$I$21,MATCH($A270,'la-liga ranking'!$A$2:$A$21,0),5)/(INDEX('la-liga ranking'!$A$2:$I$21,MATCH($B270,'la-liga ranking'!$A$2:$A$21,0),5)+0.1)</f>
        <v>0.63829787234042556</v>
      </c>
      <c r="L270" s="22">
        <f>(INDEX('la-liga ranking'!$A$2:$I$21,MATCH($B270,'la-liga ranking'!$A$2:$A$21,0),7)+0.1)/INDEX('la-liga ranking'!$A$2:$I$21,MATCH($A270,'la-liga ranking'!$A$2:$A$21,0),7)</f>
        <v>0.75853658536585367</v>
      </c>
      <c r="M270" s="22">
        <f>(INDEX('la-liga ranking'!$A$2:$I$21,MATCH($B270,'la-liga ranking'!$A$2:$A$21,0),8)+0.1)/INDEX('la-liga ranking'!$A$2:$I$21,MATCH($A270,'la-liga ranking'!$A$2:$A$21,0),8)</f>
        <v>1.0911764705882354</v>
      </c>
      <c r="N270" s="22">
        <f>(INDEX('la-liga ranking'!$A$2:$I$21,MATCH($B270,'la-liga ranking'!$A$2:$A$21,0),9)+0.1)/(INDEX('la-liga ranking'!$A$2:$I$21,MATCH($A270,'la-liga ranking'!$A$2:$A$21,0),9)+0.1)</f>
        <v>0.71209213051823417</v>
      </c>
      <c r="O270" s="22">
        <f>((INDEX('world ranking'!$A$2:$B$21,MATCH($B270,'world ranking'!$A$2:$A$21,0),2)+0.1)/(INDEX('world ranking'!$A$2:$B$21,MATCH($A270,'world ranking'!$A$2:$A$21,0),2)+0.1))*20</f>
        <v>18.964157495144491</v>
      </c>
      <c r="P270" s="22">
        <f>(INDEX('la-liga ranking'!$A$2:$I$21,MATCH($B270,'la-liga ranking'!$A$2:$A$21,0),4)+0.1)/(INDEX('la-liga ranking'!$A$2:$I$21,MATCH($A270,'la-liga ranking'!$A$2:$A$21,0),4)+0.1)</f>
        <v>0.61832061068702293</v>
      </c>
      <c r="Q270" s="22">
        <f>(INDEX('la-liga ranking'!$A$2:$I$21,MATCH($B270,'la-liga ranking'!$A$2:$A$21,0),5)+0.1)/(INDEX('la-liga ranking'!$A$2:$I$21,MATCH($A270,'la-liga ranking'!$A$2:$A$21,0),5)+0.1)</f>
        <v>1.5494505494505495</v>
      </c>
      <c r="R270" s="22">
        <f t="shared" si="78"/>
        <v>27.914781474065745</v>
      </c>
      <c r="S270" s="22">
        <f t="shared" si="79"/>
        <v>23.693733841754387</v>
      </c>
      <c r="T270" s="22">
        <f t="shared" si="73"/>
        <v>51.608515315820128</v>
      </c>
      <c r="U270" s="14">
        <f t="shared" si="74"/>
        <v>0.54089487564678529</v>
      </c>
      <c r="V270" s="14">
        <f t="shared" si="75"/>
        <v>0.45910512435321471</v>
      </c>
      <c r="W270" t="str">
        <f t="shared" si="76"/>
        <v>H</v>
      </c>
      <c r="X270" t="b">
        <f t="shared" si="77"/>
        <v>1</v>
      </c>
    </row>
    <row r="271" spans="1:24" x14ac:dyDescent="0.25">
      <c r="A271" t="str">
        <v>Deportivo Alavés</v>
      </c>
      <c r="B271" t="str">
        <v>Granada</v>
      </c>
      <c r="C271">
        <v>2</v>
      </c>
      <c r="D271">
        <v>3</v>
      </c>
      <c r="E271" t="str">
        <v>A</v>
      </c>
      <c r="F271" s="22">
        <f>INDEX('la-liga ranking'!$A$2:$I$21,MATCH($A271,'la-liga ranking'!$A$2:$A$21,0),7)/(INDEX('la-liga ranking'!$A$2:$I$21,MATCH($B271,'la-liga ranking'!$A$2:$A$21,0),7)+0.1)</f>
        <v>0.64965197215777259</v>
      </c>
      <c r="G271" s="22">
        <f>INDEX('la-liga ranking'!$A$2:$I$21,MATCH($A271,'la-liga ranking'!$A$2:$A$21,0),8)/(INDEX('la-liga ranking'!$A$2:$I$21,MATCH($B271,'la-liga ranking'!$A$2:$A$21,0),8)+0.1)*-1</f>
        <v>-1.015228426395939</v>
      </c>
      <c r="H271" s="22">
        <f>INDEX('la-liga ranking'!$A$2:$I$21,MATCH($A271,'la-liga ranking'!$A$2:$A$21,0),9)/(INDEX('la-liga ranking'!$A$2:$I$21,MATCH($B271,'la-liga ranking'!$A$2:$A$21,0),9)+0.1)</f>
        <v>0.82111436950146621</v>
      </c>
      <c r="I271" s="22">
        <f>(INDEX('world ranking'!$A$2:$B$21,MATCH($A271,'world ranking'!$A$2:$A$21,0),2)/(INDEX('world ranking'!$A$2:$B$21,MATCH($B271,'world ranking'!$A$2:$A$21,0),2)+0.1))*20</f>
        <v>19.676567231492818</v>
      </c>
      <c r="J271" s="22">
        <f>(INDEX('la-liga ranking'!$A$2:$I$21,MATCH($A271,'la-liga ranking'!$A$2:$A$21,0),4)/(INDEX('la-liga ranking'!$A$2:$I$21,MATCH($B271,'la-liga ranking'!$A$2:$A$21,0),4)+0.1))*1</f>
        <v>0.9859154929577465</v>
      </c>
      <c r="K271" s="22">
        <f>(INDEX('la-liga ranking'!$A$2:$I$21,MATCH($A271,'la-liga ranking'!$A$2:$A$21,0),5)/(INDEX('la-liga ranking'!$A$2:$I$21,MATCH($B271,'la-liga ranking'!$A$2:$A$21,0),5)+0.1))*-1</f>
        <v>-1.3907284768211921</v>
      </c>
      <c r="L271" s="22">
        <f>(INDEX('la-liga ranking'!$A$2:$I$21,MATCH($B271,'la-liga ranking'!$A$2:$A$21,0),7)+0.1)/INDEX('la-liga ranking'!$A$2:$I$21,MATCH($A271,'la-liga ranking'!$A$2:$A$21,0),7)</f>
        <v>1.5392857142857144</v>
      </c>
      <c r="M271" s="22">
        <f>(INDEX('la-liga ranking'!$A$2:$I$21,MATCH($B271,'la-liga ranking'!$A$2:$A$21,0),8)+0.1)/INDEX('la-liga ranking'!$A$2:$I$21,MATCH($A271,'la-liga ranking'!$A$2:$A$21,0),8)*-1</f>
        <v>-0.98499999999999999</v>
      </c>
      <c r="N271" s="22">
        <f>(INDEX('la-liga ranking'!$A$2:$I$21,MATCH($B271,'la-liga ranking'!$A$2:$A$21,0),9)+0.1)/(INDEX('la-liga ranking'!$A$2:$I$21,MATCH($A271,'la-liga ranking'!$A$2:$A$21,0),9)+0.1)</f>
        <v>1.2135231316725978</v>
      </c>
      <c r="O271" s="22">
        <f>((INDEX('world ranking'!$A$2:$B$21,MATCH($B271,'world ranking'!$A$2:$A$21,0),2)+0.1)/(INDEX('world ranking'!$A$2:$B$21,MATCH($A271,'world ranking'!$A$2:$A$21,0),2)+0.1))*20</f>
        <v>20.327417981795559</v>
      </c>
      <c r="P271" s="22">
        <f>(INDEX('la-liga ranking'!$A$2:$I$21,MATCH($B271,'la-liga ranking'!$A$2:$A$21,0),4)+0.1)/(INDEX('la-liga ranking'!$A$2:$I$21,MATCH($A271,'la-liga ranking'!$A$2:$A$21,0),4)+0.1)*1</f>
        <v>1</v>
      </c>
      <c r="Q271" s="22">
        <f>(INDEX('la-liga ranking'!$A$2:$I$21,MATCH($B271,'la-liga ranking'!$A$2:$A$21,0),5)+0.1)/(INDEX('la-liga ranking'!$A$2:$I$21,MATCH($A271,'la-liga ranking'!$A$2:$A$21,0),5)+0.1)*-1</f>
        <v>-0.71563981042654023</v>
      </c>
      <c r="R271" s="22">
        <f t="shared" ref="R271:R275" si="82">(SUM(F271:K271))*1.05</f>
        <v>20.713656771037307</v>
      </c>
      <c r="S271" s="22">
        <f t="shared" si="79"/>
        <v>22.379587017327331</v>
      </c>
      <c r="T271" s="22">
        <f t="shared" si="73"/>
        <v>43.093243788364639</v>
      </c>
      <c r="U271" s="14">
        <f t="shared" si="74"/>
        <v>0.4806706330292565</v>
      </c>
      <c r="V271" s="14">
        <f t="shared" si="75"/>
        <v>0.5193293669707435</v>
      </c>
      <c r="W271" t="str">
        <f t="shared" si="76"/>
        <v>A</v>
      </c>
      <c r="X271" t="b">
        <f t="shared" si="77"/>
        <v>1</v>
      </c>
    </row>
    <row r="272" spans="1:24" x14ac:dyDescent="0.25">
      <c r="A272" t="str">
        <v>Elche CF</v>
      </c>
      <c r="B272" t="str">
        <v>Valencia</v>
      </c>
      <c r="C272">
        <v>0</v>
      </c>
      <c r="D272">
        <v>1</v>
      </c>
      <c r="E272" t="str">
        <v>A</v>
      </c>
      <c r="F272" s="22">
        <f>INDEX('la-liga ranking'!$A$2:$I$21,MATCH($A272,'la-liga ranking'!$A$2:$A$21,0),7)/(INDEX('la-liga ranking'!$A$2:$I$21,MATCH($B272,'la-liga ranking'!$A$2:$A$21,0),7)+0.1)</f>
        <v>0.82039911308203983</v>
      </c>
      <c r="G272" s="22">
        <f>INDEX('la-liga ranking'!$A$2:$I$21,MATCH($A272,'la-liga ranking'!$A$2:$A$21,0),8)/(INDEX('la-liga ranking'!$A$2:$I$21,MATCH($B272,'la-liga ranking'!$A$2:$A$21,0),8)+0.1)*-1</f>
        <v>-0.9775967413441955</v>
      </c>
      <c r="H272" s="22">
        <f>INDEX('la-liga ranking'!$A$2:$I$21,MATCH($A272,'la-liga ranking'!$A$2:$A$21,0),9)/(INDEX('la-liga ranking'!$A$2:$I$21,MATCH($B272,'la-liga ranking'!$A$2:$A$21,0),9)+0.1)</f>
        <v>0.88435374149659862</v>
      </c>
      <c r="I272" s="22">
        <f>(INDEX('world ranking'!$A$2:$B$21,MATCH($A272,'world ranking'!$A$2:$A$21,0),2)/(INDEX('world ranking'!$A$2:$B$21,MATCH($B272,'world ranking'!$A$2:$A$21,0),2)+0.1))*20</f>
        <v>19.161458649353801</v>
      </c>
      <c r="J272" s="22">
        <f>(INDEX('la-liga ranking'!$A$2:$I$21,MATCH($A272,'la-liga ranking'!$A$2:$A$21,0),4)/(INDEX('la-liga ranking'!$A$2:$I$21,MATCH($B272,'la-liga ranking'!$A$2:$A$21,0),4)+0.1))*1</f>
        <v>0.99009900990099009</v>
      </c>
      <c r="K272" s="22">
        <f>(INDEX('la-liga ranking'!$A$2:$I$21,MATCH($A272,'la-liga ranking'!$A$2:$A$21,0),5)/(INDEX('la-liga ranking'!$A$2:$I$21,MATCH($B272,'la-liga ranking'!$A$2:$A$21,0),5)+0.1))*-1</f>
        <v>-1.4414414414414416</v>
      </c>
      <c r="L272" s="22">
        <f>(INDEX('la-liga ranking'!$A$2:$I$21,MATCH($B272,'la-liga ranking'!$A$2:$A$21,0),7)+0.1)/INDEX('la-liga ranking'!$A$2:$I$21,MATCH($A272,'la-liga ranking'!$A$2:$A$21,0),7)</f>
        <v>1.2189189189189189</v>
      </c>
      <c r="M272" s="22">
        <f>(INDEX('la-liga ranking'!$A$2:$I$21,MATCH($B272,'la-liga ranking'!$A$2:$A$21,0),8)+0.1)/INDEX('la-liga ranking'!$A$2:$I$21,MATCH($A272,'la-liga ranking'!$A$2:$A$21,0),8)*-1</f>
        <v>-1.0229166666666667</v>
      </c>
      <c r="N272" s="22">
        <f>(INDEX('la-liga ranking'!$A$2:$I$21,MATCH($B272,'la-liga ranking'!$A$2:$A$21,0),9)+0.1)/(INDEX('la-liga ranking'!$A$2:$I$21,MATCH($A272,'la-liga ranking'!$A$2:$A$21,0),9)+0.1)</f>
        <v>1.1278772378516624</v>
      </c>
      <c r="O272" s="22">
        <f>((INDEX('world ranking'!$A$2:$B$21,MATCH($B272,'world ranking'!$A$2:$A$21,0),2)+0.1)/(INDEX('world ranking'!$A$2:$B$21,MATCH($A272,'world ranking'!$A$2:$A$21,0),2)+0.1))*20</f>
        <v>20.87391552149959</v>
      </c>
      <c r="P272" s="22">
        <f>(INDEX('la-liga ranking'!$A$2:$I$21,MATCH($B272,'la-liga ranking'!$A$2:$A$21,0),4)+0.1)/(INDEX('la-liga ranking'!$A$2:$I$21,MATCH($A272,'la-liga ranking'!$A$2:$A$21,0),4)+0.1)*1</f>
        <v>1</v>
      </c>
      <c r="Q272" s="22">
        <f>(INDEX('la-liga ranking'!$A$2:$I$21,MATCH($B272,'la-liga ranking'!$A$2:$A$21,0),5)+0.1)/(INDEX('la-liga ranking'!$A$2:$I$21,MATCH($A272,'la-liga ranking'!$A$2:$A$21,0),5)+0.1)*-1</f>
        <v>-0.68944099378881984</v>
      </c>
      <c r="R272" s="22">
        <f t="shared" si="82"/>
        <v>20.409135947600184</v>
      </c>
      <c r="S272" s="22">
        <f t="shared" si="79"/>
        <v>22.508354017814682</v>
      </c>
      <c r="T272" s="22">
        <f t="shared" si="73"/>
        <v>42.917489965414866</v>
      </c>
      <c r="U272" s="14">
        <f t="shared" si="74"/>
        <v>0.47554355960814393</v>
      </c>
      <c r="V272" s="14">
        <f t="shared" si="75"/>
        <v>0.52445644039185602</v>
      </c>
      <c r="W272" t="str">
        <f t="shared" si="76"/>
        <v>A</v>
      </c>
      <c r="X272" t="b">
        <f t="shared" si="77"/>
        <v>1</v>
      </c>
    </row>
    <row r="273" spans="1:24" x14ac:dyDescent="0.25">
      <c r="A273" t="str">
        <v>Osasuna</v>
      </c>
      <c r="B273" t="str">
        <v>Levante</v>
      </c>
      <c r="C273">
        <v>3</v>
      </c>
      <c r="D273">
        <v>1</v>
      </c>
      <c r="E273" t="str">
        <v>H</v>
      </c>
      <c r="F273" s="22">
        <f>INDEX('la-liga ranking'!$A$2:$I$21,MATCH($A273,'la-liga ranking'!$A$2:$A$21,0),7)/(INDEX('la-liga ranking'!$A$2:$I$21,MATCH($B273,'la-liga ranking'!$A$2:$A$21,0),7)+0.1)</f>
        <v>0.81632653061224492</v>
      </c>
      <c r="G273" s="22">
        <f>INDEX('la-liga ranking'!$A$2:$I$21,MATCH($A273,'la-liga ranking'!$A$2:$A$21,0),8)/(INDEX('la-liga ranking'!$A$2:$I$21,MATCH($B273,'la-liga ranking'!$A$2:$A$21,0),8)+0.1)*-1</f>
        <v>-0.68554396423248887</v>
      </c>
      <c r="H273" s="22">
        <f>INDEX('la-liga ranking'!$A$2:$I$21,MATCH($A273,'la-liga ranking'!$A$2:$A$21,0),9)/(INDEX('la-liga ranking'!$A$2:$I$21,MATCH($B273,'la-liga ranking'!$A$2:$A$21,0),9)+0.1)</f>
        <v>1.5807560137457044</v>
      </c>
      <c r="I273" s="22">
        <f>(INDEX('world ranking'!$A$2:$B$21,MATCH($A273,'world ranking'!$A$2:$A$21,0),2)/(INDEX('world ranking'!$A$2:$B$21,MATCH($B273,'world ranking'!$A$2:$A$21,0),2)+0.1))*20</f>
        <v>21.374247734938166</v>
      </c>
      <c r="J273" s="22">
        <f>(INDEX('la-liga ranking'!$A$2:$I$21,MATCH($A273,'la-liga ranking'!$A$2:$A$21,0),4)/(INDEX('la-liga ranking'!$A$2:$I$21,MATCH($B273,'la-liga ranking'!$A$2:$A$21,0),4)+0.1))*1</f>
        <v>1.9672131147540985</v>
      </c>
      <c r="K273" s="22">
        <f>(INDEX('la-liga ranking'!$A$2:$I$21,MATCH($A273,'la-liga ranking'!$A$2:$A$21,0),5)/(INDEX('la-liga ranking'!$A$2:$I$21,MATCH($B273,'la-liga ranking'!$A$2:$A$21,0),5)+0.1))*-1</f>
        <v>-0.71823204419889497</v>
      </c>
      <c r="L273" s="22">
        <f>(INDEX('la-liga ranking'!$A$2:$I$21,MATCH($B273,'la-liga ranking'!$A$2:$A$21,0),7)+0.1)/INDEX('la-liga ranking'!$A$2:$I$21,MATCH($A273,'la-liga ranking'!$A$2:$A$21,0),7)</f>
        <v>1.2250000000000001</v>
      </c>
      <c r="M273" s="22">
        <f>(INDEX('la-liga ranking'!$A$2:$I$21,MATCH($B273,'la-liga ranking'!$A$2:$A$21,0),8)+0.1)/INDEX('la-liga ranking'!$A$2:$I$21,MATCH($A273,'la-liga ranking'!$A$2:$A$21,0),8)*-1</f>
        <v>-1.4586956521739129</v>
      </c>
      <c r="N273" s="22">
        <f>(INDEX('la-liga ranking'!$A$2:$I$21,MATCH($B273,'la-liga ranking'!$A$2:$A$21,0),9)+0.1)/(INDEX('la-liga ranking'!$A$2:$I$21,MATCH($A273,'la-liga ranking'!$A$2:$A$21,0),9)+0.1)</f>
        <v>0.63123644251626898</v>
      </c>
      <c r="O273" s="22">
        <f>((INDEX('world ranking'!$A$2:$B$21,MATCH($B273,'world ranking'!$A$2:$A$21,0),2)+0.1)/(INDEX('world ranking'!$A$2:$B$21,MATCH($A273,'world ranking'!$A$2:$A$21,0),2)+0.1))*20</f>
        <v>18.712950931254252</v>
      </c>
      <c r="P273" s="22">
        <f>(INDEX('la-liga ranking'!$A$2:$I$21,MATCH($B273,'la-liga ranking'!$A$2:$A$21,0),4)+0.1)/(INDEX('la-liga ranking'!$A$2:$I$21,MATCH($A273,'la-liga ranking'!$A$2:$A$21,0),4)+0.1)*1</f>
        <v>0.50413223140495866</v>
      </c>
      <c r="Q273" s="22">
        <f>(INDEX('la-liga ranking'!$A$2:$I$21,MATCH($B273,'la-liga ranking'!$A$2:$A$21,0),5)+0.1)/(INDEX('la-liga ranking'!$A$2:$I$21,MATCH($A273,'la-liga ranking'!$A$2:$A$21,0),5)+0.1)*-1</f>
        <v>-1.3816793893129773</v>
      </c>
      <c r="R273" s="22">
        <f t="shared" si="82"/>
        <v>25.551505754899772</v>
      </c>
      <c r="S273" s="22">
        <f t="shared" si="79"/>
        <v>18.232944563688587</v>
      </c>
      <c r="T273" s="22">
        <f t="shared" si="73"/>
        <v>43.784450318588355</v>
      </c>
      <c r="U273" s="14">
        <f t="shared" si="74"/>
        <v>0.58357488946371616</v>
      </c>
      <c r="V273" s="14">
        <f t="shared" si="75"/>
        <v>0.41642511053628389</v>
      </c>
      <c r="W273" t="str">
        <f t="shared" si="76"/>
        <v>H</v>
      </c>
      <c r="X273" t="b">
        <f t="shared" si="77"/>
        <v>1</v>
      </c>
    </row>
    <row r="274" spans="1:24" x14ac:dyDescent="0.25">
      <c r="A274" t="str">
        <v>Rayo Vallecano</v>
      </c>
      <c r="B274" t="str">
        <v>Atlético Madrid</v>
      </c>
      <c r="C274">
        <v>0</v>
      </c>
      <c r="D274">
        <v>1</v>
      </c>
      <c r="E274" t="str">
        <v>A</v>
      </c>
      <c r="F274" s="22">
        <f>INDEX('la-liga ranking'!$A$2:$I$21,MATCH($A274,'la-liga ranking'!$A$2:$A$21,0),7)/(INDEX('la-liga ranking'!$A$2:$I$21,MATCH($B274,'la-liga ranking'!$A$2:$A$21,0),7)+0.1)</f>
        <v>0.58236272878535777</v>
      </c>
      <c r="G274" s="22">
        <f>INDEX('la-liga ranking'!$A$2:$I$21,MATCH($A274,'la-liga ranking'!$A$2:$A$21,0),8)/(INDEX('la-liga ranking'!$A$2:$I$21,MATCH($B274,'la-liga ranking'!$A$2:$A$21,0),8)+0.1)*-1</f>
        <v>-0.94890510948905105</v>
      </c>
      <c r="H274" s="22">
        <f>INDEX('la-liga ranking'!$A$2:$I$21,MATCH($A274,'la-liga ranking'!$A$2:$A$21,0),9)/(INDEX('la-liga ranking'!$A$2:$I$21,MATCH($B274,'la-liga ranking'!$A$2:$A$21,0),9)+0.1)</f>
        <v>0.65522620904836204</v>
      </c>
      <c r="I274" s="22">
        <f>(INDEX('world ranking'!$A$2:$B$21,MATCH($A274,'world ranking'!$A$2:$A$21,0),2)/(INDEX('world ranking'!$A$2:$B$21,MATCH($B274,'world ranking'!$A$2:$A$21,0),2)+0.1))*20</f>
        <v>17.134042201531596</v>
      </c>
      <c r="J274" s="22">
        <f>(INDEX('la-liga ranking'!$A$2:$I$21,MATCH($A274,'la-liga ranking'!$A$2:$A$21,0),4)/(INDEX('la-liga ranking'!$A$2:$I$21,MATCH($B274,'la-liga ranking'!$A$2:$A$21,0),4)+0.1))*1</f>
        <v>0.57591623036649209</v>
      </c>
      <c r="K274" s="22">
        <f>(INDEX('la-liga ranking'!$A$2:$I$21,MATCH($A274,'la-liga ranking'!$A$2:$A$21,0),5)/(INDEX('la-liga ranking'!$A$2:$I$21,MATCH($B274,'la-liga ranking'!$A$2:$A$21,0),5)+0.1))*-1</f>
        <v>-1.6483516483516485</v>
      </c>
      <c r="L274" s="22">
        <f>(INDEX('la-liga ranking'!$A$2:$I$21,MATCH($B274,'la-liga ranking'!$A$2:$A$21,0),7)+0.1)/INDEX('la-liga ranking'!$A$2:$I$21,MATCH($A274,'la-liga ranking'!$A$2:$A$21,0),7)</f>
        <v>1.7171428571428571</v>
      </c>
      <c r="M274" s="22">
        <f>(INDEX('la-liga ranking'!$A$2:$I$21,MATCH($B274,'la-liga ranking'!$A$2:$A$21,0),8)+0.1)/INDEX('la-liga ranking'!$A$2:$I$21,MATCH($A274,'la-liga ranking'!$A$2:$A$21,0),8)*-1</f>
        <v>-1.0538461538461539</v>
      </c>
      <c r="N274" s="22">
        <f>(INDEX('la-liga ranking'!$A$2:$I$21,MATCH($B274,'la-liga ranking'!$A$2:$A$21,0),9)+0.1)/(INDEX('la-liga ranking'!$A$2:$I$21,MATCH($A274,'la-liga ranking'!$A$2:$A$21,0),9)+0.1)</f>
        <v>1.5225653206650829</v>
      </c>
      <c r="O274" s="22">
        <f>((INDEX('world ranking'!$A$2:$B$21,MATCH($B274,'world ranking'!$A$2:$A$21,0),2)+0.1)/(INDEX('world ranking'!$A$2:$B$21,MATCH($A274,'world ranking'!$A$2:$A$21,0),2)+0.1))*20</f>
        <v>23.343836409234132</v>
      </c>
      <c r="P274" s="22">
        <f>(INDEX('la-liga ranking'!$A$2:$I$21,MATCH($B274,'la-liga ranking'!$A$2:$A$21,0),4)+0.1)/(INDEX('la-liga ranking'!$A$2:$I$21,MATCH($A274,'la-liga ranking'!$A$2:$A$21,0),4)+0.1)*1</f>
        <v>1.7207207207207209</v>
      </c>
      <c r="Q274" s="22">
        <f>(INDEX('la-liga ranking'!$A$2:$I$21,MATCH($B274,'la-liga ranking'!$A$2:$A$21,0),5)+0.1)/(INDEX('la-liga ranking'!$A$2:$I$21,MATCH($A274,'la-liga ranking'!$A$2:$A$21,0),5)+0.1)*-1</f>
        <v>-0.60264900662251653</v>
      </c>
      <c r="R274" s="22">
        <f t="shared" si="82"/>
        <v>17.167805142485665</v>
      </c>
      <c r="S274" s="22">
        <f t="shared" si="79"/>
        <v>26.647770147294121</v>
      </c>
      <c r="T274" s="22">
        <f t="shared" si="73"/>
        <v>43.815575289779787</v>
      </c>
      <c r="U274" s="14">
        <f t="shared" si="74"/>
        <v>0.39181969034856301</v>
      </c>
      <c r="V274" s="14">
        <f t="shared" si="75"/>
        <v>0.60818030965143699</v>
      </c>
      <c r="W274" t="str">
        <f t="shared" si="76"/>
        <v>A</v>
      </c>
      <c r="X274" t="b">
        <f t="shared" si="77"/>
        <v>1</v>
      </c>
    </row>
    <row r="275" spans="1:24" x14ac:dyDescent="0.25">
      <c r="A275" t="str">
        <v>Espanyol</v>
      </c>
      <c r="B275" t="str">
        <v>RCD Mallorca</v>
      </c>
      <c r="C275">
        <v>1</v>
      </c>
      <c r="D275">
        <v>0</v>
      </c>
      <c r="E275" t="str">
        <v>H</v>
      </c>
      <c r="F275" s="22">
        <f>INDEX('la-liga ranking'!$A$2:$I$21,MATCH($A275,'la-liga ranking'!$A$2:$A$21,0),7)/(INDEX('la-liga ranking'!$A$2:$I$21,MATCH($B275,'la-liga ranking'!$A$2:$A$21,0),7)+0.1)</f>
        <v>1.1838006230529594</v>
      </c>
      <c r="G275" s="22">
        <f>INDEX('la-liga ranking'!$A$2:$I$21,MATCH($A275,'la-liga ranking'!$A$2:$A$21,0),8)/(INDEX('la-liga ranking'!$A$2:$I$21,MATCH($B275,'la-liga ranking'!$A$2:$A$21,0),8)+0.1)*-1</f>
        <v>-0.80515297906602257</v>
      </c>
      <c r="H275" s="22">
        <f>INDEX('la-liga ranking'!$A$2:$I$21,MATCH($A275,'la-liga ranking'!$A$2:$A$21,0),9)/(INDEX('la-liga ranking'!$A$2:$I$21,MATCH($B275,'la-liga ranking'!$A$2:$A$21,0),9)+0.1)</f>
        <v>1.2461059190031152</v>
      </c>
      <c r="I275" s="22">
        <f>(INDEX('world ranking'!$A$2:$B$21,MATCH($A275,'world ranking'!$A$2:$A$21,0),2)/(INDEX('world ranking'!$A$2:$B$21,MATCH($B275,'world ranking'!$A$2:$A$21,0),2)+0.1))*20</f>
        <v>20.378247496891568</v>
      </c>
      <c r="J275" s="22">
        <f>(INDEX('la-liga ranking'!$A$2:$I$21,MATCH($A275,'la-liga ranking'!$A$2:$A$21,0),4)/(INDEX('la-liga ranking'!$A$2:$I$21,MATCH($B275,'la-liga ranking'!$A$2:$A$21,0),4)+0.1))*1</f>
        <v>1.2345679012345681</v>
      </c>
      <c r="K275" s="22">
        <f>(INDEX('la-liga ranking'!$A$2:$I$21,MATCH($A275,'la-liga ranking'!$A$2:$A$21,0),5)/(INDEX('la-liga ranking'!$A$2:$I$21,MATCH($B275,'la-liga ranking'!$A$2:$A$21,0),5)+0.1))*-1</f>
        <v>-0.78534031413612559</v>
      </c>
      <c r="L275" s="22">
        <f>(INDEX('la-liga ranking'!$A$2:$I$21,MATCH($B275,'la-liga ranking'!$A$2:$A$21,0),7)+0.1)/INDEX('la-liga ranking'!$A$2:$I$21,MATCH($A275,'la-liga ranking'!$A$2:$A$21,0),7)</f>
        <v>0.84473684210526323</v>
      </c>
      <c r="M275" s="22">
        <f>(INDEX('la-liga ranking'!$A$2:$I$21,MATCH($B275,'la-liga ranking'!$A$2:$A$21,0),8)+0.1)/INDEX('la-liga ranking'!$A$2:$I$21,MATCH($A275,'la-liga ranking'!$A$2:$A$21,0),8)*-1</f>
        <v>-1.242</v>
      </c>
      <c r="N275" s="22">
        <f>(INDEX('la-liga ranking'!$A$2:$I$21,MATCH($B275,'la-liga ranking'!$A$2:$A$21,0),9)+0.1)/(INDEX('la-liga ranking'!$A$2:$I$21,MATCH($A275,'la-liga ranking'!$A$2:$A$21,0),9)+0.1)</f>
        <v>0.80049875311720697</v>
      </c>
      <c r="O275" s="22">
        <f>((INDEX('world ranking'!$A$2:$B$21,MATCH($B275,'world ranking'!$A$2:$A$21,0),2)+0.1)/(INDEX('world ranking'!$A$2:$B$21,MATCH($A275,'world ranking'!$A$2:$A$21,0),2)+0.1))*20</f>
        <v>19.627512683835334</v>
      </c>
      <c r="P275" s="22">
        <f>(INDEX('la-liga ranking'!$A$2:$I$21,MATCH($B275,'la-liga ranking'!$A$2:$A$21,0),4)+0.1)/(INDEX('la-liga ranking'!$A$2:$I$21,MATCH($A275,'la-liga ranking'!$A$2:$A$21,0),4)+0.1)*1</f>
        <v>0.80198019801980203</v>
      </c>
      <c r="Q275" s="22">
        <f>(INDEX('la-liga ranking'!$A$2:$I$21,MATCH($B275,'la-liga ranking'!$A$2:$A$21,0),5)+0.1)/(INDEX('la-liga ranking'!$A$2:$I$21,MATCH($A275,'la-liga ranking'!$A$2:$A$21,0),5)+0.1)*-1</f>
        <v>-1.2649006622516556</v>
      </c>
      <c r="R275" s="22">
        <f t="shared" si="82"/>
        <v>23.574840079329068</v>
      </c>
      <c r="S275" s="22">
        <f t="shared" si="79"/>
        <v>19.56782781482595</v>
      </c>
      <c r="T275" s="22">
        <f t="shared" si="73"/>
        <v>43.142667894155018</v>
      </c>
      <c r="U275" s="14">
        <f t="shared" si="74"/>
        <v>0.5464390875679479</v>
      </c>
      <c r="V275" s="14">
        <f t="shared" si="75"/>
        <v>0.4535609124320521</v>
      </c>
      <c r="W275" t="str">
        <f t="shared" si="76"/>
        <v>H</v>
      </c>
      <c r="X275" t="b">
        <f t="shared" si="77"/>
        <v>1</v>
      </c>
    </row>
    <row r="276" spans="1:24" x14ac:dyDescent="0.25">
      <c r="A276" t="str">
        <v>Celta Vigo</v>
      </c>
      <c r="B276" t="str">
        <v>Real Betis Balompié</v>
      </c>
      <c r="C276">
        <v>0</v>
      </c>
      <c r="D276">
        <v>0</v>
      </c>
      <c r="E276" t="str">
        <v>D</v>
      </c>
      <c r="F276" s="22">
        <f>INDEX('la-liga ranking'!$A$2:$I$21,MATCH($A276,'la-liga ranking'!$A$2:$A$21,0),7)/(INDEX('la-liga ranking'!$A$2:$I$21,MATCH($B276,'la-liga ranking'!$A$2:$A$21,0),7)+0.1)</f>
        <v>0.71803852889667252</v>
      </c>
      <c r="G276" s="22">
        <f>INDEX('la-liga ranking'!$A$2:$I$21,MATCH($A276,'la-liga ranking'!$A$2:$A$21,0),8)/(INDEX('la-liga ranking'!$A$2:$I$21,MATCH($B276,'la-liga ranking'!$A$2:$A$21,0),8)+0.1)</f>
        <v>0.94763092269326676</v>
      </c>
      <c r="H276" s="22">
        <f>INDEX('la-liga ranking'!$A$2:$I$21,MATCH($A276,'la-liga ranking'!$A$2:$A$21,0),9)/(INDEX('la-liga ranking'!$A$2:$I$21,MATCH($B276,'la-liga ranking'!$A$2:$A$21,0),9)+0.1)</f>
        <v>0.74010327022375211</v>
      </c>
      <c r="I276" s="22">
        <f>(INDEX('world ranking'!$A$2:$B$21,MATCH($A276,'world ranking'!$A$2:$A$21,0),2)/(INDEX('world ranking'!$A$2:$B$21,MATCH($B276,'world ranking'!$A$2:$A$21,0),2)+0.1))*20</f>
        <v>19.39004077881799</v>
      </c>
      <c r="J276" s="22">
        <f>INDEX('la-liga ranking'!$A$2:$I$21,MATCH($A276,'la-liga ranking'!$A$2:$A$21,0),4)/(INDEX('la-liga ranking'!$A$2:$I$21,MATCH($B276,'la-liga ranking'!$A$2:$A$21,0),4)+0.1)</f>
        <v>0.64327485380116955</v>
      </c>
      <c r="K276" s="22">
        <f>INDEX('la-liga ranking'!$A$2:$I$21,MATCH($A276,'la-liga ranking'!$A$2:$A$21,0),5)/(INDEX('la-liga ranking'!$A$2:$I$21,MATCH($B276,'la-liga ranking'!$A$2:$A$21,0),5)+0.1)</f>
        <v>1.2612612612612613</v>
      </c>
      <c r="L276" s="22">
        <f>(INDEX('la-liga ranking'!$A$2:$I$21,MATCH($B276,'la-liga ranking'!$A$2:$A$21,0),7)+0.1)/INDEX('la-liga ranking'!$A$2:$I$21,MATCH($A276,'la-liga ranking'!$A$2:$A$21,0),7)</f>
        <v>1.3926829268292684</v>
      </c>
      <c r="M276" s="22">
        <f>(INDEX('la-liga ranking'!$A$2:$I$21,MATCH($B276,'la-liga ranking'!$A$2:$A$21,0),8)+0.1)/INDEX('la-liga ranking'!$A$2:$I$21,MATCH($A276,'la-liga ranking'!$A$2:$A$21,0),8)</f>
        <v>1.0552631578947369</v>
      </c>
      <c r="N276" s="22">
        <f>(INDEX('la-liga ranking'!$A$2:$I$21,MATCH($B276,'la-liga ranking'!$A$2:$A$21,0),9)+0.1)/(INDEX('la-liga ranking'!$A$2:$I$21,MATCH($A276,'la-liga ranking'!$A$2:$A$21,0),9)+0.1)</f>
        <v>1.3480278422273781</v>
      </c>
      <c r="O276" s="22">
        <f>((INDEX('world ranking'!$A$2:$B$21,MATCH($B276,'world ranking'!$A$2:$A$21,0),2)+0.1)/(INDEX('world ranking'!$A$2:$B$21,MATCH($A276,'world ranking'!$A$2:$A$21,0),2)+0.1))*20</f>
        <v>20.627924885966472</v>
      </c>
      <c r="P276" s="22">
        <f>(INDEX('la-liga ranking'!$A$2:$I$21,MATCH($B276,'la-liga ranking'!$A$2:$A$21,0),4)+0.1)/(INDEX('la-liga ranking'!$A$2:$I$21,MATCH($A276,'la-liga ranking'!$A$2:$A$21,0),4)+0.1)</f>
        <v>1.5405405405405408</v>
      </c>
      <c r="Q276" s="22">
        <f>(INDEX('la-liga ranking'!$A$2:$I$21,MATCH($B276,'la-liga ranking'!$A$2:$A$21,0),5)+0.1)/(INDEX('la-liga ranking'!$A$2:$I$21,MATCH($A276,'la-liga ranking'!$A$2:$A$21,0),5)+0.1)</f>
        <v>0.78723404255319152</v>
      </c>
      <c r="R276" s="22">
        <f t="shared" si="78"/>
        <v>24.529861852243403</v>
      </c>
      <c r="S276" s="22">
        <f t="shared" si="79"/>
        <v>26.751673396011586</v>
      </c>
      <c r="T276" s="22">
        <f t="shared" si="73"/>
        <v>51.28153524825499</v>
      </c>
      <c r="U276" s="14">
        <f t="shared" si="74"/>
        <v>0.4783371194620798</v>
      </c>
      <c r="V276" s="14">
        <f t="shared" si="75"/>
        <v>0.5216628805379202</v>
      </c>
      <c r="W276" t="str">
        <f t="shared" si="76"/>
        <v>A</v>
      </c>
      <c r="X276" t="b">
        <f t="shared" si="77"/>
        <v>1</v>
      </c>
    </row>
    <row r="277" spans="1:24" x14ac:dyDescent="0.25">
      <c r="A277" t="str">
        <v>Cádiz</v>
      </c>
      <c r="B277" t="str">
        <v>Villarreal</v>
      </c>
      <c r="C277">
        <v>1</v>
      </c>
      <c r="D277">
        <v>0</v>
      </c>
      <c r="E277" t="str">
        <v>H</v>
      </c>
      <c r="F277" s="22">
        <f>INDEX('la-liga ranking'!$A$2:$I$21,MATCH($A277,'la-liga ranking'!$A$2:$A$21,0),7)/(INDEX('la-liga ranking'!$A$2:$I$21,MATCH($B277,'la-liga ranking'!$A$2:$A$21,0),7)+0.1)</f>
        <v>0.59891107078039929</v>
      </c>
      <c r="G277" s="22">
        <f>INDEX('la-liga ranking'!$A$2:$I$21,MATCH($A277,'la-liga ranking'!$A$2:$A$21,0),8)/(INDEX('la-liga ranking'!$A$2:$I$21,MATCH($B277,'la-liga ranking'!$A$2:$A$21,0),8)+0.1)*-1</f>
        <v>-1.378299120234604</v>
      </c>
      <c r="H277" s="22">
        <f>INDEX('la-liga ranking'!$A$2:$I$21,MATCH($A277,'la-liga ranking'!$A$2:$A$21,0),9)/(INDEX('la-liga ranking'!$A$2:$I$21,MATCH($B277,'la-liga ranking'!$A$2:$A$21,0),9)+0.1)</f>
        <v>0.6591337099811676</v>
      </c>
      <c r="I277" s="22">
        <f>(INDEX('world ranking'!$A$2:$B$21,MATCH($A277,'world ranking'!$A$2:$A$21,0),2)/(INDEX('world ranking'!$A$2:$B$21,MATCH($B277,'world ranking'!$A$2:$A$21,0),2)+0.1))*20</f>
        <v>16.559529696170539</v>
      </c>
      <c r="J277" s="22">
        <f>(INDEX('la-liga ranking'!$A$2:$I$21,MATCH($A277,'la-liga ranking'!$A$2:$A$21,0),4)/(INDEX('la-liga ranking'!$A$2:$I$21,MATCH($B277,'la-liga ranking'!$A$2:$A$21,0),4)+0.1))*1</f>
        <v>0.49645390070921985</v>
      </c>
      <c r="K277" s="22">
        <f>(INDEX('la-liga ranking'!$A$2:$I$21,MATCH($A277,'la-liga ranking'!$A$2:$A$21,0),5)/(INDEX('la-liga ranking'!$A$2:$I$21,MATCH($B277,'la-liga ranking'!$A$2:$A$21,0),5)+0.1))*-1</f>
        <v>-1.3861386138613863</v>
      </c>
      <c r="L277" s="22">
        <f>(INDEX('la-liga ranking'!$A$2:$I$21,MATCH($B277,'la-liga ranking'!$A$2:$A$21,0),7)+0.1)/INDEX('la-liga ranking'!$A$2:$I$21,MATCH($A277,'la-liga ranking'!$A$2:$A$21,0),7)</f>
        <v>1.6696969696969697</v>
      </c>
      <c r="M277" s="22">
        <f>(INDEX('la-liga ranking'!$A$2:$I$21,MATCH($B277,'la-liga ranking'!$A$2:$A$21,0),8)+0.1)/INDEX('la-liga ranking'!$A$2:$I$21,MATCH($A277,'la-liga ranking'!$A$2:$A$21,0),8)*-1</f>
        <v>-0.72553191489361701</v>
      </c>
      <c r="N277" s="22">
        <f>(INDEX('la-liga ranking'!$A$2:$I$21,MATCH($B277,'la-liga ranking'!$A$2:$A$21,0),9)+0.1)/(INDEX('la-liga ranking'!$A$2:$I$21,MATCH($A277,'la-liga ranking'!$A$2:$A$21,0),9)+0.1)</f>
        <v>1.5128205128205128</v>
      </c>
      <c r="O277" s="22">
        <f>((INDEX('world ranking'!$A$2:$B$21,MATCH($B277,'world ranking'!$A$2:$A$21,0),2)+0.1)/(INDEX('world ranking'!$A$2:$B$21,MATCH($A277,'world ranking'!$A$2:$A$21,0),2)+0.1))*20</f>
        <v>24.153672616282925</v>
      </c>
      <c r="P277" s="22">
        <f>(INDEX('la-liga ranking'!$A$2:$I$21,MATCH($B277,'la-liga ranking'!$A$2:$A$21,0),4)+0.1)/(INDEX('la-liga ranking'!$A$2:$I$21,MATCH($A277,'la-liga ranking'!$A$2:$A$21,0),4)+0.1)*1</f>
        <v>1.9859154929577465</v>
      </c>
      <c r="Q277" s="22">
        <f>(INDEX('la-liga ranking'!$A$2:$I$21,MATCH($B277,'la-liga ranking'!$A$2:$A$21,0),5)+0.1)/(INDEX('la-liga ranking'!$A$2:$I$21,MATCH($A277,'la-liga ranking'!$A$2:$A$21,0),5)+0.1)*-1</f>
        <v>-0.71631205673758869</v>
      </c>
      <c r="R277" s="22">
        <f>(SUM(F277:K277))*1.05</f>
        <v>16.327070175722607</v>
      </c>
      <c r="S277" s="22">
        <f>SUM(L277:Q277)</f>
        <v>27.880261620126952</v>
      </c>
      <c r="T277" s="22">
        <f t="shared" si="73"/>
        <v>44.207331795849555</v>
      </c>
      <c r="U277" s="14">
        <f t="shared" si="74"/>
        <v>0.36932946442281073</v>
      </c>
      <c r="V277" s="14">
        <f t="shared" si="75"/>
        <v>0.63067053557718933</v>
      </c>
      <c r="W277" t="str">
        <f t="shared" si="76"/>
        <v>A</v>
      </c>
      <c r="X277" t="b">
        <f t="shared" si="77"/>
        <v>0</v>
      </c>
    </row>
    <row r="278" spans="1:24" x14ac:dyDescent="0.25">
      <c r="A278" t="str">
        <v>Sevilla</v>
      </c>
      <c r="B278" t="str">
        <v>Real Sociedad</v>
      </c>
      <c r="C278">
        <v>0</v>
      </c>
      <c r="D278">
        <v>0</v>
      </c>
      <c r="E278" t="str">
        <v>D</v>
      </c>
      <c r="F278" s="22">
        <f>INDEX('la-liga ranking'!$A$2:$I$21,MATCH($A278,'la-liga ranking'!$A$2:$A$21,0),7)/(INDEX('la-liga ranking'!$A$2:$I$21,MATCH($B278,'la-liga ranking'!$A$2:$A$21,0),7)+0.1)</f>
        <v>1.4956011730205279</v>
      </c>
      <c r="G278" s="22">
        <f>INDEX('la-liga ranking'!$A$2:$I$21,MATCH($A278,'la-liga ranking'!$A$2:$A$21,0),8)/(INDEX('la-liga ranking'!$A$2:$I$21,MATCH($B278,'la-liga ranking'!$A$2:$A$21,0),8)+0.1)</f>
        <v>0.85043988269794712</v>
      </c>
      <c r="H278" s="22">
        <f>INDEX('la-liga ranking'!$A$2:$I$21,MATCH($A278,'la-liga ranking'!$A$2:$A$21,0),9)/(INDEX('la-liga ranking'!$A$2:$I$21,MATCH($B278,'la-liga ranking'!$A$2:$A$21,0),9)+0.1)</f>
        <v>1.1586452762923352</v>
      </c>
      <c r="I278" s="22">
        <f>(INDEX('world ranking'!$A$2:$B$21,MATCH($A278,'world ranking'!$A$2:$A$21,0),2)/(INDEX('world ranking'!$A$2:$B$21,MATCH($B278,'world ranking'!$A$2:$A$21,0),2)+0.1))*20</f>
        <v>21.592586033882299</v>
      </c>
      <c r="J278" s="22">
        <f>INDEX('la-liga ranking'!$A$2:$I$21,MATCH($A278,'la-liga ranking'!$A$2:$A$21,0),4)/(INDEX('la-liga ranking'!$A$2:$I$21,MATCH($B278,'la-liga ranking'!$A$2:$A$21,0),4)+0.1)</f>
        <v>1.1258278145695364</v>
      </c>
      <c r="K278" s="22">
        <f>INDEX('la-liga ranking'!$A$2:$I$21,MATCH($A278,'la-liga ranking'!$A$2:$A$21,0),5)/(INDEX('la-liga ranking'!$A$2:$I$21,MATCH($B278,'la-liga ranking'!$A$2:$A$21,0),5)+0.1)</f>
        <v>0.43956043956043955</v>
      </c>
      <c r="L278" s="22">
        <f>(INDEX('la-liga ranking'!$A$2:$I$21,MATCH($B278,'la-liga ranking'!$A$2:$A$21,0),7)+0.1)/INDEX('la-liga ranking'!$A$2:$I$21,MATCH($A278,'la-liga ranking'!$A$2:$A$21,0),7)</f>
        <v>0.66862745098039222</v>
      </c>
      <c r="M278" s="22">
        <f>(INDEX('la-liga ranking'!$A$2:$I$21,MATCH($B278,'la-liga ranking'!$A$2:$A$21,0),8)+0.1)/INDEX('la-liga ranking'!$A$2:$I$21,MATCH($A278,'la-liga ranking'!$A$2:$A$21,0),8)</f>
        <v>1.1758620689655173</v>
      </c>
      <c r="N278" s="22">
        <f>(INDEX('la-liga ranking'!$A$2:$I$21,MATCH($B278,'la-liga ranking'!$A$2:$A$21,0),9)+0.1)/(INDEX('la-liga ranking'!$A$2:$I$21,MATCH($A278,'la-liga ranking'!$A$2:$A$21,0),9)+0.1)</f>
        <v>0.86175115207373276</v>
      </c>
      <c r="O278" s="22">
        <f>((INDEX('world ranking'!$A$2:$B$21,MATCH($B278,'world ranking'!$A$2:$A$21,0),2)+0.1)/(INDEX('world ranking'!$A$2:$B$21,MATCH($A278,'world ranking'!$A$2:$A$21,0),2)+0.1))*20</f>
        <v>18.523864195505986</v>
      </c>
      <c r="P278" s="22">
        <f>(INDEX('la-liga ranking'!$A$2:$I$21,MATCH($B278,'la-liga ranking'!$A$2:$A$21,0),4)+0.1)/(INDEX('la-liga ranking'!$A$2:$I$21,MATCH($A278,'la-liga ranking'!$A$2:$A$21,0),4)+0.1)</f>
        <v>0.88304093567251452</v>
      </c>
      <c r="Q278" s="22">
        <f>(INDEX('la-liga ranking'!$A$2:$I$21,MATCH($B278,'la-liga ranking'!$A$2:$A$21,0),5)+0.1)/(INDEX('la-liga ranking'!$A$2:$I$21,MATCH($A278,'la-liga ranking'!$A$2:$A$21,0),5)+0.1)</f>
        <v>2.2195121951219514</v>
      </c>
      <c r="R278" s="22">
        <f t="shared" si="78"/>
        <v>27.595853741723889</v>
      </c>
      <c r="S278" s="22">
        <f t="shared" si="79"/>
        <v>24.332657998320094</v>
      </c>
      <c r="T278" s="22">
        <f t="shared" si="73"/>
        <v>51.928511740043987</v>
      </c>
      <c r="U278" s="14">
        <f t="shared" si="74"/>
        <v>0.53142007766118415</v>
      </c>
      <c r="V278" s="14">
        <f t="shared" si="75"/>
        <v>0.46857992233881579</v>
      </c>
      <c r="W278" t="str">
        <f t="shared" si="76"/>
        <v>H</v>
      </c>
      <c r="X278" t="b">
        <f t="shared" si="77"/>
        <v>1</v>
      </c>
    </row>
    <row r="279" spans="1:24" x14ac:dyDescent="0.25">
      <c r="A279" t="str">
        <v>Real Madrid</v>
      </c>
      <c r="B279" t="str">
        <v>Barcelona</v>
      </c>
      <c r="C279">
        <v>0</v>
      </c>
      <c r="D279">
        <v>4</v>
      </c>
      <c r="E279" t="str">
        <v>A</v>
      </c>
      <c r="F279" s="22">
        <f>INDEX('la-liga ranking'!$A$2:$I$21,MATCH($A279,'la-liga ranking'!$A$2:$A$21,0),7)/(INDEX('la-liga ranking'!$A$2:$I$21,MATCH($B279,'la-liga ranking'!$A$2:$A$21,0),7)+0.1)</f>
        <v>1.121351766513057</v>
      </c>
      <c r="G279" s="22">
        <f>INDEX('la-liga ranking'!$A$2:$I$21,MATCH($A279,'la-liga ranking'!$A$2:$A$21,0),8)/(INDEX('la-liga ranking'!$A$2:$I$21,MATCH($B279,'la-liga ranking'!$A$2:$A$21,0),8)+0.1)*-1</f>
        <v>-0.85470085470085466</v>
      </c>
      <c r="H279" s="22">
        <f>INDEX('la-liga ranking'!$A$2:$I$21,MATCH($A279,'la-liga ranking'!$A$2:$A$21,0),9)/(INDEX('la-liga ranking'!$A$2:$I$21,MATCH($B279,'la-liga ranking'!$A$2:$A$21,0),9)+0.1)</f>
        <v>1.1722141823444285</v>
      </c>
      <c r="I279" s="22">
        <f>(INDEX('world ranking'!$A$2:$B$21,MATCH($A279,'world ranking'!$A$2:$A$21,0),2)/(INDEX('world ranking'!$A$2:$B$21,MATCH($B279,'world ranking'!$A$2:$A$21,0),2)+0.1))*20</f>
        <v>21.014376569932125</v>
      </c>
      <c r="J279" s="22">
        <f>(INDEX('la-liga ranking'!$A$2:$I$21,MATCH($A279,'la-liga ranking'!$A$2:$A$21,0),4)/(INDEX('la-liga ranking'!$A$2:$I$21,MATCH($B279,'la-liga ranking'!$A$2:$A$21,0),4)+0.1))*1</f>
        <v>1.2437810945273631</v>
      </c>
      <c r="K279" s="22">
        <f>(INDEX('la-liga ranking'!$A$2:$I$21,MATCH($A279,'la-liga ranking'!$A$2:$A$21,0),5)/(INDEX('la-liga ranking'!$A$2:$I$21,MATCH($B279,'la-liga ranking'!$A$2:$A$21,0),5)+0.1))*-1</f>
        <v>-0.65573770491803285</v>
      </c>
      <c r="L279" s="22">
        <f>(INDEX('la-liga ranking'!$A$2:$I$21,MATCH($B279,'la-liga ranking'!$A$2:$A$21,0),7)+0.1)/INDEX('la-liga ranking'!$A$2:$I$21,MATCH($A279,'la-liga ranking'!$A$2:$A$21,0),7)</f>
        <v>0.89178082191780816</v>
      </c>
      <c r="M279" s="22">
        <f>(INDEX('la-liga ranking'!$A$2:$I$21,MATCH($B279,'la-liga ranking'!$A$2:$A$21,0),8)+0.1)/INDEX('la-liga ranking'!$A$2:$I$21,MATCH($A279,'la-liga ranking'!$A$2:$A$21,0),8)*-1</f>
        <v>-1.1700000000000002</v>
      </c>
      <c r="N279" s="22">
        <f>(INDEX('la-liga ranking'!$A$2:$I$21,MATCH($B279,'la-liga ranking'!$A$2:$A$21,0),9)+0.1)/(INDEX('la-liga ranking'!$A$2:$I$21,MATCH($A279,'la-liga ranking'!$A$2:$A$21,0),9)+0.1)</f>
        <v>0.85203452527743528</v>
      </c>
      <c r="O279" s="22">
        <f>((INDEX('world ranking'!$A$2:$B$21,MATCH($B279,'world ranking'!$A$2:$A$21,0),2)+0.1)/(INDEX('world ranking'!$A$2:$B$21,MATCH($A279,'world ranking'!$A$2:$A$21,0),2)+0.1))*20</f>
        <v>19.033619856568841</v>
      </c>
      <c r="P279" s="22">
        <f>(INDEX('la-liga ranking'!$A$2:$I$21,MATCH($B279,'la-liga ranking'!$A$2:$A$21,0),4)+0.1)/(INDEX('la-liga ranking'!$A$2:$I$21,MATCH($A279,'la-liga ranking'!$A$2:$A$21,0),4)+0.1)*1</f>
        <v>0.80079681274900405</v>
      </c>
      <c r="Q279" s="22">
        <f>(INDEX('la-liga ranking'!$A$2:$I$21,MATCH($B279,'la-liga ranking'!$A$2:$A$21,0),5)+0.1)/(INDEX('la-liga ranking'!$A$2:$I$21,MATCH($A279,'la-liga ranking'!$A$2:$A$21,0),5)+0.1)*-1</f>
        <v>-1.4878048780487805</v>
      </c>
      <c r="R279" s="22">
        <f t="shared" ref="R279:R285" si="83">(SUM(F279:K279))*1.05</f>
        <v>24.193349306382995</v>
      </c>
      <c r="S279" s="22">
        <f t="shared" si="79"/>
        <v>18.920427138464305</v>
      </c>
      <c r="T279" s="22">
        <f t="shared" si="73"/>
        <v>43.113776444847304</v>
      </c>
      <c r="U279" s="14">
        <f t="shared" si="74"/>
        <v>0.56115124448288589</v>
      </c>
      <c r="V279" s="14">
        <f t="shared" si="75"/>
        <v>0.43884875551711405</v>
      </c>
      <c r="W279" t="str">
        <f t="shared" si="76"/>
        <v>H</v>
      </c>
      <c r="X279" t="b">
        <f t="shared" si="77"/>
        <v>0</v>
      </c>
    </row>
    <row r="280" spans="1:24" x14ac:dyDescent="0.25">
      <c r="A280" t="str">
        <v>Getafe</v>
      </c>
      <c r="B280" t="str">
        <v>RCD Mallorca</v>
      </c>
      <c r="C280">
        <v>1</v>
      </c>
      <c r="D280">
        <v>0</v>
      </c>
      <c r="E280" t="str">
        <v>H</v>
      </c>
      <c r="F280" s="22">
        <f>INDEX('la-liga ranking'!$A$2:$I$21,MATCH($A280,'la-liga ranking'!$A$2:$A$21,0),7)/(INDEX('la-liga ranking'!$A$2:$I$21,MATCH($B280,'la-liga ranking'!$A$2:$A$21,0),7)+0.1)</f>
        <v>0.96573208722741433</v>
      </c>
      <c r="G280" s="22">
        <f>INDEX('la-liga ranking'!$A$2:$I$21,MATCH($A280,'la-liga ranking'!$A$2:$A$21,0),8)/(INDEX('la-liga ranking'!$A$2:$I$21,MATCH($B280,'la-liga ranking'!$A$2:$A$21,0),8)+0.1)*-1</f>
        <v>-0.59581320450885666</v>
      </c>
      <c r="H280" s="22">
        <f>INDEX('la-liga ranking'!$A$2:$I$21,MATCH($A280,'la-liga ranking'!$A$2:$A$21,0),9)/(INDEX('la-liga ranking'!$A$2:$I$21,MATCH($B280,'la-liga ranking'!$A$2:$A$21,0),9)+0.1)</f>
        <v>1.1526479750778815</v>
      </c>
      <c r="I280" s="22">
        <f>(INDEX('world ranking'!$A$2:$B$21,MATCH($A280,'world ranking'!$A$2:$A$21,0),2)/(INDEX('world ranking'!$A$2:$B$21,MATCH($B280,'world ranking'!$A$2:$A$21,0),2)+0.1))*20</f>
        <v>21.085007525685494</v>
      </c>
      <c r="J280" s="22">
        <f>(INDEX('la-liga ranking'!$A$2:$I$21,MATCH($A280,'la-liga ranking'!$A$2:$A$21,0),4)/(INDEX('la-liga ranking'!$A$2:$I$21,MATCH($B280,'la-liga ranking'!$A$2:$A$21,0),4)+0.1))*1</f>
        <v>0.98765432098765438</v>
      </c>
      <c r="K280" s="22">
        <f>(INDEX('la-liga ranking'!$A$2:$I$21,MATCH($A280,'la-liga ranking'!$A$2:$A$21,0),5)/(INDEX('la-liga ranking'!$A$2:$I$21,MATCH($B280,'la-liga ranking'!$A$2:$A$21,0),5)+0.1))*-1</f>
        <v>-0.73298429319371727</v>
      </c>
      <c r="L280" s="22">
        <f>(INDEX('la-liga ranking'!$A$2:$I$21,MATCH($B280,'la-liga ranking'!$A$2:$A$21,0),7)+0.1)/INDEX('la-liga ranking'!$A$2:$I$21,MATCH($A280,'la-liga ranking'!$A$2:$A$21,0),7)</f>
        <v>1.0354838709677421</v>
      </c>
      <c r="M280" s="22">
        <f>(INDEX('la-liga ranking'!$A$2:$I$21,MATCH($B280,'la-liga ranking'!$A$2:$A$21,0),8)+0.1)/INDEX('la-liga ranking'!$A$2:$I$21,MATCH($A280,'la-liga ranking'!$A$2:$A$21,0),8)*-1</f>
        <v>-1.6783783783783783</v>
      </c>
      <c r="N280" s="22">
        <f>(INDEX('la-liga ranking'!$A$2:$I$21,MATCH($B280,'la-liga ranking'!$A$2:$A$21,0),9)+0.1)/(INDEX('la-liga ranking'!$A$2:$I$21,MATCH($A280,'la-liga ranking'!$A$2:$A$21,0),9)+0.1)</f>
        <v>0.86522911051212936</v>
      </c>
      <c r="O280" s="22">
        <f>((INDEX('world ranking'!$A$2:$B$21,MATCH($B280,'world ranking'!$A$2:$A$21,0),2)+0.1)/(INDEX('world ranking'!$A$2:$B$21,MATCH($A280,'world ranking'!$A$2:$A$21,0),2)+0.1))*20</f>
        <v>18.96964806653839</v>
      </c>
      <c r="P280" s="22">
        <f>(INDEX('la-liga ranking'!$A$2:$I$21,MATCH($B280,'la-liga ranking'!$A$2:$A$21,0),4)+0.1)/(INDEX('la-liga ranking'!$A$2:$I$21,MATCH($A280,'la-liga ranking'!$A$2:$A$21,0),4)+0.1)*1</f>
        <v>1</v>
      </c>
      <c r="Q280" s="22">
        <f>(INDEX('la-liga ranking'!$A$2:$I$21,MATCH($B280,'la-liga ranking'!$A$2:$A$21,0),5)+0.1)/(INDEX('la-liga ranking'!$A$2:$I$21,MATCH($A280,'la-liga ranking'!$A$2:$A$21,0),5)+0.1)*-1</f>
        <v>-1.3546099290780143</v>
      </c>
      <c r="R280" s="22">
        <f t="shared" si="83"/>
        <v>24.005356631839664</v>
      </c>
      <c r="S280" s="22">
        <f t="shared" si="79"/>
        <v>18.837372740561872</v>
      </c>
      <c r="T280" s="22">
        <f t="shared" si="73"/>
        <v>42.842729372401536</v>
      </c>
      <c r="U280" s="14">
        <f t="shared" si="74"/>
        <v>0.56031342968787268</v>
      </c>
      <c r="V280" s="14">
        <f t="shared" si="75"/>
        <v>0.43968657031212738</v>
      </c>
      <c r="W280" t="str">
        <f t="shared" si="76"/>
        <v>H</v>
      </c>
      <c r="X280" t="b">
        <f t="shared" si="77"/>
        <v>1</v>
      </c>
    </row>
    <row r="281" spans="1:24" x14ac:dyDescent="0.25">
      <c r="A281" t="str">
        <v>Levante</v>
      </c>
      <c r="B281" t="str">
        <v>Villarreal</v>
      </c>
      <c r="C281">
        <v>2</v>
      </c>
      <c r="D281">
        <v>0</v>
      </c>
      <c r="E281" t="str">
        <v>H</v>
      </c>
      <c r="F281" s="22">
        <f>INDEX('la-liga ranking'!$A$2:$I$21,MATCH($A281,'la-liga ranking'!$A$2:$A$21,0),7)/(INDEX('la-liga ranking'!$A$2:$I$21,MATCH($B281,'la-liga ranking'!$A$2:$A$21,0),7)+0.1)</f>
        <v>0.79854809437386565</v>
      </c>
      <c r="G281" s="22">
        <f>INDEX('la-liga ranking'!$A$2:$I$21,MATCH($A281,'la-liga ranking'!$A$2:$A$21,0),8)/(INDEX('la-liga ranking'!$A$2:$I$21,MATCH($B281,'la-liga ranking'!$A$2:$A$21,0),8)+0.1)*-1</f>
        <v>-1.9648093841642227</v>
      </c>
      <c r="H281" s="22">
        <f>INDEX('la-liga ranking'!$A$2:$I$21,MATCH($A281,'la-liga ranking'!$A$2:$A$21,0),9)/(INDEX('la-liga ranking'!$A$2:$I$21,MATCH($B281,'la-liga ranking'!$A$2:$A$21,0),9)+0.1)</f>
        <v>0.54613935969868177</v>
      </c>
      <c r="I281" s="22">
        <f>(INDEX('world ranking'!$A$2:$B$21,MATCH($A281,'world ranking'!$A$2:$A$21,0),2)/(INDEX('world ranking'!$A$2:$B$21,MATCH($B281,'world ranking'!$A$2:$A$21,0),2)+0.1))*20</f>
        <v>16.6144717323224</v>
      </c>
      <c r="J281" s="22">
        <f>(INDEX('la-liga ranking'!$A$2:$I$21,MATCH($A281,'la-liga ranking'!$A$2:$A$21,0),4)/(INDEX('la-liga ranking'!$A$2:$I$21,MATCH($B281,'la-liga ranking'!$A$2:$A$21,0),4)+0.1))*1</f>
        <v>0.42553191489361702</v>
      </c>
      <c r="K281" s="22">
        <f>(INDEX('la-liga ranking'!$A$2:$I$21,MATCH($A281,'la-liga ranking'!$A$2:$A$21,0),5)/(INDEX('la-liga ranking'!$A$2:$I$21,MATCH($B281,'la-liga ranking'!$A$2:$A$21,0),5)+0.1))*-1</f>
        <v>-1.7821782178217822</v>
      </c>
      <c r="L281" s="22">
        <f>(INDEX('la-liga ranking'!$A$2:$I$21,MATCH($B281,'la-liga ranking'!$A$2:$A$21,0),7)+0.1)/INDEX('la-liga ranking'!$A$2:$I$21,MATCH($A281,'la-liga ranking'!$A$2:$A$21,0),7)</f>
        <v>1.2522727272727272</v>
      </c>
      <c r="M281" s="22">
        <f>(INDEX('la-liga ranking'!$A$2:$I$21,MATCH($B281,'la-liga ranking'!$A$2:$A$21,0),8)+0.1)/INDEX('la-liga ranking'!$A$2:$I$21,MATCH($A281,'la-liga ranking'!$A$2:$A$21,0),8)*-1</f>
        <v>-0.508955223880597</v>
      </c>
      <c r="N281" s="22">
        <f>(INDEX('la-liga ranking'!$A$2:$I$21,MATCH($B281,'la-liga ranking'!$A$2:$A$21,0),9)+0.1)/(INDEX('la-liga ranking'!$A$2:$I$21,MATCH($A281,'la-liga ranking'!$A$2:$A$21,0),9)+0.1)</f>
        <v>1.8247422680412371</v>
      </c>
      <c r="O281" s="22">
        <f>((INDEX('world ranking'!$A$2:$B$21,MATCH($B281,'world ranking'!$A$2:$A$21,0),2)+0.1)/(INDEX('world ranking'!$A$2:$B$21,MATCH($A281,'world ranking'!$A$2:$A$21,0),2)+0.1))*20</f>
        <v>24.073804642550094</v>
      </c>
      <c r="P281" s="22">
        <f>(INDEX('la-liga ranking'!$A$2:$I$21,MATCH($B281,'la-liga ranking'!$A$2:$A$21,0),4)+0.1)/(INDEX('la-liga ranking'!$A$2:$I$21,MATCH($A281,'la-liga ranking'!$A$2:$A$21,0),4)+0.1)*1</f>
        <v>2.3114754098360657</v>
      </c>
      <c r="Q281" s="22">
        <f>(INDEX('la-liga ranking'!$A$2:$I$21,MATCH($B281,'la-liga ranking'!$A$2:$A$21,0),5)+0.1)/(INDEX('la-liga ranking'!$A$2:$I$21,MATCH($A281,'la-liga ranking'!$A$2:$A$21,0),5)+0.1)*-1</f>
        <v>-0.55801104972375681</v>
      </c>
      <c r="R281" s="22">
        <f t="shared" si="83"/>
        <v>15.369588674267687</v>
      </c>
      <c r="S281" s="22">
        <f t="shared" si="79"/>
        <v>28.395328774095773</v>
      </c>
      <c r="T281" s="22">
        <f t="shared" si="73"/>
        <v>43.764917448363462</v>
      </c>
      <c r="U281" s="14">
        <f t="shared" si="74"/>
        <v>0.35118514029877179</v>
      </c>
      <c r="V281" s="14">
        <f t="shared" si="75"/>
        <v>0.64881485970122821</v>
      </c>
      <c r="W281" t="str">
        <f t="shared" si="76"/>
        <v>A</v>
      </c>
      <c r="X281" t="b">
        <f t="shared" si="77"/>
        <v>0</v>
      </c>
    </row>
    <row r="282" spans="1:24" x14ac:dyDescent="0.25">
      <c r="A282" t="str">
        <v>Atlético Madrid</v>
      </c>
      <c r="B282" t="str">
        <v>Deportivo Alavés</v>
      </c>
      <c r="C282">
        <v>4</v>
      </c>
      <c r="D282">
        <v>1</v>
      </c>
      <c r="E282" t="str">
        <v>H</v>
      </c>
      <c r="F282" s="22">
        <f>INDEX('la-liga ranking'!$A$2:$I$21,MATCH($A282,'la-liga ranking'!$A$2:$A$21,0),7)/(INDEX('la-liga ranking'!$A$2:$I$21,MATCH($B282,'la-liga ranking'!$A$2:$A$21,0),7)+0.1)</f>
        <v>2.1352313167259784</v>
      </c>
      <c r="G282" s="22">
        <f>INDEX('la-liga ranking'!$A$2:$I$21,MATCH($A282,'la-liga ranking'!$A$2:$A$21,0),8)/(INDEX('la-liga ranking'!$A$2:$I$21,MATCH($B282,'la-liga ranking'!$A$2:$A$21,0),8)+0.1)*-1</f>
        <v>-0.68219633943427616</v>
      </c>
      <c r="H282" s="22">
        <f>INDEX('la-liga ranking'!$A$2:$I$21,MATCH($A282,'la-liga ranking'!$A$2:$A$21,0),9)/(INDEX('la-liga ranking'!$A$2:$I$21,MATCH($B282,'la-liga ranking'!$A$2:$A$21,0),9)+0.1)</f>
        <v>2.277580071174377</v>
      </c>
      <c r="I282" s="22">
        <f>(INDEX('world ranking'!$A$2:$B$21,MATCH($A282,'world ranking'!$A$2:$A$21,0),2)/(INDEX('world ranking'!$A$2:$B$21,MATCH($B282,'world ranking'!$A$2:$A$21,0),2)+0.1))*20</f>
        <v>23.770545478357672</v>
      </c>
      <c r="J282" s="22">
        <f>(INDEX('la-liga ranking'!$A$2:$I$21,MATCH($A282,'la-liga ranking'!$A$2:$A$21,0),4)/(INDEX('la-liga ranking'!$A$2:$I$21,MATCH($B282,'la-liga ranking'!$A$2:$A$21,0),4)+0.1))*1</f>
        <v>2.676056338028169</v>
      </c>
      <c r="K282" s="22">
        <f>(INDEX('la-liga ranking'!$A$2:$I$21,MATCH($A282,'la-liga ranking'!$A$2:$A$21,0),5)/(INDEX('la-liga ranking'!$A$2:$I$21,MATCH($B282,'la-liga ranking'!$A$2:$A$21,0),5)+0.1))*-1</f>
        <v>-0.42654028436018954</v>
      </c>
      <c r="L282" s="22">
        <f>(INDEX('la-liga ranking'!$A$2:$I$21,MATCH($B282,'la-liga ranking'!$A$2:$A$21,0),7)+0.1)/INDEX('la-liga ranking'!$A$2:$I$21,MATCH($A282,'la-liga ranking'!$A$2:$A$21,0),7)</f>
        <v>0.46833333333333338</v>
      </c>
      <c r="M282" s="22">
        <f>(INDEX('la-liga ranking'!$A$2:$I$21,MATCH($B282,'la-liga ranking'!$A$2:$A$21,0),8)+0.1)/INDEX('la-liga ranking'!$A$2:$I$21,MATCH($A282,'la-liga ranking'!$A$2:$A$21,0),8)*-1</f>
        <v>-1.4658536585365853</v>
      </c>
      <c r="N282" s="22">
        <f>(INDEX('la-liga ranking'!$A$2:$I$21,MATCH($B282,'la-liga ranking'!$A$2:$A$21,0),9)+0.1)/(INDEX('la-liga ranking'!$A$2:$I$21,MATCH($A282,'la-liga ranking'!$A$2:$A$21,0),9)+0.1)</f>
        <v>0.43837753510140409</v>
      </c>
      <c r="O282" s="22">
        <f>((INDEX('world ranking'!$A$2:$B$21,MATCH($B282,'world ranking'!$A$2:$A$21,0),2)+0.1)/(INDEX('world ranking'!$A$2:$B$21,MATCH($A282,'world ranking'!$A$2:$A$21,0),2)+0.1))*20</f>
        <v>16.82662112280315</v>
      </c>
      <c r="P282" s="22">
        <f>(INDEX('la-liga ranking'!$A$2:$I$21,MATCH($B282,'la-liga ranking'!$A$2:$A$21,0),4)+0.1)/(INDEX('la-liga ranking'!$A$2:$I$21,MATCH($A282,'la-liga ranking'!$A$2:$A$21,0),4)+0.1)*1</f>
        <v>0.37172774869109942</v>
      </c>
      <c r="Q282" s="22">
        <f>(INDEX('la-liga ranking'!$A$2:$I$21,MATCH($B282,'la-liga ranking'!$A$2:$A$21,0),5)+0.1)/(INDEX('la-liga ranking'!$A$2:$I$21,MATCH($A282,'la-liga ranking'!$A$2:$A$21,0),5)+0.1)*-1</f>
        <v>-2.3186813186813189</v>
      </c>
      <c r="R282" s="22">
        <f t="shared" si="83"/>
        <v>31.23821040951632</v>
      </c>
      <c r="S282" s="22">
        <f t="shared" si="79"/>
        <v>14.320524762711083</v>
      </c>
      <c r="T282" s="22">
        <f t="shared" si="73"/>
        <v>45.558735172227401</v>
      </c>
      <c r="U282" s="14">
        <f t="shared" si="74"/>
        <v>0.68566895659910965</v>
      </c>
      <c r="V282" s="14">
        <f t="shared" si="75"/>
        <v>0.31433104340089041</v>
      </c>
      <c r="W282" t="str">
        <f t="shared" si="76"/>
        <v>H</v>
      </c>
      <c r="X282" t="b">
        <f t="shared" si="77"/>
        <v>1</v>
      </c>
    </row>
    <row r="283" spans="1:24" x14ac:dyDescent="0.25">
      <c r="A283" t="str">
        <v>Celta Vigo</v>
      </c>
      <c r="B283" t="str">
        <v>Real Madrid</v>
      </c>
      <c r="C283">
        <v>1</v>
      </c>
      <c r="D283">
        <v>2</v>
      </c>
      <c r="E283" t="str">
        <v>A</v>
      </c>
      <c r="F283" s="22">
        <f>INDEX('la-liga ranking'!$A$2:$I$21,MATCH($A283,'la-liga ranking'!$A$2:$A$21,0),7)/(INDEX('la-liga ranking'!$A$2:$I$21,MATCH($B283,'la-liga ranking'!$A$2:$A$21,0),7)+0.1)</f>
        <v>0.56087551299589611</v>
      </c>
      <c r="G283" s="22">
        <f>INDEX('la-liga ranking'!$A$2:$I$21,MATCH($A283,'la-liga ranking'!$A$2:$A$21,0),8)/(INDEX('la-liga ranking'!$A$2:$I$21,MATCH($B283,'la-liga ranking'!$A$2:$A$21,0),8)+0.1)*-1</f>
        <v>-1.2624584717607972</v>
      </c>
      <c r="H283" s="22">
        <f>INDEX('la-liga ranking'!$A$2:$I$21,MATCH($A283,'la-liga ranking'!$A$2:$A$21,0),9)/(INDEX('la-liga ranking'!$A$2:$I$21,MATCH($B283,'la-liga ranking'!$A$2:$A$21,0),9)+0.1)</f>
        <v>0.53020961775585695</v>
      </c>
      <c r="I283" s="22">
        <f>(INDEX('world ranking'!$A$2:$B$21,MATCH($A283,'world ranking'!$A$2:$A$21,0),2)/(INDEX('world ranking'!$A$2:$B$21,MATCH($B283,'world ranking'!$A$2:$A$21,0),2)+0.1))*20</f>
        <v>17.171049285387316</v>
      </c>
      <c r="J283" s="22">
        <f>(INDEX('la-liga ranking'!$A$2:$I$21,MATCH($A283,'la-liga ranking'!$A$2:$A$21,0),4)/(INDEX('la-liga ranking'!$A$2:$I$21,MATCH($B283,'la-liga ranking'!$A$2:$A$21,0),4)+0.1))*1</f>
        <v>0.43824701195219123</v>
      </c>
      <c r="K283" s="22">
        <f>(INDEX('la-liga ranking'!$A$2:$I$21,MATCH($A283,'la-liga ranking'!$A$2:$A$21,0),5)/(INDEX('la-liga ranking'!$A$2:$I$21,MATCH($B283,'la-liga ranking'!$A$2:$A$21,0),5)+0.1))*-1</f>
        <v>-3.4146341463414638</v>
      </c>
      <c r="L283" s="22">
        <f>(INDEX('la-liga ranking'!$A$2:$I$21,MATCH($B283,'la-liga ranking'!$A$2:$A$21,0),7)+0.1)/INDEX('la-liga ranking'!$A$2:$I$21,MATCH($A283,'la-liga ranking'!$A$2:$A$21,0),7)</f>
        <v>1.7829268292682925</v>
      </c>
      <c r="M283" s="22">
        <f>(INDEX('la-liga ranking'!$A$2:$I$21,MATCH($B283,'la-liga ranking'!$A$2:$A$21,0),8)+0.1)/INDEX('la-liga ranking'!$A$2:$I$21,MATCH($A283,'la-liga ranking'!$A$2:$A$21,0),8)*-1</f>
        <v>-0.79210526315789476</v>
      </c>
      <c r="N283" s="22">
        <f>(INDEX('la-liga ranking'!$A$2:$I$21,MATCH($B283,'la-liga ranking'!$A$2:$A$21,0),9)+0.1)/(INDEX('la-liga ranking'!$A$2:$I$21,MATCH($A283,'la-liga ranking'!$A$2:$A$21,0),9)+0.1)</f>
        <v>1.8816705336426913</v>
      </c>
      <c r="O283" s="22">
        <f>((INDEX('world ranking'!$A$2:$B$21,MATCH($B283,'world ranking'!$A$2:$A$21,0),2)+0.1)/(INDEX('world ranking'!$A$2:$B$21,MATCH($A283,'world ranking'!$A$2:$A$21,0),2)+0.1))*20</f>
        <v>23.293643741484509</v>
      </c>
      <c r="P283" s="22">
        <f>(INDEX('la-liga ranking'!$A$2:$I$21,MATCH($B283,'la-liga ranking'!$A$2:$A$21,0),4)+0.1)/(INDEX('la-liga ranking'!$A$2:$I$21,MATCH($A283,'la-liga ranking'!$A$2:$A$21,0),4)+0.1)*1</f>
        <v>2.2612612612612613</v>
      </c>
      <c r="Q283" s="22">
        <f>(INDEX('la-liga ranking'!$A$2:$I$21,MATCH($B283,'la-liga ranking'!$A$2:$A$21,0),5)+0.1)/(INDEX('la-liga ranking'!$A$2:$I$21,MATCH($A283,'la-liga ranking'!$A$2:$A$21,0),5)+0.1)*-1</f>
        <v>-0.29078014184397161</v>
      </c>
      <c r="R283" s="22">
        <f t="shared" si="83"/>
        <v>14.724453250488452</v>
      </c>
      <c r="S283" s="22">
        <f t="shared" si="79"/>
        <v>28.136616960654887</v>
      </c>
      <c r="T283" s="22">
        <f t="shared" si="73"/>
        <v>42.861070211143343</v>
      </c>
      <c r="U283" s="14">
        <f t="shared" si="74"/>
        <v>0.34353909451986286</v>
      </c>
      <c r="V283" s="14">
        <f t="shared" si="75"/>
        <v>0.65646090548013702</v>
      </c>
      <c r="W283" t="str">
        <f t="shared" si="76"/>
        <v>A</v>
      </c>
      <c r="X283" t="b">
        <f t="shared" si="77"/>
        <v>1</v>
      </c>
    </row>
    <row r="284" spans="1:24" x14ac:dyDescent="0.25">
      <c r="A284" t="str">
        <v>Athletic Club</v>
      </c>
      <c r="B284" t="str">
        <v>Elche CF</v>
      </c>
      <c r="C284">
        <v>2</v>
      </c>
      <c r="D284">
        <v>1</v>
      </c>
      <c r="E284" t="str">
        <v>H</v>
      </c>
      <c r="F284" s="22">
        <f>INDEX('la-liga ranking'!$A$2:$I$21,MATCH($A284,'la-liga ranking'!$A$2:$A$21,0),7)/(INDEX('la-liga ranking'!$A$2:$I$21,MATCH($B284,'la-liga ranking'!$A$2:$A$21,0),7)+0.1)</f>
        <v>1.105121293800539</v>
      </c>
      <c r="G284" s="22">
        <f>INDEX('la-liga ranking'!$A$2:$I$21,MATCH($A284,'la-liga ranking'!$A$2:$A$21,0),8)/(INDEX('la-liga ranking'!$A$2:$I$21,MATCH($B284,'la-liga ranking'!$A$2:$A$21,0),8)+0.1)*-1</f>
        <v>-0.70686070686070679</v>
      </c>
      <c r="H284" s="22">
        <f>INDEX('la-liga ranking'!$A$2:$I$21,MATCH($A284,'la-liga ranking'!$A$2:$A$21,0),9)/(INDEX('la-liga ranking'!$A$2:$I$21,MATCH($B284,'la-liga ranking'!$A$2:$A$21,0),9)+0.1)</f>
        <v>1.329923273657289</v>
      </c>
      <c r="I284" s="22">
        <f>(INDEX('world ranking'!$A$2:$B$21,MATCH($A284,'world ranking'!$A$2:$A$21,0),2)/(INDEX('world ranking'!$A$2:$B$21,MATCH($B284,'world ranking'!$A$2:$A$21,0),2)+0.1))*20</f>
        <v>21.518586536634793</v>
      </c>
      <c r="J284" s="22">
        <f>(INDEX('la-liga ranking'!$A$2:$I$21,MATCH($A284,'la-liga ranking'!$A$2:$A$21,0),4)/(INDEX('la-liga ranking'!$A$2:$I$21,MATCH($B284,'la-liga ranking'!$A$2:$A$21,0),4)+0.1))*1</f>
        <v>1.2871287128712872</v>
      </c>
      <c r="K284" s="22">
        <f>(INDEX('la-liga ranking'!$A$2:$I$21,MATCH($A284,'la-liga ranking'!$A$2:$A$21,0),5)/(INDEX('la-liga ranking'!$A$2:$I$21,MATCH($B284,'la-liga ranking'!$A$2:$A$21,0),5)+0.1))*-1</f>
        <v>-0.55900621118012417</v>
      </c>
      <c r="L284" s="22">
        <f>(INDEX('la-liga ranking'!$A$2:$I$21,MATCH($B284,'la-liga ranking'!$A$2:$A$21,0),7)+0.1)/INDEX('la-liga ranking'!$A$2:$I$21,MATCH($A284,'la-liga ranking'!$A$2:$A$21,0),7)</f>
        <v>0.90487804878048783</v>
      </c>
      <c r="M284" s="22">
        <f>(INDEX('la-liga ranking'!$A$2:$I$21,MATCH($B284,'la-liga ranking'!$A$2:$A$21,0),8)+0.1)/INDEX('la-liga ranking'!$A$2:$I$21,MATCH($A284,'la-liga ranking'!$A$2:$A$21,0),8)*-1</f>
        <v>-1.4147058823529413</v>
      </c>
      <c r="N284" s="22">
        <f>(INDEX('la-liga ranking'!$A$2:$I$21,MATCH($B284,'la-liga ranking'!$A$2:$A$21,0),9)+0.1)/(INDEX('la-liga ranking'!$A$2:$I$21,MATCH($A284,'la-liga ranking'!$A$2:$A$21,0),9)+0.1)</f>
        <v>0.75047984644913623</v>
      </c>
      <c r="O284" s="22">
        <f>((INDEX('world ranking'!$A$2:$B$21,MATCH($B284,'world ranking'!$A$2:$A$21,0),2)+0.1)/(INDEX('world ranking'!$A$2:$B$21,MATCH($A284,'world ranking'!$A$2:$A$21,0),2)+0.1))*20</f>
        <v>18.587487493378848</v>
      </c>
      <c r="P284" s="22">
        <f>(INDEX('la-liga ranking'!$A$2:$I$21,MATCH($B284,'la-liga ranking'!$A$2:$A$21,0),4)+0.1)/(INDEX('la-liga ranking'!$A$2:$I$21,MATCH($A284,'la-liga ranking'!$A$2:$A$21,0),4)+0.1)*1</f>
        <v>0.77099236641221369</v>
      </c>
      <c r="Q284" s="22">
        <f>(INDEX('la-liga ranking'!$A$2:$I$21,MATCH($B284,'la-liga ranking'!$A$2:$A$21,0),5)+0.1)/(INDEX('la-liga ranking'!$A$2:$I$21,MATCH($A284,'la-liga ranking'!$A$2:$A$21,0),5)+0.1)*-1</f>
        <v>-1.7692307692307694</v>
      </c>
      <c r="R284" s="22">
        <f t="shared" si="83"/>
        <v>25.173637543869226</v>
      </c>
      <c r="S284" s="22">
        <f t="shared" si="79"/>
        <v>17.829901103436974</v>
      </c>
      <c r="T284" s="22">
        <f t="shared" si="73"/>
        <v>43.0035386473062</v>
      </c>
      <c r="U284" s="14">
        <f t="shared" si="74"/>
        <v>0.58538525748615655</v>
      </c>
      <c r="V284" s="14">
        <f t="shared" si="75"/>
        <v>0.41461474251384339</v>
      </c>
      <c r="W284" t="str">
        <f t="shared" si="76"/>
        <v>H</v>
      </c>
      <c r="X284" t="b">
        <f t="shared" si="77"/>
        <v>1</v>
      </c>
    </row>
    <row r="285" spans="1:24" x14ac:dyDescent="0.25">
      <c r="A285" t="str">
        <v>Real Betis Balompié</v>
      </c>
      <c r="B285" t="str">
        <v>Osasuna</v>
      </c>
      <c r="C285">
        <v>4</v>
      </c>
      <c r="D285">
        <v>1</v>
      </c>
      <c r="E285" t="str">
        <v>H</v>
      </c>
      <c r="F285" s="22">
        <f>INDEX('la-liga ranking'!$A$2:$I$21,MATCH($A285,'la-liga ranking'!$A$2:$A$21,0),7)/(INDEX('la-liga ranking'!$A$2:$I$21,MATCH($B285,'la-liga ranking'!$A$2:$A$21,0),7)+0.1)</f>
        <v>1.5789473684210527</v>
      </c>
      <c r="G285" s="22">
        <f>INDEX('la-liga ranking'!$A$2:$I$21,MATCH($A285,'la-liga ranking'!$A$2:$A$21,0),8)/(INDEX('la-liga ranking'!$A$2:$I$21,MATCH($B285,'la-liga ranking'!$A$2:$A$21,0),8)+0.1)*-1</f>
        <v>-0.86767895878524948</v>
      </c>
      <c r="H285" s="22">
        <f>INDEX('la-liga ranking'!$A$2:$I$21,MATCH($A285,'la-liga ranking'!$A$2:$A$21,0),9)/(INDEX('la-liga ranking'!$A$2:$I$21,MATCH($B285,'la-liga ranking'!$A$2:$A$21,0),9)+0.1)</f>
        <v>1.2581344902386116</v>
      </c>
      <c r="I285" s="22">
        <f>(INDEX('world ranking'!$A$2:$B$21,MATCH($A285,'world ranking'!$A$2:$A$21,0),2)/(INDEX('world ranking'!$A$2:$B$21,MATCH($B285,'world ranking'!$A$2:$A$21,0),2)+0.1))*20</f>
        <v>21.545696429676383</v>
      </c>
      <c r="J285" s="22">
        <f>(INDEX('la-liga ranking'!$A$2:$I$21,MATCH($A285,'la-liga ranking'!$A$2:$A$21,0),4)/(INDEX('la-liga ranking'!$A$2:$I$21,MATCH($B285,'la-liga ranking'!$A$2:$A$21,0),4)+0.1))*1</f>
        <v>1.4049586776859504</v>
      </c>
      <c r="K285" s="22">
        <f>(INDEX('la-liga ranking'!$A$2:$I$21,MATCH($A285,'la-liga ranking'!$A$2:$A$21,0),5)/(INDEX('la-liga ranking'!$A$2:$I$21,MATCH($B285,'la-liga ranking'!$A$2:$A$21,0),5)+0.1))*-1</f>
        <v>-0.83969465648854968</v>
      </c>
      <c r="L285" s="22">
        <f>(INDEX('la-liga ranking'!$A$2:$I$21,MATCH($B285,'la-liga ranking'!$A$2:$A$21,0),7)+0.1)/INDEX('la-liga ranking'!$A$2:$I$21,MATCH($A285,'la-liga ranking'!$A$2:$A$21,0),7)</f>
        <v>0.6333333333333333</v>
      </c>
      <c r="M285" s="22">
        <f>(INDEX('la-liga ranking'!$A$2:$I$21,MATCH($B285,'la-liga ranking'!$A$2:$A$21,0),8)+0.1)/INDEX('la-liga ranking'!$A$2:$I$21,MATCH($A285,'la-liga ranking'!$A$2:$A$21,0),8)*-1</f>
        <v>-1.1525000000000001</v>
      </c>
      <c r="N285" s="22">
        <f>(INDEX('la-liga ranking'!$A$2:$I$21,MATCH($B285,'la-liga ranking'!$A$2:$A$21,0),9)+0.1)/(INDEX('la-liga ranking'!$A$2:$I$21,MATCH($A285,'la-liga ranking'!$A$2:$A$21,0),9)+0.1)</f>
        <v>0.79345955249569711</v>
      </c>
      <c r="O285" s="22">
        <f>((INDEX('world ranking'!$A$2:$B$21,MATCH($B285,'world ranking'!$A$2:$A$21,0),2)+0.1)/(INDEX('world ranking'!$A$2:$B$21,MATCH($A285,'world ranking'!$A$2:$A$21,0),2)+0.1))*20</f>
        <v>18.564126127160989</v>
      </c>
      <c r="P285" s="22">
        <f>(INDEX('la-liga ranking'!$A$2:$I$21,MATCH($B285,'la-liga ranking'!$A$2:$A$21,0),4)+0.1)/(INDEX('la-liga ranking'!$A$2:$I$21,MATCH($A285,'la-liga ranking'!$A$2:$A$21,0),4)+0.1)*1</f>
        <v>0.70760233918128645</v>
      </c>
      <c r="Q285" s="22">
        <f>(INDEX('la-liga ranking'!$A$2:$I$21,MATCH($B285,'la-liga ranking'!$A$2:$A$21,0),5)+0.1)/(INDEX('la-liga ranking'!$A$2:$I$21,MATCH($A285,'la-liga ranking'!$A$2:$A$21,0),5)+0.1)*-1</f>
        <v>-1.1801801801801801</v>
      </c>
      <c r="R285" s="22">
        <f t="shared" si="83"/>
        <v>25.284381518285606</v>
      </c>
      <c r="S285" s="22">
        <f t="shared" si="79"/>
        <v>18.365841171991125</v>
      </c>
      <c r="T285" s="22">
        <f t="shared" si="73"/>
        <v>43.650222690276735</v>
      </c>
      <c r="U285" s="14">
        <f t="shared" si="74"/>
        <v>0.57924977147751888</v>
      </c>
      <c r="V285" s="14">
        <f t="shared" si="75"/>
        <v>0.42075022852248106</v>
      </c>
      <c r="W285" t="str">
        <f t="shared" si="76"/>
        <v>H</v>
      </c>
      <c r="X285" t="b">
        <f t="shared" si="77"/>
        <v>1</v>
      </c>
    </row>
    <row r="286" spans="1:24" x14ac:dyDescent="0.25">
      <c r="A286" t="str">
        <v>Granada</v>
      </c>
      <c r="B286" t="str">
        <v>Rayo Vallecano</v>
      </c>
      <c r="C286">
        <v>2</v>
      </c>
      <c r="D286">
        <v>2</v>
      </c>
      <c r="E286" t="str">
        <v>D</v>
      </c>
      <c r="F286" s="22">
        <f>INDEX('la-liga ranking'!$A$2:$I$21,MATCH($A286,'la-liga ranking'!$A$2:$A$21,0),7)/(INDEX('la-liga ranking'!$A$2:$I$21,MATCH($B286,'la-liga ranking'!$A$2:$A$21,0),7)+0.1)</f>
        <v>1.225071225071225</v>
      </c>
      <c r="G286" s="22">
        <f>INDEX('la-liga ranking'!$A$2:$I$21,MATCH($A286,'la-liga ranking'!$A$2:$A$21,0),8)/(INDEX('la-liga ranking'!$A$2:$I$21,MATCH($B286,'la-liga ranking'!$A$2:$A$21,0),8)+0.1)</f>
        <v>1.5089514066496164</v>
      </c>
      <c r="H286" s="22">
        <f>INDEX('la-liga ranking'!$A$2:$I$21,MATCH($A286,'la-liga ranking'!$A$2:$A$21,0),9)/(INDEX('la-liga ranking'!$A$2:$I$21,MATCH($B286,'la-liga ranking'!$A$2:$A$21,0),9)+0.1)</f>
        <v>0.80760095011876487</v>
      </c>
      <c r="I286" s="22">
        <f>(INDEX('world ranking'!$A$2:$B$21,MATCH($A286,'world ranking'!$A$2:$A$21,0),2)/(INDEX('world ranking'!$A$2:$B$21,MATCH($B286,'world ranking'!$A$2:$A$21,0),2)+0.1))*20</f>
        <v>19.960131181274516</v>
      </c>
      <c r="J286" s="22">
        <f>INDEX('la-liga ranking'!$A$2:$I$21,MATCH($A286,'la-liga ranking'!$A$2:$A$21,0),4)/(INDEX('la-liga ranking'!$A$2:$I$21,MATCH($B286,'la-liga ranking'!$A$2:$A$21,0),4)+0.1)</f>
        <v>0.63063063063063063</v>
      </c>
      <c r="K286" s="22">
        <f>INDEX('la-liga ranking'!$A$2:$I$21,MATCH($A286,'la-liga ranking'!$A$2:$A$21,0),5)/(INDEX('la-liga ranking'!$A$2:$I$21,MATCH($B286,'la-liga ranking'!$A$2:$A$21,0),5)+0.1)</f>
        <v>0.99337748344370869</v>
      </c>
      <c r="L286" s="22">
        <f>(INDEX('la-liga ranking'!$A$2:$I$21,MATCH($B286,'la-liga ranking'!$A$2:$A$21,0),7)+0.1)/INDEX('la-liga ranking'!$A$2:$I$21,MATCH($A286,'la-liga ranking'!$A$2:$A$21,0),7)</f>
        <v>0.81627906976744191</v>
      </c>
      <c r="M286" s="22">
        <f>(INDEX('la-liga ranking'!$A$2:$I$21,MATCH($B286,'la-liga ranking'!$A$2:$A$21,0),8)+0.1)/INDEX('la-liga ranking'!$A$2:$I$21,MATCH($A286,'la-liga ranking'!$A$2:$A$21,0),8)</f>
        <v>0.66271186440677965</v>
      </c>
      <c r="N286" s="22">
        <f>(INDEX('la-liga ranking'!$A$2:$I$21,MATCH($B286,'la-liga ranking'!$A$2:$A$21,0),9)+0.1)/(INDEX('la-liga ranking'!$A$2:$I$21,MATCH($A286,'la-liga ranking'!$A$2:$A$21,0),9)+0.1)</f>
        <v>1.2346041055718475</v>
      </c>
      <c r="O286" s="22">
        <f>((INDEX('world ranking'!$A$2:$B$21,MATCH($B286,'world ranking'!$A$2:$A$21,0),2)+0.1)/(INDEX('world ranking'!$A$2:$B$21,MATCH($A286,'world ranking'!$A$2:$A$21,0),2)+0.1))*20</f>
        <v>20.038657303008826</v>
      </c>
      <c r="P286" s="22">
        <f>(INDEX('la-liga ranking'!$A$2:$I$21,MATCH($B286,'la-liga ranking'!$A$2:$A$21,0),4)+0.1)/(INDEX('la-liga ranking'!$A$2:$I$21,MATCH($A286,'la-liga ranking'!$A$2:$A$21,0),4)+0.1)</f>
        <v>1.563380281690141</v>
      </c>
      <c r="Q286" s="22">
        <f>(INDEX('la-liga ranking'!$A$2:$I$21,MATCH($B286,'la-liga ranking'!$A$2:$A$21,0),5)+0.1)/(INDEX('la-liga ranking'!$A$2:$I$21,MATCH($A286,'la-liga ranking'!$A$2:$A$21,0),5)+0.1)</f>
        <v>1</v>
      </c>
      <c r="R286" s="22">
        <f t="shared" si="78"/>
        <v>26.005164577890053</v>
      </c>
      <c r="S286" s="22">
        <f t="shared" si="79"/>
        <v>25.315632624445033</v>
      </c>
      <c r="T286" s="22">
        <f t="shared" si="73"/>
        <v>51.320797202335086</v>
      </c>
      <c r="U286" s="14">
        <f t="shared" si="74"/>
        <v>0.50671786089688453</v>
      </c>
      <c r="V286" s="14">
        <f t="shared" si="75"/>
        <v>0.49328213910311541</v>
      </c>
      <c r="W286" t="str">
        <f t="shared" si="76"/>
        <v>H</v>
      </c>
      <c r="X286" t="b">
        <f t="shared" si="77"/>
        <v>1</v>
      </c>
    </row>
    <row r="287" spans="1:24" x14ac:dyDescent="0.25">
      <c r="A287" t="str">
        <v>Valencia</v>
      </c>
      <c r="B287" t="str">
        <v>Cádiz</v>
      </c>
      <c r="C287">
        <v>0</v>
      </c>
      <c r="D287">
        <v>0</v>
      </c>
      <c r="E287" t="str">
        <v>D</v>
      </c>
      <c r="F287" s="22">
        <f>INDEX('la-liga ranking'!$A$2:$I$21,MATCH($A287,'la-liga ranking'!$A$2:$A$21,0),7)/(INDEX('la-liga ranking'!$A$2:$I$21,MATCH($B287,'la-liga ranking'!$A$2:$A$21,0),7)+0.1)</f>
        <v>1.3595166163141994</v>
      </c>
      <c r="G287" s="22">
        <f>INDEX('la-liga ranking'!$A$2:$I$21,MATCH($A287,'la-liga ranking'!$A$2:$A$21,0),8)/(INDEX('la-liga ranking'!$A$2:$I$21,MATCH($B287,'la-liga ranking'!$A$2:$A$21,0),8)+0.1)</f>
        <v>1.0403397027600849</v>
      </c>
      <c r="H287" s="22">
        <f>INDEX('la-liga ranking'!$A$2:$I$21,MATCH($A287,'la-liga ranking'!$A$2:$A$21,0),9)/(INDEX('la-liga ranking'!$A$2:$I$21,MATCH($B287,'la-liga ranking'!$A$2:$A$21,0),9)+0.1)</f>
        <v>1.2535612535612535</v>
      </c>
      <c r="I287" s="22">
        <f>(INDEX('world ranking'!$A$2:$B$21,MATCH($A287,'world ranking'!$A$2:$A$21,0),2)/(INDEX('world ranking'!$A$2:$B$21,MATCH($B287,'world ranking'!$A$2:$A$21,0),2)+0.1))*20</f>
        <v>21.86981620330436</v>
      </c>
      <c r="J287" s="22">
        <f>INDEX('la-liga ranking'!$A$2:$I$21,MATCH($A287,'la-liga ranking'!$A$2:$A$21,0),4)/(INDEX('la-liga ranking'!$A$2:$I$21,MATCH($B287,'la-liga ranking'!$A$2:$A$21,0),4)+0.1)</f>
        <v>1.4084507042253522</v>
      </c>
      <c r="K287" s="22">
        <f>INDEX('la-liga ranking'!$A$2:$I$21,MATCH($A287,'la-liga ranking'!$A$2:$A$21,0),5)/(INDEX('la-liga ranking'!$A$2:$I$21,MATCH($B287,'la-liga ranking'!$A$2:$A$21,0),5)+0.1)</f>
        <v>0.78014184397163122</v>
      </c>
      <c r="L287" s="22">
        <f>(INDEX('la-liga ranking'!$A$2:$I$21,MATCH($B287,'la-liga ranking'!$A$2:$A$21,0),7)+0.1)/INDEX('la-liga ranking'!$A$2:$I$21,MATCH($A287,'la-liga ranking'!$A$2:$A$21,0),7)</f>
        <v>0.73555555555555563</v>
      </c>
      <c r="M287" s="22">
        <f>(INDEX('la-liga ranking'!$A$2:$I$21,MATCH($B287,'la-liga ranking'!$A$2:$A$21,0),8)+0.1)/INDEX('la-liga ranking'!$A$2:$I$21,MATCH($A287,'la-liga ranking'!$A$2:$A$21,0),8)</f>
        <v>0.96122448979591835</v>
      </c>
      <c r="N287" s="22">
        <f>(INDEX('la-liga ranking'!$A$2:$I$21,MATCH($B287,'la-liga ranking'!$A$2:$A$21,0),9)+0.1)/(INDEX('la-liga ranking'!$A$2:$I$21,MATCH($A287,'la-liga ranking'!$A$2:$A$21,0),9)+0.1)</f>
        <v>0.79591836734693877</v>
      </c>
      <c r="O287" s="22">
        <f>((INDEX('world ranking'!$A$2:$B$21,MATCH($B287,'world ranking'!$A$2:$A$21,0),2)+0.1)/(INDEX('world ranking'!$A$2:$B$21,MATCH($A287,'world ranking'!$A$2:$A$21,0),2)+0.1))*20</f>
        <v>18.288938777986772</v>
      </c>
      <c r="P287" s="22">
        <f>(INDEX('la-liga ranking'!$A$2:$I$21,MATCH($B287,'la-liga ranking'!$A$2:$A$21,0),4)+0.1)/(INDEX('la-liga ranking'!$A$2:$I$21,MATCH($A287,'la-liga ranking'!$A$2:$A$21,0),4)+0.1)</f>
        <v>0.70297029702970293</v>
      </c>
      <c r="Q287" s="22">
        <f>(INDEX('la-liga ranking'!$A$2:$I$21,MATCH($B287,'la-liga ranking'!$A$2:$A$21,0),5)+0.1)/(INDEX('la-liga ranking'!$A$2:$I$21,MATCH($A287,'la-liga ranking'!$A$2:$A$21,0),5)+0.1)</f>
        <v>1.2702702702702702</v>
      </c>
      <c r="R287" s="22">
        <f t="shared" si="78"/>
        <v>28.681740245481667</v>
      </c>
      <c r="S287" s="22">
        <f t="shared" si="79"/>
        <v>22.75487775798516</v>
      </c>
      <c r="T287" s="22">
        <f t="shared" si="73"/>
        <v>51.436618003466826</v>
      </c>
      <c r="U287" s="14">
        <f t="shared" si="74"/>
        <v>0.55761325994544431</v>
      </c>
      <c r="V287" s="14">
        <f t="shared" si="75"/>
        <v>0.44238674005455569</v>
      </c>
      <c r="W287" t="str">
        <f t="shared" si="76"/>
        <v>H</v>
      </c>
      <c r="X287" t="b">
        <f t="shared" si="77"/>
        <v>1</v>
      </c>
    </row>
    <row r="288" spans="1:24" x14ac:dyDescent="0.25">
      <c r="A288" t="str">
        <v>Real Sociedad</v>
      </c>
      <c r="B288" t="str">
        <v>Espanyol</v>
      </c>
      <c r="C288">
        <v>1</v>
      </c>
      <c r="D288">
        <v>0</v>
      </c>
      <c r="E288" t="str">
        <v>H</v>
      </c>
      <c r="F288" s="22">
        <f>INDEX('la-liga ranking'!$A$2:$I$21,MATCH($A288,'la-liga ranking'!$A$2:$A$21,0),7)/(INDEX('la-liga ranking'!$A$2:$I$21,MATCH($B288,'la-liga ranking'!$A$2:$A$21,0),7)+0.1)</f>
        <v>0.89238845144356949</v>
      </c>
      <c r="G288" s="22">
        <f>INDEX('la-liga ranking'!$A$2:$I$21,MATCH($A288,'la-liga ranking'!$A$2:$A$21,0),8)/(INDEX('la-liga ranking'!$A$2:$I$21,MATCH($B288,'la-liga ranking'!$A$2:$A$21,0),8)+0.1)*-1</f>
        <v>-0.67864271457085823</v>
      </c>
      <c r="H288" s="22">
        <f>INDEX('la-liga ranking'!$A$2:$I$21,MATCH($A288,'la-liga ranking'!$A$2:$A$21,0),9)/(INDEX('la-liga ranking'!$A$2:$I$21,MATCH($B288,'la-liga ranking'!$A$2:$A$21,0),9)+0.1)</f>
        <v>1.396508728179551</v>
      </c>
      <c r="I288" s="22">
        <f>(INDEX('world ranking'!$A$2:$B$21,MATCH($A288,'world ranking'!$A$2:$A$21,0),2)/(INDEX('world ranking'!$A$2:$B$21,MATCH($B288,'world ranking'!$A$2:$A$21,0),2)+0.1))*20</f>
        <v>21.758397020101473</v>
      </c>
      <c r="J288" s="22">
        <f>(INDEX('la-liga ranking'!$A$2:$I$21,MATCH($A288,'la-liga ranking'!$A$2:$A$21,0),4)/(INDEX('la-liga ranking'!$A$2:$I$21,MATCH($B288,'la-liga ranking'!$A$2:$A$21,0),4)+0.1))*1</f>
        <v>1.4851485148514851</v>
      </c>
      <c r="K288" s="22">
        <f>(INDEX('la-liga ranking'!$A$2:$I$21,MATCH($A288,'la-liga ranking'!$A$2:$A$21,0),5)/(INDEX('la-liga ranking'!$A$2:$I$21,MATCH($B288,'la-liga ranking'!$A$2:$A$21,0),5)+0.1))*-1</f>
        <v>-0.59602649006622521</v>
      </c>
      <c r="L288" s="22">
        <f>(INDEX('la-liga ranking'!$A$2:$I$21,MATCH($B288,'la-liga ranking'!$A$2:$A$21,0),7)+0.1)/INDEX('la-liga ranking'!$A$2:$I$21,MATCH($A288,'la-liga ranking'!$A$2:$A$21,0),7)</f>
        <v>1.1205882352941177</v>
      </c>
      <c r="M288" s="22">
        <f>(INDEX('la-liga ranking'!$A$2:$I$21,MATCH($B288,'la-liga ranking'!$A$2:$A$21,0),8)+0.1)/INDEX('la-liga ranking'!$A$2:$I$21,MATCH($A288,'la-liga ranking'!$A$2:$A$21,0),8)*-1</f>
        <v>-1.473529411764706</v>
      </c>
      <c r="N288" s="22">
        <f>(INDEX('la-liga ranking'!$A$2:$I$21,MATCH($B288,'la-liga ranking'!$A$2:$A$21,0),9)+0.1)/(INDEX('la-liga ranking'!$A$2:$I$21,MATCH($A288,'la-liga ranking'!$A$2:$A$21,0),9)+0.1)</f>
        <v>0.71479500891265602</v>
      </c>
      <c r="O288" s="22">
        <f>((INDEX('world ranking'!$A$2:$B$21,MATCH($B288,'world ranking'!$A$2:$A$21,0),2)+0.1)/(INDEX('world ranking'!$A$2:$B$21,MATCH($A288,'world ranking'!$A$2:$A$21,0),2)+0.1))*20</f>
        <v>18.382622041201817</v>
      </c>
      <c r="P288" s="22">
        <f>(INDEX('la-liga ranking'!$A$2:$I$21,MATCH($B288,'la-liga ranking'!$A$2:$A$21,0),4)+0.1)/(INDEX('la-liga ranking'!$A$2:$I$21,MATCH($A288,'la-liga ranking'!$A$2:$A$21,0),4)+0.1)*1</f>
        <v>0.66887417218543044</v>
      </c>
      <c r="Q288" s="22">
        <f>(INDEX('la-liga ranking'!$A$2:$I$21,MATCH($B288,'la-liga ranking'!$A$2:$A$21,0),5)+0.1)/(INDEX('la-liga ranking'!$A$2:$I$21,MATCH($A288,'la-liga ranking'!$A$2:$A$21,0),5)+0.1)*-1</f>
        <v>-1.6593406593406594</v>
      </c>
      <c r="R288" s="22">
        <f t="shared" ref="R288:R291" si="84">(SUM(F288:K288))*1.05</f>
        <v>25.470662185435945</v>
      </c>
      <c r="S288" s="22">
        <f t="shared" si="79"/>
        <v>17.754009386488654</v>
      </c>
      <c r="T288" s="22">
        <f t="shared" si="73"/>
        <v>43.224671571924603</v>
      </c>
      <c r="U288" s="14">
        <f t="shared" si="74"/>
        <v>0.58926213338726008</v>
      </c>
      <c r="V288" s="14">
        <f t="shared" si="75"/>
        <v>0.41073786661273981</v>
      </c>
      <c r="W288" t="str">
        <f t="shared" si="76"/>
        <v>H</v>
      </c>
      <c r="X288" t="b">
        <f t="shared" si="77"/>
        <v>1</v>
      </c>
    </row>
    <row r="289" spans="1:24" x14ac:dyDescent="0.25">
      <c r="A289" t="str">
        <v>Sevilla</v>
      </c>
      <c r="B289" t="str">
        <v>Granada</v>
      </c>
      <c r="C289">
        <v>4</v>
      </c>
      <c r="D289">
        <v>2</v>
      </c>
      <c r="E289" t="str">
        <v>H</v>
      </c>
      <c r="F289" s="22">
        <f>INDEX('la-liga ranking'!$A$2:$I$21,MATCH($A289,'la-liga ranking'!$A$2:$A$21,0),7)/(INDEX('la-liga ranking'!$A$2:$I$21,MATCH($B289,'la-liga ranking'!$A$2:$A$21,0),7)+0.1)</f>
        <v>1.1832946635730859</v>
      </c>
      <c r="G289" s="22">
        <f>INDEX('la-liga ranking'!$A$2:$I$21,MATCH($A289,'la-liga ranking'!$A$2:$A$21,0),8)/(INDEX('la-liga ranking'!$A$2:$I$21,MATCH($B289,'la-liga ranking'!$A$2:$A$21,0),8)+0.1)*-1</f>
        <v>-0.4906937394247039</v>
      </c>
      <c r="H289" s="22">
        <f>INDEX('la-liga ranking'!$A$2:$I$21,MATCH($A289,'la-liga ranking'!$A$2:$A$21,0),9)/(INDEX('la-liga ranking'!$A$2:$I$21,MATCH($B289,'la-liga ranking'!$A$2:$A$21,0),9)+0.1)</f>
        <v>1.9061583577712609</v>
      </c>
      <c r="I289" s="22">
        <f>(INDEX('world ranking'!$A$2:$B$21,MATCH($A289,'world ranking'!$A$2:$A$21,0),2)/(INDEX('world ranking'!$A$2:$B$21,MATCH($B289,'world ranking'!$A$2:$A$21,0),2)+0.1))*20</f>
        <v>23.56806906771471</v>
      </c>
      <c r="J289" s="22">
        <f>(INDEX('la-liga ranking'!$A$2:$I$21,MATCH($A289,'la-liga ranking'!$A$2:$A$21,0),4)/(INDEX('la-liga ranking'!$A$2:$I$21,MATCH($B289,'la-liga ranking'!$A$2:$A$21,0),4)+0.1))*1</f>
        <v>2.3943661971830985</v>
      </c>
      <c r="K289" s="22">
        <f>(INDEX('la-liga ranking'!$A$2:$I$21,MATCH($A289,'la-liga ranking'!$A$2:$A$21,0),5)/(INDEX('la-liga ranking'!$A$2:$I$21,MATCH($B289,'la-liga ranking'!$A$2:$A$21,0),5)+0.1))*-1</f>
        <v>-0.26490066225165565</v>
      </c>
      <c r="L289" s="22">
        <f>(INDEX('la-liga ranking'!$A$2:$I$21,MATCH($B289,'la-liga ranking'!$A$2:$A$21,0),7)+0.1)/INDEX('la-liga ranking'!$A$2:$I$21,MATCH($A289,'la-liga ranking'!$A$2:$A$21,0),7)</f>
        <v>0.84509803921568627</v>
      </c>
      <c r="M289" s="22">
        <f>(INDEX('la-liga ranking'!$A$2:$I$21,MATCH($B289,'la-liga ranking'!$A$2:$A$21,0),8)+0.1)/INDEX('la-liga ranking'!$A$2:$I$21,MATCH($A289,'la-liga ranking'!$A$2:$A$21,0),8)*-1</f>
        <v>-2.0379310344827588</v>
      </c>
      <c r="N289" s="22">
        <f>(INDEX('la-liga ranking'!$A$2:$I$21,MATCH($B289,'la-liga ranking'!$A$2:$A$21,0),9)+0.1)/(INDEX('la-liga ranking'!$A$2:$I$21,MATCH($A289,'la-liga ranking'!$A$2:$A$21,0),9)+0.1)</f>
        <v>0.52380952380952384</v>
      </c>
      <c r="O289" s="22">
        <f>((INDEX('world ranking'!$A$2:$B$21,MATCH($B289,'world ranking'!$A$2:$A$21,0),2)+0.1)/(INDEX('world ranking'!$A$2:$B$21,MATCH($A289,'world ranking'!$A$2:$A$21,0),2)+0.1))*20</f>
        <v>16.971188015964135</v>
      </c>
      <c r="P289" s="22">
        <f>(INDEX('la-liga ranking'!$A$2:$I$21,MATCH($B289,'la-liga ranking'!$A$2:$A$21,0),4)+0.1)/(INDEX('la-liga ranking'!$A$2:$I$21,MATCH($A289,'la-liga ranking'!$A$2:$A$21,0),4)+0.1)*1</f>
        <v>0.41520467836257302</v>
      </c>
      <c r="Q289" s="22">
        <f>(INDEX('la-liga ranking'!$A$2:$I$21,MATCH($B289,'la-liga ranking'!$A$2:$A$21,0),5)+0.1)/(INDEX('la-liga ranking'!$A$2:$I$21,MATCH($A289,'la-liga ranking'!$A$2:$A$21,0),5)+0.1)*-1</f>
        <v>-3.6829268292682928</v>
      </c>
      <c r="R289" s="22">
        <f t="shared" si="84"/>
        <v>29.711108578794086</v>
      </c>
      <c r="S289" s="22">
        <f t="shared" si="79"/>
        <v>13.034442393600866</v>
      </c>
      <c r="T289" s="22">
        <f t="shared" si="73"/>
        <v>42.745550972394952</v>
      </c>
      <c r="U289" s="14">
        <f t="shared" si="74"/>
        <v>0.69506902830616224</v>
      </c>
      <c r="V289" s="14">
        <f t="shared" si="75"/>
        <v>0.30493097169383782</v>
      </c>
      <c r="W289" t="str">
        <f t="shared" si="76"/>
        <v>H</v>
      </c>
      <c r="X289" t="b">
        <f t="shared" si="77"/>
        <v>1</v>
      </c>
    </row>
    <row r="290" spans="1:24" x14ac:dyDescent="0.25">
      <c r="A290" t="str">
        <v>Cádiz</v>
      </c>
      <c r="B290" t="str">
        <v>Real Betis Balompié</v>
      </c>
      <c r="C290">
        <v>1</v>
      </c>
      <c r="D290">
        <v>2</v>
      </c>
      <c r="E290" t="str">
        <v>A</v>
      </c>
      <c r="F290" s="22">
        <f>INDEX('la-liga ranking'!$A$2:$I$21,MATCH($A290,'la-liga ranking'!$A$2:$A$21,0),7)/(INDEX('la-liga ranking'!$A$2:$I$21,MATCH($B290,'la-liga ranking'!$A$2:$A$21,0),7)+0.1)</f>
        <v>0.57793345008756569</v>
      </c>
      <c r="G290" s="22">
        <f>INDEX('la-liga ranking'!$A$2:$I$21,MATCH($A290,'la-liga ranking'!$A$2:$A$21,0),8)/(INDEX('la-liga ranking'!$A$2:$I$21,MATCH($B290,'la-liga ranking'!$A$2:$A$21,0),8)+0.1)*-1</f>
        <v>-1.172069825436409</v>
      </c>
      <c r="H290" s="22">
        <f>INDEX('la-liga ranking'!$A$2:$I$21,MATCH($A290,'la-liga ranking'!$A$2:$A$21,0),9)/(INDEX('la-liga ranking'!$A$2:$I$21,MATCH($B290,'la-liga ranking'!$A$2:$A$21,0),9)+0.1)</f>
        <v>0.60240963855421681</v>
      </c>
      <c r="I290" s="22">
        <f>(INDEX('world ranking'!$A$2:$B$21,MATCH($A290,'world ranking'!$A$2:$A$21,0),2)/(INDEX('world ranking'!$A$2:$B$21,MATCH($B290,'world ranking'!$A$2:$A$21,0),2)+0.1))*20</f>
        <v>17.310895410947104</v>
      </c>
      <c r="J290" s="22">
        <f>(INDEX('la-liga ranking'!$A$2:$I$21,MATCH($A290,'la-liga ranking'!$A$2:$A$21,0),4)/(INDEX('la-liga ranking'!$A$2:$I$21,MATCH($B290,'la-liga ranking'!$A$2:$A$21,0),4)+0.1))*1</f>
        <v>0.40935672514619881</v>
      </c>
      <c r="K290" s="22">
        <f>(INDEX('la-liga ranking'!$A$2:$I$21,MATCH($A290,'la-liga ranking'!$A$2:$A$21,0),5)/(INDEX('la-liga ranking'!$A$2:$I$21,MATCH($B290,'la-liga ranking'!$A$2:$A$21,0),5)+0.1))*-1</f>
        <v>-1.2612612612612613</v>
      </c>
      <c r="L290" s="22">
        <f>(INDEX('la-liga ranking'!$A$2:$I$21,MATCH($B290,'la-liga ranking'!$A$2:$A$21,0),7)+0.1)/INDEX('la-liga ranking'!$A$2:$I$21,MATCH($A290,'la-liga ranking'!$A$2:$A$21,0),7)</f>
        <v>1.7303030303030305</v>
      </c>
      <c r="M290" s="22">
        <f>(INDEX('la-liga ranking'!$A$2:$I$21,MATCH($B290,'la-liga ranking'!$A$2:$A$21,0),8)+0.1)/INDEX('la-liga ranking'!$A$2:$I$21,MATCH($A290,'la-liga ranking'!$A$2:$A$21,0),8)*-1</f>
        <v>-0.85319148936170219</v>
      </c>
      <c r="N290" s="22">
        <f>(INDEX('la-liga ranking'!$A$2:$I$21,MATCH($B290,'la-liga ranking'!$A$2:$A$21,0),9)+0.1)/(INDEX('la-liga ranking'!$A$2:$I$21,MATCH($A290,'la-liga ranking'!$A$2:$A$21,0),9)+0.1)</f>
        <v>1.6552706552706553</v>
      </c>
      <c r="O290" s="22">
        <f>((INDEX('world ranking'!$A$2:$B$21,MATCH($B290,'world ranking'!$A$2:$A$21,0),2)+0.1)/(INDEX('world ranking'!$A$2:$B$21,MATCH($A290,'world ranking'!$A$2:$A$21,0),2)+0.1))*20</f>
        <v>23.105301572556563</v>
      </c>
      <c r="P290" s="22">
        <f>(INDEX('la-liga ranking'!$A$2:$I$21,MATCH($B290,'la-liga ranking'!$A$2:$A$21,0),4)+0.1)/(INDEX('la-liga ranking'!$A$2:$I$21,MATCH($A290,'la-liga ranking'!$A$2:$A$21,0),4)+0.1)*1</f>
        <v>2.4084507042253525</v>
      </c>
      <c r="Q290" s="22">
        <f>(INDEX('la-liga ranking'!$A$2:$I$21,MATCH($B290,'la-liga ranking'!$A$2:$A$21,0),5)+0.1)/(INDEX('la-liga ranking'!$A$2:$I$21,MATCH($A290,'la-liga ranking'!$A$2:$A$21,0),5)+0.1)*-1</f>
        <v>-0.78723404255319152</v>
      </c>
      <c r="R290" s="22">
        <f t="shared" si="84"/>
        <v>17.290627344939288</v>
      </c>
      <c r="S290" s="22">
        <f t="shared" si="79"/>
        <v>27.258900430440708</v>
      </c>
      <c r="T290" s="22">
        <f t="shared" si="73"/>
        <v>44.54952777538</v>
      </c>
      <c r="U290" s="14">
        <f t="shared" si="74"/>
        <v>0.38812145062724634</v>
      </c>
      <c r="V290" s="14">
        <f t="shared" si="75"/>
        <v>0.61187854937275354</v>
      </c>
      <c r="W290" t="str">
        <f t="shared" si="76"/>
        <v>A</v>
      </c>
      <c r="X290" t="b">
        <f t="shared" si="77"/>
        <v>1</v>
      </c>
    </row>
    <row r="291" spans="1:24" x14ac:dyDescent="0.25">
      <c r="A291" t="str">
        <v>RCD Mallorca</v>
      </c>
      <c r="B291" t="str">
        <v>Atlético Madrid</v>
      </c>
      <c r="C291">
        <v>1</v>
      </c>
      <c r="D291">
        <v>0</v>
      </c>
      <c r="E291" t="str">
        <v>H</v>
      </c>
      <c r="F291" s="22">
        <f>INDEX('la-liga ranking'!$A$2:$I$21,MATCH($A291,'la-liga ranking'!$A$2:$A$21,0),7)/(INDEX('la-liga ranking'!$A$2:$I$21,MATCH($B291,'la-liga ranking'!$A$2:$A$21,0),7)+0.1)</f>
        <v>0.53244592346089847</v>
      </c>
      <c r="G291" s="22">
        <f>INDEX('la-liga ranking'!$A$2:$I$21,MATCH($A291,'la-liga ranking'!$A$2:$A$21,0),8)/(INDEX('la-liga ranking'!$A$2:$I$21,MATCH($B291,'la-liga ranking'!$A$2:$A$21,0),8)+0.1)*-1</f>
        <v>-1.5085158150851581</v>
      </c>
      <c r="H291" s="22">
        <f>INDEX('la-liga ranking'!$A$2:$I$21,MATCH($A291,'la-liga ranking'!$A$2:$A$21,0),9)/(INDEX('la-liga ranking'!$A$2:$I$21,MATCH($B291,'la-liga ranking'!$A$2:$A$21,0),9)+0.1)</f>
        <v>0.49921996879875197</v>
      </c>
      <c r="I291" s="22">
        <f>(INDEX('world ranking'!$A$2:$B$21,MATCH($A291,'world ranking'!$A$2:$A$21,0),2)/(INDEX('world ranking'!$A$2:$B$21,MATCH($B291,'world ranking'!$A$2:$A$21,0),2)+0.1))*20</f>
        <v>16.836537931794393</v>
      </c>
      <c r="J291" s="22">
        <f>(INDEX('la-liga ranking'!$A$2:$I$21,MATCH($A291,'la-liga ranking'!$A$2:$A$21,0),4)/(INDEX('la-liga ranking'!$A$2:$I$21,MATCH($B291,'la-liga ranking'!$A$2:$A$21,0),4)+0.1))*1</f>
        <v>0.41884816753926696</v>
      </c>
      <c r="K291" s="22">
        <f>(INDEX('la-liga ranking'!$A$2:$I$21,MATCH($A291,'la-liga ranking'!$A$2:$A$21,0),5)/(INDEX('la-liga ranking'!$A$2:$I$21,MATCH($B291,'la-liga ranking'!$A$2:$A$21,0),5)+0.1))*-1</f>
        <v>-2.087912087912088</v>
      </c>
      <c r="L291" s="22">
        <f>(INDEX('la-liga ranking'!$A$2:$I$21,MATCH($B291,'la-liga ranking'!$A$2:$A$21,0),7)+0.1)/INDEX('la-liga ranking'!$A$2:$I$21,MATCH($A291,'la-liga ranking'!$A$2:$A$21,0),7)</f>
        <v>1.878125</v>
      </c>
      <c r="M291" s="22">
        <f>(INDEX('la-liga ranking'!$A$2:$I$21,MATCH($B291,'la-liga ranking'!$A$2:$A$21,0),8)+0.1)/INDEX('la-liga ranking'!$A$2:$I$21,MATCH($A291,'la-liga ranking'!$A$2:$A$21,0),8)*-1</f>
        <v>-0.66290322580645167</v>
      </c>
      <c r="N291" s="22">
        <f>(INDEX('la-liga ranking'!$A$2:$I$21,MATCH($B291,'la-liga ranking'!$A$2:$A$21,0),9)+0.1)/(INDEX('la-liga ranking'!$A$2:$I$21,MATCH($A291,'la-liga ranking'!$A$2:$A$21,0),9)+0.1)</f>
        <v>1.9968847352024919</v>
      </c>
      <c r="O291" s="22">
        <f>((INDEX('world ranking'!$A$2:$B$21,MATCH($B291,'world ranking'!$A$2:$A$21,0),2)+0.1)/(INDEX('world ranking'!$A$2:$B$21,MATCH($A291,'world ranking'!$A$2:$A$21,0),2)+0.1))*20</f>
        <v>23.756298671552912</v>
      </c>
      <c r="P291" s="22">
        <f>(INDEX('la-liga ranking'!$A$2:$I$21,MATCH($B291,'la-liga ranking'!$A$2:$A$21,0),4)+0.1)/(INDEX('la-liga ranking'!$A$2:$I$21,MATCH($A291,'la-liga ranking'!$A$2:$A$21,0),4)+0.1)*1</f>
        <v>2.3580246913580249</v>
      </c>
      <c r="Q291" s="22">
        <f>(INDEX('la-liga ranking'!$A$2:$I$21,MATCH($B291,'la-liga ranking'!$A$2:$A$21,0),5)+0.1)/(INDEX('la-liga ranking'!$A$2:$I$21,MATCH($A291,'la-liga ranking'!$A$2:$A$21,0),5)+0.1)*-1</f>
        <v>-0.47643979057591618</v>
      </c>
      <c r="R291" s="22">
        <f t="shared" si="84"/>
        <v>15.425155293025867</v>
      </c>
      <c r="S291" s="22">
        <f t="shared" si="79"/>
        <v>28.849990081731061</v>
      </c>
      <c r="T291" s="22">
        <f t="shared" si="73"/>
        <v>44.275145374756931</v>
      </c>
      <c r="U291" s="14">
        <f t="shared" si="74"/>
        <v>0.34839310322898176</v>
      </c>
      <c r="V291" s="14">
        <f t="shared" si="75"/>
        <v>0.65160689677101813</v>
      </c>
      <c r="W291" t="str">
        <f t="shared" si="76"/>
        <v>A</v>
      </c>
      <c r="X291" t="b">
        <f t="shared" si="77"/>
        <v>0</v>
      </c>
    </row>
    <row r="292" spans="1:24" x14ac:dyDescent="0.25">
      <c r="A292" t="str">
        <v>Villarreal</v>
      </c>
      <c r="B292" t="str">
        <v>Athletic Club</v>
      </c>
      <c r="C292">
        <v>1</v>
      </c>
      <c r="D292">
        <v>1</v>
      </c>
      <c r="E292" t="str">
        <v>D</v>
      </c>
      <c r="F292" s="22">
        <f>INDEX('la-liga ranking'!$A$2:$I$21,MATCH($A292,'la-liga ranking'!$A$2:$A$21,0),7)/(INDEX('la-liga ranking'!$A$2:$I$21,MATCH($B292,'la-liga ranking'!$A$2:$A$21,0),7)+0.1)</f>
        <v>1.3381995133819951</v>
      </c>
      <c r="G292" s="22">
        <f>INDEX('la-liga ranking'!$A$2:$I$21,MATCH($A292,'la-liga ranking'!$A$2:$A$21,0),8)/(INDEX('la-liga ranking'!$A$2:$I$21,MATCH($B292,'la-liga ranking'!$A$2:$A$21,0),8)+0.1)</f>
        <v>0.99706744868035191</v>
      </c>
      <c r="H292" s="22">
        <f>INDEX('la-liga ranking'!$A$2:$I$21,MATCH($A292,'la-liga ranking'!$A$2:$A$21,0),9)/(INDEX('la-liga ranking'!$A$2:$I$21,MATCH($B292,'la-liga ranking'!$A$2:$A$21,0),9)+0.1)</f>
        <v>1.017274472168906</v>
      </c>
      <c r="I292" s="22">
        <f>(INDEX('world ranking'!$A$2:$B$21,MATCH($A292,'world ranking'!$A$2:$A$21,0),2)/(INDEX('world ranking'!$A$2:$B$21,MATCH($B292,'world ranking'!$A$2:$A$21,0),2)+0.1))*20</f>
        <v>21.423106350420813</v>
      </c>
      <c r="J292" s="22">
        <f>INDEX('la-liga ranking'!$A$2:$I$21,MATCH($A292,'la-liga ranking'!$A$2:$A$21,0),4)/(INDEX('la-liga ranking'!$A$2:$I$21,MATCH($B292,'la-liga ranking'!$A$2:$A$21,0),4)+0.1)</f>
        <v>1.0687022900763359</v>
      </c>
      <c r="K292" s="22">
        <f>INDEX('la-liga ranking'!$A$2:$I$21,MATCH($A292,'la-liga ranking'!$A$2:$A$21,0),5)/(INDEX('la-liga ranking'!$A$2:$I$21,MATCH($B292,'la-liga ranking'!$A$2:$A$21,0),5)+0.1)</f>
        <v>1.098901098901099</v>
      </c>
      <c r="L292" s="22">
        <f>(INDEX('la-liga ranking'!$A$2:$I$21,MATCH($B292,'la-liga ranking'!$A$2:$A$21,0),7)+0.1)/INDEX('la-liga ranking'!$A$2:$I$21,MATCH($A292,'la-liga ranking'!$A$2:$A$21,0),7)</f>
        <v>0.74727272727272731</v>
      </c>
      <c r="M292" s="22">
        <f>(INDEX('la-liga ranking'!$A$2:$I$21,MATCH($B292,'la-liga ranking'!$A$2:$A$21,0),8)+0.1)/INDEX('la-liga ranking'!$A$2:$I$21,MATCH($A292,'la-liga ranking'!$A$2:$A$21,0),8)</f>
        <v>1.0029411764705882</v>
      </c>
      <c r="N292" s="22">
        <f>(INDEX('la-liga ranking'!$A$2:$I$21,MATCH($B292,'la-liga ranking'!$A$2:$A$21,0),9)+0.1)/(INDEX('la-liga ranking'!$A$2:$I$21,MATCH($A292,'la-liga ranking'!$A$2:$A$21,0),9)+0.1)</f>
        <v>0.98116760828625238</v>
      </c>
      <c r="O292" s="22">
        <f>((INDEX('world ranking'!$A$2:$B$21,MATCH($B292,'world ranking'!$A$2:$A$21,0),2)+0.1)/(INDEX('world ranking'!$A$2:$B$21,MATCH($A292,'world ranking'!$A$2:$A$21,0),2)+0.1))*20</f>
        <v>18.670402725124994</v>
      </c>
      <c r="P292" s="22">
        <f>(INDEX('la-liga ranking'!$A$2:$I$21,MATCH($B292,'la-liga ranking'!$A$2:$A$21,0),4)+0.1)/(INDEX('la-liga ranking'!$A$2:$I$21,MATCH($A292,'la-liga ranking'!$A$2:$A$21,0),4)+0.1)</f>
        <v>0.92907801418439717</v>
      </c>
      <c r="Q292" s="22">
        <f>(INDEX('la-liga ranking'!$A$2:$I$21,MATCH($B292,'la-liga ranking'!$A$2:$A$21,0),5)+0.1)/(INDEX('la-liga ranking'!$A$2:$I$21,MATCH($A292,'la-liga ranking'!$A$2:$A$21,0),5)+0.1)</f>
        <v>0.90099009900990101</v>
      </c>
      <c r="R292" s="22">
        <f t="shared" si="78"/>
        <v>27.88626496470653</v>
      </c>
      <c r="S292" s="22">
        <f t="shared" si="79"/>
        <v>23.231852350348863</v>
      </c>
      <c r="T292" s="22">
        <f t="shared" si="73"/>
        <v>51.118117315055393</v>
      </c>
      <c r="U292" s="14">
        <f t="shared" si="74"/>
        <v>0.54552605669797272</v>
      </c>
      <c r="V292" s="14">
        <f t="shared" si="75"/>
        <v>0.45447394330202728</v>
      </c>
      <c r="W292" t="str">
        <f t="shared" si="76"/>
        <v>H</v>
      </c>
      <c r="X292" t="b">
        <f t="shared" si="77"/>
        <v>1</v>
      </c>
    </row>
    <row r="293" spans="1:24" x14ac:dyDescent="0.25">
      <c r="A293" t="str">
        <v>Real Madrid</v>
      </c>
      <c r="B293" t="str">
        <v>Getafe</v>
      </c>
      <c r="C293">
        <v>2</v>
      </c>
      <c r="D293">
        <v>0</v>
      </c>
      <c r="E293" t="str">
        <v>H</v>
      </c>
      <c r="F293" s="22">
        <f>INDEX('la-liga ranking'!$A$2:$I$21,MATCH($A293,'la-liga ranking'!$A$2:$A$21,0),7)/(INDEX('la-liga ranking'!$A$2:$I$21,MATCH($B293,'la-liga ranking'!$A$2:$A$21,0),7)+0.1)</f>
        <v>2.347266881028939</v>
      </c>
      <c r="G293" s="22">
        <f>INDEX('la-liga ranking'!$A$2:$I$21,MATCH($A293,'la-liga ranking'!$A$2:$A$21,0),8)/(INDEX('la-liga ranking'!$A$2:$I$21,MATCH($B293,'la-liga ranking'!$A$2:$A$21,0),8)+0.1)*-1</f>
        <v>-0.80862533692722371</v>
      </c>
      <c r="H293" s="22">
        <f>INDEX('la-liga ranking'!$A$2:$I$21,MATCH($A293,'la-liga ranking'!$A$2:$A$21,0),9)/(INDEX('la-liga ranking'!$A$2:$I$21,MATCH($B293,'la-liga ranking'!$A$2:$A$21,0),9)+0.1)</f>
        <v>2.1832884097035041</v>
      </c>
      <c r="I293" s="22">
        <f>(INDEX('world ranking'!$A$2:$B$21,MATCH($A293,'world ranking'!$A$2:$A$21,0),2)/(INDEX('world ranking'!$A$2:$B$21,MATCH($B293,'world ranking'!$A$2:$A$21,0),2)+0.1))*20</f>
        <v>24.405685556452113</v>
      </c>
      <c r="J293" s="22">
        <f>(INDEX('la-liga ranking'!$A$2:$I$21,MATCH($A293,'la-liga ranking'!$A$2:$A$21,0),4)/(INDEX('la-liga ranking'!$A$2:$I$21,MATCH($B293,'la-liga ranking'!$A$2:$A$21,0),4)+0.1))*1</f>
        <v>3.0864197530864197</v>
      </c>
      <c r="K293" s="22">
        <f>(INDEX('la-liga ranking'!$A$2:$I$21,MATCH($A293,'la-liga ranking'!$A$2:$A$21,0),5)/(INDEX('la-liga ranking'!$A$2:$I$21,MATCH($B293,'la-liga ranking'!$A$2:$A$21,0),5)+0.1))*-1</f>
        <v>-0.28368794326241137</v>
      </c>
      <c r="L293" s="22">
        <f>(INDEX('la-liga ranking'!$A$2:$I$21,MATCH($B293,'la-liga ranking'!$A$2:$A$21,0),7)+0.1)/INDEX('la-liga ranking'!$A$2:$I$21,MATCH($A293,'la-liga ranking'!$A$2:$A$21,0),7)</f>
        <v>0.426027397260274</v>
      </c>
      <c r="M293" s="22">
        <f>(INDEX('la-liga ranking'!$A$2:$I$21,MATCH($B293,'la-liga ranking'!$A$2:$A$21,0),8)+0.1)/INDEX('la-liga ranking'!$A$2:$I$21,MATCH($A293,'la-liga ranking'!$A$2:$A$21,0),8)*-1</f>
        <v>-1.2366666666666668</v>
      </c>
      <c r="N293" s="22">
        <f>(INDEX('la-liga ranking'!$A$2:$I$21,MATCH($B293,'la-liga ranking'!$A$2:$A$21,0),9)+0.1)/(INDEX('la-liga ranking'!$A$2:$I$21,MATCH($A293,'la-liga ranking'!$A$2:$A$21,0),9)+0.1)</f>
        <v>0.45745992601726271</v>
      </c>
      <c r="O293" s="22">
        <f>((INDEX('world ranking'!$A$2:$B$21,MATCH($B293,'world ranking'!$A$2:$A$21,0),2)+0.1)/(INDEX('world ranking'!$A$2:$B$21,MATCH($A293,'world ranking'!$A$2:$A$21,0),2)+0.1))*20</f>
        <v>16.3887899903362</v>
      </c>
      <c r="P293" s="22">
        <f>(INDEX('la-liga ranking'!$A$2:$I$21,MATCH($B293,'la-liga ranking'!$A$2:$A$21,0),4)+0.1)/(INDEX('la-liga ranking'!$A$2:$I$21,MATCH($A293,'la-liga ranking'!$A$2:$A$21,0),4)+0.1)*1</f>
        <v>0.32270916334661354</v>
      </c>
      <c r="Q293" s="22">
        <f>(INDEX('la-liga ranking'!$A$2:$I$21,MATCH($B293,'la-liga ranking'!$A$2:$A$21,0),5)+0.1)/(INDEX('la-liga ranking'!$A$2:$I$21,MATCH($A293,'la-liga ranking'!$A$2:$A$21,0),5)+0.1)*-1</f>
        <v>-3.4390243902439028</v>
      </c>
      <c r="R293" s="22">
        <f t="shared" ref="R293:R297" si="85">(SUM(F293:K293))*1.05</f>
        <v>32.476864686085413</v>
      </c>
      <c r="S293" s="22">
        <f t="shared" si="79"/>
        <v>12.91929542004978</v>
      </c>
      <c r="T293" s="22">
        <f t="shared" si="73"/>
        <v>45.396160106135191</v>
      </c>
      <c r="U293" s="14">
        <f t="shared" si="74"/>
        <v>0.71540995119752948</v>
      </c>
      <c r="V293" s="14">
        <f t="shared" si="75"/>
        <v>0.28459004880247052</v>
      </c>
      <c r="W293" t="str">
        <f t="shared" si="76"/>
        <v>H</v>
      </c>
      <c r="X293" t="b">
        <f t="shared" si="77"/>
        <v>1</v>
      </c>
    </row>
    <row r="294" spans="1:24" x14ac:dyDescent="0.25">
      <c r="A294" t="str">
        <v>Osasuna</v>
      </c>
      <c r="B294" t="str">
        <v>Deportivo Alavés</v>
      </c>
      <c r="C294">
        <v>1</v>
      </c>
      <c r="D294">
        <v>0</v>
      </c>
      <c r="E294" t="str">
        <v>H</v>
      </c>
      <c r="F294" s="22">
        <f>INDEX('la-liga ranking'!$A$2:$I$21,MATCH($A294,'la-liga ranking'!$A$2:$A$21,0),7)/(INDEX('la-liga ranking'!$A$2:$I$21,MATCH($B294,'la-liga ranking'!$A$2:$A$21,0),7)+0.1)</f>
        <v>1.2811387900355871</v>
      </c>
      <c r="G294" s="22">
        <f>INDEX('la-liga ranking'!$A$2:$I$21,MATCH($A294,'la-liga ranking'!$A$2:$A$21,0),8)/(INDEX('la-liga ranking'!$A$2:$I$21,MATCH($B294,'la-liga ranking'!$A$2:$A$21,0),8)+0.1)*-1</f>
        <v>-0.76539101497504158</v>
      </c>
      <c r="H294" s="22">
        <f>INDEX('la-liga ranking'!$A$2:$I$21,MATCH($A294,'la-liga ranking'!$A$2:$A$21,0),9)/(INDEX('la-liga ranking'!$A$2:$I$21,MATCH($B294,'la-liga ranking'!$A$2:$A$21,0),9)+0.1)</f>
        <v>1.6370106761565835</v>
      </c>
      <c r="I294" s="22">
        <f>(INDEX('world ranking'!$A$2:$B$21,MATCH($A294,'world ranking'!$A$2:$A$21,0),2)/(INDEX('world ranking'!$A$2:$B$21,MATCH($B294,'world ranking'!$A$2:$A$21,0),2)+0.1))*20</f>
        <v>21.164298343265013</v>
      </c>
      <c r="J294" s="22">
        <f>(INDEX('la-liga ranking'!$A$2:$I$21,MATCH($A294,'la-liga ranking'!$A$2:$A$21,0),4)/(INDEX('la-liga ranking'!$A$2:$I$21,MATCH($B294,'la-liga ranking'!$A$2:$A$21,0),4)+0.1))*1</f>
        <v>1.6901408450704227</v>
      </c>
      <c r="K294" s="22">
        <f>(INDEX('la-liga ranking'!$A$2:$I$21,MATCH($A294,'la-liga ranking'!$A$2:$A$21,0),5)/(INDEX('la-liga ranking'!$A$2:$I$21,MATCH($B294,'la-liga ranking'!$A$2:$A$21,0),5)+0.1))*-1</f>
        <v>-0.61611374407582931</v>
      </c>
      <c r="L294" s="22">
        <f>(INDEX('la-liga ranking'!$A$2:$I$21,MATCH($B294,'la-liga ranking'!$A$2:$A$21,0),7)+0.1)/INDEX('la-liga ranking'!$A$2:$I$21,MATCH($A294,'la-liga ranking'!$A$2:$A$21,0),7)</f>
        <v>0.78055555555555556</v>
      </c>
      <c r="M294" s="22">
        <f>(INDEX('la-liga ranking'!$A$2:$I$21,MATCH($B294,'la-liga ranking'!$A$2:$A$21,0),8)+0.1)/INDEX('la-liga ranking'!$A$2:$I$21,MATCH($A294,'la-liga ranking'!$A$2:$A$21,0),8)*-1</f>
        <v>-1.3065217391304349</v>
      </c>
      <c r="N294" s="22">
        <f>(INDEX('la-liga ranking'!$A$2:$I$21,MATCH($B294,'la-liga ranking'!$A$2:$A$21,0),9)+0.1)/(INDEX('la-liga ranking'!$A$2:$I$21,MATCH($A294,'la-liga ranking'!$A$2:$A$21,0),9)+0.1)</f>
        <v>0.6095444685466378</v>
      </c>
      <c r="O294" s="22">
        <f>((INDEX('world ranking'!$A$2:$B$21,MATCH($B294,'world ranking'!$A$2:$A$21,0),2)+0.1)/(INDEX('world ranking'!$A$2:$B$21,MATCH($A294,'world ranking'!$A$2:$A$21,0),2)+0.1))*20</f>
        <v>18.8985830084772</v>
      </c>
      <c r="P294" s="22">
        <f>(INDEX('la-liga ranking'!$A$2:$I$21,MATCH($B294,'la-liga ranking'!$A$2:$A$21,0),4)+0.1)/(INDEX('la-liga ranking'!$A$2:$I$21,MATCH($A294,'la-liga ranking'!$A$2:$A$21,0),4)+0.1)*1</f>
        <v>0.58677685950413216</v>
      </c>
      <c r="Q294" s="22">
        <f>(INDEX('la-liga ranking'!$A$2:$I$21,MATCH($B294,'la-liga ranking'!$A$2:$A$21,0),5)+0.1)/(INDEX('la-liga ranking'!$A$2:$I$21,MATCH($A294,'la-liga ranking'!$A$2:$A$21,0),5)+0.1)*-1</f>
        <v>-1.6106870229007635</v>
      </c>
      <c r="R294" s="22">
        <f t="shared" si="85"/>
        <v>25.610638090250575</v>
      </c>
      <c r="S294" s="22">
        <f t="shared" si="79"/>
        <v>17.958251130052325</v>
      </c>
      <c r="T294" s="22">
        <f t="shared" si="73"/>
        <v>43.5688892203029</v>
      </c>
      <c r="U294" s="14">
        <f t="shared" si="74"/>
        <v>0.58781939472342881</v>
      </c>
      <c r="V294" s="14">
        <f t="shared" si="75"/>
        <v>0.41218060527657113</v>
      </c>
      <c r="W294" t="str">
        <f t="shared" si="76"/>
        <v>H</v>
      </c>
      <c r="X294" t="b">
        <f t="shared" si="77"/>
        <v>1</v>
      </c>
    </row>
    <row r="295" spans="1:24" x14ac:dyDescent="0.25">
      <c r="A295" t="str">
        <v>Espanyol</v>
      </c>
      <c r="B295" t="str">
        <v>Celta Vigo</v>
      </c>
      <c r="C295">
        <v>1</v>
      </c>
      <c r="D295">
        <v>0</v>
      </c>
      <c r="E295" t="str">
        <v>H</v>
      </c>
      <c r="F295" s="22">
        <f>INDEX('la-liga ranking'!$A$2:$I$21,MATCH($A295,'la-liga ranking'!$A$2:$A$21,0),7)/(INDEX('la-liga ranking'!$A$2:$I$21,MATCH($B295,'la-liga ranking'!$A$2:$A$21,0),7)+0.1)</f>
        <v>0.92457420924574207</v>
      </c>
      <c r="G295" s="22">
        <f>INDEX('la-liga ranking'!$A$2:$I$21,MATCH($A295,'la-liga ranking'!$A$2:$A$21,0),8)/(INDEX('la-liga ranking'!$A$2:$I$21,MATCH($B295,'la-liga ranking'!$A$2:$A$21,0),8)+0.1)*-1</f>
        <v>-1.3123359580052494</v>
      </c>
      <c r="H295" s="22">
        <f>INDEX('la-liga ranking'!$A$2:$I$21,MATCH($A295,'la-liga ranking'!$A$2:$A$21,0),9)/(INDEX('la-liga ranking'!$A$2:$I$21,MATCH($B295,'la-liga ranking'!$A$2:$A$21,0),9)+0.1)</f>
        <v>0.92807424593967514</v>
      </c>
      <c r="I295" s="22">
        <f>(INDEX('world ranking'!$A$2:$B$21,MATCH($A295,'world ranking'!$A$2:$A$21,0),2)/(INDEX('world ranking'!$A$2:$B$21,MATCH($B295,'world ranking'!$A$2:$A$21,0),2)+0.1))*20</f>
        <v>18.446774480184825</v>
      </c>
      <c r="J295" s="22">
        <f>(INDEX('la-liga ranking'!$A$2:$I$21,MATCH($A295,'la-liga ranking'!$A$2:$A$21,0),4)/(INDEX('la-liga ranking'!$A$2:$I$21,MATCH($B295,'la-liga ranking'!$A$2:$A$21,0),4)+0.1))*1</f>
        <v>0.90090090090090091</v>
      </c>
      <c r="K295" s="22">
        <f>(INDEX('la-liga ranking'!$A$2:$I$21,MATCH($A295,'la-liga ranking'!$A$2:$A$21,0),5)/(INDEX('la-liga ranking'!$A$2:$I$21,MATCH($B295,'la-liga ranking'!$A$2:$A$21,0),5)+0.1))*-1</f>
        <v>-1.0638297872340425</v>
      </c>
      <c r="L295" s="22">
        <f>(INDEX('la-liga ranking'!$A$2:$I$21,MATCH($B295,'la-liga ranking'!$A$2:$A$21,0),7)+0.1)/INDEX('la-liga ranking'!$A$2:$I$21,MATCH($A295,'la-liga ranking'!$A$2:$A$21,0),7)</f>
        <v>1.0815789473684212</v>
      </c>
      <c r="M295" s="22">
        <f>(INDEX('la-liga ranking'!$A$2:$I$21,MATCH($B295,'la-liga ranking'!$A$2:$A$21,0),8)+0.1)/INDEX('la-liga ranking'!$A$2:$I$21,MATCH($A295,'la-liga ranking'!$A$2:$A$21,0),8)*-1</f>
        <v>-0.76200000000000001</v>
      </c>
      <c r="N295" s="22">
        <f>(INDEX('la-liga ranking'!$A$2:$I$21,MATCH($B295,'la-liga ranking'!$A$2:$A$21,0),9)+0.1)/(INDEX('la-liga ranking'!$A$2:$I$21,MATCH($A295,'la-liga ranking'!$A$2:$A$21,0),9)+0.1)</f>
        <v>1.0748129675810474</v>
      </c>
      <c r="O295" s="22">
        <f>((INDEX('world ranking'!$A$2:$B$21,MATCH($B295,'world ranking'!$A$2:$A$21,0),2)+0.1)/(INDEX('world ranking'!$A$2:$B$21,MATCH($A295,'world ranking'!$A$2:$A$21,0),2)+0.1))*20</f>
        <v>21.682615117847281</v>
      </c>
      <c r="P295" s="22">
        <f>(INDEX('la-liga ranking'!$A$2:$I$21,MATCH($B295,'la-liga ranking'!$A$2:$A$21,0),4)+0.1)/(INDEX('la-liga ranking'!$A$2:$I$21,MATCH($A295,'la-liga ranking'!$A$2:$A$21,0),4)+0.1)*1</f>
        <v>1.0990099009900991</v>
      </c>
      <c r="Q295" s="22">
        <f>(INDEX('la-liga ranking'!$A$2:$I$21,MATCH($B295,'la-liga ranking'!$A$2:$A$21,0),5)+0.1)/(INDEX('la-liga ranking'!$A$2:$I$21,MATCH($A295,'la-liga ranking'!$A$2:$A$21,0),5)+0.1)*-1</f>
        <v>-0.93377483443708609</v>
      </c>
      <c r="R295" s="22">
        <f t="shared" si="85"/>
        <v>19.765365995583444</v>
      </c>
      <c r="S295" s="22">
        <f t="shared" si="79"/>
        <v>23.242242099349763</v>
      </c>
      <c r="T295" s="22">
        <f t="shared" si="73"/>
        <v>43.007608094933204</v>
      </c>
      <c r="U295" s="14">
        <f t="shared" si="74"/>
        <v>0.45957835999514779</v>
      </c>
      <c r="V295" s="14">
        <f t="shared" si="75"/>
        <v>0.54042164000485227</v>
      </c>
      <c r="W295" t="str">
        <f t="shared" si="76"/>
        <v>A</v>
      </c>
      <c r="X295" t="b">
        <f t="shared" si="77"/>
        <v>0</v>
      </c>
    </row>
    <row r="296" spans="1:24" x14ac:dyDescent="0.25">
      <c r="A296" t="str">
        <v>Elche CF</v>
      </c>
      <c r="B296" t="str">
        <v>Real Sociedad</v>
      </c>
      <c r="C296">
        <v>1</v>
      </c>
      <c r="D296">
        <v>2</v>
      </c>
      <c r="E296" t="str">
        <v>A</v>
      </c>
      <c r="F296" s="22">
        <f>INDEX('la-liga ranking'!$A$2:$I$21,MATCH($A296,'la-liga ranking'!$A$2:$A$21,0),7)/(INDEX('la-liga ranking'!$A$2:$I$21,MATCH($B296,'la-liga ranking'!$A$2:$A$21,0),7)+0.1)</f>
        <v>1.0850439882697946</v>
      </c>
      <c r="G296" s="22">
        <f>INDEX('la-liga ranking'!$A$2:$I$21,MATCH($A296,'la-liga ranking'!$A$2:$A$21,0),8)/(INDEX('la-liga ranking'!$A$2:$I$21,MATCH($B296,'la-liga ranking'!$A$2:$A$21,0),8)+0.1)*-1</f>
        <v>-1.4076246334310849</v>
      </c>
      <c r="H296" s="22">
        <f>INDEX('la-liga ranking'!$A$2:$I$21,MATCH($A296,'la-liga ranking'!$A$2:$A$21,0),9)/(INDEX('la-liga ranking'!$A$2:$I$21,MATCH($B296,'la-liga ranking'!$A$2:$A$21,0),9)+0.1)</f>
        <v>0.69518716577540107</v>
      </c>
      <c r="I296" s="22">
        <f>(INDEX('world ranking'!$A$2:$B$21,MATCH($A296,'world ranking'!$A$2:$A$21,0),2)/(INDEX('world ranking'!$A$2:$B$21,MATCH($B296,'world ranking'!$A$2:$A$21,0),2)+0.1))*20</f>
        <v>18.641166401038902</v>
      </c>
      <c r="J296" s="22">
        <f>(INDEX('la-liga ranking'!$A$2:$I$21,MATCH($A296,'la-liga ranking'!$A$2:$A$21,0),4)/(INDEX('la-liga ranking'!$A$2:$I$21,MATCH($B296,'la-liga ranking'!$A$2:$A$21,0),4)+0.1))*1</f>
        <v>0.66225165562913912</v>
      </c>
      <c r="K296" s="22">
        <f>(INDEX('la-liga ranking'!$A$2:$I$21,MATCH($A296,'la-liga ranking'!$A$2:$A$21,0),5)/(INDEX('la-liga ranking'!$A$2:$I$21,MATCH($B296,'la-liga ranking'!$A$2:$A$21,0),5)+0.1))*-1</f>
        <v>-1.7582417582417582</v>
      </c>
      <c r="L296" s="22">
        <f>(INDEX('la-liga ranking'!$A$2:$I$21,MATCH($B296,'la-liga ranking'!$A$2:$A$21,0),7)+0.1)/INDEX('la-liga ranking'!$A$2:$I$21,MATCH($A296,'la-liga ranking'!$A$2:$A$21,0),7)</f>
        <v>0.92162162162162165</v>
      </c>
      <c r="M296" s="22">
        <f>(INDEX('la-liga ranking'!$A$2:$I$21,MATCH($B296,'la-liga ranking'!$A$2:$A$21,0),8)+0.1)/INDEX('la-liga ranking'!$A$2:$I$21,MATCH($A296,'la-liga ranking'!$A$2:$A$21,0),8)*-1</f>
        <v>-0.7104166666666667</v>
      </c>
      <c r="N296" s="22">
        <f>(INDEX('la-liga ranking'!$A$2:$I$21,MATCH($B296,'la-liga ranking'!$A$2:$A$21,0),9)+0.1)/(INDEX('la-liga ranking'!$A$2:$I$21,MATCH($A296,'la-liga ranking'!$A$2:$A$21,0),9)+0.1)</f>
        <v>1.4347826086956521</v>
      </c>
      <c r="O296" s="22">
        <f>((INDEX('world ranking'!$A$2:$B$21,MATCH($B296,'world ranking'!$A$2:$A$21,0),2)+0.1)/(INDEX('world ranking'!$A$2:$B$21,MATCH($A296,'world ranking'!$A$2:$A$21,0),2)+0.1))*20</f>
        <v>21.456525869165979</v>
      </c>
      <c r="P296" s="22">
        <f>(INDEX('la-liga ranking'!$A$2:$I$21,MATCH($B296,'la-liga ranking'!$A$2:$A$21,0),4)+0.1)/(INDEX('la-liga ranking'!$A$2:$I$21,MATCH($A296,'la-liga ranking'!$A$2:$A$21,0),4)+0.1)*1</f>
        <v>1.495049504950495</v>
      </c>
      <c r="Q296" s="22">
        <f>(INDEX('la-liga ranking'!$A$2:$I$21,MATCH($B296,'la-liga ranking'!$A$2:$A$21,0),5)+0.1)/(INDEX('la-liga ranking'!$A$2:$I$21,MATCH($A296,'la-liga ranking'!$A$2:$A$21,0),5)+0.1)*-1</f>
        <v>-0.56521739130434778</v>
      </c>
      <c r="R296" s="22">
        <f t="shared" si="85"/>
        <v>18.813671959992412</v>
      </c>
      <c r="S296" s="22">
        <f t="shared" si="79"/>
        <v>24.032345546462732</v>
      </c>
      <c r="T296" s="22">
        <f t="shared" si="73"/>
        <v>42.846017506455141</v>
      </c>
      <c r="U296" s="14">
        <f t="shared" si="74"/>
        <v>0.43909966561438207</v>
      </c>
      <c r="V296" s="14">
        <f t="shared" si="75"/>
        <v>0.56090033438561804</v>
      </c>
      <c r="W296" t="str">
        <f t="shared" si="76"/>
        <v>A</v>
      </c>
      <c r="X296" t="b">
        <f t="shared" si="77"/>
        <v>1</v>
      </c>
    </row>
    <row r="297" spans="1:24" x14ac:dyDescent="0.25">
      <c r="A297" t="str">
        <v>Levante</v>
      </c>
      <c r="B297" t="str">
        <v>Barcelona</v>
      </c>
      <c r="C297">
        <v>2</v>
      </c>
      <c r="D297">
        <v>3</v>
      </c>
      <c r="E297" t="str">
        <v>A</v>
      </c>
      <c r="F297" s="22">
        <f>INDEX('la-liga ranking'!$A$2:$I$21,MATCH($A297,'la-liga ranking'!$A$2:$A$21,0),7)/(INDEX('la-liga ranking'!$A$2:$I$21,MATCH($B297,'la-liga ranking'!$A$2:$A$21,0),7)+0.1)</f>
        <v>0.67588325652841785</v>
      </c>
      <c r="G297" s="22">
        <f>INDEX('la-liga ranking'!$A$2:$I$21,MATCH($A297,'la-liga ranking'!$A$2:$A$21,0),8)/(INDEX('la-liga ranking'!$A$2:$I$21,MATCH($B297,'la-liga ranking'!$A$2:$A$21,0),8)+0.1)*-1</f>
        <v>-1.9088319088319088</v>
      </c>
      <c r="H297" s="22">
        <f>INDEX('la-liga ranking'!$A$2:$I$21,MATCH($A297,'la-liga ranking'!$A$2:$A$21,0),9)/(INDEX('la-liga ranking'!$A$2:$I$21,MATCH($B297,'la-liga ranking'!$A$2:$A$21,0),9)+0.1)</f>
        <v>0.41968162083936328</v>
      </c>
      <c r="I297" s="22">
        <f>(INDEX('world ranking'!$A$2:$B$21,MATCH($A297,'world ranking'!$A$2:$A$21,0),2)/(INDEX('world ranking'!$A$2:$B$21,MATCH($B297,'world ranking'!$A$2:$A$21,0),2)+0.1))*20</f>
        <v>16.161616161616163</v>
      </c>
      <c r="J297" s="22">
        <f>(INDEX('la-liga ranking'!$A$2:$I$21,MATCH($A297,'la-liga ranking'!$A$2:$A$21,0),4)/(INDEX('la-liga ranking'!$A$2:$I$21,MATCH($B297,'la-liga ranking'!$A$2:$A$21,0),4)+0.1))*1</f>
        <v>0.29850746268656714</v>
      </c>
      <c r="K297" s="22">
        <f>(INDEX('la-liga ranking'!$A$2:$I$21,MATCH($A297,'la-liga ranking'!$A$2:$A$21,0),5)/(INDEX('la-liga ranking'!$A$2:$I$21,MATCH($B297,'la-liga ranking'!$A$2:$A$21,0),5)+0.1))*-1</f>
        <v>-2.9508196721311477</v>
      </c>
      <c r="L297" s="22">
        <f>(INDEX('la-liga ranking'!$A$2:$I$21,MATCH($B297,'la-liga ranking'!$A$2:$A$21,0),7)+0.1)/INDEX('la-liga ranking'!$A$2:$I$21,MATCH($A297,'la-liga ranking'!$A$2:$A$21,0),7)</f>
        <v>1.4795454545454545</v>
      </c>
      <c r="M297" s="22">
        <f>(INDEX('la-liga ranking'!$A$2:$I$21,MATCH($B297,'la-liga ranking'!$A$2:$A$21,0),8)+0.1)/INDEX('la-liga ranking'!$A$2:$I$21,MATCH($A297,'la-liga ranking'!$A$2:$A$21,0),8)*-1</f>
        <v>-0.5238805970149254</v>
      </c>
      <c r="N297" s="22">
        <f>(INDEX('la-liga ranking'!$A$2:$I$21,MATCH($B297,'la-liga ranking'!$A$2:$A$21,0),9)+0.1)/(INDEX('la-liga ranking'!$A$2:$I$21,MATCH($A297,'la-liga ranking'!$A$2:$A$21,0),9)+0.1)</f>
        <v>2.3745704467353947</v>
      </c>
      <c r="O297" s="22">
        <f>((INDEX('world ranking'!$A$2:$B$21,MATCH($B297,'world ranking'!$A$2:$A$21,0),2)+0.1)/(INDEX('world ranking'!$A$2:$B$21,MATCH($A297,'world ranking'!$A$2:$A$21,0),2)+0.1))*20</f>
        <v>24.748363203491834</v>
      </c>
      <c r="P297" s="22">
        <f>(INDEX('la-liga ranking'!$A$2:$I$21,MATCH($B297,'la-liga ranking'!$A$2:$A$21,0),4)+0.1)/(INDEX('la-liga ranking'!$A$2:$I$21,MATCH($A297,'la-liga ranking'!$A$2:$A$21,0),4)+0.1)*1</f>
        <v>3.2950819672131151</v>
      </c>
      <c r="Q297" s="22">
        <f>(INDEX('la-liga ranking'!$A$2:$I$21,MATCH($B297,'la-liga ranking'!$A$2:$A$21,0),5)+0.1)/(INDEX('la-liga ranking'!$A$2:$I$21,MATCH($A297,'la-liga ranking'!$A$2:$A$21,0),5)+0.1)*-1</f>
        <v>-0.33701657458563533</v>
      </c>
      <c r="R297" s="22">
        <f t="shared" si="85"/>
        <v>13.330838766742827</v>
      </c>
      <c r="S297" s="22">
        <f t="shared" si="79"/>
        <v>31.036663900385236</v>
      </c>
      <c r="T297" s="22">
        <f t="shared" si="73"/>
        <v>44.367502667128065</v>
      </c>
      <c r="U297" s="14">
        <f t="shared" si="74"/>
        <v>0.3004640325771516</v>
      </c>
      <c r="V297" s="14">
        <f t="shared" si="75"/>
        <v>0.6995359674228484</v>
      </c>
      <c r="W297" t="str">
        <f t="shared" si="76"/>
        <v>A</v>
      </c>
      <c r="X297" t="b">
        <f t="shared" si="77"/>
        <v>1</v>
      </c>
    </row>
    <row r="298" spans="1:24" x14ac:dyDescent="0.25">
      <c r="A298" t="str">
        <v>Rayo Vallecano</v>
      </c>
      <c r="B298" t="str">
        <v>Valencia</v>
      </c>
      <c r="C298">
        <v>1</v>
      </c>
      <c r="D298">
        <v>1</v>
      </c>
      <c r="E298" t="str">
        <v>D</v>
      </c>
      <c r="F298" s="22">
        <f>INDEX('la-liga ranking'!$A$2:$I$21,MATCH($A298,'la-liga ranking'!$A$2:$A$21,0),7)/(INDEX('la-liga ranking'!$A$2:$I$21,MATCH($B298,'la-liga ranking'!$A$2:$A$21,0),7)+0.1)</f>
        <v>0.77605321507760527</v>
      </c>
      <c r="G298" s="22">
        <f>INDEX('la-liga ranking'!$A$2:$I$21,MATCH($A298,'la-liga ranking'!$A$2:$A$21,0),8)/(INDEX('la-liga ranking'!$A$2:$I$21,MATCH($B298,'la-liga ranking'!$A$2:$A$21,0),8)+0.1)</f>
        <v>0.79429735234215881</v>
      </c>
      <c r="H298" s="22">
        <f>INDEX('la-liga ranking'!$A$2:$I$21,MATCH($A298,'la-liga ranking'!$A$2:$A$21,0),9)/(INDEX('la-liga ranking'!$A$2:$I$21,MATCH($B298,'la-liga ranking'!$A$2:$A$21,0),9)+0.1)</f>
        <v>0.95238095238095233</v>
      </c>
      <c r="I298" s="22">
        <f>(INDEX('world ranking'!$A$2:$B$21,MATCH($A298,'world ranking'!$A$2:$A$21,0),2)/(INDEX('world ranking'!$A$2:$B$21,MATCH($B298,'world ranking'!$A$2:$A$21,0),2)+0.1))*20</f>
        <v>18.870214186032403</v>
      </c>
      <c r="J298" s="22">
        <f>INDEX('la-liga ranking'!$A$2:$I$21,MATCH($A298,'la-liga ranking'!$A$2:$A$21,0),4)/(INDEX('la-liga ranking'!$A$2:$I$21,MATCH($B298,'la-liga ranking'!$A$2:$A$21,0),4)+0.1)</f>
        <v>1.0891089108910892</v>
      </c>
      <c r="K298" s="22">
        <f>INDEX('la-liga ranking'!$A$2:$I$21,MATCH($A298,'la-liga ranking'!$A$2:$A$21,0),5)/(INDEX('la-liga ranking'!$A$2:$I$21,MATCH($B298,'la-liga ranking'!$A$2:$A$21,0),5)+0.1)</f>
        <v>1.3513513513513513</v>
      </c>
      <c r="L298" s="22">
        <f>(INDEX('la-liga ranking'!$A$2:$I$21,MATCH($B298,'la-liga ranking'!$A$2:$A$21,0),7)+0.1)/INDEX('la-liga ranking'!$A$2:$I$21,MATCH($A298,'la-liga ranking'!$A$2:$A$21,0),7)</f>
        <v>1.2885714285714287</v>
      </c>
      <c r="M298" s="22">
        <f>(INDEX('la-liga ranking'!$A$2:$I$21,MATCH($B298,'la-liga ranking'!$A$2:$A$21,0),8)+0.1)/INDEX('la-liga ranking'!$A$2:$I$21,MATCH($A298,'la-liga ranking'!$A$2:$A$21,0),8)</f>
        <v>1.2589743589743589</v>
      </c>
      <c r="N298" s="22">
        <f>(INDEX('la-liga ranking'!$A$2:$I$21,MATCH($B298,'la-liga ranking'!$A$2:$A$21,0),9)+0.1)/(INDEX('la-liga ranking'!$A$2:$I$21,MATCH($A298,'la-liga ranking'!$A$2:$A$21,0),9)+0.1)</f>
        <v>1.0475059382422802</v>
      </c>
      <c r="O298" s="22">
        <f>((INDEX('world ranking'!$A$2:$B$21,MATCH($B298,'world ranking'!$A$2:$A$21,0),2)+0.1)/(INDEX('world ranking'!$A$2:$B$21,MATCH($A298,'world ranking'!$A$2:$A$21,0),2)+0.1))*20</f>
        <v>21.196064561764519</v>
      </c>
      <c r="P298" s="22">
        <f>(INDEX('la-liga ranking'!$A$2:$I$21,MATCH($B298,'la-liga ranking'!$A$2:$A$21,0),4)+0.1)/(INDEX('la-liga ranking'!$A$2:$I$21,MATCH($A298,'la-liga ranking'!$A$2:$A$21,0),4)+0.1)</f>
        <v>0.90990990990990994</v>
      </c>
      <c r="Q298" s="22">
        <f>(INDEX('la-liga ranking'!$A$2:$I$21,MATCH($B298,'la-liga ranking'!$A$2:$A$21,0),5)+0.1)/(INDEX('la-liga ranking'!$A$2:$I$21,MATCH($A298,'la-liga ranking'!$A$2:$A$21,0),5)+0.1)</f>
        <v>0.73509933774834435</v>
      </c>
      <c r="R298" s="22">
        <f t="shared" si="78"/>
        <v>24.667575176958202</v>
      </c>
      <c r="S298" s="22">
        <f t="shared" si="79"/>
        <v>26.436125535210842</v>
      </c>
      <c r="T298" s="22">
        <f t="shared" si="73"/>
        <v>51.103700712169044</v>
      </c>
      <c r="U298" s="14">
        <f t="shared" si="74"/>
        <v>0.48269645511375359</v>
      </c>
      <c r="V298" s="14">
        <f t="shared" si="75"/>
        <v>0.51730354488624641</v>
      </c>
      <c r="W298" t="str">
        <f t="shared" si="76"/>
        <v>A</v>
      </c>
      <c r="X298" t="b">
        <f t="shared" si="77"/>
        <v>1</v>
      </c>
    </row>
    <row r="299" spans="1:24" x14ac:dyDescent="0.25">
      <c r="A299" t="str">
        <v>Real Sociedad</v>
      </c>
      <c r="B299" t="str">
        <v>Real Betis Balompié</v>
      </c>
      <c r="C299">
        <v>0</v>
      </c>
      <c r="D299">
        <v>0</v>
      </c>
      <c r="E299" t="str">
        <v>D</v>
      </c>
      <c r="F299" s="22">
        <f>INDEX('la-liga ranking'!$A$2:$I$21,MATCH($A299,'la-liga ranking'!$A$2:$A$21,0),7)/(INDEX('la-liga ranking'!$A$2:$I$21,MATCH($B299,'la-liga ranking'!$A$2:$A$21,0),7)+0.1)</f>
        <v>0.59544658493870406</v>
      </c>
      <c r="G299" s="22">
        <f>INDEX('la-liga ranking'!$A$2:$I$21,MATCH($A299,'la-liga ranking'!$A$2:$A$21,0),8)/(INDEX('la-liga ranking'!$A$2:$I$21,MATCH($B299,'la-liga ranking'!$A$2:$A$21,0),8)+0.1)</f>
        <v>0.84788029925187025</v>
      </c>
      <c r="H299" s="22">
        <f>INDEX('la-liga ranking'!$A$2:$I$21,MATCH($A299,'la-liga ranking'!$A$2:$A$21,0),9)/(INDEX('la-liga ranking'!$A$2:$I$21,MATCH($B299,'la-liga ranking'!$A$2:$A$21,0),9)+0.1)</f>
        <v>0.96385542168674698</v>
      </c>
      <c r="I299" s="22">
        <f>(INDEX('world ranking'!$A$2:$B$21,MATCH($A299,'world ranking'!$A$2:$A$21,0),2)/(INDEX('world ranking'!$A$2:$B$21,MATCH($B299,'world ranking'!$A$2:$A$21,0),2)+0.1))*20</f>
        <v>19.458962724714262</v>
      </c>
      <c r="J299" s="22">
        <f>INDEX('la-liga ranking'!$A$2:$I$21,MATCH($A299,'la-liga ranking'!$A$2:$A$21,0),4)/(INDEX('la-liga ranking'!$A$2:$I$21,MATCH($B299,'la-liga ranking'!$A$2:$A$21,0),4)+0.1)</f>
        <v>0.8771929824561403</v>
      </c>
      <c r="K299" s="22">
        <f>INDEX('la-liga ranking'!$A$2:$I$21,MATCH($A299,'la-liga ranking'!$A$2:$A$21,0),5)/(INDEX('la-liga ranking'!$A$2:$I$21,MATCH($B299,'la-liga ranking'!$A$2:$A$21,0),5)+0.1)</f>
        <v>0.81081081081081086</v>
      </c>
      <c r="L299" s="22">
        <f>(INDEX('la-liga ranking'!$A$2:$I$21,MATCH($B299,'la-liga ranking'!$A$2:$A$21,0),7)+0.1)/INDEX('la-liga ranking'!$A$2:$I$21,MATCH($A299,'la-liga ranking'!$A$2:$A$21,0),7)</f>
        <v>1.6794117647058824</v>
      </c>
      <c r="M299" s="22">
        <f>(INDEX('la-liga ranking'!$A$2:$I$21,MATCH($B299,'la-liga ranking'!$A$2:$A$21,0),8)+0.1)/INDEX('la-liga ranking'!$A$2:$I$21,MATCH($A299,'la-liga ranking'!$A$2:$A$21,0),8)</f>
        <v>1.1794117647058824</v>
      </c>
      <c r="N299" s="22">
        <f>(INDEX('la-liga ranking'!$A$2:$I$21,MATCH($B299,'la-liga ranking'!$A$2:$A$21,0),9)+0.1)/(INDEX('la-liga ranking'!$A$2:$I$21,MATCH($A299,'la-liga ranking'!$A$2:$A$21,0),9)+0.1)</f>
        <v>1.035650623885918</v>
      </c>
      <c r="O299" s="22">
        <f>((INDEX('world ranking'!$A$2:$B$21,MATCH($B299,'world ranking'!$A$2:$A$21,0),2)+0.1)/(INDEX('world ranking'!$A$2:$B$21,MATCH($A299,'world ranking'!$A$2:$A$21,0),2)+0.1))*20</f>
        <v>20.554866890974559</v>
      </c>
      <c r="P299" s="22">
        <f>(INDEX('la-liga ranking'!$A$2:$I$21,MATCH($B299,'la-liga ranking'!$A$2:$A$21,0),4)+0.1)/(INDEX('la-liga ranking'!$A$2:$I$21,MATCH($A299,'la-liga ranking'!$A$2:$A$21,0),4)+0.1)</f>
        <v>1.1324503311258278</v>
      </c>
      <c r="Q299" s="22">
        <f>(INDEX('la-liga ranking'!$A$2:$I$21,MATCH($B299,'la-liga ranking'!$A$2:$A$21,0),5)+0.1)/(INDEX('la-liga ranking'!$A$2:$I$21,MATCH($A299,'la-liga ranking'!$A$2:$A$21,0),5)+0.1)</f>
        <v>1.2197802197802199</v>
      </c>
      <c r="R299" s="22">
        <f t="shared" si="78"/>
        <v>24.378544032693579</v>
      </c>
      <c r="S299" s="22">
        <f t="shared" si="79"/>
        <v>26.801571595178288</v>
      </c>
      <c r="T299" s="22">
        <f t="shared" si="73"/>
        <v>51.180115627871871</v>
      </c>
      <c r="U299" s="14">
        <f t="shared" si="74"/>
        <v>0.47632842821123705</v>
      </c>
      <c r="V299" s="14">
        <f t="shared" si="75"/>
        <v>0.52367157178876289</v>
      </c>
      <c r="W299" t="str">
        <f t="shared" si="76"/>
        <v>A</v>
      </c>
      <c r="X299" t="b">
        <f t="shared" si="77"/>
        <v>1</v>
      </c>
    </row>
    <row r="300" spans="1:24" x14ac:dyDescent="0.25">
      <c r="A300" t="str">
        <v>Elche CF</v>
      </c>
      <c r="B300" t="str">
        <v>RCD Mallorca</v>
      </c>
      <c r="C300">
        <v>3</v>
      </c>
      <c r="D300">
        <v>0</v>
      </c>
      <c r="E300" t="str">
        <v>H</v>
      </c>
      <c r="F300" s="22">
        <f>INDEX('la-liga ranking'!$A$2:$I$21,MATCH($A300,'la-liga ranking'!$A$2:$A$21,0),7)/(INDEX('la-liga ranking'!$A$2:$I$21,MATCH($B300,'la-liga ranking'!$A$2:$A$21,0),7)+0.1)</f>
        <v>1.1526479750778815</v>
      </c>
      <c r="G300" s="22">
        <f>INDEX('la-liga ranking'!$A$2:$I$21,MATCH($A300,'la-liga ranking'!$A$2:$A$21,0),8)/(INDEX('la-liga ranking'!$A$2:$I$21,MATCH($B300,'la-liga ranking'!$A$2:$A$21,0),8)+0.1)</f>
        <v>0.77294685990338163</v>
      </c>
      <c r="H300" s="22">
        <f>INDEX('la-liga ranking'!$A$2:$I$21,MATCH($A300,'la-liga ranking'!$A$2:$A$21,0),9)/(INDEX('la-liga ranking'!$A$2:$I$21,MATCH($B300,'la-liga ranking'!$A$2:$A$21,0),9)+0.1)</f>
        <v>1.2149532710280373</v>
      </c>
      <c r="I300" s="22">
        <f>(INDEX('world ranking'!$A$2:$B$21,MATCH($A300,'world ranking'!$A$2:$A$21,0),2)/(INDEX('world ranking'!$A$2:$B$21,MATCH($B300,'world ranking'!$A$2:$A$21,0),2)+0.1))*20</f>
        <v>20.666186767881683</v>
      </c>
      <c r="J300" s="22">
        <f>INDEX('la-liga ranking'!$A$2:$I$21,MATCH($A300,'la-liga ranking'!$A$2:$A$21,0),4)/(INDEX('la-liga ranking'!$A$2:$I$21,MATCH($B300,'la-liga ranking'!$A$2:$A$21,0),4)+0.1)</f>
        <v>1.2345679012345681</v>
      </c>
      <c r="K300" s="22">
        <f>INDEX('la-liga ranking'!$A$2:$I$21,MATCH($A300,'la-liga ranking'!$A$2:$A$21,0),5)/(INDEX('la-liga ranking'!$A$2:$I$21,MATCH($B300,'la-liga ranking'!$A$2:$A$21,0),5)+0.1)</f>
        <v>0.83769633507853392</v>
      </c>
      <c r="L300" s="22">
        <f>(INDEX('la-liga ranking'!$A$2:$I$21,MATCH($B300,'la-liga ranking'!$A$2:$A$21,0),7)+0.1)/INDEX('la-liga ranking'!$A$2:$I$21,MATCH($A300,'la-liga ranking'!$A$2:$A$21,0),7)</f>
        <v>0.86756756756756759</v>
      </c>
      <c r="M300" s="22">
        <f>(INDEX('la-liga ranking'!$A$2:$I$21,MATCH($B300,'la-liga ranking'!$A$2:$A$21,0),8)+0.1)/INDEX('la-liga ranking'!$A$2:$I$21,MATCH($A300,'la-liga ranking'!$A$2:$A$21,0),8)</f>
        <v>1.29375</v>
      </c>
      <c r="N300" s="22">
        <f>(INDEX('la-liga ranking'!$A$2:$I$21,MATCH($B300,'la-liga ranking'!$A$2:$A$21,0),9)+0.1)/(INDEX('la-liga ranking'!$A$2:$I$21,MATCH($A300,'la-liga ranking'!$A$2:$A$21,0),9)+0.1)</f>
        <v>0.82097186700767266</v>
      </c>
      <c r="O300" s="22">
        <f>((INDEX('world ranking'!$A$2:$B$21,MATCH($B300,'world ranking'!$A$2:$A$21,0),2)+0.1)/(INDEX('world ranking'!$A$2:$B$21,MATCH($A300,'world ranking'!$A$2:$A$21,0),2)+0.1))*20</f>
        <v>19.354062440630738</v>
      </c>
      <c r="P300" s="22">
        <f>(INDEX('la-liga ranking'!$A$2:$I$21,MATCH($B300,'la-liga ranking'!$A$2:$A$21,0),4)+0.1)/(INDEX('la-liga ranking'!$A$2:$I$21,MATCH($A300,'la-liga ranking'!$A$2:$A$21,0),4)+0.1)</f>
        <v>0.80198019801980203</v>
      </c>
      <c r="Q300" s="22">
        <f>(INDEX('la-liga ranking'!$A$2:$I$21,MATCH($B300,'la-liga ranking'!$A$2:$A$21,0),5)+0.1)/(INDEX('la-liga ranking'!$A$2:$I$21,MATCH($A300,'la-liga ranking'!$A$2:$A$21,0),5)+0.1)</f>
        <v>1.186335403726708</v>
      </c>
      <c r="R300" s="22">
        <f t="shared" ref="R300:R307" si="86">(SUM(F300:K300))*1.05</f>
        <v>27.172949065714288</v>
      </c>
      <c r="S300" s="22">
        <f t="shared" si="79"/>
        <v>24.324667476952488</v>
      </c>
      <c r="T300" s="22">
        <f t="shared" si="73"/>
        <v>51.497616542666776</v>
      </c>
      <c r="U300" s="14">
        <f t="shared" si="74"/>
        <v>0.52765449917863616</v>
      </c>
      <c r="V300" s="14">
        <f t="shared" si="75"/>
        <v>0.47234550082136378</v>
      </c>
      <c r="W300" t="str">
        <f t="shared" si="76"/>
        <v>H</v>
      </c>
      <c r="X300" t="b">
        <f t="shared" si="77"/>
        <v>1</v>
      </c>
    </row>
    <row r="301" spans="1:24" x14ac:dyDescent="0.25">
      <c r="A301" t="str">
        <v>Deportivo Alavés</v>
      </c>
      <c r="B301" t="str">
        <v>Rayo Vallecano</v>
      </c>
      <c r="C301">
        <v>1</v>
      </c>
      <c r="D301">
        <v>0</v>
      </c>
      <c r="E301" t="str">
        <v>H</v>
      </c>
      <c r="F301" s="22">
        <f>INDEX('la-liga ranking'!$A$2:$I$21,MATCH($A301,'la-liga ranking'!$A$2:$A$21,0),7)/(INDEX('la-liga ranking'!$A$2:$I$21,MATCH($B301,'la-liga ranking'!$A$2:$A$21,0),7)+0.1)</f>
        <v>0.79772079772079774</v>
      </c>
      <c r="G301" s="22">
        <f>INDEX('la-liga ranking'!$A$2:$I$21,MATCH($A301,'la-liga ranking'!$A$2:$A$21,0),8)/(INDEX('la-liga ranking'!$A$2:$I$21,MATCH($B301,'la-liga ranking'!$A$2:$A$21,0),8)+0.1)</f>
        <v>1.5345268542199488</v>
      </c>
      <c r="H301" s="22">
        <f>INDEX('la-liga ranking'!$A$2:$I$21,MATCH($A301,'la-liga ranking'!$A$2:$A$21,0),9)/(INDEX('la-liga ranking'!$A$2:$I$21,MATCH($B301,'la-liga ranking'!$A$2:$A$21,0),9)+0.1)</f>
        <v>0.66508313539192399</v>
      </c>
      <c r="I301" s="22">
        <f>(INDEX('world ranking'!$A$2:$B$21,MATCH($A301,'world ranking'!$A$2:$A$21,0),2)/(INDEX('world ranking'!$A$2:$B$21,MATCH($B301,'world ranking'!$A$2:$A$21,0),2)+0.1))*20</f>
        <v>19.63860844961739</v>
      </c>
      <c r="J301" s="22">
        <f>INDEX('la-liga ranking'!$A$2:$I$21,MATCH($A301,'la-liga ranking'!$A$2:$A$21,0),4)/(INDEX('la-liga ranking'!$A$2:$I$21,MATCH($B301,'la-liga ranking'!$A$2:$A$21,0),4)+0.1)</f>
        <v>0.63063063063063063</v>
      </c>
      <c r="K301" s="22">
        <f>INDEX('la-liga ranking'!$A$2:$I$21,MATCH($A301,'la-liga ranking'!$A$2:$A$21,0),5)/(INDEX('la-liga ranking'!$A$2:$I$21,MATCH($B301,'la-liga ranking'!$A$2:$A$21,0),5)+0.1)</f>
        <v>1.3907284768211921</v>
      </c>
      <c r="L301" s="22">
        <f>(INDEX('la-liga ranking'!$A$2:$I$21,MATCH($B301,'la-liga ranking'!$A$2:$A$21,0),7)+0.1)/INDEX('la-liga ranking'!$A$2:$I$21,MATCH($A301,'la-liga ranking'!$A$2:$A$21,0),7)</f>
        <v>1.2535714285714286</v>
      </c>
      <c r="M301" s="22">
        <f>(INDEX('la-liga ranking'!$A$2:$I$21,MATCH($B301,'la-liga ranking'!$A$2:$A$21,0),8)+0.1)/INDEX('la-liga ranking'!$A$2:$I$21,MATCH($A301,'la-liga ranking'!$A$2:$A$21,0),8)</f>
        <v>0.65166666666666673</v>
      </c>
      <c r="N301" s="22">
        <f>(INDEX('la-liga ranking'!$A$2:$I$21,MATCH($B301,'la-liga ranking'!$A$2:$A$21,0),9)+0.1)/(INDEX('la-liga ranking'!$A$2:$I$21,MATCH($A301,'la-liga ranking'!$A$2:$A$21,0),9)+0.1)</f>
        <v>1.498220640569395</v>
      </c>
      <c r="O301" s="22">
        <f>((INDEX('world ranking'!$A$2:$B$21,MATCH($B301,'world ranking'!$A$2:$A$21,0),2)+0.1)/(INDEX('world ranking'!$A$2:$B$21,MATCH($A301,'world ranking'!$A$2:$A$21,0),2)+0.1))*20</f>
        <v>20.366708139611028</v>
      </c>
      <c r="P301" s="22">
        <f>(INDEX('la-liga ranking'!$A$2:$I$21,MATCH($B301,'la-liga ranking'!$A$2:$A$21,0),4)+0.1)/(INDEX('la-liga ranking'!$A$2:$I$21,MATCH($A301,'la-liga ranking'!$A$2:$A$21,0),4)+0.1)</f>
        <v>1.563380281690141</v>
      </c>
      <c r="Q301" s="22">
        <f>(INDEX('la-liga ranking'!$A$2:$I$21,MATCH($B301,'la-liga ranking'!$A$2:$A$21,0),5)+0.1)/(INDEX('la-liga ranking'!$A$2:$I$21,MATCH($A301,'la-liga ranking'!$A$2:$A$21,0),5)+0.1)</f>
        <v>0.71563981042654023</v>
      </c>
      <c r="R301" s="22">
        <f t="shared" si="86"/>
        <v>25.890163261621979</v>
      </c>
      <c r="S301" s="22">
        <f t="shared" si="79"/>
        <v>26.049186967535199</v>
      </c>
      <c r="T301" s="22">
        <f t="shared" si="73"/>
        <v>51.939350229157178</v>
      </c>
      <c r="U301" s="14">
        <f t="shared" si="74"/>
        <v>0.49846914039921941</v>
      </c>
      <c r="V301" s="14">
        <f t="shared" si="75"/>
        <v>0.50153085960078059</v>
      </c>
      <c r="W301" t="str">
        <f t="shared" si="76"/>
        <v>A</v>
      </c>
      <c r="X301" t="b">
        <f t="shared" si="77"/>
        <v>0</v>
      </c>
    </row>
    <row r="302" spans="1:24" x14ac:dyDescent="0.25">
      <c r="A302" t="str">
        <v>Valencia</v>
      </c>
      <c r="B302" t="str">
        <v>Osasuna</v>
      </c>
      <c r="C302">
        <v>1</v>
      </c>
      <c r="D302">
        <v>2</v>
      </c>
      <c r="E302" t="str">
        <v>A</v>
      </c>
      <c r="F302" s="22">
        <f>INDEX('la-liga ranking'!$A$2:$I$21,MATCH($A302,'la-liga ranking'!$A$2:$A$21,0),7)/(INDEX('la-liga ranking'!$A$2:$I$21,MATCH($B302,'la-liga ranking'!$A$2:$A$21,0),7)+0.1)</f>
        <v>1.2465373961218835</v>
      </c>
      <c r="G302" s="22">
        <f>INDEX('la-liga ranking'!$A$2:$I$21,MATCH($A302,'la-liga ranking'!$A$2:$A$21,0),8)/(INDEX('la-liga ranking'!$A$2:$I$21,MATCH($B302,'la-liga ranking'!$A$2:$A$21,0),8)+0.1)</f>
        <v>1.0629067245119306</v>
      </c>
      <c r="H302" s="22">
        <f>INDEX('la-liga ranking'!$A$2:$I$21,MATCH($A302,'la-liga ranking'!$A$2:$A$21,0),9)/(INDEX('la-liga ranking'!$A$2:$I$21,MATCH($B302,'la-liga ranking'!$A$2:$A$21,0),9)+0.1)</f>
        <v>0.95444685466377432</v>
      </c>
      <c r="I302" s="22">
        <f>(INDEX('world ranking'!$A$2:$B$21,MATCH($A302,'world ranking'!$A$2:$A$21,0),2)/(INDEX('world ranking'!$A$2:$B$21,MATCH($B302,'world ranking'!$A$2:$A$21,0),2)+0.1))*20</f>
        <v>20.39477755089413</v>
      </c>
      <c r="J302" s="22">
        <f>INDEX('la-liga ranking'!$A$2:$I$21,MATCH($A302,'la-liga ranking'!$A$2:$A$21,0),4)/(INDEX('la-liga ranking'!$A$2:$I$21,MATCH($B302,'la-liga ranking'!$A$2:$A$21,0),4)+0.1)</f>
        <v>0.82644628099173556</v>
      </c>
      <c r="K302" s="22">
        <f>INDEX('la-liga ranking'!$A$2:$I$21,MATCH($A302,'la-liga ranking'!$A$2:$A$21,0),5)/(INDEX('la-liga ranking'!$A$2:$I$21,MATCH($B302,'la-liga ranking'!$A$2:$A$21,0),5)+0.1)</f>
        <v>0.83969465648854968</v>
      </c>
      <c r="L302" s="22">
        <f>(INDEX('la-liga ranking'!$A$2:$I$21,MATCH($B302,'la-liga ranking'!$A$2:$A$21,0),7)+0.1)/INDEX('la-liga ranking'!$A$2:$I$21,MATCH($A302,'la-liga ranking'!$A$2:$A$21,0),7)</f>
        <v>0.80222222222222228</v>
      </c>
      <c r="M302" s="22">
        <f>(INDEX('la-liga ranking'!$A$2:$I$21,MATCH($B302,'la-liga ranking'!$A$2:$A$21,0),8)+0.1)/INDEX('la-liga ranking'!$A$2:$I$21,MATCH($A302,'la-liga ranking'!$A$2:$A$21,0),8)</f>
        <v>0.94081632653061231</v>
      </c>
      <c r="N302" s="22">
        <f>(INDEX('la-liga ranking'!$A$2:$I$21,MATCH($B302,'la-liga ranking'!$A$2:$A$21,0),9)+0.1)/(INDEX('la-liga ranking'!$A$2:$I$21,MATCH($A302,'la-liga ranking'!$A$2:$A$21,0),9)+0.1)</f>
        <v>1.0453514739229024</v>
      </c>
      <c r="O302" s="22">
        <f>((INDEX('world ranking'!$A$2:$B$21,MATCH($B302,'world ranking'!$A$2:$A$21,0),2)+0.1)/(INDEX('world ranking'!$A$2:$B$21,MATCH($A302,'world ranking'!$A$2:$A$21,0),2)+0.1))*20</f>
        <v>19.611674048904799</v>
      </c>
      <c r="P302" s="22">
        <f>(INDEX('la-liga ranking'!$A$2:$I$21,MATCH($B302,'la-liga ranking'!$A$2:$A$21,0),4)+0.1)/(INDEX('la-liga ranking'!$A$2:$I$21,MATCH($A302,'la-liga ranking'!$A$2:$A$21,0),4)+0.1)</f>
        <v>1.198019801980198</v>
      </c>
      <c r="Q302" s="22">
        <f>(INDEX('la-liga ranking'!$A$2:$I$21,MATCH($B302,'la-liga ranking'!$A$2:$A$21,0),5)+0.1)/(INDEX('la-liga ranking'!$A$2:$I$21,MATCH($A302,'la-liga ranking'!$A$2:$A$21,0),5)+0.1)</f>
        <v>1.1801801801801801</v>
      </c>
      <c r="R302" s="22">
        <f t="shared" si="86"/>
        <v>26.591049936855605</v>
      </c>
      <c r="S302" s="22">
        <f t="shared" si="79"/>
        <v>24.778264053740916</v>
      </c>
      <c r="T302" s="22">
        <f t="shared" si="73"/>
        <v>51.369313990596524</v>
      </c>
      <c r="U302" s="14">
        <f t="shared" si="74"/>
        <v>0.51764463784202497</v>
      </c>
      <c r="V302" s="14">
        <f t="shared" si="75"/>
        <v>0.48235536215797498</v>
      </c>
      <c r="W302" t="str">
        <f t="shared" si="76"/>
        <v>H</v>
      </c>
      <c r="X302" t="b">
        <f t="shared" si="77"/>
        <v>0</v>
      </c>
    </row>
    <row r="303" spans="1:24" x14ac:dyDescent="0.25">
      <c r="A303" t="str">
        <v>Getafe</v>
      </c>
      <c r="B303" t="str">
        <v>Villarreal</v>
      </c>
      <c r="C303">
        <v>1</v>
      </c>
      <c r="D303">
        <v>2</v>
      </c>
      <c r="E303" t="str">
        <v>A</v>
      </c>
      <c r="F303" s="22">
        <f>INDEX('la-liga ranking'!$A$2:$I$21,MATCH($A303,'la-liga ranking'!$A$2:$A$21,0),7)/(INDEX('la-liga ranking'!$A$2:$I$21,MATCH($B303,'la-liga ranking'!$A$2:$A$21,0),7)+0.1)</f>
        <v>0.56261343012704168</v>
      </c>
      <c r="G303" s="22">
        <f>INDEX('la-liga ranking'!$A$2:$I$21,MATCH($A303,'la-liga ranking'!$A$2:$A$21,0),8)/(INDEX('la-liga ranking'!$A$2:$I$21,MATCH($B303,'la-liga ranking'!$A$2:$A$21,0),8)+0.1)</f>
        <v>1.0850439882697946</v>
      </c>
      <c r="H303" s="22">
        <f>INDEX('la-liga ranking'!$A$2:$I$21,MATCH($A303,'la-liga ranking'!$A$2:$A$21,0),9)/(INDEX('la-liga ranking'!$A$2:$I$21,MATCH($B303,'la-liga ranking'!$A$2:$A$21,0),9)+0.1)</f>
        <v>0.69679849340866284</v>
      </c>
      <c r="I303" s="22">
        <f>(INDEX('world ranking'!$A$2:$B$21,MATCH($A303,'world ranking'!$A$2:$A$21,0),2)/(INDEX('world ranking'!$A$2:$B$21,MATCH($B303,'world ranking'!$A$2:$A$21,0),2)+0.1))*20</f>
        <v>17.702324048129224</v>
      </c>
      <c r="J303" s="22">
        <f>INDEX('la-liga ranking'!$A$2:$I$21,MATCH($A303,'la-liga ranking'!$A$2:$A$21,0),4)/(INDEX('la-liga ranking'!$A$2:$I$21,MATCH($B303,'la-liga ranking'!$A$2:$A$21,0),4)+0.1)</f>
        <v>0.56737588652482274</v>
      </c>
      <c r="K303" s="22">
        <f>INDEX('la-liga ranking'!$A$2:$I$21,MATCH($A303,'la-liga ranking'!$A$2:$A$21,0),5)/(INDEX('la-liga ranking'!$A$2:$I$21,MATCH($B303,'la-liga ranking'!$A$2:$A$21,0),5)+0.1)</f>
        <v>1.3861386138613863</v>
      </c>
      <c r="L303" s="22">
        <f>(INDEX('la-liga ranking'!$A$2:$I$21,MATCH($B303,'la-liga ranking'!$A$2:$A$21,0),7)+0.1)/INDEX('la-liga ranking'!$A$2:$I$21,MATCH($A303,'la-liga ranking'!$A$2:$A$21,0),7)</f>
        <v>1.7774193548387098</v>
      </c>
      <c r="M303" s="22">
        <f>(INDEX('la-liga ranking'!$A$2:$I$21,MATCH($B303,'la-liga ranking'!$A$2:$A$21,0),8)+0.1)/INDEX('la-liga ranking'!$A$2:$I$21,MATCH($A303,'la-liga ranking'!$A$2:$A$21,0),8)</f>
        <v>0.92162162162162165</v>
      </c>
      <c r="N303" s="22">
        <f>(INDEX('la-liga ranking'!$A$2:$I$21,MATCH($B303,'la-liga ranking'!$A$2:$A$21,0),9)+0.1)/(INDEX('la-liga ranking'!$A$2:$I$21,MATCH($A303,'la-liga ranking'!$A$2:$A$21,0),9)+0.1)</f>
        <v>1.431266846361186</v>
      </c>
      <c r="O303" s="22">
        <f>((INDEX('world ranking'!$A$2:$B$21,MATCH($B303,'world ranking'!$A$2:$A$21,0),2)+0.1)/(INDEX('world ranking'!$A$2:$B$21,MATCH($A303,'world ranking'!$A$2:$A$21,0),2)+0.1))*20</f>
        <v>22.594500651728634</v>
      </c>
      <c r="P303" s="22">
        <f>(INDEX('la-liga ranking'!$A$2:$I$21,MATCH($B303,'la-liga ranking'!$A$2:$A$21,0),4)+0.1)/(INDEX('la-liga ranking'!$A$2:$I$21,MATCH($A303,'la-liga ranking'!$A$2:$A$21,0),4)+0.1)</f>
        <v>1.7407407407407407</v>
      </c>
      <c r="Q303" s="22">
        <f>(INDEX('la-liga ranking'!$A$2:$I$21,MATCH($B303,'la-liga ranking'!$A$2:$A$21,0),5)+0.1)/(INDEX('la-liga ranking'!$A$2:$I$21,MATCH($A303,'la-liga ranking'!$A$2:$A$21,0),5)+0.1)</f>
        <v>0.71631205673758869</v>
      </c>
      <c r="R303" s="22">
        <f t="shared" si="86"/>
        <v>23.100309183336982</v>
      </c>
      <c r="S303" s="22">
        <f t="shared" si="79"/>
        <v>29.181861272028481</v>
      </c>
      <c r="T303" s="22">
        <f t="shared" si="73"/>
        <v>52.28217045536546</v>
      </c>
      <c r="U303" s="14">
        <f t="shared" si="74"/>
        <v>0.44183913908199868</v>
      </c>
      <c r="V303" s="14">
        <f t="shared" si="75"/>
        <v>0.55816086091800132</v>
      </c>
      <c r="W303" t="str">
        <f t="shared" si="76"/>
        <v>A</v>
      </c>
      <c r="X303" t="b">
        <f t="shared" si="77"/>
        <v>1</v>
      </c>
    </row>
    <row r="304" spans="1:24" x14ac:dyDescent="0.25">
      <c r="A304" t="str">
        <v>Granada</v>
      </c>
      <c r="B304" t="str">
        <v>Levante</v>
      </c>
      <c r="C304">
        <v>1</v>
      </c>
      <c r="D304">
        <v>0</v>
      </c>
      <c r="E304" t="str">
        <v>H</v>
      </c>
      <c r="F304" s="22">
        <f>INDEX('la-liga ranking'!$A$2:$I$21,MATCH($A304,'la-liga ranking'!$A$2:$A$21,0),7)/(INDEX('la-liga ranking'!$A$2:$I$21,MATCH($B304,'la-liga ranking'!$A$2:$A$21,0),7)+0.1)</f>
        <v>0.97505668934240364</v>
      </c>
      <c r="G304" s="22">
        <f>INDEX('la-liga ranking'!$A$2:$I$21,MATCH($A304,'la-liga ranking'!$A$2:$A$21,0),8)/(INDEX('la-liga ranking'!$A$2:$I$21,MATCH($B304,'la-liga ranking'!$A$2:$A$21,0),8)+0.1)</f>
        <v>0.87928464977645315</v>
      </c>
      <c r="H304" s="22">
        <f>INDEX('la-liga ranking'!$A$2:$I$21,MATCH($A304,'la-liga ranking'!$A$2:$A$21,0),9)/(INDEX('la-liga ranking'!$A$2:$I$21,MATCH($B304,'la-liga ranking'!$A$2:$A$21,0),9)+0.1)</f>
        <v>1.1683848797250858</v>
      </c>
      <c r="I304" s="22">
        <f>(INDEX('world ranking'!$A$2:$B$21,MATCH($A304,'world ranking'!$A$2:$A$21,0),2)/(INDEX('world ranking'!$A$2:$B$21,MATCH($B304,'world ranking'!$A$2:$A$21,0),2)+0.1))*20</f>
        <v>20.527742874148537</v>
      </c>
      <c r="J304" s="22">
        <f>INDEX('la-liga ranking'!$A$2:$I$21,MATCH($A304,'la-liga ranking'!$A$2:$A$21,0),4)/(INDEX('la-liga ranking'!$A$2:$I$21,MATCH($B304,'la-liga ranking'!$A$2:$A$21,0),4)+0.1)</f>
        <v>1.1475409836065575</v>
      </c>
      <c r="K304" s="22">
        <f>INDEX('la-liga ranking'!$A$2:$I$21,MATCH($A304,'la-liga ranking'!$A$2:$A$21,0),5)/(INDEX('la-liga ranking'!$A$2:$I$21,MATCH($B304,'la-liga ranking'!$A$2:$A$21,0),5)+0.1)</f>
        <v>0.82872928176795568</v>
      </c>
      <c r="L304" s="22">
        <f>(INDEX('la-liga ranking'!$A$2:$I$21,MATCH($B304,'la-liga ranking'!$A$2:$A$21,0),7)+0.1)/INDEX('la-liga ranking'!$A$2:$I$21,MATCH($A304,'la-liga ranking'!$A$2:$A$21,0),7)</f>
        <v>1.0255813953488373</v>
      </c>
      <c r="M304" s="22">
        <f>(INDEX('la-liga ranking'!$A$2:$I$21,MATCH($B304,'la-liga ranking'!$A$2:$A$21,0),8)+0.1)/INDEX('la-liga ranking'!$A$2:$I$21,MATCH($A304,'la-liga ranking'!$A$2:$A$21,0),8)</f>
        <v>1.1372881355932203</v>
      </c>
      <c r="N304" s="22">
        <f>(INDEX('la-liga ranking'!$A$2:$I$21,MATCH($B304,'la-liga ranking'!$A$2:$A$21,0),9)+0.1)/(INDEX('la-liga ranking'!$A$2:$I$21,MATCH($A304,'la-liga ranking'!$A$2:$A$21,0),9)+0.1)</f>
        <v>0.85337243401759533</v>
      </c>
      <c r="O304" s="22">
        <f>((INDEX('world ranking'!$A$2:$B$21,MATCH($B304,'world ranking'!$A$2:$A$21,0),2)+0.1)/(INDEX('world ranking'!$A$2:$B$21,MATCH($A304,'world ranking'!$A$2:$A$21,0),2)+0.1))*20</f>
        <v>19.484569293215642</v>
      </c>
      <c r="P304" s="22">
        <f>(INDEX('la-liga ranking'!$A$2:$I$21,MATCH($B304,'la-liga ranking'!$A$2:$A$21,0),4)+0.1)/(INDEX('la-liga ranking'!$A$2:$I$21,MATCH($A304,'la-liga ranking'!$A$2:$A$21,0),4)+0.1)</f>
        <v>0.85915492957746475</v>
      </c>
      <c r="Q304" s="22">
        <f>(INDEX('la-liga ranking'!$A$2:$I$21,MATCH($B304,'la-liga ranking'!$A$2:$A$21,0),5)+0.1)/(INDEX('la-liga ranking'!$A$2:$I$21,MATCH($A304,'la-liga ranking'!$A$2:$A$21,0),5)+0.1)</f>
        <v>1.1986754966887418</v>
      </c>
      <c r="R304" s="22">
        <f t="shared" si="86"/>
        <v>26.803076326285343</v>
      </c>
      <c r="S304" s="22">
        <f t="shared" ref="S304:S307" si="87">SUM(L304:Q304)</f>
        <v>24.558641684441504</v>
      </c>
      <c r="T304" s="22">
        <f t="shared" ref="T304:T307" si="88">SUM(R304:S304)</f>
        <v>51.361718010726847</v>
      </c>
      <c r="U304" s="14">
        <f t="shared" ref="U304:U307" si="89">R304/T304</f>
        <v>0.52184929485200526</v>
      </c>
      <c r="V304" s="14">
        <f t="shared" ref="V304:V307" si="90">S304/T304</f>
        <v>0.47815070514799474</v>
      </c>
      <c r="W304" t="str">
        <f t="shared" ref="W304:W307" si="91">IF(U304&gt;V304, "H", IF(U304&lt;V304, "A", "D"))</f>
        <v>H</v>
      </c>
      <c r="X304" t="b">
        <f t="shared" ref="X304:X307" si="92">OR(W304=E304, E304="D")</f>
        <v>1</v>
      </c>
    </row>
    <row r="305" spans="1:24" x14ac:dyDescent="0.25">
      <c r="A305" t="str">
        <v>Atlético Madrid</v>
      </c>
      <c r="B305" t="str">
        <v>Espanyol</v>
      </c>
      <c r="C305">
        <v>1</v>
      </c>
      <c r="D305">
        <v>0</v>
      </c>
      <c r="E305" t="str">
        <v>H</v>
      </c>
      <c r="F305" s="22">
        <f>INDEX('la-liga ranking'!$A$2:$I$21,MATCH($A305,'la-liga ranking'!$A$2:$A$21,0),7)/(INDEX('la-liga ranking'!$A$2:$I$21,MATCH($B305,'la-liga ranking'!$A$2:$A$21,0),7)+0.1)</f>
        <v>1.5748031496062991</v>
      </c>
      <c r="G305" s="22">
        <f>INDEX('la-liga ranking'!$A$2:$I$21,MATCH($A305,'la-liga ranking'!$A$2:$A$21,0),8)/(INDEX('la-liga ranking'!$A$2:$I$21,MATCH($B305,'la-liga ranking'!$A$2:$A$21,0),8)+0.1)</f>
        <v>0.81836327345309379</v>
      </c>
      <c r="H305" s="22">
        <f>INDEX('la-liga ranking'!$A$2:$I$21,MATCH($A305,'la-liga ranking'!$A$2:$A$21,0),9)/(INDEX('la-liga ranking'!$A$2:$I$21,MATCH($B305,'la-liga ranking'!$A$2:$A$21,0),9)+0.1)</f>
        <v>1.596009975062344</v>
      </c>
      <c r="I305" s="22">
        <f>(INDEX('world ranking'!$A$2:$B$21,MATCH($A305,'world ranking'!$A$2:$A$21,0),2)/(INDEX('world ranking'!$A$2:$B$21,MATCH($B305,'world ranking'!$A$2:$A$21,0),2)+0.1))*20</f>
        <v>23.312568235823004</v>
      </c>
      <c r="J305" s="22">
        <f>INDEX('la-liga ranking'!$A$2:$I$21,MATCH($A305,'la-liga ranking'!$A$2:$A$21,0),4)/(INDEX('la-liga ranking'!$A$2:$I$21,MATCH($B305,'la-liga ranking'!$A$2:$A$21,0),4)+0.1)</f>
        <v>1.8811881188118813</v>
      </c>
      <c r="K305" s="22">
        <f>INDEX('la-liga ranking'!$A$2:$I$21,MATCH($A305,'la-liga ranking'!$A$2:$A$21,0),5)/(INDEX('la-liga ranking'!$A$2:$I$21,MATCH($B305,'la-liga ranking'!$A$2:$A$21,0),5)+0.1)</f>
        <v>0.59602649006622521</v>
      </c>
      <c r="L305" s="22">
        <f>(INDEX('la-liga ranking'!$A$2:$I$21,MATCH($B305,'la-liga ranking'!$A$2:$A$21,0),7)+0.1)/INDEX('la-liga ranking'!$A$2:$I$21,MATCH($A305,'la-liga ranking'!$A$2:$A$21,0),7)</f>
        <v>0.63500000000000001</v>
      </c>
      <c r="M305" s="22">
        <f>(INDEX('la-liga ranking'!$A$2:$I$21,MATCH($B305,'la-liga ranking'!$A$2:$A$21,0),8)+0.1)/INDEX('la-liga ranking'!$A$2:$I$21,MATCH($A305,'la-liga ranking'!$A$2:$A$21,0),8)</f>
        <v>1.2219512195121951</v>
      </c>
      <c r="N305" s="22">
        <f>(INDEX('la-liga ranking'!$A$2:$I$21,MATCH($B305,'la-liga ranking'!$A$2:$A$21,0),9)+0.1)/(INDEX('la-liga ranking'!$A$2:$I$21,MATCH($A305,'la-liga ranking'!$A$2:$A$21,0),9)+0.1)</f>
        <v>0.62558502340093614</v>
      </c>
      <c r="O305" s="22">
        <f>((INDEX('world ranking'!$A$2:$B$21,MATCH($B305,'world ranking'!$A$2:$A$21,0),2)+0.1)/(INDEX('world ranking'!$A$2:$B$21,MATCH($A305,'world ranking'!$A$2:$A$21,0),2)+0.1))*20</f>
        <v>17.157181422511158</v>
      </c>
      <c r="P305" s="22">
        <f>(INDEX('la-liga ranking'!$A$2:$I$21,MATCH($B305,'la-liga ranking'!$A$2:$A$21,0),4)+0.1)/(INDEX('la-liga ranking'!$A$2:$I$21,MATCH($A305,'la-liga ranking'!$A$2:$A$21,0),4)+0.1)</f>
        <v>0.52879581151832455</v>
      </c>
      <c r="Q305" s="22">
        <f>(INDEX('la-liga ranking'!$A$2:$I$21,MATCH($B305,'la-liga ranking'!$A$2:$A$21,0),5)+0.1)/(INDEX('la-liga ranking'!$A$2:$I$21,MATCH($A305,'la-liga ranking'!$A$2:$A$21,0),5)+0.1)</f>
        <v>1.6593406593406594</v>
      </c>
      <c r="R305" s="22">
        <f t="shared" si="86"/>
        <v>31.267907204963993</v>
      </c>
      <c r="S305" s="22">
        <f t="shared" si="87"/>
        <v>21.827854136283275</v>
      </c>
      <c r="T305" s="22">
        <f t="shared" si="88"/>
        <v>53.095761341247268</v>
      </c>
      <c r="U305" s="14">
        <f t="shared" si="89"/>
        <v>0.58889648467426015</v>
      </c>
      <c r="V305" s="14">
        <f t="shared" si="90"/>
        <v>0.41110351532573991</v>
      </c>
      <c r="W305" t="str">
        <f t="shared" si="91"/>
        <v>H</v>
      </c>
      <c r="X305" t="b">
        <f t="shared" si="92"/>
        <v>1</v>
      </c>
    </row>
    <row r="306" spans="1:24" x14ac:dyDescent="0.25">
      <c r="A306" t="str">
        <v>Athletic Club</v>
      </c>
      <c r="B306" t="str">
        <v>Celta Vigo</v>
      </c>
      <c r="C306">
        <v>1</v>
      </c>
      <c r="D306">
        <v>0</v>
      </c>
      <c r="E306" t="str">
        <v>H</v>
      </c>
      <c r="F306" s="22">
        <f>INDEX('la-liga ranking'!$A$2:$I$21,MATCH($A306,'la-liga ranking'!$A$2:$A$21,0),7)/(INDEX('la-liga ranking'!$A$2:$I$21,MATCH($B306,'la-liga ranking'!$A$2:$A$21,0),7)+0.1)</f>
        <v>0.9975669099756691</v>
      </c>
      <c r="G306" s="22">
        <f>INDEX('la-liga ranking'!$A$2:$I$21,MATCH($A306,'la-liga ranking'!$A$2:$A$21,0),8)/(INDEX('la-liga ranking'!$A$2:$I$21,MATCH($B306,'la-liga ranking'!$A$2:$A$21,0),8)+0.1)</f>
        <v>0.89238845144356949</v>
      </c>
      <c r="H306" s="22">
        <f>INDEX('la-liga ranking'!$A$2:$I$21,MATCH($A306,'la-liga ranking'!$A$2:$A$21,0),9)/(INDEX('la-liga ranking'!$A$2:$I$21,MATCH($B306,'la-liga ranking'!$A$2:$A$21,0),9)+0.1)</f>
        <v>1.2064965197215778</v>
      </c>
      <c r="I306" s="22">
        <f>(INDEX('world ranking'!$A$2:$B$21,MATCH($A306,'world ranking'!$A$2:$A$21,0),2)/(INDEX('world ranking'!$A$2:$B$21,MATCH($B306,'world ranking'!$A$2:$A$21,0),2)+0.1))*20</f>
        <v>20.129139269000653</v>
      </c>
      <c r="J306" s="22">
        <f>INDEX('la-liga ranking'!$A$2:$I$21,MATCH($A306,'la-liga ranking'!$A$2:$A$21,0),4)/(INDEX('la-liga ranking'!$A$2:$I$21,MATCH($B306,'la-liga ranking'!$A$2:$A$21,0),4)+0.1)</f>
        <v>1.1711711711711712</v>
      </c>
      <c r="K306" s="22">
        <f>INDEX('la-liga ranking'!$A$2:$I$21,MATCH($A306,'la-liga ranking'!$A$2:$A$21,0),5)/(INDEX('la-liga ranking'!$A$2:$I$21,MATCH($B306,'la-liga ranking'!$A$2:$A$21,0),5)+0.1)</f>
        <v>0.63829787234042556</v>
      </c>
      <c r="L306" s="22">
        <f>(INDEX('la-liga ranking'!$A$2:$I$21,MATCH($B306,'la-liga ranking'!$A$2:$A$21,0),7)+0.1)/INDEX('la-liga ranking'!$A$2:$I$21,MATCH($A306,'la-liga ranking'!$A$2:$A$21,0),7)</f>
        <v>1.0024390243902439</v>
      </c>
      <c r="M306" s="22">
        <f>(INDEX('la-liga ranking'!$A$2:$I$21,MATCH($B306,'la-liga ranking'!$A$2:$A$21,0),8)+0.1)/INDEX('la-liga ranking'!$A$2:$I$21,MATCH($A306,'la-liga ranking'!$A$2:$A$21,0),8)</f>
        <v>1.1205882352941177</v>
      </c>
      <c r="N306" s="22">
        <f>(INDEX('la-liga ranking'!$A$2:$I$21,MATCH($B306,'la-liga ranking'!$A$2:$A$21,0),9)+0.1)/(INDEX('la-liga ranking'!$A$2:$I$21,MATCH($A306,'la-liga ranking'!$A$2:$A$21,0),9)+0.1)</f>
        <v>0.82725527831094048</v>
      </c>
      <c r="O306" s="22">
        <f>((INDEX('world ranking'!$A$2:$B$21,MATCH($B306,'world ranking'!$A$2:$A$21,0),2)+0.1)/(INDEX('world ranking'!$A$2:$B$21,MATCH($A306,'world ranking'!$A$2:$A$21,0),2)+0.1))*20</f>
        <v>19.870519686893061</v>
      </c>
      <c r="P306" s="22">
        <f>(INDEX('la-liga ranking'!$A$2:$I$21,MATCH($B306,'la-liga ranking'!$A$2:$A$21,0),4)+0.1)/(INDEX('la-liga ranking'!$A$2:$I$21,MATCH($A306,'la-liga ranking'!$A$2:$A$21,0),4)+0.1)</f>
        <v>0.84732824427480913</v>
      </c>
      <c r="Q306" s="22">
        <f>(INDEX('la-liga ranking'!$A$2:$I$21,MATCH($B306,'la-liga ranking'!$A$2:$A$21,0),5)+0.1)/(INDEX('la-liga ranking'!$A$2:$I$21,MATCH($A306,'la-liga ranking'!$A$2:$A$21,0),5)+0.1)</f>
        <v>1.5494505494505495</v>
      </c>
      <c r="R306" s="22">
        <f t="shared" si="86"/>
        <v>26.286813203335722</v>
      </c>
      <c r="S306" s="22">
        <f t="shared" si="87"/>
        <v>25.217581018613725</v>
      </c>
      <c r="T306" s="22">
        <f t="shared" si="88"/>
        <v>51.504394221949447</v>
      </c>
      <c r="U306" s="14">
        <f t="shared" si="89"/>
        <v>0.51038000932613947</v>
      </c>
      <c r="V306" s="14">
        <f t="shared" si="90"/>
        <v>0.48961999067386053</v>
      </c>
      <c r="W306" t="str">
        <f t="shared" si="91"/>
        <v>H</v>
      </c>
      <c r="X306" t="b">
        <f t="shared" si="92"/>
        <v>1</v>
      </c>
    </row>
    <row r="307" spans="1:24" x14ac:dyDescent="0.25">
      <c r="A307" t="str">
        <v>Sevilla</v>
      </c>
      <c r="B307" t="str">
        <v>Real Madrid</v>
      </c>
      <c r="C307">
        <v>1</v>
      </c>
      <c r="D307">
        <v>0</v>
      </c>
      <c r="E307" t="str">
        <v>H</v>
      </c>
      <c r="F307" s="22">
        <f>INDEX('la-liga ranking'!$A$2:$I$21,MATCH($A307,'la-liga ranking'!$A$2:$A$21,0),7)/(INDEX('la-liga ranking'!$A$2:$I$21,MATCH($B307,'la-liga ranking'!$A$2:$A$21,0),7)+0.1)</f>
        <v>0.69767441860465118</v>
      </c>
      <c r="G307" s="22">
        <f>INDEX('la-liga ranking'!$A$2:$I$21,MATCH($A307,'la-liga ranking'!$A$2:$A$21,0),8)/(INDEX('la-liga ranking'!$A$2:$I$21,MATCH($B307,'la-liga ranking'!$A$2:$A$21,0),8)+0.1)</f>
        <v>0.96345514950166111</v>
      </c>
      <c r="H307" s="22">
        <f>INDEX('la-liga ranking'!$A$2:$I$21,MATCH($A307,'la-liga ranking'!$A$2:$A$21,0),9)/(INDEX('la-liga ranking'!$A$2:$I$21,MATCH($B307,'la-liga ranking'!$A$2:$A$21,0),9)+0.1)</f>
        <v>0.80147965474722571</v>
      </c>
      <c r="I307" s="22">
        <f>(INDEX('world ranking'!$A$2:$B$21,MATCH($A307,'world ranking'!$A$2:$A$21,0),2)/(INDEX('world ranking'!$A$2:$B$21,MATCH($B307,'world ranking'!$A$2:$A$21,0),2)+0.1))*20</f>
        <v>18.605360866690404</v>
      </c>
      <c r="J307" s="22">
        <f>INDEX('la-liga ranking'!$A$2:$I$21,MATCH($A307,'la-liga ranking'!$A$2:$A$21,0),4)/(INDEX('la-liga ranking'!$A$2:$I$21,MATCH($B307,'la-liga ranking'!$A$2:$A$21,0),4)+0.1)</f>
        <v>0.67729083665338641</v>
      </c>
      <c r="K307" s="22">
        <f>INDEX('la-liga ranking'!$A$2:$I$21,MATCH($A307,'la-liga ranking'!$A$2:$A$21,0),5)/(INDEX('la-liga ranking'!$A$2:$I$21,MATCH($B307,'la-liga ranking'!$A$2:$A$21,0),5)+0.1)</f>
        <v>0.97560975609756106</v>
      </c>
      <c r="L307" s="22">
        <f>(INDEX('la-liga ranking'!$A$2:$I$21,MATCH($B307,'la-liga ranking'!$A$2:$A$21,0),7)+0.1)/INDEX('la-liga ranking'!$A$2:$I$21,MATCH($A307,'la-liga ranking'!$A$2:$A$21,0),7)</f>
        <v>1.4333333333333331</v>
      </c>
      <c r="M307" s="22">
        <f>(INDEX('la-liga ranking'!$A$2:$I$21,MATCH($B307,'la-liga ranking'!$A$2:$A$21,0),8)+0.1)/INDEX('la-liga ranking'!$A$2:$I$21,MATCH($A307,'la-liga ranking'!$A$2:$A$21,0),8)</f>
        <v>1.0379310344827586</v>
      </c>
      <c r="N307" s="22">
        <f>(INDEX('la-liga ranking'!$A$2:$I$21,MATCH($B307,'la-liga ranking'!$A$2:$A$21,0),9)+0.1)/(INDEX('la-liga ranking'!$A$2:$I$21,MATCH($A307,'la-liga ranking'!$A$2:$A$21,0),9)+0.1)</f>
        <v>1.2457757296466974</v>
      </c>
      <c r="O307" s="22">
        <f>((INDEX('world ranking'!$A$2:$B$21,MATCH($B307,'world ranking'!$A$2:$A$21,0),2)+0.1)/(INDEX('world ranking'!$A$2:$B$21,MATCH($A307,'world ranking'!$A$2:$A$21,0),2)+0.1))*20</f>
        <v>21.498004483079111</v>
      </c>
      <c r="P307" s="22">
        <f>(INDEX('la-liga ranking'!$A$2:$I$21,MATCH($B307,'la-liga ranking'!$A$2:$A$21,0),4)+0.1)/(INDEX('la-liga ranking'!$A$2:$I$21,MATCH($A307,'la-liga ranking'!$A$2:$A$21,0),4)+0.1)</f>
        <v>1.4678362573099415</v>
      </c>
      <c r="Q307" s="22">
        <f>(INDEX('la-liga ranking'!$A$2:$I$21,MATCH($B307,'la-liga ranking'!$A$2:$A$21,0),5)+0.1)/(INDEX('la-liga ranking'!$A$2:$I$21,MATCH($A307,'la-liga ranking'!$A$2:$A$21,0),5)+0.1)</f>
        <v>1</v>
      </c>
      <c r="R307" s="22">
        <f t="shared" si="86"/>
        <v>23.856914216409635</v>
      </c>
      <c r="S307" s="22">
        <f t="shared" si="87"/>
        <v>27.68288083785184</v>
      </c>
      <c r="T307" s="22">
        <f t="shared" si="88"/>
        <v>51.539795054261475</v>
      </c>
      <c r="U307" s="14">
        <f t="shared" si="89"/>
        <v>0.46288337373660293</v>
      </c>
      <c r="V307" s="14">
        <f t="shared" si="90"/>
        <v>0.53711662626339707</v>
      </c>
      <c r="W307" t="str">
        <f t="shared" si="91"/>
        <v>A</v>
      </c>
      <c r="X307" t="b">
        <f t="shared" si="92"/>
        <v>0</v>
      </c>
    </row>
    <row r="308" spans="1:24" x14ac:dyDescent="0.25">
      <c r="A308" t="str">
        <v>Elche CF</v>
      </c>
      <c r="B308" t="str">
        <v>Osasuna</v>
      </c>
      <c r="C308">
        <v>0</v>
      </c>
      <c r="D308">
        <v>0</v>
      </c>
      <c r="E308" t="str">
        <v>D</v>
      </c>
      <c r="F308" s="22">
        <f>INDEX('la-liga ranking'!$A$2:$I$21,MATCH($A308,'la-liga ranking'!$A$2:$A$21,0),7)/(INDEX('la-liga ranking'!$A$2:$I$21,MATCH($B308,'la-liga ranking'!$A$2:$A$21,0),7)+0.1)</f>
        <v>1.0249307479224377</v>
      </c>
      <c r="G308" s="22">
        <f>INDEX('la-liga ranking'!$A$2:$I$21,MATCH($A308,'la-liga ranking'!$A$2:$A$21,0),8)/(INDEX('la-liga ranking'!$A$2:$I$21,MATCH($B308,'la-liga ranking'!$A$2:$A$21,0),8)+0.1)</f>
        <v>1.0412147505422993</v>
      </c>
      <c r="H308" s="22">
        <f>INDEX('la-liga ranking'!$A$2:$I$21,MATCH($A308,'la-liga ranking'!$A$2:$A$21,0),9)/(INDEX('la-liga ranking'!$A$2:$I$21,MATCH($B308,'la-liga ranking'!$A$2:$A$21,0),9)+0.1)</f>
        <v>0.84598698481561818</v>
      </c>
      <c r="I308" s="22">
        <f>(INDEX('world ranking'!$A$2:$B$21,MATCH($A308,'world ranking'!$A$2:$A$21,0),2)/(INDEX('world ranking'!$A$2:$B$21,MATCH($B308,'world ranking'!$A$2:$A$21,0),2)+0.1))*20</f>
        <v>19.540869995668587</v>
      </c>
      <c r="J308" s="22">
        <f>INDEX('la-liga ranking'!$A$2:$I$21,MATCH($A308,'la-liga ranking'!$A$2:$A$21,0),4)/(INDEX('la-liga ranking'!$A$2:$I$21,MATCH($B308,'la-liga ranking'!$A$2:$A$21,0),4)+0.1)</f>
        <v>0.82644628099173556</v>
      </c>
      <c r="K308" s="22">
        <f>INDEX('la-liga ranking'!$A$2:$I$21,MATCH($A308,'la-liga ranking'!$A$2:$A$21,0),5)/(INDEX('la-liga ranking'!$A$2:$I$21,MATCH($B308,'la-liga ranking'!$A$2:$A$21,0),5)+0.1)</f>
        <v>1.2213740458015268</v>
      </c>
      <c r="L308" s="22">
        <f>(INDEX('la-liga ranking'!$A$2:$I$21,MATCH($B308,'la-liga ranking'!$A$2:$A$21,0),7)+0.1)/INDEX('la-liga ranking'!$A$2:$I$21,MATCH($A308,'la-liga ranking'!$A$2:$A$21,0),7)</f>
        <v>0.9756756756756757</v>
      </c>
      <c r="M308" s="22">
        <f>(INDEX('la-liga ranking'!$A$2:$I$21,MATCH($B308,'la-liga ranking'!$A$2:$A$21,0),8)+0.1)/INDEX('la-liga ranking'!$A$2:$I$21,MATCH($A308,'la-liga ranking'!$A$2:$A$21,0),8)</f>
        <v>0.9604166666666667</v>
      </c>
      <c r="N308" s="22">
        <f>(INDEX('la-liga ranking'!$A$2:$I$21,MATCH($B308,'la-liga ranking'!$A$2:$A$21,0),9)+0.1)/(INDEX('la-liga ranking'!$A$2:$I$21,MATCH($A308,'la-liga ranking'!$A$2:$A$21,0),9)+0.1)</f>
        <v>1.1790281329923273</v>
      </c>
      <c r="O308" s="22">
        <f>((INDEX('world ranking'!$A$2:$B$21,MATCH($B308,'world ranking'!$A$2:$A$21,0),2)+0.1)/(INDEX('world ranking'!$A$2:$B$21,MATCH($A308,'world ranking'!$A$2:$A$21,0),2)+0.1))*20</f>
        <v>20.468621366601226</v>
      </c>
      <c r="P308" s="22">
        <f>(INDEX('la-liga ranking'!$A$2:$I$21,MATCH($B308,'la-liga ranking'!$A$2:$A$21,0),4)+0.1)/(INDEX('la-liga ranking'!$A$2:$I$21,MATCH($A308,'la-liga ranking'!$A$2:$A$21,0),4)+0.1)</f>
        <v>1.198019801980198</v>
      </c>
      <c r="Q308" s="22">
        <f>(INDEX('la-liga ranking'!$A$2:$I$21,MATCH($B308,'la-liga ranking'!$A$2:$A$21,0),5)+0.1)/(INDEX('la-liga ranking'!$A$2:$I$21,MATCH($A308,'la-liga ranking'!$A$2:$A$21,0),5)+0.1)</f>
        <v>0.8136645962732918</v>
      </c>
      <c r="R308" s="22">
        <f t="shared" ref="R308:R312" si="93">(SUM(F308:K308))*1.05</f>
        <v>25.725863946029314</v>
      </c>
      <c r="S308" s="22">
        <f t="shared" ref="S308:S312" si="94">SUM(L308:Q308)</f>
        <v>25.595426240189386</v>
      </c>
      <c r="T308" s="22">
        <f t="shared" ref="T308:T312" si="95">SUM(R308:S308)</f>
        <v>51.321290186218704</v>
      </c>
      <c r="U308" s="14">
        <f t="shared" ref="U308:U312" si="96">R308/T308</f>
        <v>0.50127079527196838</v>
      </c>
      <c r="V308" s="14">
        <f t="shared" ref="V308:V312" si="97">S308/T308</f>
        <v>0.49872920472803162</v>
      </c>
      <c r="W308" t="str">
        <f t="shared" ref="W308:W312" si="98">IF(U308&gt;V308, "H", IF(U308&lt;V308, "A", "D"))</f>
        <v>H</v>
      </c>
      <c r="X308" t="b">
        <f t="shared" ref="X308:X312" si="99">OR(W308=E308, E308="D")</f>
        <v>1</v>
      </c>
    </row>
    <row r="309" spans="1:24" x14ac:dyDescent="0.25">
      <c r="A309" t="str">
        <v>Granada</v>
      </c>
      <c r="B309" t="str">
        <v>Celta Vigo</v>
      </c>
      <c r="C309">
        <v>0</v>
      </c>
      <c r="D309">
        <v>0</v>
      </c>
      <c r="E309" t="str">
        <v>D</v>
      </c>
      <c r="F309" s="22">
        <f>INDEX('la-liga ranking'!$A$2:$I$21,MATCH($A309,'la-liga ranking'!$A$2:$A$21,0),7)/(INDEX('la-liga ranking'!$A$2:$I$21,MATCH($B309,'la-liga ranking'!$A$2:$A$21,0),7)+0.1)</f>
        <v>1.0462287104622872</v>
      </c>
      <c r="G309" s="22">
        <f>INDEX('la-liga ranking'!$A$2:$I$21,MATCH($A309,'la-liga ranking'!$A$2:$A$21,0),8)/(INDEX('la-liga ranking'!$A$2:$I$21,MATCH($B309,'la-liga ranking'!$A$2:$A$21,0),8)+0.1)</f>
        <v>1.5485564304461941</v>
      </c>
      <c r="H309" s="22">
        <f>INDEX('la-liga ranking'!$A$2:$I$21,MATCH($A309,'la-liga ranking'!$A$2:$A$21,0),9)/(INDEX('la-liga ranking'!$A$2:$I$21,MATCH($B309,'la-liga ranking'!$A$2:$A$21,0),9)+0.1)</f>
        <v>0.78886310904872392</v>
      </c>
      <c r="I309" s="22">
        <f>(INDEX('world ranking'!$A$2:$B$21,MATCH($A309,'world ranking'!$A$2:$A$21,0),2)/(INDEX('world ranking'!$A$2:$B$21,MATCH($B309,'world ranking'!$A$2:$A$21,0),2)+0.1))*20</f>
        <v>18.387536283395534</v>
      </c>
      <c r="J309" s="22">
        <f>INDEX('la-liga ranking'!$A$2:$I$21,MATCH($A309,'la-liga ranking'!$A$2:$A$21,0),4)/(INDEX('la-liga ranking'!$A$2:$I$21,MATCH($B309,'la-liga ranking'!$A$2:$A$21,0),4)+0.1)</f>
        <v>0.63063063063063063</v>
      </c>
      <c r="K309" s="22">
        <f>INDEX('la-liga ranking'!$A$2:$I$21,MATCH($A309,'la-liga ranking'!$A$2:$A$21,0),5)/(INDEX('la-liga ranking'!$A$2:$I$21,MATCH($B309,'la-liga ranking'!$A$2:$A$21,0),5)+0.1)</f>
        <v>1.0638297872340425</v>
      </c>
      <c r="L309" s="22">
        <f>(INDEX('la-liga ranking'!$A$2:$I$21,MATCH($B309,'la-liga ranking'!$A$2:$A$21,0),7)+0.1)/INDEX('la-liga ranking'!$A$2:$I$21,MATCH($A309,'la-liga ranking'!$A$2:$A$21,0),7)</f>
        <v>0.95581395348837217</v>
      </c>
      <c r="M309" s="22">
        <f>(INDEX('la-liga ranking'!$A$2:$I$21,MATCH($B309,'la-liga ranking'!$A$2:$A$21,0),8)+0.1)/INDEX('la-liga ranking'!$A$2:$I$21,MATCH($A309,'la-liga ranking'!$A$2:$A$21,0),8)</f>
        <v>0.64576271186440681</v>
      </c>
      <c r="N309" s="22">
        <f>(INDEX('la-liga ranking'!$A$2:$I$21,MATCH($B309,'la-liga ranking'!$A$2:$A$21,0),9)+0.1)/(INDEX('la-liga ranking'!$A$2:$I$21,MATCH($A309,'la-liga ranking'!$A$2:$A$21,0),9)+0.1)</f>
        <v>1.2639296187683284</v>
      </c>
      <c r="O309" s="22">
        <f>((INDEX('world ranking'!$A$2:$B$21,MATCH($B309,'world ranking'!$A$2:$A$21,0),2)+0.1)/(INDEX('world ranking'!$A$2:$B$21,MATCH($A309,'world ranking'!$A$2:$A$21,0),2)+0.1))*20</f>
        <v>21.752464403066814</v>
      </c>
      <c r="P309" s="22">
        <f>(INDEX('la-liga ranking'!$A$2:$I$21,MATCH($B309,'la-liga ranking'!$A$2:$A$21,0),4)+0.1)/(INDEX('la-liga ranking'!$A$2:$I$21,MATCH($A309,'la-liga ranking'!$A$2:$A$21,0),4)+0.1)</f>
        <v>1.563380281690141</v>
      </c>
      <c r="Q309" s="22">
        <f>(INDEX('la-liga ranking'!$A$2:$I$21,MATCH($B309,'la-liga ranking'!$A$2:$A$21,0),5)+0.1)/(INDEX('la-liga ranking'!$A$2:$I$21,MATCH($A309,'la-liga ranking'!$A$2:$A$21,0),5)+0.1)</f>
        <v>0.93377483443708609</v>
      </c>
      <c r="R309" s="22">
        <f t="shared" si="93"/>
        <v>24.63892719877828</v>
      </c>
      <c r="S309" s="22">
        <f t="shared" si="94"/>
        <v>27.115125803315145</v>
      </c>
      <c r="T309" s="22">
        <f t="shared" si="95"/>
        <v>51.754053002093428</v>
      </c>
      <c r="U309" s="14">
        <f t="shared" si="96"/>
        <v>0.47607724940463397</v>
      </c>
      <c r="V309" s="14">
        <f t="shared" si="97"/>
        <v>0.52392275059536597</v>
      </c>
      <c r="W309" t="str">
        <f t="shared" si="98"/>
        <v>A</v>
      </c>
      <c r="X309" t="b">
        <f t="shared" si="99"/>
        <v>1</v>
      </c>
    </row>
    <row r="310" spans="1:24" x14ac:dyDescent="0.25">
      <c r="A310" t="str">
        <v>Rayo Vallecano</v>
      </c>
      <c r="B310" t="str">
        <v>Real Sociedad</v>
      </c>
      <c r="C310">
        <v>0</v>
      </c>
      <c r="D310">
        <v>0</v>
      </c>
      <c r="E310" t="str">
        <v>D</v>
      </c>
      <c r="F310" s="22">
        <f>INDEX('la-liga ranking'!$A$2:$I$21,MATCH($A310,'la-liga ranking'!$A$2:$A$21,0),7)/(INDEX('la-liga ranking'!$A$2:$I$21,MATCH($B310,'la-liga ranking'!$A$2:$A$21,0),7)+0.1)</f>
        <v>1.0263929618768328</v>
      </c>
      <c r="G310" s="22">
        <f>INDEX('la-liga ranking'!$A$2:$I$21,MATCH($A310,'la-liga ranking'!$A$2:$A$21,0),8)/(INDEX('la-liga ranking'!$A$2:$I$21,MATCH($B310,'la-liga ranking'!$A$2:$A$21,0),8)+0.1)</f>
        <v>1.1436950146627565</v>
      </c>
      <c r="H310" s="22">
        <f>INDEX('la-liga ranking'!$A$2:$I$21,MATCH($A310,'la-liga ranking'!$A$2:$A$21,0),9)/(INDEX('la-liga ranking'!$A$2:$I$21,MATCH($B310,'la-liga ranking'!$A$2:$A$21,0),9)+0.1)</f>
        <v>0.74866310160427807</v>
      </c>
      <c r="I310" s="22">
        <f>(INDEX('world ranking'!$A$2:$B$21,MATCH($A310,'world ranking'!$A$2:$A$21,0),2)/(INDEX('world ranking'!$A$2:$B$21,MATCH($B310,'world ranking'!$A$2:$A$21,0),2)+0.1))*20</f>
        <v>18.357830116285932</v>
      </c>
      <c r="J310" s="22">
        <f>INDEX('la-liga ranking'!$A$2:$I$21,MATCH($A310,'la-liga ranking'!$A$2:$A$21,0),4)/(INDEX('la-liga ranking'!$A$2:$I$21,MATCH($B310,'la-liga ranking'!$A$2:$A$21,0),4)+0.1)</f>
        <v>0.72847682119205304</v>
      </c>
      <c r="K310" s="22">
        <f>INDEX('la-liga ranking'!$A$2:$I$21,MATCH($A310,'la-liga ranking'!$A$2:$A$21,0),5)/(INDEX('la-liga ranking'!$A$2:$I$21,MATCH($B310,'la-liga ranking'!$A$2:$A$21,0),5)+0.1)</f>
        <v>1.6483516483516485</v>
      </c>
      <c r="L310" s="22">
        <f>(INDEX('la-liga ranking'!$A$2:$I$21,MATCH($B310,'la-liga ranking'!$A$2:$A$21,0),7)+0.1)/INDEX('la-liga ranking'!$A$2:$I$21,MATCH($A310,'la-liga ranking'!$A$2:$A$21,0),7)</f>
        <v>0.97428571428571431</v>
      </c>
      <c r="M310" s="22">
        <f>(INDEX('la-liga ranking'!$A$2:$I$21,MATCH($B310,'la-liga ranking'!$A$2:$A$21,0),8)+0.1)/INDEX('la-liga ranking'!$A$2:$I$21,MATCH($A310,'la-liga ranking'!$A$2:$A$21,0),8)</f>
        <v>0.87435897435897436</v>
      </c>
      <c r="N310" s="22">
        <f>(INDEX('la-liga ranking'!$A$2:$I$21,MATCH($B310,'la-liga ranking'!$A$2:$A$21,0),9)+0.1)/(INDEX('la-liga ranking'!$A$2:$I$21,MATCH($A310,'la-liga ranking'!$A$2:$A$21,0),9)+0.1)</f>
        <v>1.332541567695962</v>
      </c>
      <c r="O310" s="22">
        <f>((INDEX('world ranking'!$A$2:$B$21,MATCH($B310,'world ranking'!$A$2:$A$21,0),2)+0.1)/(INDEX('world ranking'!$A$2:$B$21,MATCH($A310,'world ranking'!$A$2:$A$21,0),2)+0.1))*20</f>
        <v>21.787666388013633</v>
      </c>
      <c r="P310" s="22">
        <f>(INDEX('la-liga ranking'!$A$2:$I$21,MATCH($B310,'la-liga ranking'!$A$2:$A$21,0),4)+0.1)/(INDEX('la-liga ranking'!$A$2:$I$21,MATCH($A310,'la-liga ranking'!$A$2:$A$21,0),4)+0.1)</f>
        <v>1.3603603603603605</v>
      </c>
      <c r="Q310" s="22">
        <f>(INDEX('la-liga ranking'!$A$2:$I$21,MATCH($B310,'la-liga ranking'!$A$2:$A$21,0),5)+0.1)/(INDEX('la-liga ranking'!$A$2:$I$21,MATCH($A310,'la-liga ranking'!$A$2:$A$21,0),5)+0.1)</f>
        <v>0.60264900662251653</v>
      </c>
      <c r="R310" s="22">
        <f t="shared" si="93"/>
        <v>24.836080147172179</v>
      </c>
      <c r="S310" s="22">
        <f t="shared" si="94"/>
        <v>26.931862011337163</v>
      </c>
      <c r="T310" s="22">
        <f t="shared" si="95"/>
        <v>51.767942158509342</v>
      </c>
      <c r="U310" s="14">
        <f t="shared" si="96"/>
        <v>0.47975791796255041</v>
      </c>
      <c r="V310" s="14">
        <f t="shared" si="97"/>
        <v>0.52024208203744959</v>
      </c>
      <c r="W310" t="str">
        <f t="shared" si="98"/>
        <v>A</v>
      </c>
      <c r="X310" t="b">
        <f t="shared" si="99"/>
        <v>1</v>
      </c>
    </row>
    <row r="311" spans="1:24" x14ac:dyDescent="0.25">
      <c r="A311" t="str">
        <v>Barcelona</v>
      </c>
      <c r="B311" t="str">
        <v>RCD Mallorca</v>
      </c>
      <c r="C311">
        <v>0</v>
      </c>
      <c r="D311">
        <v>0</v>
      </c>
      <c r="E311" t="str">
        <v>D</v>
      </c>
      <c r="F311" s="22">
        <f>INDEX('la-liga ranking'!$A$2:$I$21,MATCH($A311,'la-liga ranking'!$A$2:$A$21,0),7)/(INDEX('la-liga ranking'!$A$2:$I$21,MATCH($B311,'la-liga ranking'!$A$2:$A$21,0),7)+0.1)</f>
        <v>2.0249221183800623</v>
      </c>
      <c r="G311" s="22">
        <f>INDEX('la-liga ranking'!$A$2:$I$21,MATCH($A311,'la-liga ranking'!$A$2:$A$21,0),8)/(INDEX('la-liga ranking'!$A$2:$I$21,MATCH($B311,'la-liga ranking'!$A$2:$A$21,0),8)+0.1)</f>
        <v>0.56360708534621573</v>
      </c>
      <c r="H311" s="22">
        <f>INDEX('la-liga ranking'!$A$2:$I$21,MATCH($A311,'la-liga ranking'!$A$2:$A$21,0),9)/(INDEX('la-liga ranking'!$A$2:$I$21,MATCH($B311,'la-liga ranking'!$A$2:$A$21,0),9)+0.1)</f>
        <v>2.1495327102803738</v>
      </c>
      <c r="I311" s="22">
        <f>(INDEX('world ranking'!$A$2:$B$21,MATCH($A311,'world ranking'!$A$2:$A$21,0),2)/(INDEX('world ranking'!$A$2:$B$21,MATCH($B311,'world ranking'!$A$2:$A$21,0),2)+0.1))*20</f>
        <v>24.487926182841441</v>
      </c>
      <c r="J311" s="22">
        <f>INDEX('la-liga ranking'!$A$2:$I$21,MATCH($A311,'la-liga ranking'!$A$2:$A$21,0),4)/(INDEX('la-liga ranking'!$A$2:$I$21,MATCH($B311,'la-liga ranking'!$A$2:$A$21,0),4)+0.1)</f>
        <v>2.4691358024691361</v>
      </c>
      <c r="K311" s="22">
        <f>INDEX('la-liga ranking'!$A$2:$I$21,MATCH($A311,'la-liga ranking'!$A$2:$A$21,0),5)/(INDEX('la-liga ranking'!$A$2:$I$21,MATCH($B311,'la-liga ranking'!$A$2:$A$21,0),5)+0.1)</f>
        <v>0.31413612565445026</v>
      </c>
      <c r="L311" s="22">
        <f>(INDEX('la-liga ranking'!$A$2:$I$21,MATCH($B311,'la-liga ranking'!$A$2:$A$21,0),7)+0.1)/INDEX('la-liga ranking'!$A$2:$I$21,MATCH($A311,'la-liga ranking'!$A$2:$A$21,0),7)</f>
        <v>0.49384615384615388</v>
      </c>
      <c r="M311" s="22">
        <f>(INDEX('la-liga ranking'!$A$2:$I$21,MATCH($B311,'la-liga ranking'!$A$2:$A$21,0),8)+0.1)/INDEX('la-liga ranking'!$A$2:$I$21,MATCH($A311,'la-liga ranking'!$A$2:$A$21,0),8)</f>
        <v>1.7742857142857142</v>
      </c>
      <c r="N311" s="22">
        <f>(INDEX('la-liga ranking'!$A$2:$I$21,MATCH($B311,'la-liga ranking'!$A$2:$A$21,0),9)+0.1)/(INDEX('la-liga ranking'!$A$2:$I$21,MATCH($A311,'la-liga ranking'!$A$2:$A$21,0),9)+0.1)</f>
        <v>0.46454413892908836</v>
      </c>
      <c r="O311" s="22">
        <f>((INDEX('world ranking'!$A$2:$B$21,MATCH($B311,'world ranking'!$A$2:$A$21,0),2)+0.1)/(INDEX('world ranking'!$A$2:$B$21,MATCH($A311,'world ranking'!$A$2:$A$21,0),2)+0.1))*20</f>
        <v>16.333707444818554</v>
      </c>
      <c r="P311" s="22">
        <f>(INDEX('la-liga ranking'!$A$2:$I$21,MATCH($B311,'la-liga ranking'!$A$2:$A$21,0),4)+0.1)/(INDEX('la-liga ranking'!$A$2:$I$21,MATCH($A311,'la-liga ranking'!$A$2:$A$21,0),4)+0.1)</f>
        <v>0.40298507462686561</v>
      </c>
      <c r="Q311" s="22">
        <f>(INDEX('la-liga ranking'!$A$2:$I$21,MATCH($B311,'la-liga ranking'!$A$2:$A$21,0),5)+0.1)/(INDEX('la-liga ranking'!$A$2:$I$21,MATCH($A311,'la-liga ranking'!$A$2:$A$21,0),5)+0.1)</f>
        <v>3.1311475409836071</v>
      </c>
      <c r="R311" s="22">
        <f t="shared" si="93"/>
        <v>33.609723026220266</v>
      </c>
      <c r="S311" s="22">
        <f t="shared" si="94"/>
        <v>22.600516067489984</v>
      </c>
      <c r="T311" s="22">
        <f t="shared" si="95"/>
        <v>56.21023909371025</v>
      </c>
      <c r="U311" s="14">
        <f t="shared" si="96"/>
        <v>0.59792883944485997</v>
      </c>
      <c r="V311" s="14">
        <f t="shared" si="97"/>
        <v>0.40207116055514003</v>
      </c>
      <c r="W311" t="str">
        <f t="shared" si="98"/>
        <v>H</v>
      </c>
      <c r="X311" t="b">
        <f t="shared" si="99"/>
        <v>1</v>
      </c>
    </row>
    <row r="312" spans="1:24" x14ac:dyDescent="0.25">
      <c r="A312" t="str">
        <v>Getafe</v>
      </c>
      <c r="B312" t="str">
        <v>Real Betis Balompié</v>
      </c>
      <c r="C312">
        <v>0</v>
      </c>
      <c r="D312">
        <v>0</v>
      </c>
      <c r="E312" t="str">
        <v>D</v>
      </c>
      <c r="F312" s="22">
        <f>INDEX('la-liga ranking'!$A$2:$I$21,MATCH($A312,'la-liga ranking'!$A$2:$A$21,0),7)/(INDEX('la-liga ranking'!$A$2:$I$21,MATCH($B312,'la-liga ranking'!$A$2:$A$21,0),7)+0.1)</f>
        <v>0.54290718038528896</v>
      </c>
      <c r="G312" s="22">
        <f>INDEX('la-liga ranking'!$A$2:$I$21,MATCH($A312,'la-liga ranking'!$A$2:$A$21,0),8)/(INDEX('la-liga ranking'!$A$2:$I$21,MATCH($B312,'la-liga ranking'!$A$2:$A$21,0),8)+0.1)</f>
        <v>0.92269326683291764</v>
      </c>
      <c r="H312" s="22">
        <f>INDEX('la-liga ranking'!$A$2:$I$21,MATCH($A312,'la-liga ranking'!$A$2:$A$21,0),9)/(INDEX('la-liga ranking'!$A$2:$I$21,MATCH($B312,'la-liga ranking'!$A$2:$A$21,0),9)+0.1)</f>
        <v>0.63683304647160066</v>
      </c>
      <c r="I312" s="22">
        <f>(INDEX('world ranking'!$A$2:$B$21,MATCH($A312,'world ranking'!$A$2:$A$21,0),2)/(INDEX('world ranking'!$A$2:$B$21,MATCH($B312,'world ranking'!$A$2:$A$21,0),2)+0.1))*20</f>
        <v>18.505542473149159</v>
      </c>
      <c r="J312" s="22">
        <f>INDEX('la-liga ranking'!$A$2:$I$21,MATCH($A312,'la-liga ranking'!$A$2:$A$21,0),4)/(INDEX('la-liga ranking'!$A$2:$I$21,MATCH($B312,'la-liga ranking'!$A$2:$A$21,0),4)+0.1)</f>
        <v>0.46783625730994149</v>
      </c>
      <c r="K312" s="22">
        <f>INDEX('la-liga ranking'!$A$2:$I$21,MATCH($A312,'la-liga ranking'!$A$2:$A$21,0),5)/(INDEX('la-liga ranking'!$A$2:$I$21,MATCH($B312,'la-liga ranking'!$A$2:$A$21,0),5)+0.1)</f>
        <v>1.2612612612612613</v>
      </c>
      <c r="L312" s="22">
        <f>(INDEX('la-liga ranking'!$A$2:$I$21,MATCH($B312,'la-liga ranking'!$A$2:$A$21,0),7)+0.1)/INDEX('la-liga ranking'!$A$2:$I$21,MATCH($A312,'la-liga ranking'!$A$2:$A$21,0),7)</f>
        <v>1.8419354838709678</v>
      </c>
      <c r="M312" s="22">
        <f>(INDEX('la-liga ranking'!$A$2:$I$21,MATCH($B312,'la-liga ranking'!$A$2:$A$21,0),8)+0.1)/INDEX('la-liga ranking'!$A$2:$I$21,MATCH($A312,'la-liga ranking'!$A$2:$A$21,0),8)</f>
        <v>1.0837837837837838</v>
      </c>
      <c r="N312" s="22">
        <f>(INDEX('la-liga ranking'!$A$2:$I$21,MATCH($B312,'la-liga ranking'!$A$2:$A$21,0),9)+0.1)/(INDEX('la-liga ranking'!$A$2:$I$21,MATCH($A312,'la-liga ranking'!$A$2:$A$21,0),9)+0.1)</f>
        <v>1.5660377358490565</v>
      </c>
      <c r="O312" s="22">
        <f>((INDEX('world ranking'!$A$2:$B$21,MATCH($B312,'world ranking'!$A$2:$A$21,0),2)+0.1)/(INDEX('world ranking'!$A$2:$B$21,MATCH($A312,'world ranking'!$A$2:$A$21,0),2)+0.1))*20</f>
        <v>21.613804233132644</v>
      </c>
      <c r="P312" s="22">
        <f>(INDEX('la-liga ranking'!$A$2:$I$21,MATCH($B312,'la-liga ranking'!$A$2:$A$21,0),4)+0.1)/(INDEX('la-liga ranking'!$A$2:$I$21,MATCH($A312,'la-liga ranking'!$A$2:$A$21,0),4)+0.1)</f>
        <v>2.1111111111111112</v>
      </c>
      <c r="Q312" s="22">
        <f>(INDEX('la-liga ranking'!$A$2:$I$21,MATCH($B312,'la-liga ranking'!$A$2:$A$21,0),5)+0.1)/(INDEX('la-liga ranking'!$A$2:$I$21,MATCH($A312,'la-liga ranking'!$A$2:$A$21,0),5)+0.1)</f>
        <v>0.78723404255319152</v>
      </c>
      <c r="R312" s="22">
        <f t="shared" si="93"/>
        <v>23.453927159680678</v>
      </c>
      <c r="S312" s="22">
        <f t="shared" si="94"/>
        <v>29.003906390300756</v>
      </c>
      <c r="T312" s="22">
        <f t="shared" si="95"/>
        <v>52.45783354998143</v>
      </c>
      <c r="U312" s="14">
        <f t="shared" si="96"/>
        <v>0.44710056768421347</v>
      </c>
      <c r="V312" s="14">
        <f t="shared" si="97"/>
        <v>0.55289943231578653</v>
      </c>
      <c r="W312" t="str">
        <f t="shared" si="98"/>
        <v>A</v>
      </c>
      <c r="X312" t="b">
        <f t="shared" si="99"/>
        <v>1</v>
      </c>
    </row>
  </sheetData>
  <autoFilter ref="E1:E307" xr:uid="{79443BF8-4B53-4A6F-9C52-91BF386481C1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1AB85-AD41-4222-A455-67D35805D116}">
  <dimension ref="A1:Z217"/>
  <sheetViews>
    <sheetView topLeftCell="P1" workbookViewId="0">
      <selection activeCell="X7" sqref="X7"/>
    </sheetView>
  </sheetViews>
  <sheetFormatPr defaultRowHeight="15" x14ac:dyDescent="0.25"/>
  <cols>
    <col min="1" max="5" width="15.7109375" bestFit="1" customWidth="1"/>
    <col min="6" max="6" width="10.28515625" bestFit="1" customWidth="1"/>
    <col min="7" max="19" width="18.85546875" bestFit="1" customWidth="1"/>
    <col min="20" max="20" width="14.85546875" bestFit="1" customWidth="1"/>
    <col min="21" max="21" width="10.7109375" bestFit="1" customWidth="1"/>
    <col min="22" max="22" width="12.7109375" bestFit="1" customWidth="1"/>
    <col min="23" max="23" width="15.7109375" bestFit="1" customWidth="1"/>
    <col min="24" max="24" width="19.85546875" bestFit="1" customWidth="1"/>
    <col min="25" max="25" width="12.7109375" bestFit="1" customWidth="1"/>
    <col min="26" max="26" width="13.28515625" bestFit="1" customWidth="1"/>
    <col min="27" max="27" width="40.42578125" bestFit="1" customWidth="1"/>
    <col min="28" max="28" width="19.140625" bestFit="1" customWidth="1"/>
    <col min="29" max="29" width="38.140625" bestFit="1" customWidth="1"/>
    <col min="30" max="30" width="40.7109375" bestFit="1" customWidth="1"/>
    <col min="31" max="31" width="35.85546875" bestFit="1" customWidth="1"/>
    <col min="32" max="32" width="48.42578125" bestFit="1" customWidth="1"/>
    <col min="33" max="33" width="40.42578125" bestFit="1" customWidth="1"/>
    <col min="34" max="34" width="38.85546875" bestFit="1" customWidth="1"/>
    <col min="35" max="35" width="38.140625" bestFit="1" customWidth="1"/>
    <col min="36" max="36" width="31.42578125" bestFit="1" customWidth="1"/>
    <col min="37" max="37" width="20.85546875" bestFit="1" customWidth="1"/>
    <col min="38" max="38" width="18.85546875" bestFit="1" customWidth="1"/>
    <col min="39" max="39" width="23" bestFit="1" customWidth="1"/>
    <col min="40" max="40" width="35.85546875" bestFit="1" customWidth="1"/>
    <col min="41" max="41" width="48.42578125" bestFit="1" customWidth="1"/>
    <col min="42" max="42" width="40.42578125" bestFit="1" customWidth="1"/>
    <col min="43" max="43" width="19.140625" bestFit="1" customWidth="1"/>
    <col min="44" max="44" width="38.140625" bestFit="1" customWidth="1"/>
    <col min="45" max="45" width="40.7109375" bestFit="1" customWidth="1"/>
    <col min="46" max="46" width="35.85546875" bestFit="1" customWidth="1"/>
    <col min="47" max="47" width="48.42578125" bestFit="1" customWidth="1"/>
    <col min="48" max="48" width="40.42578125" bestFit="1" customWidth="1"/>
    <col min="49" max="49" width="38.85546875" bestFit="1" customWidth="1"/>
    <col min="50" max="50" width="38.140625" bestFit="1" customWidth="1"/>
    <col min="51" max="51" width="31.42578125" bestFit="1" customWidth="1"/>
    <col min="52" max="52" width="20.85546875" bestFit="1" customWidth="1"/>
    <col min="53" max="53" width="18.85546875" bestFit="1" customWidth="1"/>
    <col min="54" max="54" width="23" bestFit="1" customWidth="1"/>
    <col min="55" max="55" width="35.85546875" bestFit="1" customWidth="1"/>
    <col min="56" max="56" width="48.42578125" bestFit="1" customWidth="1"/>
    <col min="57" max="57" width="40.42578125" bestFit="1" customWidth="1"/>
    <col min="58" max="58" width="19.140625" bestFit="1" customWidth="1"/>
    <col min="59" max="59" width="38.140625" bestFit="1" customWidth="1"/>
    <col min="60" max="60" width="40.7109375" bestFit="1" customWidth="1"/>
    <col min="61" max="61" width="35.85546875" bestFit="1" customWidth="1"/>
    <col min="62" max="62" width="48.42578125" bestFit="1" customWidth="1"/>
    <col min="63" max="63" width="40.42578125" bestFit="1" customWidth="1"/>
    <col min="64" max="64" width="38.85546875" bestFit="1" customWidth="1"/>
    <col min="65" max="65" width="38.140625" bestFit="1" customWidth="1"/>
    <col min="66" max="66" width="31.42578125" bestFit="1" customWidth="1"/>
    <col min="67" max="67" width="20.85546875" bestFit="1" customWidth="1"/>
    <col min="68" max="68" width="18.85546875" bestFit="1" customWidth="1"/>
    <col min="69" max="69" width="23" bestFit="1" customWidth="1"/>
    <col min="70" max="70" width="35.85546875" bestFit="1" customWidth="1"/>
    <col min="71" max="71" width="48.42578125" bestFit="1" customWidth="1"/>
    <col min="72" max="72" width="40.42578125" bestFit="1" customWidth="1"/>
    <col min="73" max="73" width="19.140625" bestFit="1" customWidth="1"/>
    <col min="74" max="74" width="38.140625" bestFit="1" customWidth="1"/>
    <col min="75" max="75" width="40.7109375" bestFit="1" customWidth="1"/>
    <col min="76" max="76" width="35.85546875" bestFit="1" customWidth="1"/>
    <col min="77" max="77" width="48.42578125" bestFit="1" customWidth="1"/>
    <col min="78" max="78" width="40.42578125" bestFit="1" customWidth="1"/>
    <col min="79" max="79" width="38.85546875" bestFit="1" customWidth="1"/>
    <col min="80" max="80" width="38.140625" bestFit="1" customWidth="1"/>
    <col min="81" max="81" width="31.42578125" bestFit="1" customWidth="1"/>
    <col min="82" max="82" width="20.85546875" bestFit="1" customWidth="1"/>
    <col min="83" max="83" width="18.85546875" bestFit="1" customWidth="1"/>
    <col min="84" max="84" width="23" bestFit="1" customWidth="1"/>
    <col min="85" max="85" width="35.85546875" bestFit="1" customWidth="1"/>
    <col min="86" max="86" width="48.42578125" bestFit="1" customWidth="1"/>
    <col min="87" max="87" width="40.42578125" bestFit="1" customWidth="1"/>
    <col min="88" max="88" width="25.85546875" bestFit="1" customWidth="1"/>
    <col min="89" max="89" width="44.7109375" bestFit="1" customWidth="1"/>
    <col min="90" max="90" width="47.42578125" bestFit="1" customWidth="1"/>
    <col min="91" max="91" width="42.5703125" bestFit="1" customWidth="1"/>
    <col min="92" max="92" width="55.140625" bestFit="1" customWidth="1"/>
    <col min="93" max="93" width="47.140625" bestFit="1" customWidth="1"/>
    <col min="94" max="94" width="45.42578125" bestFit="1" customWidth="1"/>
    <col min="95" max="95" width="44.7109375" bestFit="1" customWidth="1"/>
    <col min="96" max="96" width="38.140625" bestFit="1" customWidth="1"/>
    <col min="97" max="97" width="27.5703125" bestFit="1" customWidth="1"/>
    <col min="98" max="98" width="25.5703125" bestFit="1" customWidth="1"/>
    <col min="99" max="99" width="29.7109375" bestFit="1" customWidth="1"/>
    <col min="100" max="100" width="42.5703125" bestFit="1" customWidth="1"/>
    <col min="101" max="101" width="55.140625" bestFit="1" customWidth="1"/>
    <col min="102" max="102" width="47.140625" bestFit="1" customWidth="1"/>
    <col min="103" max="103" width="19.140625" bestFit="1" customWidth="1"/>
    <col min="104" max="104" width="38.140625" bestFit="1" customWidth="1"/>
    <col min="105" max="105" width="40.7109375" bestFit="1" customWidth="1"/>
    <col min="106" max="106" width="35.85546875" bestFit="1" customWidth="1"/>
    <col min="107" max="107" width="48.42578125" bestFit="1" customWidth="1"/>
    <col min="108" max="108" width="40.42578125" bestFit="1" customWidth="1"/>
    <col min="109" max="109" width="38.85546875" bestFit="1" customWidth="1"/>
    <col min="110" max="110" width="38.140625" bestFit="1" customWidth="1"/>
    <col min="111" max="111" width="31.42578125" bestFit="1" customWidth="1"/>
    <col min="112" max="112" width="20.85546875" bestFit="1" customWidth="1"/>
    <col min="113" max="113" width="18.85546875" bestFit="1" customWidth="1"/>
    <col min="114" max="114" width="23" bestFit="1" customWidth="1"/>
    <col min="115" max="115" width="35.85546875" bestFit="1" customWidth="1"/>
    <col min="116" max="116" width="48.42578125" bestFit="1" customWidth="1"/>
    <col min="117" max="117" width="40.42578125" bestFit="1" customWidth="1"/>
    <col min="118" max="118" width="34" bestFit="1" customWidth="1"/>
    <col min="119" max="119" width="52.85546875" bestFit="1" customWidth="1"/>
    <col min="120" max="120" width="55.5703125" bestFit="1" customWidth="1"/>
    <col min="121" max="121" width="50.7109375" bestFit="1" customWidth="1"/>
    <col min="122" max="122" width="63.28515625" bestFit="1" customWidth="1"/>
    <col min="123" max="123" width="55.28515625" bestFit="1" customWidth="1"/>
    <col min="124" max="124" width="53.5703125" bestFit="1" customWidth="1"/>
    <col min="125" max="125" width="52.85546875" bestFit="1" customWidth="1"/>
    <col min="126" max="126" width="46.28515625" bestFit="1" customWidth="1"/>
    <col min="127" max="127" width="35.7109375" bestFit="1" customWidth="1"/>
    <col min="128" max="128" width="33.5703125" bestFit="1" customWidth="1"/>
    <col min="129" max="129" width="37.7109375" bestFit="1" customWidth="1"/>
    <col min="130" max="130" width="50.7109375" bestFit="1" customWidth="1"/>
    <col min="131" max="131" width="63.28515625" bestFit="1" customWidth="1"/>
    <col min="132" max="132" width="55.28515625" bestFit="1" customWidth="1"/>
    <col min="133" max="133" width="19.140625" bestFit="1" customWidth="1"/>
    <col min="134" max="134" width="38.140625" bestFit="1" customWidth="1"/>
    <col min="135" max="135" width="40.7109375" bestFit="1" customWidth="1"/>
    <col min="136" max="136" width="35.85546875" bestFit="1" customWidth="1"/>
    <col min="137" max="137" width="48.42578125" bestFit="1" customWidth="1"/>
    <col min="138" max="138" width="40.42578125" bestFit="1" customWidth="1"/>
    <col min="139" max="139" width="38.85546875" bestFit="1" customWidth="1"/>
    <col min="140" max="140" width="38.140625" bestFit="1" customWidth="1"/>
    <col min="141" max="141" width="31.42578125" bestFit="1" customWidth="1"/>
    <col min="142" max="142" width="20.85546875" bestFit="1" customWidth="1"/>
    <col min="143" max="143" width="18.85546875" bestFit="1" customWidth="1"/>
    <col min="144" max="144" width="23" bestFit="1" customWidth="1"/>
    <col min="145" max="145" width="35.85546875" bestFit="1" customWidth="1"/>
    <col min="146" max="146" width="48.42578125" bestFit="1" customWidth="1"/>
    <col min="147" max="147" width="40.42578125" bestFit="1" customWidth="1"/>
    <col min="148" max="148" width="19.140625" bestFit="1" customWidth="1"/>
    <col min="149" max="149" width="38.140625" bestFit="1" customWidth="1"/>
    <col min="150" max="150" width="40.7109375" bestFit="1" customWidth="1"/>
    <col min="151" max="151" width="35.85546875" bestFit="1" customWidth="1"/>
    <col min="152" max="152" width="48.42578125" bestFit="1" customWidth="1"/>
    <col min="153" max="153" width="40.42578125" bestFit="1" customWidth="1"/>
    <col min="154" max="154" width="38.85546875" bestFit="1" customWidth="1"/>
    <col min="155" max="155" width="38.140625" bestFit="1" customWidth="1"/>
    <col min="156" max="156" width="31.42578125" bestFit="1" customWidth="1"/>
    <col min="157" max="157" width="20.85546875" bestFit="1" customWidth="1"/>
    <col min="158" max="158" width="18.85546875" bestFit="1" customWidth="1"/>
    <col min="159" max="159" width="23" bestFit="1" customWidth="1"/>
    <col min="160" max="160" width="35.85546875" bestFit="1" customWidth="1"/>
    <col min="161" max="161" width="48.42578125" bestFit="1" customWidth="1"/>
    <col min="162" max="162" width="40.42578125" bestFit="1" customWidth="1"/>
    <col min="163" max="163" width="19.140625" bestFit="1" customWidth="1"/>
    <col min="164" max="164" width="38.140625" bestFit="1" customWidth="1"/>
    <col min="165" max="165" width="40.7109375" bestFit="1" customWidth="1"/>
    <col min="166" max="166" width="35.85546875" bestFit="1" customWidth="1"/>
    <col min="167" max="167" width="48.42578125" bestFit="1" customWidth="1"/>
    <col min="168" max="168" width="40.42578125" bestFit="1" customWidth="1"/>
    <col min="169" max="169" width="38.85546875" bestFit="1" customWidth="1"/>
    <col min="170" max="170" width="38.140625" bestFit="1" customWidth="1"/>
    <col min="171" max="171" width="31.42578125" bestFit="1" customWidth="1"/>
    <col min="172" max="172" width="20.85546875" bestFit="1" customWidth="1"/>
    <col min="173" max="173" width="18.85546875" bestFit="1" customWidth="1"/>
    <col min="174" max="174" width="23" bestFit="1" customWidth="1"/>
    <col min="175" max="175" width="35.85546875" bestFit="1" customWidth="1"/>
    <col min="176" max="176" width="48.42578125" bestFit="1" customWidth="1"/>
    <col min="177" max="177" width="40.42578125" bestFit="1" customWidth="1"/>
    <col min="178" max="178" width="19.140625" bestFit="1" customWidth="1"/>
    <col min="179" max="179" width="38.140625" bestFit="1" customWidth="1"/>
    <col min="180" max="180" width="40.7109375" bestFit="1" customWidth="1"/>
    <col min="181" max="181" width="35.85546875" bestFit="1" customWidth="1"/>
    <col min="182" max="182" width="48.42578125" bestFit="1" customWidth="1"/>
    <col min="183" max="183" width="40.42578125" bestFit="1" customWidth="1"/>
    <col min="184" max="184" width="38.85546875" bestFit="1" customWidth="1"/>
    <col min="185" max="185" width="38.140625" bestFit="1" customWidth="1"/>
    <col min="186" max="186" width="31.42578125" bestFit="1" customWidth="1"/>
    <col min="187" max="187" width="20.85546875" bestFit="1" customWidth="1"/>
    <col min="188" max="188" width="18.85546875" bestFit="1" customWidth="1"/>
    <col min="189" max="189" width="23" bestFit="1" customWidth="1"/>
    <col min="190" max="190" width="35.85546875" bestFit="1" customWidth="1"/>
    <col min="191" max="191" width="48.42578125" bestFit="1" customWidth="1"/>
    <col min="192" max="192" width="40.42578125" bestFit="1" customWidth="1"/>
    <col min="193" max="193" width="28.5703125" bestFit="1" customWidth="1"/>
    <col min="194" max="194" width="47.5703125" bestFit="1" customWidth="1"/>
    <col min="195" max="195" width="50.140625" bestFit="1" customWidth="1"/>
    <col min="196" max="196" width="45.28515625" bestFit="1" customWidth="1"/>
    <col min="197" max="197" width="57.85546875" bestFit="1" customWidth="1"/>
    <col min="198" max="198" width="49.85546875" bestFit="1" customWidth="1"/>
    <col min="199" max="199" width="48.28515625" bestFit="1" customWidth="1"/>
    <col min="200" max="200" width="47.5703125" bestFit="1" customWidth="1"/>
    <col min="201" max="201" width="40.85546875" bestFit="1" customWidth="1"/>
    <col min="202" max="202" width="30.42578125" bestFit="1" customWidth="1"/>
    <col min="203" max="203" width="28.28515625" bestFit="1" customWidth="1"/>
    <col min="204" max="204" width="32.42578125" bestFit="1" customWidth="1"/>
    <col min="205" max="205" width="45.28515625" bestFit="1" customWidth="1"/>
    <col min="206" max="206" width="57.85546875" bestFit="1" customWidth="1"/>
    <col min="207" max="207" width="49.85546875" bestFit="1" customWidth="1"/>
    <col min="208" max="208" width="19.140625" bestFit="1" customWidth="1"/>
    <col min="209" max="209" width="38.140625" bestFit="1" customWidth="1"/>
    <col min="210" max="210" width="40.7109375" bestFit="1" customWidth="1"/>
    <col min="211" max="211" width="35.85546875" bestFit="1" customWidth="1"/>
    <col min="212" max="212" width="48.42578125" bestFit="1" customWidth="1"/>
    <col min="213" max="213" width="40.42578125" bestFit="1" customWidth="1"/>
    <col min="214" max="214" width="38.85546875" bestFit="1" customWidth="1"/>
    <col min="215" max="215" width="38.140625" bestFit="1" customWidth="1"/>
    <col min="216" max="216" width="31.42578125" bestFit="1" customWidth="1"/>
    <col min="217" max="217" width="20.85546875" bestFit="1" customWidth="1"/>
    <col min="218" max="218" width="18.85546875" bestFit="1" customWidth="1"/>
    <col min="219" max="219" width="23" bestFit="1" customWidth="1"/>
    <col min="220" max="220" width="35.85546875" bestFit="1" customWidth="1"/>
    <col min="221" max="221" width="48.42578125" bestFit="1" customWidth="1"/>
    <col min="222" max="222" width="40.42578125" bestFit="1" customWidth="1"/>
    <col min="223" max="223" width="19.140625" bestFit="1" customWidth="1"/>
    <col min="224" max="224" width="38.140625" bestFit="1" customWidth="1"/>
    <col min="225" max="225" width="40.7109375" bestFit="1" customWidth="1"/>
    <col min="226" max="226" width="35.85546875" bestFit="1" customWidth="1"/>
    <col min="227" max="227" width="48.42578125" bestFit="1" customWidth="1"/>
    <col min="228" max="228" width="40.42578125" bestFit="1" customWidth="1"/>
    <col min="229" max="229" width="38.85546875" bestFit="1" customWidth="1"/>
    <col min="230" max="230" width="38.140625" bestFit="1" customWidth="1"/>
    <col min="231" max="231" width="31.42578125" bestFit="1" customWidth="1"/>
    <col min="232" max="232" width="20.85546875" bestFit="1" customWidth="1"/>
    <col min="233" max="233" width="18.85546875" bestFit="1" customWidth="1"/>
    <col min="234" max="234" width="23" bestFit="1" customWidth="1"/>
    <col min="235" max="235" width="35.85546875" bestFit="1" customWidth="1"/>
    <col min="236" max="236" width="48.42578125" bestFit="1" customWidth="1"/>
    <col min="237" max="237" width="40.42578125" bestFit="1" customWidth="1"/>
    <col min="238" max="238" width="19.140625" bestFit="1" customWidth="1"/>
    <col min="239" max="239" width="38.140625" bestFit="1" customWidth="1"/>
    <col min="240" max="240" width="40.7109375" bestFit="1" customWidth="1"/>
    <col min="241" max="241" width="35.85546875" bestFit="1" customWidth="1"/>
    <col min="242" max="242" width="48.42578125" bestFit="1" customWidth="1"/>
    <col min="243" max="243" width="40.42578125" bestFit="1" customWidth="1"/>
    <col min="244" max="244" width="38.85546875" bestFit="1" customWidth="1"/>
    <col min="245" max="245" width="38.140625" bestFit="1" customWidth="1"/>
    <col min="246" max="246" width="31.42578125" bestFit="1" customWidth="1"/>
    <col min="247" max="247" width="20.85546875" bestFit="1" customWidth="1"/>
    <col min="248" max="248" width="18.85546875" bestFit="1" customWidth="1"/>
    <col min="249" max="249" width="23" bestFit="1" customWidth="1"/>
    <col min="250" max="250" width="35.85546875" bestFit="1" customWidth="1"/>
    <col min="251" max="251" width="48.42578125" bestFit="1" customWidth="1"/>
    <col min="252" max="252" width="40.42578125" bestFit="1" customWidth="1"/>
    <col min="253" max="253" width="19.140625" bestFit="1" customWidth="1"/>
    <col min="254" max="254" width="38.140625" bestFit="1" customWidth="1"/>
    <col min="255" max="255" width="40.7109375" bestFit="1" customWidth="1"/>
    <col min="256" max="256" width="35.85546875" bestFit="1" customWidth="1"/>
    <col min="257" max="257" width="48.42578125" bestFit="1" customWidth="1"/>
    <col min="258" max="258" width="40.42578125" bestFit="1" customWidth="1"/>
    <col min="259" max="259" width="38.85546875" bestFit="1" customWidth="1"/>
    <col min="260" max="260" width="38.140625" bestFit="1" customWidth="1"/>
    <col min="261" max="261" width="31.42578125" bestFit="1" customWidth="1"/>
    <col min="262" max="262" width="20.85546875" bestFit="1" customWidth="1"/>
    <col min="263" max="263" width="18.85546875" bestFit="1" customWidth="1"/>
    <col min="264" max="264" width="23" bestFit="1" customWidth="1"/>
    <col min="265" max="265" width="35.85546875" bestFit="1" customWidth="1"/>
    <col min="266" max="266" width="48.42578125" bestFit="1" customWidth="1"/>
    <col min="267" max="267" width="40.42578125" bestFit="1" customWidth="1"/>
    <col min="268" max="268" width="19.140625" bestFit="1" customWidth="1"/>
    <col min="269" max="269" width="38.140625" bestFit="1" customWidth="1"/>
    <col min="270" max="270" width="40.7109375" bestFit="1" customWidth="1"/>
    <col min="271" max="271" width="35.85546875" bestFit="1" customWidth="1"/>
    <col min="272" max="272" width="48.42578125" bestFit="1" customWidth="1"/>
    <col min="273" max="273" width="40.42578125" bestFit="1" customWidth="1"/>
    <col min="274" max="274" width="38.85546875" bestFit="1" customWidth="1"/>
    <col min="275" max="275" width="38.140625" bestFit="1" customWidth="1"/>
    <col min="276" max="276" width="31.42578125" bestFit="1" customWidth="1"/>
    <col min="277" max="277" width="20.85546875" bestFit="1" customWidth="1"/>
    <col min="278" max="278" width="18.85546875" bestFit="1" customWidth="1"/>
    <col min="279" max="279" width="23" bestFit="1" customWidth="1"/>
    <col min="280" max="280" width="35.85546875" bestFit="1" customWidth="1"/>
    <col min="281" max="281" width="48.42578125" bestFit="1" customWidth="1"/>
    <col min="282" max="282" width="40.42578125" bestFit="1" customWidth="1"/>
    <col min="283" max="283" width="24.42578125" bestFit="1" customWidth="1"/>
    <col min="284" max="284" width="43.42578125" bestFit="1" customWidth="1"/>
    <col min="285" max="285" width="46" bestFit="1" customWidth="1"/>
    <col min="286" max="286" width="41.140625" bestFit="1" customWidth="1"/>
    <col min="287" max="287" width="53.7109375" bestFit="1" customWidth="1"/>
    <col min="288" max="288" width="45.7109375" bestFit="1" customWidth="1"/>
    <col min="289" max="289" width="44.140625" bestFit="1" customWidth="1"/>
    <col min="290" max="290" width="43.42578125" bestFit="1" customWidth="1"/>
    <col min="291" max="291" width="36.7109375" bestFit="1" customWidth="1"/>
    <col min="292" max="292" width="26.28515625" bestFit="1" customWidth="1"/>
    <col min="293" max="293" width="24.140625" bestFit="1" customWidth="1"/>
    <col min="294" max="294" width="28.28515625" bestFit="1" customWidth="1"/>
    <col min="295" max="295" width="41.140625" bestFit="1" customWidth="1"/>
    <col min="296" max="296" width="53.7109375" bestFit="1" customWidth="1"/>
    <col min="297" max="297" width="45.7109375" bestFit="1" customWidth="1"/>
    <col min="298" max="298" width="19.140625" bestFit="1" customWidth="1"/>
    <col min="299" max="299" width="38.140625" bestFit="1" customWidth="1"/>
    <col min="300" max="300" width="40.7109375" bestFit="1" customWidth="1"/>
    <col min="301" max="301" width="35.85546875" bestFit="1" customWidth="1"/>
    <col min="302" max="302" width="48.42578125" bestFit="1" customWidth="1"/>
    <col min="303" max="303" width="40.42578125" bestFit="1" customWidth="1"/>
    <col min="304" max="304" width="38.85546875" bestFit="1" customWidth="1"/>
    <col min="305" max="305" width="38.140625" bestFit="1" customWidth="1"/>
    <col min="306" max="306" width="31.42578125" bestFit="1" customWidth="1"/>
    <col min="307" max="307" width="20.85546875" bestFit="1" customWidth="1"/>
    <col min="308" max="308" width="18.85546875" bestFit="1" customWidth="1"/>
    <col min="309" max="309" width="23" bestFit="1" customWidth="1"/>
    <col min="310" max="310" width="35.85546875" bestFit="1" customWidth="1"/>
    <col min="311" max="311" width="48.42578125" bestFit="1" customWidth="1"/>
    <col min="312" max="312" width="40.42578125" bestFit="1" customWidth="1"/>
    <col min="313" max="313" width="19.140625" bestFit="1" customWidth="1"/>
    <col min="314" max="314" width="38.140625" bestFit="1" customWidth="1"/>
    <col min="315" max="315" width="40.7109375" bestFit="1" customWidth="1"/>
    <col min="316" max="316" width="35.85546875" bestFit="1" customWidth="1"/>
    <col min="317" max="317" width="48.42578125" bestFit="1" customWidth="1"/>
    <col min="318" max="318" width="40.42578125" bestFit="1" customWidth="1"/>
    <col min="319" max="319" width="38.85546875" bestFit="1" customWidth="1"/>
    <col min="320" max="320" width="38.140625" bestFit="1" customWidth="1"/>
    <col min="321" max="321" width="31.42578125" bestFit="1" customWidth="1"/>
    <col min="322" max="322" width="20.85546875" bestFit="1" customWidth="1"/>
    <col min="323" max="323" width="18.85546875" bestFit="1" customWidth="1"/>
    <col min="324" max="324" width="23" bestFit="1" customWidth="1"/>
    <col min="325" max="325" width="35.85546875" bestFit="1" customWidth="1"/>
    <col min="326" max="326" width="48.42578125" bestFit="1" customWidth="1"/>
    <col min="327" max="327" width="40.42578125" bestFit="1" customWidth="1"/>
    <col min="328" max="328" width="19.140625" bestFit="1" customWidth="1"/>
    <col min="329" max="329" width="38.140625" bestFit="1" customWidth="1"/>
    <col min="330" max="330" width="40.7109375" bestFit="1" customWidth="1"/>
    <col min="331" max="331" width="35.85546875" bestFit="1" customWidth="1"/>
    <col min="332" max="332" width="48.42578125" bestFit="1" customWidth="1"/>
    <col min="333" max="333" width="40.42578125" bestFit="1" customWidth="1"/>
    <col min="334" max="334" width="38.85546875" bestFit="1" customWidth="1"/>
    <col min="335" max="335" width="38.140625" bestFit="1" customWidth="1"/>
    <col min="336" max="336" width="31.42578125" bestFit="1" customWidth="1"/>
    <col min="337" max="337" width="20.85546875" bestFit="1" customWidth="1"/>
    <col min="338" max="338" width="18.85546875" bestFit="1" customWidth="1"/>
    <col min="339" max="339" width="23" bestFit="1" customWidth="1"/>
    <col min="340" max="340" width="35.85546875" bestFit="1" customWidth="1"/>
    <col min="341" max="341" width="48.42578125" bestFit="1" customWidth="1"/>
    <col min="342" max="342" width="40.42578125" bestFit="1" customWidth="1"/>
    <col min="343" max="343" width="19.140625" bestFit="1" customWidth="1"/>
    <col min="344" max="344" width="38.140625" bestFit="1" customWidth="1"/>
    <col min="345" max="345" width="40.7109375" bestFit="1" customWidth="1"/>
    <col min="346" max="346" width="35.85546875" bestFit="1" customWidth="1"/>
    <col min="347" max="347" width="48.42578125" bestFit="1" customWidth="1"/>
    <col min="348" max="348" width="40.42578125" bestFit="1" customWidth="1"/>
    <col min="349" max="349" width="38.85546875" bestFit="1" customWidth="1"/>
    <col min="350" max="350" width="38.140625" bestFit="1" customWidth="1"/>
    <col min="351" max="351" width="31.42578125" bestFit="1" customWidth="1"/>
    <col min="352" max="352" width="20.85546875" bestFit="1" customWidth="1"/>
    <col min="353" max="353" width="18.85546875" bestFit="1" customWidth="1"/>
    <col min="354" max="354" width="23" bestFit="1" customWidth="1"/>
    <col min="355" max="355" width="35.85546875" bestFit="1" customWidth="1"/>
    <col min="356" max="356" width="48.42578125" bestFit="1" customWidth="1"/>
    <col min="357" max="357" width="40.42578125" bestFit="1" customWidth="1"/>
    <col min="358" max="358" width="28.85546875" bestFit="1" customWidth="1"/>
    <col min="359" max="359" width="47.85546875" bestFit="1" customWidth="1"/>
    <col min="360" max="360" width="50.5703125" bestFit="1" customWidth="1"/>
    <col min="361" max="361" width="45.5703125" bestFit="1" customWidth="1"/>
    <col min="362" max="362" width="58.140625" bestFit="1" customWidth="1"/>
    <col min="363" max="363" width="50.140625" bestFit="1" customWidth="1"/>
    <col min="364" max="364" width="48.5703125" bestFit="1" customWidth="1"/>
    <col min="365" max="365" width="47.85546875" bestFit="1" customWidth="1"/>
    <col min="366" max="366" width="41.140625" bestFit="1" customWidth="1"/>
    <col min="367" max="367" width="30.7109375" bestFit="1" customWidth="1"/>
    <col min="368" max="368" width="28.5703125" bestFit="1" customWidth="1"/>
    <col min="369" max="369" width="32.7109375" bestFit="1" customWidth="1"/>
    <col min="370" max="370" width="45.5703125" bestFit="1" customWidth="1"/>
    <col min="371" max="371" width="58.140625" bestFit="1" customWidth="1"/>
    <col min="372" max="372" width="50.140625" bestFit="1" customWidth="1"/>
    <col min="373" max="373" width="19.140625" bestFit="1" customWidth="1"/>
    <col min="374" max="374" width="38.140625" bestFit="1" customWidth="1"/>
    <col min="375" max="375" width="40.7109375" bestFit="1" customWidth="1"/>
    <col min="376" max="376" width="35.85546875" bestFit="1" customWidth="1"/>
    <col min="377" max="377" width="48.42578125" bestFit="1" customWidth="1"/>
    <col min="378" max="378" width="40.42578125" bestFit="1" customWidth="1"/>
    <col min="379" max="379" width="38.85546875" bestFit="1" customWidth="1"/>
    <col min="380" max="380" width="38.140625" bestFit="1" customWidth="1"/>
    <col min="381" max="381" width="31.42578125" bestFit="1" customWidth="1"/>
    <col min="382" max="382" width="20.85546875" bestFit="1" customWidth="1"/>
    <col min="383" max="383" width="18.85546875" bestFit="1" customWidth="1"/>
    <col min="384" max="384" width="23" bestFit="1" customWidth="1"/>
    <col min="385" max="385" width="35.85546875" bestFit="1" customWidth="1"/>
    <col min="386" max="386" width="48.42578125" bestFit="1" customWidth="1"/>
    <col min="387" max="387" width="40.42578125" bestFit="1" customWidth="1"/>
    <col min="388" max="388" width="19.140625" bestFit="1" customWidth="1"/>
    <col min="389" max="389" width="38.140625" bestFit="1" customWidth="1"/>
    <col min="390" max="390" width="40.7109375" bestFit="1" customWidth="1"/>
    <col min="391" max="391" width="35.85546875" bestFit="1" customWidth="1"/>
    <col min="392" max="392" width="48.42578125" bestFit="1" customWidth="1"/>
    <col min="393" max="393" width="40.42578125" bestFit="1" customWidth="1"/>
    <col min="394" max="394" width="38.85546875" bestFit="1" customWidth="1"/>
    <col min="395" max="395" width="38.140625" bestFit="1" customWidth="1"/>
    <col min="396" max="396" width="31.42578125" bestFit="1" customWidth="1"/>
    <col min="397" max="397" width="20.85546875" bestFit="1" customWidth="1"/>
    <col min="398" max="398" width="18.85546875" bestFit="1" customWidth="1"/>
    <col min="399" max="399" width="23" bestFit="1" customWidth="1"/>
    <col min="400" max="400" width="35.85546875" bestFit="1" customWidth="1"/>
    <col min="401" max="401" width="48.42578125" bestFit="1" customWidth="1"/>
    <col min="402" max="402" width="40.42578125" bestFit="1" customWidth="1"/>
    <col min="403" max="403" width="19.140625" bestFit="1" customWidth="1"/>
    <col min="404" max="404" width="38.140625" bestFit="1" customWidth="1"/>
    <col min="405" max="405" width="40.7109375" bestFit="1" customWidth="1"/>
    <col min="406" max="406" width="35.85546875" bestFit="1" customWidth="1"/>
    <col min="407" max="407" width="48.42578125" bestFit="1" customWidth="1"/>
    <col min="408" max="408" width="40.42578125" bestFit="1" customWidth="1"/>
    <col min="409" max="409" width="38.85546875" bestFit="1" customWidth="1"/>
    <col min="410" max="410" width="38.140625" bestFit="1" customWidth="1"/>
    <col min="411" max="411" width="31.42578125" bestFit="1" customWidth="1"/>
    <col min="412" max="412" width="20.85546875" bestFit="1" customWidth="1"/>
    <col min="413" max="413" width="18.85546875" bestFit="1" customWidth="1"/>
    <col min="414" max="414" width="23" bestFit="1" customWidth="1"/>
    <col min="415" max="415" width="35.85546875" bestFit="1" customWidth="1"/>
    <col min="416" max="416" width="48.42578125" bestFit="1" customWidth="1"/>
    <col min="417" max="417" width="40.42578125" bestFit="1" customWidth="1"/>
    <col min="418" max="418" width="19.140625" bestFit="1" customWidth="1"/>
    <col min="419" max="419" width="38.140625" bestFit="1" customWidth="1"/>
    <col min="420" max="420" width="40.7109375" bestFit="1" customWidth="1"/>
    <col min="421" max="421" width="35.85546875" bestFit="1" customWidth="1"/>
    <col min="422" max="422" width="48.42578125" bestFit="1" customWidth="1"/>
    <col min="423" max="423" width="40.42578125" bestFit="1" customWidth="1"/>
    <col min="424" max="424" width="38.85546875" bestFit="1" customWidth="1"/>
    <col min="425" max="425" width="38.140625" bestFit="1" customWidth="1"/>
    <col min="426" max="426" width="31.42578125" bestFit="1" customWidth="1"/>
    <col min="427" max="427" width="20.85546875" bestFit="1" customWidth="1"/>
    <col min="428" max="428" width="18.85546875" bestFit="1" customWidth="1"/>
    <col min="429" max="429" width="23" bestFit="1" customWidth="1"/>
    <col min="430" max="430" width="35.85546875" bestFit="1" customWidth="1"/>
    <col min="431" max="431" width="48.42578125" bestFit="1" customWidth="1"/>
    <col min="432" max="432" width="40.42578125" bestFit="1" customWidth="1"/>
    <col min="433" max="433" width="19.140625" bestFit="1" customWidth="1"/>
    <col min="434" max="434" width="38.140625" bestFit="1" customWidth="1"/>
    <col min="435" max="435" width="40.7109375" bestFit="1" customWidth="1"/>
    <col min="436" max="436" width="35.85546875" bestFit="1" customWidth="1"/>
    <col min="437" max="437" width="48.42578125" bestFit="1" customWidth="1"/>
    <col min="438" max="438" width="40.42578125" bestFit="1" customWidth="1"/>
    <col min="439" max="439" width="38.85546875" bestFit="1" customWidth="1"/>
    <col min="440" max="440" width="38.140625" bestFit="1" customWidth="1"/>
    <col min="441" max="441" width="31.42578125" bestFit="1" customWidth="1"/>
    <col min="442" max="442" width="20.85546875" bestFit="1" customWidth="1"/>
    <col min="443" max="443" width="18.85546875" bestFit="1" customWidth="1"/>
    <col min="444" max="444" width="23" bestFit="1" customWidth="1"/>
    <col min="445" max="445" width="35.85546875" bestFit="1" customWidth="1"/>
    <col min="446" max="446" width="48.42578125" bestFit="1" customWidth="1"/>
    <col min="447" max="447" width="40.42578125" bestFit="1" customWidth="1"/>
    <col min="448" max="448" width="19.140625" bestFit="1" customWidth="1"/>
    <col min="449" max="449" width="38.140625" bestFit="1" customWidth="1"/>
    <col min="450" max="450" width="40.7109375" bestFit="1" customWidth="1"/>
    <col min="451" max="451" width="35.85546875" bestFit="1" customWidth="1"/>
    <col min="452" max="452" width="48.42578125" bestFit="1" customWidth="1"/>
    <col min="453" max="453" width="40.42578125" bestFit="1" customWidth="1"/>
    <col min="454" max="454" width="38.85546875" bestFit="1" customWidth="1"/>
    <col min="455" max="455" width="38.140625" bestFit="1" customWidth="1"/>
    <col min="456" max="456" width="31.42578125" bestFit="1" customWidth="1"/>
    <col min="457" max="457" width="20.85546875" bestFit="1" customWidth="1"/>
    <col min="458" max="458" width="18.85546875" bestFit="1" customWidth="1"/>
    <col min="459" max="459" width="23" bestFit="1" customWidth="1"/>
    <col min="460" max="460" width="35.85546875" bestFit="1" customWidth="1"/>
    <col min="461" max="461" width="48.42578125" bestFit="1" customWidth="1"/>
    <col min="462" max="462" width="40.42578125" bestFit="1" customWidth="1"/>
    <col min="463" max="463" width="35.28515625" bestFit="1" customWidth="1"/>
    <col min="464" max="464" width="54.140625" bestFit="1" customWidth="1"/>
    <col min="465" max="465" width="56.85546875" bestFit="1" customWidth="1"/>
    <col min="466" max="466" width="52" bestFit="1" customWidth="1"/>
    <col min="467" max="467" width="64.5703125" bestFit="1" customWidth="1"/>
    <col min="468" max="468" width="56.5703125" bestFit="1" customWidth="1"/>
    <col min="469" max="469" width="55" bestFit="1" customWidth="1"/>
    <col min="470" max="470" width="54.140625" bestFit="1" customWidth="1"/>
    <col min="471" max="471" width="47.5703125" bestFit="1" customWidth="1"/>
    <col min="472" max="472" width="37" bestFit="1" customWidth="1"/>
    <col min="473" max="473" width="35" bestFit="1" customWidth="1"/>
    <col min="474" max="474" width="39.140625" bestFit="1" customWidth="1"/>
    <col min="475" max="475" width="52" bestFit="1" customWidth="1"/>
    <col min="476" max="476" width="64.5703125" bestFit="1" customWidth="1"/>
    <col min="477" max="477" width="56.5703125" bestFit="1" customWidth="1"/>
    <col min="478" max="478" width="19.140625" bestFit="1" customWidth="1"/>
    <col min="479" max="479" width="38.140625" bestFit="1" customWidth="1"/>
    <col min="480" max="480" width="40.7109375" bestFit="1" customWidth="1"/>
    <col min="481" max="481" width="35.85546875" bestFit="1" customWidth="1"/>
    <col min="482" max="482" width="48.42578125" bestFit="1" customWidth="1"/>
    <col min="483" max="483" width="40.42578125" bestFit="1" customWidth="1"/>
    <col min="484" max="484" width="38.85546875" bestFit="1" customWidth="1"/>
    <col min="485" max="485" width="38.140625" bestFit="1" customWidth="1"/>
    <col min="486" max="486" width="31.42578125" bestFit="1" customWidth="1"/>
    <col min="487" max="487" width="20.85546875" bestFit="1" customWidth="1"/>
    <col min="488" max="488" width="18.85546875" bestFit="1" customWidth="1"/>
    <col min="489" max="489" width="23" bestFit="1" customWidth="1"/>
    <col min="490" max="490" width="35.85546875" bestFit="1" customWidth="1"/>
    <col min="491" max="491" width="48.42578125" bestFit="1" customWidth="1"/>
    <col min="492" max="492" width="40.42578125" bestFit="1" customWidth="1"/>
    <col min="493" max="493" width="19.140625" bestFit="1" customWidth="1"/>
    <col min="494" max="494" width="38.140625" bestFit="1" customWidth="1"/>
    <col min="495" max="495" width="40.7109375" bestFit="1" customWidth="1"/>
    <col min="496" max="496" width="35.85546875" bestFit="1" customWidth="1"/>
    <col min="497" max="497" width="48.42578125" bestFit="1" customWidth="1"/>
    <col min="498" max="498" width="40.42578125" bestFit="1" customWidth="1"/>
    <col min="499" max="499" width="38.85546875" bestFit="1" customWidth="1"/>
    <col min="500" max="500" width="38.140625" bestFit="1" customWidth="1"/>
    <col min="501" max="501" width="31.42578125" bestFit="1" customWidth="1"/>
    <col min="502" max="502" width="20.85546875" bestFit="1" customWidth="1"/>
    <col min="503" max="503" width="18.85546875" bestFit="1" customWidth="1"/>
    <col min="504" max="504" width="23" bestFit="1" customWidth="1"/>
    <col min="505" max="505" width="35.85546875" bestFit="1" customWidth="1"/>
    <col min="506" max="506" width="48.42578125" bestFit="1" customWidth="1"/>
    <col min="507" max="507" width="40.42578125" bestFit="1" customWidth="1"/>
    <col min="508" max="508" width="19.140625" bestFit="1" customWidth="1"/>
    <col min="509" max="509" width="38.140625" bestFit="1" customWidth="1"/>
    <col min="510" max="510" width="40.7109375" bestFit="1" customWidth="1"/>
    <col min="511" max="511" width="35.85546875" bestFit="1" customWidth="1"/>
    <col min="512" max="512" width="48.42578125" bestFit="1" customWidth="1"/>
    <col min="513" max="513" width="40.42578125" bestFit="1" customWidth="1"/>
    <col min="514" max="514" width="38.85546875" bestFit="1" customWidth="1"/>
    <col min="515" max="515" width="38.140625" bestFit="1" customWidth="1"/>
    <col min="516" max="516" width="31.42578125" bestFit="1" customWidth="1"/>
    <col min="517" max="517" width="20.85546875" bestFit="1" customWidth="1"/>
    <col min="518" max="518" width="18.85546875" bestFit="1" customWidth="1"/>
    <col min="519" max="519" width="23" bestFit="1" customWidth="1"/>
    <col min="520" max="520" width="35.85546875" bestFit="1" customWidth="1"/>
    <col min="521" max="521" width="48.42578125" bestFit="1" customWidth="1"/>
    <col min="522" max="522" width="40.42578125" bestFit="1" customWidth="1"/>
    <col min="523" max="523" width="19.140625" bestFit="1" customWidth="1"/>
    <col min="524" max="524" width="38.140625" bestFit="1" customWidth="1"/>
    <col min="525" max="525" width="40.7109375" bestFit="1" customWidth="1"/>
    <col min="526" max="526" width="35.85546875" bestFit="1" customWidth="1"/>
    <col min="527" max="527" width="48.42578125" bestFit="1" customWidth="1"/>
    <col min="528" max="528" width="40.42578125" bestFit="1" customWidth="1"/>
    <col min="529" max="529" width="38.85546875" bestFit="1" customWidth="1"/>
    <col min="530" max="530" width="38.140625" bestFit="1" customWidth="1"/>
    <col min="531" max="531" width="31.42578125" bestFit="1" customWidth="1"/>
    <col min="532" max="532" width="20.85546875" bestFit="1" customWidth="1"/>
    <col min="533" max="533" width="18.85546875" bestFit="1" customWidth="1"/>
    <col min="534" max="534" width="23" bestFit="1" customWidth="1"/>
    <col min="535" max="535" width="35.85546875" bestFit="1" customWidth="1"/>
    <col min="536" max="536" width="48.42578125" bestFit="1" customWidth="1"/>
    <col min="537" max="537" width="40.42578125" bestFit="1" customWidth="1"/>
    <col min="538" max="538" width="19.140625" bestFit="1" customWidth="1"/>
    <col min="539" max="539" width="38.140625" bestFit="1" customWidth="1"/>
    <col min="540" max="540" width="40.7109375" bestFit="1" customWidth="1"/>
    <col min="541" max="541" width="35.85546875" bestFit="1" customWidth="1"/>
    <col min="542" max="542" width="48.42578125" bestFit="1" customWidth="1"/>
    <col min="543" max="543" width="40.42578125" bestFit="1" customWidth="1"/>
    <col min="544" max="544" width="38.85546875" bestFit="1" customWidth="1"/>
    <col min="545" max="545" width="38.140625" bestFit="1" customWidth="1"/>
    <col min="546" max="546" width="31.42578125" bestFit="1" customWidth="1"/>
    <col min="547" max="547" width="20.85546875" bestFit="1" customWidth="1"/>
    <col min="548" max="548" width="18.85546875" bestFit="1" customWidth="1"/>
    <col min="549" max="549" width="23" bestFit="1" customWidth="1"/>
    <col min="550" max="550" width="35.85546875" bestFit="1" customWidth="1"/>
    <col min="551" max="551" width="48.42578125" bestFit="1" customWidth="1"/>
    <col min="552" max="552" width="40.42578125" bestFit="1" customWidth="1"/>
    <col min="553" max="553" width="27.140625" bestFit="1" customWidth="1"/>
    <col min="554" max="554" width="46" bestFit="1" customWidth="1"/>
    <col min="555" max="555" width="48.7109375" bestFit="1" customWidth="1"/>
    <col min="556" max="556" width="43.85546875" bestFit="1" customWidth="1"/>
    <col min="557" max="557" width="56.42578125" bestFit="1" customWidth="1"/>
    <col min="558" max="558" width="48.42578125" bestFit="1" customWidth="1"/>
    <col min="559" max="559" width="46.85546875" bestFit="1" customWidth="1"/>
    <col min="560" max="560" width="46" bestFit="1" customWidth="1"/>
    <col min="561" max="561" width="39.42578125" bestFit="1" customWidth="1"/>
    <col min="562" max="562" width="28.85546875" bestFit="1" customWidth="1"/>
    <col min="563" max="563" width="26.85546875" bestFit="1" customWidth="1"/>
    <col min="564" max="564" width="31" bestFit="1" customWidth="1"/>
    <col min="565" max="565" width="43.85546875" bestFit="1" customWidth="1"/>
    <col min="566" max="566" width="56.42578125" bestFit="1" customWidth="1"/>
    <col min="567" max="567" width="48.42578125" bestFit="1" customWidth="1"/>
    <col min="568" max="568" width="19.140625" bestFit="1" customWidth="1"/>
    <col min="569" max="569" width="38.140625" bestFit="1" customWidth="1"/>
    <col min="570" max="570" width="40.7109375" bestFit="1" customWidth="1"/>
    <col min="571" max="571" width="35.85546875" bestFit="1" customWidth="1"/>
    <col min="572" max="572" width="48.42578125" bestFit="1" customWidth="1"/>
    <col min="573" max="573" width="40.42578125" bestFit="1" customWidth="1"/>
    <col min="574" max="574" width="38.85546875" bestFit="1" customWidth="1"/>
    <col min="575" max="575" width="38.140625" bestFit="1" customWidth="1"/>
    <col min="576" max="576" width="31.42578125" bestFit="1" customWidth="1"/>
    <col min="577" max="577" width="20.85546875" bestFit="1" customWidth="1"/>
    <col min="578" max="578" width="18.85546875" bestFit="1" customWidth="1"/>
    <col min="579" max="579" width="23" bestFit="1" customWidth="1"/>
    <col min="580" max="580" width="35.85546875" bestFit="1" customWidth="1"/>
    <col min="581" max="581" width="48.42578125" bestFit="1" customWidth="1"/>
    <col min="582" max="582" width="40.42578125" bestFit="1" customWidth="1"/>
    <col min="583" max="583" width="19.140625" bestFit="1" customWidth="1"/>
    <col min="584" max="584" width="38.140625" bestFit="1" customWidth="1"/>
    <col min="585" max="585" width="40.7109375" bestFit="1" customWidth="1"/>
    <col min="586" max="586" width="35.85546875" bestFit="1" customWidth="1"/>
    <col min="587" max="587" width="48.42578125" bestFit="1" customWidth="1"/>
    <col min="588" max="588" width="40.42578125" bestFit="1" customWidth="1"/>
    <col min="589" max="589" width="38.85546875" bestFit="1" customWidth="1"/>
    <col min="590" max="590" width="38.140625" bestFit="1" customWidth="1"/>
    <col min="591" max="591" width="31.42578125" bestFit="1" customWidth="1"/>
    <col min="592" max="592" width="20.85546875" bestFit="1" customWidth="1"/>
    <col min="593" max="593" width="18.85546875" bestFit="1" customWidth="1"/>
    <col min="594" max="594" width="23" bestFit="1" customWidth="1"/>
    <col min="595" max="595" width="35.85546875" bestFit="1" customWidth="1"/>
    <col min="596" max="596" width="48.42578125" bestFit="1" customWidth="1"/>
    <col min="597" max="597" width="40.42578125" bestFit="1" customWidth="1"/>
    <col min="598" max="598" width="19.140625" bestFit="1" customWidth="1"/>
    <col min="599" max="599" width="38.140625" bestFit="1" customWidth="1"/>
    <col min="600" max="600" width="40.7109375" bestFit="1" customWidth="1"/>
    <col min="601" max="601" width="35.85546875" bestFit="1" customWidth="1"/>
    <col min="602" max="602" width="48.42578125" bestFit="1" customWidth="1"/>
    <col min="603" max="603" width="40.42578125" bestFit="1" customWidth="1"/>
    <col min="604" max="604" width="38.85546875" bestFit="1" customWidth="1"/>
    <col min="605" max="605" width="38.140625" bestFit="1" customWidth="1"/>
    <col min="606" max="606" width="31.42578125" bestFit="1" customWidth="1"/>
    <col min="607" max="607" width="20.85546875" bestFit="1" customWidth="1"/>
    <col min="608" max="608" width="18.85546875" bestFit="1" customWidth="1"/>
    <col min="609" max="609" width="23" bestFit="1" customWidth="1"/>
    <col min="610" max="610" width="35.85546875" bestFit="1" customWidth="1"/>
    <col min="611" max="611" width="48.42578125" bestFit="1" customWidth="1"/>
    <col min="612" max="612" width="40.42578125" bestFit="1" customWidth="1"/>
    <col min="613" max="613" width="19.140625" bestFit="1" customWidth="1"/>
    <col min="614" max="614" width="38.140625" bestFit="1" customWidth="1"/>
    <col min="615" max="615" width="40.7109375" bestFit="1" customWidth="1"/>
    <col min="616" max="616" width="35.85546875" bestFit="1" customWidth="1"/>
    <col min="617" max="617" width="48.42578125" bestFit="1" customWidth="1"/>
    <col min="618" max="618" width="40.42578125" bestFit="1" customWidth="1"/>
    <col min="619" max="619" width="38.85546875" bestFit="1" customWidth="1"/>
    <col min="620" max="620" width="38.140625" bestFit="1" customWidth="1"/>
    <col min="621" max="621" width="31.42578125" bestFit="1" customWidth="1"/>
    <col min="622" max="622" width="20.85546875" bestFit="1" customWidth="1"/>
    <col min="623" max="623" width="18.85546875" bestFit="1" customWidth="1"/>
    <col min="624" max="624" width="23" bestFit="1" customWidth="1"/>
    <col min="625" max="625" width="35.85546875" bestFit="1" customWidth="1"/>
    <col min="626" max="626" width="48.42578125" bestFit="1" customWidth="1"/>
    <col min="627" max="627" width="40.42578125" bestFit="1" customWidth="1"/>
    <col min="628" max="628" width="27.7109375" bestFit="1" customWidth="1"/>
    <col min="629" max="629" width="46.7109375" bestFit="1" customWidth="1"/>
    <col min="630" max="630" width="49.28515625" bestFit="1" customWidth="1"/>
    <col min="631" max="631" width="44.42578125" bestFit="1" customWidth="1"/>
    <col min="632" max="632" width="57" bestFit="1" customWidth="1"/>
    <col min="633" max="633" width="49" bestFit="1" customWidth="1"/>
    <col min="634" max="634" width="47.42578125" bestFit="1" customWidth="1"/>
    <col min="635" max="635" width="46.7109375" bestFit="1" customWidth="1"/>
    <col min="636" max="636" width="40" bestFit="1" customWidth="1"/>
    <col min="637" max="637" width="29.42578125" bestFit="1" customWidth="1"/>
    <col min="638" max="638" width="27.42578125" bestFit="1" customWidth="1"/>
    <col min="639" max="639" width="31.5703125" bestFit="1" customWidth="1"/>
    <col min="640" max="640" width="44.42578125" bestFit="1" customWidth="1"/>
    <col min="641" max="641" width="57" bestFit="1" customWidth="1"/>
    <col min="642" max="642" width="49" bestFit="1" customWidth="1"/>
    <col min="643" max="643" width="19.140625" bestFit="1" customWidth="1"/>
    <col min="644" max="644" width="38.140625" bestFit="1" customWidth="1"/>
    <col min="645" max="645" width="40.7109375" bestFit="1" customWidth="1"/>
    <col min="646" max="646" width="35.85546875" bestFit="1" customWidth="1"/>
    <col min="647" max="647" width="48.42578125" bestFit="1" customWidth="1"/>
    <col min="648" max="648" width="40.42578125" bestFit="1" customWidth="1"/>
    <col min="649" max="649" width="38.85546875" bestFit="1" customWidth="1"/>
    <col min="650" max="650" width="38.140625" bestFit="1" customWidth="1"/>
    <col min="651" max="651" width="31.42578125" bestFit="1" customWidth="1"/>
    <col min="652" max="652" width="20.85546875" bestFit="1" customWidth="1"/>
    <col min="653" max="653" width="18.85546875" bestFit="1" customWidth="1"/>
    <col min="654" max="654" width="23" bestFit="1" customWidth="1"/>
    <col min="655" max="655" width="35.85546875" bestFit="1" customWidth="1"/>
    <col min="656" max="656" width="48.42578125" bestFit="1" customWidth="1"/>
    <col min="657" max="657" width="40.42578125" bestFit="1" customWidth="1"/>
    <col min="658" max="658" width="19.140625" bestFit="1" customWidth="1"/>
    <col min="659" max="659" width="38.140625" bestFit="1" customWidth="1"/>
    <col min="660" max="660" width="40.7109375" bestFit="1" customWidth="1"/>
    <col min="661" max="661" width="35.85546875" bestFit="1" customWidth="1"/>
    <col min="662" max="662" width="48.42578125" bestFit="1" customWidth="1"/>
    <col min="663" max="663" width="40.42578125" bestFit="1" customWidth="1"/>
    <col min="664" max="664" width="38.85546875" bestFit="1" customWidth="1"/>
    <col min="665" max="665" width="38.140625" bestFit="1" customWidth="1"/>
    <col min="666" max="666" width="31.42578125" bestFit="1" customWidth="1"/>
    <col min="667" max="667" width="20.85546875" bestFit="1" customWidth="1"/>
    <col min="668" max="668" width="18.85546875" bestFit="1" customWidth="1"/>
    <col min="669" max="669" width="23" bestFit="1" customWidth="1"/>
    <col min="670" max="670" width="35.85546875" bestFit="1" customWidth="1"/>
    <col min="671" max="671" width="48.42578125" bestFit="1" customWidth="1"/>
    <col min="672" max="672" width="40.42578125" bestFit="1" customWidth="1"/>
    <col min="673" max="673" width="19.140625" bestFit="1" customWidth="1"/>
    <col min="674" max="674" width="38.140625" bestFit="1" customWidth="1"/>
    <col min="675" max="675" width="40.7109375" bestFit="1" customWidth="1"/>
    <col min="676" max="676" width="35.85546875" bestFit="1" customWidth="1"/>
    <col min="677" max="677" width="48.42578125" bestFit="1" customWidth="1"/>
    <col min="678" max="678" width="40.42578125" bestFit="1" customWidth="1"/>
    <col min="679" max="679" width="38.85546875" bestFit="1" customWidth="1"/>
    <col min="680" max="680" width="38.140625" bestFit="1" customWidth="1"/>
    <col min="681" max="681" width="31.42578125" bestFit="1" customWidth="1"/>
    <col min="682" max="682" width="20.85546875" bestFit="1" customWidth="1"/>
    <col min="683" max="683" width="18.85546875" bestFit="1" customWidth="1"/>
    <col min="684" max="684" width="23" bestFit="1" customWidth="1"/>
    <col min="685" max="685" width="35.85546875" bestFit="1" customWidth="1"/>
    <col min="686" max="686" width="48.42578125" bestFit="1" customWidth="1"/>
    <col min="687" max="687" width="40.42578125" bestFit="1" customWidth="1"/>
    <col min="688" max="688" width="19.140625" bestFit="1" customWidth="1"/>
    <col min="689" max="689" width="38.140625" bestFit="1" customWidth="1"/>
    <col min="690" max="690" width="40.7109375" bestFit="1" customWidth="1"/>
    <col min="691" max="691" width="35.85546875" bestFit="1" customWidth="1"/>
    <col min="692" max="692" width="48.42578125" bestFit="1" customWidth="1"/>
    <col min="693" max="693" width="40.42578125" bestFit="1" customWidth="1"/>
    <col min="694" max="694" width="38.85546875" bestFit="1" customWidth="1"/>
    <col min="695" max="695" width="38.140625" bestFit="1" customWidth="1"/>
    <col min="696" max="696" width="31.42578125" bestFit="1" customWidth="1"/>
    <col min="697" max="697" width="20.85546875" bestFit="1" customWidth="1"/>
    <col min="698" max="698" width="18.85546875" bestFit="1" customWidth="1"/>
    <col min="699" max="699" width="23" bestFit="1" customWidth="1"/>
    <col min="700" max="700" width="35.85546875" bestFit="1" customWidth="1"/>
    <col min="701" max="701" width="48.42578125" bestFit="1" customWidth="1"/>
    <col min="702" max="702" width="40.42578125" bestFit="1" customWidth="1"/>
    <col min="703" max="703" width="19.140625" bestFit="1" customWidth="1"/>
    <col min="704" max="704" width="38.140625" bestFit="1" customWidth="1"/>
    <col min="705" max="705" width="40.7109375" bestFit="1" customWidth="1"/>
    <col min="706" max="706" width="35.85546875" bestFit="1" customWidth="1"/>
    <col min="707" max="707" width="48.42578125" bestFit="1" customWidth="1"/>
    <col min="708" max="708" width="40.42578125" bestFit="1" customWidth="1"/>
    <col min="709" max="709" width="38.85546875" bestFit="1" customWidth="1"/>
    <col min="710" max="710" width="38.140625" bestFit="1" customWidth="1"/>
    <col min="711" max="711" width="31.42578125" bestFit="1" customWidth="1"/>
    <col min="712" max="712" width="20.85546875" bestFit="1" customWidth="1"/>
    <col min="713" max="713" width="18.85546875" bestFit="1" customWidth="1"/>
    <col min="714" max="714" width="23" bestFit="1" customWidth="1"/>
    <col min="715" max="715" width="35.85546875" bestFit="1" customWidth="1"/>
    <col min="716" max="716" width="48.42578125" bestFit="1" customWidth="1"/>
    <col min="717" max="717" width="40.42578125" bestFit="1" customWidth="1"/>
    <col min="718" max="718" width="26" bestFit="1" customWidth="1"/>
    <col min="719" max="719" width="44.85546875" bestFit="1" customWidth="1"/>
    <col min="720" max="720" width="47.5703125" bestFit="1" customWidth="1"/>
    <col min="721" max="721" width="42.7109375" bestFit="1" customWidth="1"/>
    <col min="722" max="722" width="55.28515625" bestFit="1" customWidth="1"/>
    <col min="723" max="723" width="47.28515625" bestFit="1" customWidth="1"/>
    <col min="724" max="724" width="45.5703125" bestFit="1" customWidth="1"/>
    <col min="725" max="725" width="44.85546875" bestFit="1" customWidth="1"/>
    <col min="726" max="726" width="38.28515625" bestFit="1" customWidth="1"/>
    <col min="727" max="727" width="27.7109375" bestFit="1" customWidth="1"/>
    <col min="728" max="728" width="25.7109375" bestFit="1" customWidth="1"/>
    <col min="729" max="729" width="29.85546875" bestFit="1" customWidth="1"/>
    <col min="730" max="730" width="42.7109375" bestFit="1" customWidth="1"/>
    <col min="731" max="731" width="55.28515625" bestFit="1" customWidth="1"/>
    <col min="732" max="732" width="47.28515625" bestFit="1" customWidth="1"/>
    <col min="733" max="733" width="19.140625" bestFit="1" customWidth="1"/>
    <col min="734" max="734" width="38.140625" bestFit="1" customWidth="1"/>
    <col min="735" max="735" width="40.7109375" bestFit="1" customWidth="1"/>
    <col min="736" max="736" width="35.85546875" bestFit="1" customWidth="1"/>
    <col min="737" max="737" width="48.42578125" bestFit="1" customWidth="1"/>
    <col min="738" max="738" width="40.42578125" bestFit="1" customWidth="1"/>
    <col min="739" max="739" width="38.85546875" bestFit="1" customWidth="1"/>
    <col min="740" max="740" width="38.140625" bestFit="1" customWidth="1"/>
    <col min="741" max="741" width="31.42578125" bestFit="1" customWidth="1"/>
    <col min="742" max="742" width="20.85546875" bestFit="1" customWidth="1"/>
    <col min="743" max="743" width="18.85546875" bestFit="1" customWidth="1"/>
    <col min="744" max="744" width="23" bestFit="1" customWidth="1"/>
    <col min="745" max="745" width="35.85546875" bestFit="1" customWidth="1"/>
    <col min="746" max="746" width="48.42578125" bestFit="1" customWidth="1"/>
    <col min="747" max="747" width="40.42578125" bestFit="1" customWidth="1"/>
    <col min="748" max="748" width="19.140625" bestFit="1" customWidth="1"/>
    <col min="749" max="749" width="38.140625" bestFit="1" customWidth="1"/>
    <col min="750" max="750" width="40.7109375" bestFit="1" customWidth="1"/>
    <col min="751" max="751" width="35.85546875" bestFit="1" customWidth="1"/>
    <col min="752" max="752" width="48.42578125" bestFit="1" customWidth="1"/>
    <col min="753" max="753" width="40.42578125" bestFit="1" customWidth="1"/>
    <col min="754" max="754" width="38.85546875" bestFit="1" customWidth="1"/>
    <col min="755" max="755" width="38.140625" bestFit="1" customWidth="1"/>
    <col min="756" max="756" width="31.42578125" bestFit="1" customWidth="1"/>
    <col min="757" max="757" width="20.85546875" bestFit="1" customWidth="1"/>
    <col min="758" max="758" width="18.85546875" bestFit="1" customWidth="1"/>
    <col min="759" max="759" width="23" bestFit="1" customWidth="1"/>
    <col min="760" max="760" width="35.85546875" bestFit="1" customWidth="1"/>
    <col min="761" max="761" width="48.42578125" bestFit="1" customWidth="1"/>
    <col min="762" max="762" width="40.42578125" bestFit="1" customWidth="1"/>
    <col min="763" max="763" width="19.140625" bestFit="1" customWidth="1"/>
    <col min="764" max="764" width="38.140625" bestFit="1" customWidth="1"/>
    <col min="765" max="765" width="40.7109375" bestFit="1" customWidth="1"/>
    <col min="766" max="766" width="35.85546875" bestFit="1" customWidth="1"/>
    <col min="767" max="767" width="48.42578125" bestFit="1" customWidth="1"/>
    <col min="768" max="768" width="40.42578125" bestFit="1" customWidth="1"/>
    <col min="769" max="769" width="38.85546875" bestFit="1" customWidth="1"/>
    <col min="770" max="770" width="38.140625" bestFit="1" customWidth="1"/>
    <col min="771" max="771" width="31.42578125" bestFit="1" customWidth="1"/>
    <col min="772" max="772" width="20.85546875" bestFit="1" customWidth="1"/>
    <col min="773" max="773" width="18.85546875" bestFit="1" customWidth="1"/>
    <col min="774" max="774" width="23" bestFit="1" customWidth="1"/>
    <col min="775" max="775" width="35.85546875" bestFit="1" customWidth="1"/>
    <col min="776" max="776" width="48.42578125" bestFit="1" customWidth="1"/>
    <col min="777" max="777" width="40.42578125" bestFit="1" customWidth="1"/>
    <col min="778" max="778" width="19.140625" bestFit="1" customWidth="1"/>
    <col min="779" max="779" width="38.140625" bestFit="1" customWidth="1"/>
    <col min="780" max="780" width="40.7109375" bestFit="1" customWidth="1"/>
    <col min="781" max="781" width="35.85546875" bestFit="1" customWidth="1"/>
    <col min="782" max="782" width="48.42578125" bestFit="1" customWidth="1"/>
    <col min="783" max="783" width="40.42578125" bestFit="1" customWidth="1"/>
    <col min="784" max="784" width="38.85546875" bestFit="1" customWidth="1"/>
    <col min="785" max="785" width="38.140625" bestFit="1" customWidth="1"/>
    <col min="786" max="786" width="31.42578125" bestFit="1" customWidth="1"/>
    <col min="787" max="787" width="20.85546875" bestFit="1" customWidth="1"/>
    <col min="788" max="788" width="18.85546875" bestFit="1" customWidth="1"/>
    <col min="789" max="789" width="23" bestFit="1" customWidth="1"/>
    <col min="790" max="790" width="35.85546875" bestFit="1" customWidth="1"/>
    <col min="791" max="791" width="48.42578125" bestFit="1" customWidth="1"/>
    <col min="792" max="792" width="40.42578125" bestFit="1" customWidth="1"/>
    <col min="793" max="793" width="19.140625" bestFit="1" customWidth="1"/>
    <col min="794" max="794" width="38.140625" bestFit="1" customWidth="1"/>
    <col min="795" max="795" width="40.7109375" bestFit="1" customWidth="1"/>
    <col min="796" max="796" width="35.85546875" bestFit="1" customWidth="1"/>
    <col min="797" max="797" width="48.42578125" bestFit="1" customWidth="1"/>
    <col min="798" max="798" width="40.42578125" bestFit="1" customWidth="1"/>
    <col min="799" max="799" width="38.85546875" bestFit="1" customWidth="1"/>
    <col min="800" max="800" width="38.140625" bestFit="1" customWidth="1"/>
    <col min="801" max="801" width="31.42578125" bestFit="1" customWidth="1"/>
    <col min="802" max="802" width="20.85546875" bestFit="1" customWidth="1"/>
    <col min="803" max="803" width="18.85546875" bestFit="1" customWidth="1"/>
    <col min="804" max="804" width="23" bestFit="1" customWidth="1"/>
    <col min="805" max="805" width="35.85546875" bestFit="1" customWidth="1"/>
    <col min="806" max="806" width="48.42578125" bestFit="1" customWidth="1"/>
    <col min="807" max="807" width="40.42578125" bestFit="1" customWidth="1"/>
    <col min="808" max="808" width="27.28515625" bestFit="1" customWidth="1"/>
    <col min="809" max="809" width="46.28515625" bestFit="1" customWidth="1"/>
    <col min="810" max="810" width="48.85546875" bestFit="1" customWidth="1"/>
    <col min="811" max="811" width="44" bestFit="1" customWidth="1"/>
    <col min="812" max="812" width="56.5703125" bestFit="1" customWidth="1"/>
    <col min="813" max="813" width="48.5703125" bestFit="1" customWidth="1"/>
    <col min="814" max="814" width="47" bestFit="1" customWidth="1"/>
    <col min="815" max="815" width="46.28515625" bestFit="1" customWidth="1"/>
    <col min="816" max="816" width="39.5703125" bestFit="1" customWidth="1"/>
    <col min="817" max="817" width="29" bestFit="1" customWidth="1"/>
    <col min="818" max="818" width="27" bestFit="1" customWidth="1"/>
    <col min="819" max="819" width="31.140625" bestFit="1" customWidth="1"/>
    <col min="820" max="820" width="44" bestFit="1" customWidth="1"/>
    <col min="821" max="821" width="56.5703125" bestFit="1" customWidth="1"/>
    <col min="822" max="822" width="48.5703125" bestFit="1" customWidth="1"/>
    <col min="823" max="823" width="19.140625" bestFit="1" customWidth="1"/>
    <col min="824" max="824" width="38.140625" bestFit="1" customWidth="1"/>
    <col min="825" max="825" width="40.7109375" bestFit="1" customWidth="1"/>
    <col min="826" max="826" width="35.85546875" bestFit="1" customWidth="1"/>
    <col min="827" max="827" width="48.42578125" bestFit="1" customWidth="1"/>
    <col min="828" max="828" width="40.42578125" bestFit="1" customWidth="1"/>
    <col min="829" max="829" width="38.85546875" bestFit="1" customWidth="1"/>
    <col min="830" max="830" width="38.140625" bestFit="1" customWidth="1"/>
    <col min="831" max="831" width="31.42578125" bestFit="1" customWidth="1"/>
    <col min="832" max="832" width="20.85546875" bestFit="1" customWidth="1"/>
    <col min="833" max="833" width="18.85546875" bestFit="1" customWidth="1"/>
    <col min="834" max="834" width="23" bestFit="1" customWidth="1"/>
    <col min="835" max="835" width="35.85546875" bestFit="1" customWidth="1"/>
    <col min="836" max="836" width="48.42578125" bestFit="1" customWidth="1"/>
    <col min="837" max="837" width="40.42578125" bestFit="1" customWidth="1"/>
    <col min="838" max="838" width="19.140625" bestFit="1" customWidth="1"/>
    <col min="839" max="839" width="38.140625" bestFit="1" customWidth="1"/>
    <col min="840" max="840" width="40.7109375" bestFit="1" customWidth="1"/>
    <col min="841" max="841" width="35.85546875" bestFit="1" customWidth="1"/>
    <col min="842" max="842" width="48.42578125" bestFit="1" customWidth="1"/>
    <col min="843" max="843" width="40.42578125" bestFit="1" customWidth="1"/>
    <col min="844" max="844" width="38.85546875" bestFit="1" customWidth="1"/>
    <col min="845" max="845" width="38.140625" bestFit="1" customWidth="1"/>
    <col min="846" max="846" width="31.42578125" bestFit="1" customWidth="1"/>
    <col min="847" max="847" width="20.85546875" bestFit="1" customWidth="1"/>
    <col min="848" max="848" width="18.85546875" bestFit="1" customWidth="1"/>
    <col min="849" max="849" width="23" bestFit="1" customWidth="1"/>
    <col min="850" max="850" width="35.85546875" bestFit="1" customWidth="1"/>
    <col min="851" max="851" width="48.42578125" bestFit="1" customWidth="1"/>
    <col min="852" max="852" width="40.42578125" bestFit="1" customWidth="1"/>
    <col min="853" max="853" width="19.140625" bestFit="1" customWidth="1"/>
    <col min="854" max="854" width="38.140625" bestFit="1" customWidth="1"/>
    <col min="855" max="855" width="40.7109375" bestFit="1" customWidth="1"/>
    <col min="856" max="856" width="35.85546875" bestFit="1" customWidth="1"/>
    <col min="857" max="857" width="48.42578125" bestFit="1" customWidth="1"/>
    <col min="858" max="858" width="40.42578125" bestFit="1" customWidth="1"/>
    <col min="859" max="859" width="38.85546875" bestFit="1" customWidth="1"/>
    <col min="860" max="860" width="38.140625" bestFit="1" customWidth="1"/>
    <col min="861" max="861" width="31.42578125" bestFit="1" customWidth="1"/>
    <col min="862" max="862" width="20.85546875" bestFit="1" customWidth="1"/>
    <col min="863" max="863" width="18.85546875" bestFit="1" customWidth="1"/>
    <col min="864" max="864" width="23" bestFit="1" customWidth="1"/>
    <col min="865" max="865" width="35.85546875" bestFit="1" customWidth="1"/>
    <col min="866" max="866" width="48.42578125" bestFit="1" customWidth="1"/>
    <col min="867" max="867" width="40.42578125" bestFit="1" customWidth="1"/>
    <col min="868" max="868" width="19.140625" bestFit="1" customWidth="1"/>
    <col min="869" max="869" width="38.140625" bestFit="1" customWidth="1"/>
    <col min="870" max="870" width="40.7109375" bestFit="1" customWidth="1"/>
    <col min="871" max="871" width="35.85546875" bestFit="1" customWidth="1"/>
    <col min="872" max="872" width="48.42578125" bestFit="1" customWidth="1"/>
    <col min="873" max="873" width="40.42578125" bestFit="1" customWidth="1"/>
    <col min="874" max="874" width="38.85546875" bestFit="1" customWidth="1"/>
    <col min="875" max="875" width="38.140625" bestFit="1" customWidth="1"/>
    <col min="876" max="876" width="31.42578125" bestFit="1" customWidth="1"/>
    <col min="877" max="877" width="20.85546875" bestFit="1" customWidth="1"/>
    <col min="878" max="878" width="18.85546875" bestFit="1" customWidth="1"/>
    <col min="879" max="879" width="23" bestFit="1" customWidth="1"/>
    <col min="880" max="880" width="35.85546875" bestFit="1" customWidth="1"/>
    <col min="881" max="881" width="48.42578125" bestFit="1" customWidth="1"/>
    <col min="882" max="882" width="40.42578125" bestFit="1" customWidth="1"/>
    <col min="883" max="883" width="19.140625" bestFit="1" customWidth="1"/>
    <col min="884" max="884" width="38.140625" bestFit="1" customWidth="1"/>
    <col min="885" max="885" width="40.7109375" bestFit="1" customWidth="1"/>
    <col min="886" max="886" width="35.85546875" bestFit="1" customWidth="1"/>
    <col min="887" max="887" width="48.42578125" bestFit="1" customWidth="1"/>
    <col min="888" max="888" width="40.42578125" bestFit="1" customWidth="1"/>
    <col min="889" max="889" width="38.85546875" bestFit="1" customWidth="1"/>
    <col min="890" max="890" width="38.140625" bestFit="1" customWidth="1"/>
    <col min="891" max="891" width="31.42578125" bestFit="1" customWidth="1"/>
    <col min="892" max="892" width="20.85546875" bestFit="1" customWidth="1"/>
    <col min="893" max="893" width="18.85546875" bestFit="1" customWidth="1"/>
    <col min="894" max="894" width="23" bestFit="1" customWidth="1"/>
    <col min="895" max="895" width="35.85546875" bestFit="1" customWidth="1"/>
    <col min="896" max="896" width="48.42578125" bestFit="1" customWidth="1"/>
    <col min="897" max="897" width="40.42578125" bestFit="1" customWidth="1"/>
    <col min="898" max="898" width="19.140625" bestFit="1" customWidth="1"/>
    <col min="899" max="899" width="38.140625" bestFit="1" customWidth="1"/>
    <col min="900" max="900" width="40.7109375" bestFit="1" customWidth="1"/>
    <col min="901" max="901" width="35.85546875" bestFit="1" customWidth="1"/>
    <col min="902" max="902" width="48.42578125" bestFit="1" customWidth="1"/>
    <col min="903" max="903" width="40.42578125" bestFit="1" customWidth="1"/>
    <col min="904" max="904" width="38.85546875" bestFit="1" customWidth="1"/>
    <col min="905" max="905" width="38.140625" bestFit="1" customWidth="1"/>
    <col min="906" max="906" width="31.42578125" bestFit="1" customWidth="1"/>
    <col min="907" max="907" width="20.85546875" bestFit="1" customWidth="1"/>
    <col min="908" max="908" width="18.85546875" bestFit="1" customWidth="1"/>
    <col min="909" max="909" width="23" bestFit="1" customWidth="1"/>
    <col min="910" max="910" width="35.85546875" bestFit="1" customWidth="1"/>
    <col min="911" max="911" width="48.42578125" bestFit="1" customWidth="1"/>
    <col min="912" max="912" width="40.42578125" bestFit="1" customWidth="1"/>
    <col min="913" max="913" width="26.85546875" bestFit="1" customWidth="1"/>
    <col min="914" max="914" width="45.7109375" bestFit="1" customWidth="1"/>
    <col min="915" max="915" width="48.42578125" bestFit="1" customWidth="1"/>
    <col min="916" max="916" width="43.5703125" bestFit="1" customWidth="1"/>
    <col min="917" max="917" width="56.140625" bestFit="1" customWidth="1"/>
    <col min="918" max="918" width="48.140625" bestFit="1" customWidth="1"/>
    <col min="919" max="919" width="46.5703125" bestFit="1" customWidth="1"/>
    <col min="920" max="920" width="45.7109375" bestFit="1" customWidth="1"/>
    <col min="921" max="921" width="39.140625" bestFit="1" customWidth="1"/>
    <col min="922" max="922" width="28.5703125" bestFit="1" customWidth="1"/>
    <col min="923" max="923" width="26.5703125" bestFit="1" customWidth="1"/>
    <col min="924" max="924" width="30.7109375" bestFit="1" customWidth="1"/>
    <col min="925" max="925" width="43.5703125" bestFit="1" customWidth="1"/>
    <col min="926" max="926" width="56.140625" bestFit="1" customWidth="1"/>
    <col min="927" max="927" width="48.140625" bestFit="1" customWidth="1"/>
    <col min="928" max="928" width="19.140625" bestFit="1" customWidth="1"/>
    <col min="929" max="929" width="38.140625" bestFit="1" customWidth="1"/>
    <col min="930" max="930" width="40.7109375" bestFit="1" customWidth="1"/>
    <col min="931" max="931" width="35.85546875" bestFit="1" customWidth="1"/>
    <col min="932" max="932" width="48.42578125" bestFit="1" customWidth="1"/>
    <col min="933" max="933" width="40.42578125" bestFit="1" customWidth="1"/>
    <col min="934" max="934" width="38.85546875" bestFit="1" customWidth="1"/>
    <col min="935" max="935" width="38.140625" bestFit="1" customWidth="1"/>
    <col min="936" max="936" width="31.42578125" bestFit="1" customWidth="1"/>
    <col min="937" max="937" width="20.85546875" bestFit="1" customWidth="1"/>
    <col min="938" max="938" width="18.85546875" bestFit="1" customWidth="1"/>
    <col min="939" max="939" width="23" bestFit="1" customWidth="1"/>
    <col min="940" max="940" width="35.85546875" bestFit="1" customWidth="1"/>
    <col min="941" max="941" width="48.42578125" bestFit="1" customWidth="1"/>
    <col min="942" max="942" width="40.42578125" bestFit="1" customWidth="1"/>
    <col min="943" max="943" width="19.140625" bestFit="1" customWidth="1"/>
    <col min="944" max="944" width="38.140625" bestFit="1" customWidth="1"/>
    <col min="945" max="945" width="40.7109375" bestFit="1" customWidth="1"/>
    <col min="946" max="946" width="35.85546875" bestFit="1" customWidth="1"/>
    <col min="947" max="947" width="48.42578125" bestFit="1" customWidth="1"/>
    <col min="948" max="948" width="40.42578125" bestFit="1" customWidth="1"/>
    <col min="949" max="949" width="38.85546875" bestFit="1" customWidth="1"/>
    <col min="950" max="950" width="38.140625" bestFit="1" customWidth="1"/>
    <col min="951" max="951" width="31.42578125" bestFit="1" customWidth="1"/>
    <col min="952" max="952" width="20.85546875" bestFit="1" customWidth="1"/>
    <col min="953" max="953" width="18.85546875" bestFit="1" customWidth="1"/>
    <col min="954" max="954" width="23" bestFit="1" customWidth="1"/>
    <col min="955" max="955" width="35.85546875" bestFit="1" customWidth="1"/>
    <col min="956" max="956" width="48.42578125" bestFit="1" customWidth="1"/>
    <col min="957" max="957" width="40.42578125" bestFit="1" customWidth="1"/>
    <col min="958" max="958" width="19.140625" bestFit="1" customWidth="1"/>
    <col min="959" max="959" width="38.140625" bestFit="1" customWidth="1"/>
    <col min="960" max="960" width="40.7109375" bestFit="1" customWidth="1"/>
    <col min="961" max="961" width="35.85546875" bestFit="1" customWidth="1"/>
    <col min="962" max="962" width="48.42578125" bestFit="1" customWidth="1"/>
    <col min="963" max="963" width="40.42578125" bestFit="1" customWidth="1"/>
    <col min="964" max="964" width="38.85546875" bestFit="1" customWidth="1"/>
    <col min="965" max="965" width="38.140625" bestFit="1" customWidth="1"/>
    <col min="966" max="966" width="31.42578125" bestFit="1" customWidth="1"/>
    <col min="967" max="967" width="20.85546875" bestFit="1" customWidth="1"/>
    <col min="968" max="968" width="18.85546875" bestFit="1" customWidth="1"/>
    <col min="969" max="969" width="23" bestFit="1" customWidth="1"/>
    <col min="970" max="970" width="35.85546875" bestFit="1" customWidth="1"/>
    <col min="971" max="971" width="48.42578125" bestFit="1" customWidth="1"/>
    <col min="972" max="972" width="40.42578125" bestFit="1" customWidth="1"/>
    <col min="973" max="973" width="19.140625" bestFit="1" customWidth="1"/>
    <col min="974" max="974" width="38.140625" bestFit="1" customWidth="1"/>
    <col min="975" max="975" width="40.7109375" bestFit="1" customWidth="1"/>
    <col min="976" max="976" width="35.85546875" bestFit="1" customWidth="1"/>
    <col min="977" max="977" width="48.42578125" bestFit="1" customWidth="1"/>
    <col min="978" max="978" width="40.42578125" bestFit="1" customWidth="1"/>
    <col min="979" max="979" width="38.85546875" bestFit="1" customWidth="1"/>
    <col min="980" max="980" width="38.140625" bestFit="1" customWidth="1"/>
    <col min="981" max="981" width="31.42578125" bestFit="1" customWidth="1"/>
    <col min="982" max="982" width="20.85546875" bestFit="1" customWidth="1"/>
    <col min="983" max="983" width="18.85546875" bestFit="1" customWidth="1"/>
    <col min="984" max="984" width="23" bestFit="1" customWidth="1"/>
    <col min="985" max="985" width="35.85546875" bestFit="1" customWidth="1"/>
    <col min="986" max="986" width="48.42578125" bestFit="1" customWidth="1"/>
    <col min="987" max="987" width="40.42578125" bestFit="1" customWidth="1"/>
    <col min="988" max="988" width="27.28515625" bestFit="1" customWidth="1"/>
    <col min="989" max="989" width="46.28515625" bestFit="1" customWidth="1"/>
    <col min="990" max="990" width="48.85546875" bestFit="1" customWidth="1"/>
    <col min="991" max="991" width="44" bestFit="1" customWidth="1"/>
    <col min="992" max="992" width="56.5703125" bestFit="1" customWidth="1"/>
    <col min="993" max="993" width="48.5703125" bestFit="1" customWidth="1"/>
    <col min="994" max="994" width="47" bestFit="1" customWidth="1"/>
    <col min="995" max="995" width="46.28515625" bestFit="1" customWidth="1"/>
    <col min="996" max="996" width="39.5703125" bestFit="1" customWidth="1"/>
    <col min="997" max="997" width="29" bestFit="1" customWidth="1"/>
    <col min="998" max="998" width="27" bestFit="1" customWidth="1"/>
    <col min="999" max="999" width="31.140625" bestFit="1" customWidth="1"/>
    <col min="1000" max="1000" width="44" bestFit="1" customWidth="1"/>
    <col min="1001" max="1001" width="56.5703125" bestFit="1" customWidth="1"/>
    <col min="1002" max="1002" width="48.5703125" bestFit="1" customWidth="1"/>
    <col min="1003" max="1003" width="19.140625" bestFit="1" customWidth="1"/>
    <col min="1004" max="1004" width="38.140625" bestFit="1" customWidth="1"/>
    <col min="1005" max="1005" width="40.7109375" bestFit="1" customWidth="1"/>
    <col min="1006" max="1006" width="35.85546875" bestFit="1" customWidth="1"/>
    <col min="1007" max="1007" width="48.42578125" bestFit="1" customWidth="1"/>
    <col min="1008" max="1008" width="40.42578125" bestFit="1" customWidth="1"/>
    <col min="1009" max="1009" width="38.85546875" bestFit="1" customWidth="1"/>
    <col min="1010" max="1010" width="38.140625" bestFit="1" customWidth="1"/>
    <col min="1011" max="1011" width="31.42578125" bestFit="1" customWidth="1"/>
    <col min="1012" max="1012" width="20.85546875" bestFit="1" customWidth="1"/>
    <col min="1013" max="1013" width="18.85546875" bestFit="1" customWidth="1"/>
    <col min="1014" max="1014" width="23" bestFit="1" customWidth="1"/>
    <col min="1015" max="1015" width="35.85546875" bestFit="1" customWidth="1"/>
    <col min="1016" max="1016" width="48.42578125" bestFit="1" customWidth="1"/>
    <col min="1017" max="1017" width="40.42578125" bestFit="1" customWidth="1"/>
    <col min="1018" max="1018" width="19.140625" bestFit="1" customWidth="1"/>
    <col min="1019" max="1019" width="38.140625" bestFit="1" customWidth="1"/>
    <col min="1020" max="1020" width="40.7109375" bestFit="1" customWidth="1"/>
    <col min="1021" max="1021" width="35.85546875" bestFit="1" customWidth="1"/>
    <col min="1022" max="1022" width="48.42578125" bestFit="1" customWidth="1"/>
    <col min="1023" max="1023" width="40.42578125" bestFit="1" customWidth="1"/>
    <col min="1024" max="1024" width="38.85546875" bestFit="1" customWidth="1"/>
    <col min="1025" max="1025" width="38.140625" bestFit="1" customWidth="1"/>
    <col min="1026" max="1026" width="31.42578125" bestFit="1" customWidth="1"/>
    <col min="1027" max="1027" width="20.85546875" bestFit="1" customWidth="1"/>
    <col min="1028" max="1028" width="18.85546875" bestFit="1" customWidth="1"/>
    <col min="1029" max="1029" width="23" bestFit="1" customWidth="1"/>
    <col min="1030" max="1030" width="35.85546875" bestFit="1" customWidth="1"/>
    <col min="1031" max="1031" width="48.42578125" bestFit="1" customWidth="1"/>
    <col min="1032" max="1032" width="40.42578125" bestFit="1" customWidth="1"/>
    <col min="1033" max="1033" width="19.140625" bestFit="1" customWidth="1"/>
    <col min="1034" max="1034" width="38.140625" bestFit="1" customWidth="1"/>
    <col min="1035" max="1035" width="40.7109375" bestFit="1" customWidth="1"/>
    <col min="1036" max="1036" width="35.85546875" bestFit="1" customWidth="1"/>
    <col min="1037" max="1037" width="48.42578125" bestFit="1" customWidth="1"/>
    <col min="1038" max="1038" width="40.42578125" bestFit="1" customWidth="1"/>
    <col min="1039" max="1039" width="38.85546875" bestFit="1" customWidth="1"/>
    <col min="1040" max="1040" width="38.140625" bestFit="1" customWidth="1"/>
    <col min="1041" max="1041" width="31.42578125" bestFit="1" customWidth="1"/>
    <col min="1042" max="1042" width="20.85546875" bestFit="1" customWidth="1"/>
    <col min="1043" max="1043" width="18.85546875" bestFit="1" customWidth="1"/>
    <col min="1044" max="1044" width="23" bestFit="1" customWidth="1"/>
    <col min="1045" max="1045" width="35.85546875" bestFit="1" customWidth="1"/>
    <col min="1046" max="1046" width="48.42578125" bestFit="1" customWidth="1"/>
    <col min="1047" max="1047" width="40.42578125" bestFit="1" customWidth="1"/>
    <col min="1048" max="1048" width="33.42578125" bestFit="1" customWidth="1"/>
    <col min="1049" max="1049" width="52.42578125" bestFit="1" customWidth="1"/>
    <col min="1050" max="1050" width="55.140625" bestFit="1" customWidth="1"/>
    <col min="1051" max="1051" width="50.140625" bestFit="1" customWidth="1"/>
    <col min="1052" max="1052" width="62.85546875" bestFit="1" customWidth="1"/>
    <col min="1053" max="1053" width="54.85546875" bestFit="1" customWidth="1"/>
    <col min="1054" max="1054" width="53.140625" bestFit="1" customWidth="1"/>
    <col min="1055" max="1055" width="52.42578125" bestFit="1" customWidth="1"/>
    <col min="1056" max="1056" width="45.7109375" bestFit="1" customWidth="1"/>
    <col min="1057" max="1057" width="35.28515625" bestFit="1" customWidth="1"/>
    <col min="1058" max="1058" width="33.140625" bestFit="1" customWidth="1"/>
    <col min="1059" max="1059" width="37.28515625" bestFit="1" customWidth="1"/>
    <col min="1060" max="1060" width="50.140625" bestFit="1" customWidth="1"/>
    <col min="1061" max="1061" width="62.85546875" bestFit="1" customWidth="1"/>
    <col min="1062" max="1062" width="54.85546875" bestFit="1" customWidth="1"/>
    <col min="1063" max="1063" width="19.140625" bestFit="1" customWidth="1"/>
    <col min="1064" max="1064" width="38.140625" bestFit="1" customWidth="1"/>
    <col min="1065" max="1065" width="40.7109375" bestFit="1" customWidth="1"/>
    <col min="1066" max="1066" width="35.85546875" bestFit="1" customWidth="1"/>
    <col min="1067" max="1067" width="48.42578125" bestFit="1" customWidth="1"/>
    <col min="1068" max="1068" width="40.42578125" bestFit="1" customWidth="1"/>
    <col min="1069" max="1069" width="38.85546875" bestFit="1" customWidth="1"/>
    <col min="1070" max="1070" width="38.140625" bestFit="1" customWidth="1"/>
    <col min="1071" max="1071" width="31.42578125" bestFit="1" customWidth="1"/>
    <col min="1072" max="1072" width="20.85546875" bestFit="1" customWidth="1"/>
    <col min="1073" max="1073" width="18.85546875" bestFit="1" customWidth="1"/>
    <col min="1074" max="1074" width="23" bestFit="1" customWidth="1"/>
    <col min="1075" max="1075" width="35.85546875" bestFit="1" customWidth="1"/>
    <col min="1076" max="1076" width="48.42578125" bestFit="1" customWidth="1"/>
    <col min="1077" max="1077" width="40.42578125" bestFit="1" customWidth="1"/>
    <col min="1078" max="1078" width="19.140625" bestFit="1" customWidth="1"/>
    <col min="1079" max="1079" width="38.140625" bestFit="1" customWidth="1"/>
    <col min="1080" max="1080" width="40.7109375" bestFit="1" customWidth="1"/>
    <col min="1081" max="1081" width="35.85546875" bestFit="1" customWidth="1"/>
    <col min="1082" max="1082" width="48.42578125" bestFit="1" customWidth="1"/>
    <col min="1083" max="1083" width="40.42578125" bestFit="1" customWidth="1"/>
    <col min="1084" max="1084" width="38.85546875" bestFit="1" customWidth="1"/>
    <col min="1085" max="1085" width="38.140625" bestFit="1" customWidth="1"/>
    <col min="1086" max="1086" width="31.42578125" bestFit="1" customWidth="1"/>
    <col min="1087" max="1087" width="20.85546875" bestFit="1" customWidth="1"/>
    <col min="1088" max="1088" width="18.85546875" bestFit="1" customWidth="1"/>
    <col min="1089" max="1089" width="23" bestFit="1" customWidth="1"/>
    <col min="1090" max="1090" width="35.85546875" bestFit="1" customWidth="1"/>
    <col min="1091" max="1091" width="48.42578125" bestFit="1" customWidth="1"/>
    <col min="1092" max="1092" width="40.42578125" bestFit="1" customWidth="1"/>
    <col min="1093" max="1093" width="19.140625" bestFit="1" customWidth="1"/>
    <col min="1094" max="1094" width="38.140625" bestFit="1" customWidth="1"/>
    <col min="1095" max="1095" width="40.7109375" bestFit="1" customWidth="1"/>
    <col min="1096" max="1096" width="35.85546875" bestFit="1" customWidth="1"/>
    <col min="1097" max="1097" width="48.42578125" bestFit="1" customWidth="1"/>
    <col min="1098" max="1098" width="40.42578125" bestFit="1" customWidth="1"/>
    <col min="1099" max="1099" width="38.85546875" bestFit="1" customWidth="1"/>
    <col min="1100" max="1100" width="38.140625" bestFit="1" customWidth="1"/>
    <col min="1101" max="1101" width="31.42578125" bestFit="1" customWidth="1"/>
    <col min="1102" max="1102" width="20.85546875" bestFit="1" customWidth="1"/>
    <col min="1103" max="1103" width="18.85546875" bestFit="1" customWidth="1"/>
    <col min="1104" max="1104" width="23" bestFit="1" customWidth="1"/>
    <col min="1105" max="1105" width="35.85546875" bestFit="1" customWidth="1"/>
    <col min="1106" max="1106" width="48.42578125" bestFit="1" customWidth="1"/>
    <col min="1107" max="1107" width="40.42578125" bestFit="1" customWidth="1"/>
    <col min="1108" max="1108" width="19.140625" bestFit="1" customWidth="1"/>
    <col min="1109" max="1109" width="38.140625" bestFit="1" customWidth="1"/>
    <col min="1110" max="1110" width="40.7109375" bestFit="1" customWidth="1"/>
    <col min="1111" max="1111" width="35.85546875" bestFit="1" customWidth="1"/>
    <col min="1112" max="1112" width="48.42578125" bestFit="1" customWidth="1"/>
    <col min="1113" max="1113" width="40.42578125" bestFit="1" customWidth="1"/>
    <col min="1114" max="1114" width="38.85546875" bestFit="1" customWidth="1"/>
    <col min="1115" max="1115" width="38.140625" bestFit="1" customWidth="1"/>
    <col min="1116" max="1116" width="31.42578125" bestFit="1" customWidth="1"/>
    <col min="1117" max="1117" width="20.85546875" bestFit="1" customWidth="1"/>
    <col min="1118" max="1118" width="18.85546875" bestFit="1" customWidth="1"/>
    <col min="1119" max="1119" width="23" bestFit="1" customWidth="1"/>
    <col min="1120" max="1120" width="35.85546875" bestFit="1" customWidth="1"/>
    <col min="1121" max="1121" width="48.42578125" bestFit="1" customWidth="1"/>
    <col min="1122" max="1122" width="40.42578125" bestFit="1" customWidth="1"/>
    <col min="1123" max="1123" width="19.140625" bestFit="1" customWidth="1"/>
    <col min="1124" max="1124" width="38.140625" bestFit="1" customWidth="1"/>
    <col min="1125" max="1125" width="40.7109375" bestFit="1" customWidth="1"/>
    <col min="1126" max="1126" width="35.85546875" bestFit="1" customWidth="1"/>
    <col min="1127" max="1127" width="48.42578125" bestFit="1" customWidth="1"/>
    <col min="1128" max="1128" width="40.42578125" bestFit="1" customWidth="1"/>
    <col min="1129" max="1129" width="38.85546875" bestFit="1" customWidth="1"/>
    <col min="1130" max="1130" width="38.140625" bestFit="1" customWidth="1"/>
    <col min="1131" max="1131" width="31.42578125" bestFit="1" customWidth="1"/>
    <col min="1132" max="1132" width="20.85546875" bestFit="1" customWidth="1"/>
    <col min="1133" max="1133" width="18.85546875" bestFit="1" customWidth="1"/>
    <col min="1134" max="1134" width="23" bestFit="1" customWidth="1"/>
    <col min="1135" max="1135" width="35.85546875" bestFit="1" customWidth="1"/>
    <col min="1136" max="1136" width="48.42578125" bestFit="1" customWidth="1"/>
    <col min="1137" max="1137" width="40.42578125" bestFit="1" customWidth="1"/>
    <col min="1138" max="1138" width="19.140625" bestFit="1" customWidth="1"/>
    <col min="1139" max="1139" width="38.140625" bestFit="1" customWidth="1"/>
    <col min="1140" max="1140" width="40.7109375" bestFit="1" customWidth="1"/>
    <col min="1141" max="1141" width="35.85546875" bestFit="1" customWidth="1"/>
    <col min="1142" max="1142" width="48.42578125" bestFit="1" customWidth="1"/>
    <col min="1143" max="1143" width="40.42578125" bestFit="1" customWidth="1"/>
    <col min="1144" max="1144" width="38.85546875" bestFit="1" customWidth="1"/>
    <col min="1145" max="1145" width="38.140625" bestFit="1" customWidth="1"/>
    <col min="1146" max="1146" width="31.42578125" bestFit="1" customWidth="1"/>
    <col min="1147" max="1147" width="20.85546875" bestFit="1" customWidth="1"/>
    <col min="1148" max="1148" width="18.85546875" bestFit="1" customWidth="1"/>
    <col min="1149" max="1149" width="23" bestFit="1" customWidth="1"/>
    <col min="1150" max="1150" width="35.85546875" bestFit="1" customWidth="1"/>
    <col min="1151" max="1151" width="48.42578125" bestFit="1" customWidth="1"/>
    <col min="1152" max="1152" width="40.42578125" bestFit="1" customWidth="1"/>
    <col min="1153" max="1153" width="31.7109375" bestFit="1" customWidth="1"/>
    <col min="1154" max="1154" width="50.7109375" bestFit="1" customWidth="1"/>
    <col min="1155" max="1155" width="53.28515625" bestFit="1" customWidth="1"/>
    <col min="1156" max="1156" width="48.42578125" bestFit="1" customWidth="1"/>
    <col min="1157" max="1157" width="61" bestFit="1" customWidth="1"/>
    <col min="1158" max="1158" width="53" bestFit="1" customWidth="1"/>
    <col min="1159" max="1159" width="51.42578125" bestFit="1" customWidth="1"/>
    <col min="1160" max="1160" width="50.7109375" bestFit="1" customWidth="1"/>
    <col min="1161" max="1161" width="44" bestFit="1" customWidth="1"/>
    <col min="1162" max="1162" width="33.42578125" bestFit="1" customWidth="1"/>
    <col min="1163" max="1163" width="31.42578125" bestFit="1" customWidth="1"/>
    <col min="1164" max="1164" width="35.5703125" bestFit="1" customWidth="1"/>
    <col min="1165" max="1165" width="48.42578125" bestFit="1" customWidth="1"/>
    <col min="1166" max="1166" width="61" bestFit="1" customWidth="1"/>
    <col min="1167" max="1167" width="53" bestFit="1" customWidth="1"/>
    <col min="1168" max="1168" width="20.7109375" bestFit="1" customWidth="1"/>
    <col min="1169" max="1169" width="38.140625" bestFit="1" customWidth="1"/>
    <col min="1170" max="1170" width="40.7109375" bestFit="1" customWidth="1"/>
    <col min="1171" max="1171" width="35.85546875" bestFit="1" customWidth="1"/>
    <col min="1172" max="1172" width="48.42578125" bestFit="1" customWidth="1"/>
    <col min="1173" max="1173" width="40.42578125" bestFit="1" customWidth="1"/>
    <col min="1174" max="1174" width="38.85546875" bestFit="1" customWidth="1"/>
    <col min="1175" max="1175" width="38.140625" bestFit="1" customWidth="1"/>
    <col min="1176" max="1176" width="31.42578125" bestFit="1" customWidth="1"/>
    <col min="1177" max="1177" width="20.85546875" bestFit="1" customWidth="1"/>
    <col min="1178" max="1178" width="18.85546875" bestFit="1" customWidth="1"/>
    <col min="1179" max="1179" width="23" bestFit="1" customWidth="1"/>
    <col min="1180" max="1180" width="35.85546875" bestFit="1" customWidth="1"/>
    <col min="1181" max="1181" width="48.42578125" bestFit="1" customWidth="1"/>
    <col min="1182" max="1182" width="40.42578125" bestFit="1" customWidth="1"/>
    <col min="1183" max="1183" width="19.140625" bestFit="1" customWidth="1"/>
    <col min="1184" max="1184" width="38.140625" bestFit="1" customWidth="1"/>
    <col min="1185" max="1185" width="40.7109375" bestFit="1" customWidth="1"/>
    <col min="1186" max="1186" width="35.85546875" bestFit="1" customWidth="1"/>
    <col min="1187" max="1187" width="48.42578125" bestFit="1" customWidth="1"/>
    <col min="1188" max="1188" width="40.42578125" bestFit="1" customWidth="1"/>
    <col min="1189" max="1189" width="38.85546875" bestFit="1" customWidth="1"/>
    <col min="1190" max="1190" width="38.140625" bestFit="1" customWidth="1"/>
    <col min="1191" max="1191" width="31.42578125" bestFit="1" customWidth="1"/>
    <col min="1192" max="1192" width="20.85546875" bestFit="1" customWidth="1"/>
    <col min="1193" max="1193" width="18.85546875" bestFit="1" customWidth="1"/>
    <col min="1194" max="1194" width="23" bestFit="1" customWidth="1"/>
    <col min="1195" max="1195" width="35.85546875" bestFit="1" customWidth="1"/>
    <col min="1196" max="1196" width="48.42578125" bestFit="1" customWidth="1"/>
    <col min="1197" max="1197" width="40.42578125" bestFit="1" customWidth="1"/>
    <col min="1198" max="1198" width="19.140625" bestFit="1" customWidth="1"/>
    <col min="1199" max="1199" width="38.140625" bestFit="1" customWidth="1"/>
    <col min="1200" max="1200" width="40.7109375" bestFit="1" customWidth="1"/>
    <col min="1201" max="1201" width="35.85546875" bestFit="1" customWidth="1"/>
    <col min="1202" max="1202" width="48.42578125" bestFit="1" customWidth="1"/>
    <col min="1203" max="1203" width="40.42578125" bestFit="1" customWidth="1"/>
    <col min="1204" max="1204" width="38.85546875" bestFit="1" customWidth="1"/>
    <col min="1205" max="1205" width="38.140625" bestFit="1" customWidth="1"/>
    <col min="1206" max="1206" width="31.42578125" bestFit="1" customWidth="1"/>
    <col min="1207" max="1207" width="20.85546875" bestFit="1" customWidth="1"/>
    <col min="1208" max="1208" width="18.85546875" bestFit="1" customWidth="1"/>
    <col min="1209" max="1209" width="23" bestFit="1" customWidth="1"/>
    <col min="1210" max="1210" width="35.85546875" bestFit="1" customWidth="1"/>
    <col min="1211" max="1211" width="48.42578125" bestFit="1" customWidth="1"/>
    <col min="1212" max="1212" width="40.42578125" bestFit="1" customWidth="1"/>
    <col min="1213" max="1213" width="19.140625" bestFit="1" customWidth="1"/>
    <col min="1214" max="1214" width="38.140625" bestFit="1" customWidth="1"/>
    <col min="1215" max="1215" width="40.7109375" bestFit="1" customWidth="1"/>
    <col min="1216" max="1216" width="35.85546875" bestFit="1" customWidth="1"/>
    <col min="1217" max="1217" width="48.42578125" bestFit="1" customWidth="1"/>
    <col min="1218" max="1218" width="40.42578125" bestFit="1" customWidth="1"/>
    <col min="1219" max="1219" width="38.85546875" bestFit="1" customWidth="1"/>
    <col min="1220" max="1220" width="38.140625" bestFit="1" customWidth="1"/>
    <col min="1221" max="1221" width="31.42578125" bestFit="1" customWidth="1"/>
    <col min="1222" max="1222" width="20.85546875" bestFit="1" customWidth="1"/>
    <col min="1223" max="1223" width="18.85546875" bestFit="1" customWidth="1"/>
    <col min="1224" max="1224" width="23" bestFit="1" customWidth="1"/>
    <col min="1225" max="1225" width="35.85546875" bestFit="1" customWidth="1"/>
    <col min="1226" max="1226" width="48.42578125" bestFit="1" customWidth="1"/>
    <col min="1227" max="1227" width="40.42578125" bestFit="1" customWidth="1"/>
    <col min="1228" max="1228" width="37.7109375" bestFit="1" customWidth="1"/>
    <col min="1229" max="1229" width="56.7109375" bestFit="1" customWidth="1"/>
    <col min="1230" max="1230" width="59.42578125" bestFit="1" customWidth="1"/>
    <col min="1231" max="1231" width="54.5703125" bestFit="1" customWidth="1"/>
    <col min="1232" max="1232" width="67.140625" bestFit="1" customWidth="1"/>
    <col min="1233" max="1233" width="59.140625" bestFit="1" customWidth="1"/>
    <col min="1234" max="1234" width="57.42578125" bestFit="1" customWidth="1"/>
    <col min="1235" max="1235" width="56.7109375" bestFit="1" customWidth="1"/>
    <col min="1236" max="1236" width="50" bestFit="1" customWidth="1"/>
    <col min="1237" max="1237" width="39.5703125" bestFit="1" customWidth="1"/>
    <col min="1238" max="1238" width="37.42578125" bestFit="1" customWidth="1"/>
    <col min="1239" max="1239" width="41.5703125" bestFit="1" customWidth="1"/>
    <col min="1240" max="1240" width="54.5703125" bestFit="1" customWidth="1"/>
    <col min="1241" max="1241" width="67.140625" bestFit="1" customWidth="1"/>
    <col min="1242" max="1242" width="59.140625" bestFit="1" customWidth="1"/>
    <col min="1243" max="1243" width="19.140625" bestFit="1" customWidth="1"/>
    <col min="1244" max="1244" width="38.140625" bestFit="1" customWidth="1"/>
    <col min="1245" max="1245" width="40.7109375" bestFit="1" customWidth="1"/>
    <col min="1246" max="1246" width="35.85546875" bestFit="1" customWidth="1"/>
    <col min="1247" max="1247" width="48.42578125" bestFit="1" customWidth="1"/>
    <col min="1248" max="1248" width="40.42578125" bestFit="1" customWidth="1"/>
    <col min="1249" max="1249" width="38.85546875" bestFit="1" customWidth="1"/>
    <col min="1250" max="1250" width="38.140625" bestFit="1" customWidth="1"/>
    <col min="1251" max="1251" width="31.42578125" bestFit="1" customWidth="1"/>
    <col min="1252" max="1252" width="20.85546875" bestFit="1" customWidth="1"/>
    <col min="1253" max="1253" width="18.85546875" bestFit="1" customWidth="1"/>
    <col min="1254" max="1254" width="23" bestFit="1" customWidth="1"/>
    <col min="1255" max="1255" width="35.85546875" bestFit="1" customWidth="1"/>
    <col min="1256" max="1256" width="48.42578125" bestFit="1" customWidth="1"/>
    <col min="1257" max="1257" width="40.42578125" bestFit="1" customWidth="1"/>
    <col min="1258" max="1258" width="19.140625" bestFit="1" customWidth="1"/>
    <col min="1259" max="1259" width="38.140625" bestFit="1" customWidth="1"/>
    <col min="1260" max="1260" width="40.7109375" bestFit="1" customWidth="1"/>
    <col min="1261" max="1261" width="35.85546875" bestFit="1" customWidth="1"/>
    <col min="1262" max="1262" width="48.42578125" bestFit="1" customWidth="1"/>
    <col min="1263" max="1263" width="40.42578125" bestFit="1" customWidth="1"/>
    <col min="1264" max="1264" width="38.85546875" bestFit="1" customWidth="1"/>
    <col min="1265" max="1265" width="38.140625" bestFit="1" customWidth="1"/>
    <col min="1266" max="1266" width="31.42578125" bestFit="1" customWidth="1"/>
    <col min="1267" max="1267" width="20.85546875" bestFit="1" customWidth="1"/>
    <col min="1268" max="1268" width="18.85546875" bestFit="1" customWidth="1"/>
    <col min="1269" max="1269" width="23" bestFit="1" customWidth="1"/>
    <col min="1270" max="1270" width="35.85546875" bestFit="1" customWidth="1"/>
    <col min="1271" max="1271" width="48.42578125" bestFit="1" customWidth="1"/>
    <col min="1272" max="1272" width="40.42578125" bestFit="1" customWidth="1"/>
    <col min="1273" max="1273" width="19.140625" bestFit="1" customWidth="1"/>
    <col min="1274" max="1274" width="38.140625" bestFit="1" customWidth="1"/>
    <col min="1275" max="1275" width="40.7109375" bestFit="1" customWidth="1"/>
    <col min="1276" max="1276" width="35.85546875" bestFit="1" customWidth="1"/>
    <col min="1277" max="1277" width="48.42578125" bestFit="1" customWidth="1"/>
    <col min="1278" max="1278" width="40.42578125" bestFit="1" customWidth="1"/>
    <col min="1279" max="1279" width="38.85546875" bestFit="1" customWidth="1"/>
    <col min="1280" max="1280" width="38.140625" bestFit="1" customWidth="1"/>
    <col min="1281" max="1281" width="31.42578125" bestFit="1" customWidth="1"/>
    <col min="1282" max="1282" width="20.85546875" bestFit="1" customWidth="1"/>
    <col min="1283" max="1283" width="18.85546875" bestFit="1" customWidth="1"/>
    <col min="1284" max="1284" width="23" bestFit="1" customWidth="1"/>
    <col min="1285" max="1285" width="35.85546875" bestFit="1" customWidth="1"/>
    <col min="1286" max="1286" width="48.42578125" bestFit="1" customWidth="1"/>
    <col min="1287" max="1287" width="40.42578125" bestFit="1" customWidth="1"/>
    <col min="1288" max="1288" width="19.140625" bestFit="1" customWidth="1"/>
    <col min="1289" max="1289" width="38.140625" bestFit="1" customWidth="1"/>
    <col min="1290" max="1290" width="40.7109375" bestFit="1" customWidth="1"/>
    <col min="1291" max="1291" width="35.85546875" bestFit="1" customWidth="1"/>
    <col min="1292" max="1292" width="48.42578125" bestFit="1" customWidth="1"/>
    <col min="1293" max="1293" width="40.42578125" bestFit="1" customWidth="1"/>
    <col min="1294" max="1294" width="38.85546875" bestFit="1" customWidth="1"/>
    <col min="1295" max="1295" width="38.140625" bestFit="1" customWidth="1"/>
    <col min="1296" max="1296" width="31.42578125" bestFit="1" customWidth="1"/>
    <col min="1297" max="1297" width="20.85546875" bestFit="1" customWidth="1"/>
    <col min="1298" max="1298" width="18.85546875" bestFit="1" customWidth="1"/>
    <col min="1299" max="1299" width="23" bestFit="1" customWidth="1"/>
    <col min="1300" max="1300" width="35.85546875" bestFit="1" customWidth="1"/>
    <col min="1301" max="1301" width="48.42578125" bestFit="1" customWidth="1"/>
    <col min="1302" max="1302" width="40.42578125" bestFit="1" customWidth="1"/>
    <col min="1303" max="1303" width="30.7109375" bestFit="1" customWidth="1"/>
    <col min="1304" max="1304" width="49.5703125" bestFit="1" customWidth="1"/>
    <col min="1305" max="1305" width="52.28515625" bestFit="1" customWidth="1"/>
    <col min="1306" max="1306" width="47.42578125" bestFit="1" customWidth="1"/>
    <col min="1307" max="1307" width="60" bestFit="1" customWidth="1"/>
    <col min="1308" max="1308" width="52" bestFit="1" customWidth="1"/>
    <col min="1309" max="1309" width="50.42578125" bestFit="1" customWidth="1"/>
    <col min="1310" max="1310" width="49.5703125" bestFit="1" customWidth="1"/>
    <col min="1311" max="1311" width="43" bestFit="1" customWidth="1"/>
    <col min="1312" max="1312" width="32.42578125" bestFit="1" customWidth="1"/>
    <col min="1313" max="1313" width="30.42578125" bestFit="1" customWidth="1"/>
    <col min="1314" max="1314" width="34.5703125" bestFit="1" customWidth="1"/>
    <col min="1315" max="1315" width="47.42578125" bestFit="1" customWidth="1"/>
    <col min="1316" max="1316" width="60" bestFit="1" customWidth="1"/>
    <col min="1317" max="1317" width="52" bestFit="1" customWidth="1"/>
    <col min="1318" max="1318" width="19.140625" bestFit="1" customWidth="1"/>
    <col min="1319" max="1319" width="38.140625" bestFit="1" customWidth="1"/>
    <col min="1320" max="1320" width="40.7109375" bestFit="1" customWidth="1"/>
    <col min="1321" max="1321" width="35.85546875" bestFit="1" customWidth="1"/>
    <col min="1322" max="1322" width="48.42578125" bestFit="1" customWidth="1"/>
    <col min="1323" max="1323" width="40.42578125" bestFit="1" customWidth="1"/>
    <col min="1324" max="1324" width="38.85546875" bestFit="1" customWidth="1"/>
    <col min="1325" max="1325" width="38.140625" bestFit="1" customWidth="1"/>
    <col min="1326" max="1326" width="31.42578125" bestFit="1" customWidth="1"/>
    <col min="1327" max="1327" width="20.85546875" bestFit="1" customWidth="1"/>
    <col min="1328" max="1328" width="18.85546875" bestFit="1" customWidth="1"/>
    <col min="1329" max="1329" width="23" bestFit="1" customWidth="1"/>
    <col min="1330" max="1330" width="35.85546875" bestFit="1" customWidth="1"/>
    <col min="1331" max="1331" width="48.42578125" bestFit="1" customWidth="1"/>
    <col min="1332" max="1332" width="40.42578125" bestFit="1" customWidth="1"/>
    <col min="1333" max="1333" width="19.140625" bestFit="1" customWidth="1"/>
    <col min="1334" max="1334" width="38.140625" bestFit="1" customWidth="1"/>
    <col min="1335" max="1335" width="40.7109375" bestFit="1" customWidth="1"/>
    <col min="1336" max="1336" width="35.85546875" bestFit="1" customWidth="1"/>
    <col min="1337" max="1337" width="48.42578125" bestFit="1" customWidth="1"/>
    <col min="1338" max="1338" width="40.42578125" bestFit="1" customWidth="1"/>
    <col min="1339" max="1339" width="38.85546875" bestFit="1" customWidth="1"/>
    <col min="1340" max="1340" width="38.140625" bestFit="1" customWidth="1"/>
    <col min="1341" max="1341" width="31.42578125" bestFit="1" customWidth="1"/>
    <col min="1342" max="1342" width="20.85546875" bestFit="1" customWidth="1"/>
    <col min="1343" max="1343" width="18.85546875" bestFit="1" customWidth="1"/>
    <col min="1344" max="1344" width="23" bestFit="1" customWidth="1"/>
    <col min="1345" max="1345" width="35.85546875" bestFit="1" customWidth="1"/>
    <col min="1346" max="1346" width="48.42578125" bestFit="1" customWidth="1"/>
    <col min="1347" max="1347" width="40.42578125" bestFit="1" customWidth="1"/>
    <col min="1348" max="1348" width="19.140625" bestFit="1" customWidth="1"/>
    <col min="1349" max="1349" width="38.140625" bestFit="1" customWidth="1"/>
    <col min="1350" max="1350" width="40.7109375" bestFit="1" customWidth="1"/>
    <col min="1351" max="1351" width="35.85546875" bestFit="1" customWidth="1"/>
    <col min="1352" max="1352" width="48.42578125" bestFit="1" customWidth="1"/>
    <col min="1353" max="1353" width="40.42578125" bestFit="1" customWidth="1"/>
    <col min="1354" max="1354" width="38.85546875" bestFit="1" customWidth="1"/>
    <col min="1355" max="1355" width="38.140625" bestFit="1" customWidth="1"/>
    <col min="1356" max="1356" width="31.42578125" bestFit="1" customWidth="1"/>
    <col min="1357" max="1357" width="20.85546875" bestFit="1" customWidth="1"/>
    <col min="1358" max="1358" width="18.85546875" bestFit="1" customWidth="1"/>
    <col min="1359" max="1359" width="23" bestFit="1" customWidth="1"/>
    <col min="1360" max="1360" width="35.85546875" bestFit="1" customWidth="1"/>
    <col min="1361" max="1361" width="48.42578125" bestFit="1" customWidth="1"/>
    <col min="1362" max="1362" width="40.42578125" bestFit="1" customWidth="1"/>
    <col min="1363" max="1363" width="19.140625" bestFit="1" customWidth="1"/>
    <col min="1364" max="1364" width="38.140625" bestFit="1" customWidth="1"/>
    <col min="1365" max="1365" width="40.7109375" bestFit="1" customWidth="1"/>
    <col min="1366" max="1366" width="35.85546875" bestFit="1" customWidth="1"/>
    <col min="1367" max="1367" width="48.42578125" bestFit="1" customWidth="1"/>
    <col min="1368" max="1368" width="40.42578125" bestFit="1" customWidth="1"/>
    <col min="1369" max="1369" width="38.85546875" bestFit="1" customWidth="1"/>
    <col min="1370" max="1370" width="38.140625" bestFit="1" customWidth="1"/>
    <col min="1371" max="1371" width="31.42578125" bestFit="1" customWidth="1"/>
    <col min="1372" max="1372" width="20.85546875" bestFit="1" customWidth="1"/>
    <col min="1373" max="1373" width="18.85546875" bestFit="1" customWidth="1"/>
    <col min="1374" max="1374" width="23" bestFit="1" customWidth="1"/>
    <col min="1375" max="1375" width="35.85546875" bestFit="1" customWidth="1"/>
    <col min="1376" max="1376" width="48.42578125" bestFit="1" customWidth="1"/>
    <col min="1377" max="1377" width="40.42578125" bestFit="1" customWidth="1"/>
    <col min="1378" max="1378" width="32.28515625" bestFit="1" customWidth="1"/>
    <col min="1379" max="1379" width="51.28515625" bestFit="1" customWidth="1"/>
    <col min="1380" max="1380" width="53.85546875" bestFit="1" customWidth="1"/>
    <col min="1381" max="1381" width="49" bestFit="1" customWidth="1"/>
    <col min="1382" max="1382" width="61.5703125" bestFit="1" customWidth="1"/>
    <col min="1383" max="1383" width="53.5703125" bestFit="1" customWidth="1"/>
    <col min="1384" max="1384" width="52" bestFit="1" customWidth="1"/>
    <col min="1385" max="1385" width="51.28515625" bestFit="1" customWidth="1"/>
    <col min="1386" max="1386" width="44.5703125" bestFit="1" customWidth="1"/>
    <col min="1387" max="1387" width="34.140625" bestFit="1" customWidth="1"/>
    <col min="1388" max="1388" width="32" bestFit="1" customWidth="1"/>
    <col min="1389" max="1389" width="36.140625" bestFit="1" customWidth="1"/>
    <col min="1390" max="1390" width="49" bestFit="1" customWidth="1"/>
    <col min="1391" max="1391" width="61.5703125" bestFit="1" customWidth="1"/>
    <col min="1392" max="1392" width="53.5703125" bestFit="1" customWidth="1"/>
    <col min="1393" max="1393" width="19.140625" bestFit="1" customWidth="1"/>
    <col min="1394" max="1394" width="38.140625" bestFit="1" customWidth="1"/>
    <col min="1395" max="1395" width="40.7109375" bestFit="1" customWidth="1"/>
    <col min="1396" max="1396" width="35.85546875" bestFit="1" customWidth="1"/>
    <col min="1397" max="1397" width="48.42578125" bestFit="1" customWidth="1"/>
    <col min="1398" max="1398" width="40.42578125" bestFit="1" customWidth="1"/>
    <col min="1399" max="1399" width="38.85546875" bestFit="1" customWidth="1"/>
    <col min="1400" max="1400" width="38.140625" bestFit="1" customWidth="1"/>
    <col min="1401" max="1401" width="31.42578125" bestFit="1" customWidth="1"/>
    <col min="1402" max="1402" width="20.85546875" bestFit="1" customWidth="1"/>
    <col min="1403" max="1403" width="18.85546875" bestFit="1" customWidth="1"/>
    <col min="1404" max="1404" width="23" bestFit="1" customWidth="1"/>
    <col min="1405" max="1405" width="35.85546875" bestFit="1" customWidth="1"/>
    <col min="1406" max="1406" width="48.42578125" bestFit="1" customWidth="1"/>
    <col min="1407" max="1407" width="40.42578125" bestFit="1" customWidth="1"/>
    <col min="1408" max="1408" width="19.140625" bestFit="1" customWidth="1"/>
    <col min="1409" max="1409" width="38.140625" bestFit="1" customWidth="1"/>
    <col min="1410" max="1410" width="40.7109375" bestFit="1" customWidth="1"/>
    <col min="1411" max="1411" width="35.85546875" bestFit="1" customWidth="1"/>
    <col min="1412" max="1412" width="48.42578125" bestFit="1" customWidth="1"/>
    <col min="1413" max="1413" width="40.42578125" bestFit="1" customWidth="1"/>
    <col min="1414" max="1414" width="38.85546875" bestFit="1" customWidth="1"/>
    <col min="1415" max="1415" width="38.140625" bestFit="1" customWidth="1"/>
    <col min="1416" max="1416" width="31.42578125" bestFit="1" customWidth="1"/>
    <col min="1417" max="1417" width="20.85546875" bestFit="1" customWidth="1"/>
    <col min="1418" max="1418" width="18.85546875" bestFit="1" customWidth="1"/>
    <col min="1419" max="1419" width="23" bestFit="1" customWidth="1"/>
    <col min="1420" max="1420" width="35.85546875" bestFit="1" customWidth="1"/>
    <col min="1421" max="1421" width="48.42578125" bestFit="1" customWidth="1"/>
    <col min="1422" max="1422" width="40.42578125" bestFit="1" customWidth="1"/>
    <col min="1423" max="1423" width="19.140625" bestFit="1" customWidth="1"/>
    <col min="1424" max="1424" width="38.140625" bestFit="1" customWidth="1"/>
    <col min="1425" max="1425" width="40.7109375" bestFit="1" customWidth="1"/>
    <col min="1426" max="1426" width="35.85546875" bestFit="1" customWidth="1"/>
    <col min="1427" max="1427" width="48.42578125" bestFit="1" customWidth="1"/>
    <col min="1428" max="1428" width="40.42578125" bestFit="1" customWidth="1"/>
    <col min="1429" max="1429" width="38.85546875" bestFit="1" customWidth="1"/>
    <col min="1430" max="1430" width="38.140625" bestFit="1" customWidth="1"/>
    <col min="1431" max="1431" width="31.42578125" bestFit="1" customWidth="1"/>
    <col min="1432" max="1432" width="20.85546875" bestFit="1" customWidth="1"/>
    <col min="1433" max="1433" width="18.85546875" bestFit="1" customWidth="1"/>
    <col min="1434" max="1434" width="23" bestFit="1" customWidth="1"/>
    <col min="1435" max="1435" width="35.85546875" bestFit="1" customWidth="1"/>
    <col min="1436" max="1436" width="48.42578125" bestFit="1" customWidth="1"/>
    <col min="1437" max="1437" width="40.42578125" bestFit="1" customWidth="1"/>
    <col min="1438" max="1438" width="25.7109375" bestFit="1" customWidth="1"/>
    <col min="1439" max="1439" width="44.5703125" bestFit="1" customWidth="1"/>
    <col min="1440" max="1440" width="47.28515625" bestFit="1" customWidth="1"/>
    <col min="1441" max="1441" width="42.42578125" bestFit="1" customWidth="1"/>
    <col min="1442" max="1442" width="55" bestFit="1" customWidth="1"/>
    <col min="1443" max="1443" width="47" bestFit="1" customWidth="1"/>
    <col min="1444" max="1444" width="45.28515625" bestFit="1" customWidth="1"/>
    <col min="1445" max="1445" width="44.5703125" bestFit="1" customWidth="1"/>
    <col min="1446" max="1446" width="38" bestFit="1" customWidth="1"/>
    <col min="1447" max="1447" width="27.42578125" bestFit="1" customWidth="1"/>
    <col min="1448" max="1448" width="25.28515625" bestFit="1" customWidth="1"/>
    <col min="1449" max="1449" width="29.42578125" bestFit="1" customWidth="1"/>
    <col min="1450" max="1450" width="42.42578125" bestFit="1" customWidth="1"/>
    <col min="1451" max="1451" width="55" bestFit="1" customWidth="1"/>
    <col min="1452" max="1452" width="47" bestFit="1" customWidth="1"/>
    <col min="1453" max="1453" width="19.140625" bestFit="1" customWidth="1"/>
    <col min="1454" max="1454" width="38.140625" bestFit="1" customWidth="1"/>
    <col min="1455" max="1455" width="40.7109375" bestFit="1" customWidth="1"/>
    <col min="1456" max="1456" width="35.85546875" bestFit="1" customWidth="1"/>
    <col min="1457" max="1457" width="48.42578125" bestFit="1" customWidth="1"/>
    <col min="1458" max="1458" width="40.42578125" bestFit="1" customWidth="1"/>
    <col min="1459" max="1459" width="38.85546875" bestFit="1" customWidth="1"/>
    <col min="1460" max="1460" width="38.140625" bestFit="1" customWidth="1"/>
    <col min="1461" max="1461" width="31.42578125" bestFit="1" customWidth="1"/>
    <col min="1462" max="1462" width="20.85546875" bestFit="1" customWidth="1"/>
    <col min="1463" max="1463" width="18.85546875" bestFit="1" customWidth="1"/>
    <col min="1464" max="1464" width="23" bestFit="1" customWidth="1"/>
    <col min="1465" max="1465" width="35.85546875" bestFit="1" customWidth="1"/>
    <col min="1466" max="1466" width="48.42578125" bestFit="1" customWidth="1"/>
    <col min="1467" max="1467" width="40.42578125" bestFit="1" customWidth="1"/>
    <col min="1468" max="1468" width="19.140625" bestFit="1" customWidth="1"/>
    <col min="1469" max="1469" width="38.140625" bestFit="1" customWidth="1"/>
    <col min="1470" max="1470" width="40.7109375" bestFit="1" customWidth="1"/>
    <col min="1471" max="1471" width="35.85546875" bestFit="1" customWidth="1"/>
    <col min="1472" max="1472" width="48.42578125" bestFit="1" customWidth="1"/>
    <col min="1473" max="1473" width="40.42578125" bestFit="1" customWidth="1"/>
    <col min="1474" max="1474" width="38.85546875" bestFit="1" customWidth="1"/>
    <col min="1475" max="1475" width="38.140625" bestFit="1" customWidth="1"/>
    <col min="1476" max="1476" width="31.42578125" bestFit="1" customWidth="1"/>
    <col min="1477" max="1477" width="20.85546875" bestFit="1" customWidth="1"/>
    <col min="1478" max="1478" width="18.85546875" bestFit="1" customWidth="1"/>
    <col min="1479" max="1479" width="23" bestFit="1" customWidth="1"/>
    <col min="1480" max="1480" width="35.85546875" bestFit="1" customWidth="1"/>
    <col min="1481" max="1481" width="48.42578125" bestFit="1" customWidth="1"/>
    <col min="1482" max="1482" width="40.42578125" bestFit="1" customWidth="1"/>
    <col min="1483" max="1483" width="19.140625" bestFit="1" customWidth="1"/>
    <col min="1484" max="1484" width="38.140625" bestFit="1" customWidth="1"/>
    <col min="1485" max="1485" width="40.7109375" bestFit="1" customWidth="1"/>
    <col min="1486" max="1486" width="35.85546875" bestFit="1" customWidth="1"/>
    <col min="1487" max="1487" width="48.42578125" bestFit="1" customWidth="1"/>
    <col min="1488" max="1488" width="40.42578125" bestFit="1" customWidth="1"/>
    <col min="1489" max="1489" width="38.85546875" bestFit="1" customWidth="1"/>
    <col min="1490" max="1490" width="38.140625" bestFit="1" customWidth="1"/>
    <col min="1491" max="1491" width="31.42578125" bestFit="1" customWidth="1"/>
    <col min="1492" max="1492" width="20.85546875" bestFit="1" customWidth="1"/>
    <col min="1493" max="1493" width="18.85546875" bestFit="1" customWidth="1"/>
    <col min="1494" max="1494" width="23" bestFit="1" customWidth="1"/>
    <col min="1495" max="1495" width="35.85546875" bestFit="1" customWidth="1"/>
    <col min="1496" max="1496" width="48.42578125" bestFit="1" customWidth="1"/>
    <col min="1497" max="1497" width="40.42578125" bestFit="1" customWidth="1"/>
    <col min="1498" max="1498" width="19.140625" bestFit="1" customWidth="1"/>
    <col min="1499" max="1499" width="38.140625" bestFit="1" customWidth="1"/>
    <col min="1500" max="1500" width="40.7109375" bestFit="1" customWidth="1"/>
    <col min="1501" max="1501" width="35.85546875" bestFit="1" customWidth="1"/>
    <col min="1502" max="1502" width="48.42578125" bestFit="1" customWidth="1"/>
    <col min="1503" max="1503" width="40.42578125" bestFit="1" customWidth="1"/>
    <col min="1504" max="1504" width="38.85546875" bestFit="1" customWidth="1"/>
    <col min="1505" max="1505" width="38.140625" bestFit="1" customWidth="1"/>
    <col min="1506" max="1506" width="31.42578125" bestFit="1" customWidth="1"/>
    <col min="1507" max="1507" width="20.85546875" bestFit="1" customWidth="1"/>
    <col min="1508" max="1508" width="18.85546875" bestFit="1" customWidth="1"/>
    <col min="1509" max="1509" width="23" bestFit="1" customWidth="1"/>
    <col min="1510" max="1510" width="35.85546875" bestFit="1" customWidth="1"/>
    <col min="1511" max="1511" width="48.42578125" bestFit="1" customWidth="1"/>
    <col min="1512" max="1512" width="40.42578125" bestFit="1" customWidth="1"/>
    <col min="1513" max="1513" width="19.140625" bestFit="1" customWidth="1"/>
    <col min="1514" max="1514" width="38.140625" bestFit="1" customWidth="1"/>
    <col min="1515" max="1515" width="40.7109375" bestFit="1" customWidth="1"/>
    <col min="1516" max="1516" width="35.85546875" bestFit="1" customWidth="1"/>
    <col min="1517" max="1517" width="48.42578125" bestFit="1" customWidth="1"/>
    <col min="1518" max="1518" width="40.42578125" bestFit="1" customWidth="1"/>
    <col min="1519" max="1519" width="38.85546875" bestFit="1" customWidth="1"/>
    <col min="1520" max="1520" width="38.140625" bestFit="1" customWidth="1"/>
    <col min="1521" max="1521" width="31.42578125" bestFit="1" customWidth="1"/>
    <col min="1522" max="1522" width="20.85546875" bestFit="1" customWidth="1"/>
    <col min="1523" max="1523" width="18.85546875" bestFit="1" customWidth="1"/>
    <col min="1524" max="1524" width="23" bestFit="1" customWidth="1"/>
    <col min="1525" max="1525" width="35.85546875" bestFit="1" customWidth="1"/>
    <col min="1526" max="1526" width="48.42578125" bestFit="1" customWidth="1"/>
    <col min="1527" max="1527" width="40.42578125" bestFit="1" customWidth="1"/>
    <col min="1528" max="1528" width="27.42578125" bestFit="1" customWidth="1"/>
    <col min="1529" max="1529" width="46.42578125" bestFit="1" customWidth="1"/>
    <col min="1530" max="1530" width="49" bestFit="1" customWidth="1"/>
    <col min="1531" max="1531" width="44.140625" bestFit="1" customWidth="1"/>
    <col min="1532" max="1532" width="56.7109375" bestFit="1" customWidth="1"/>
    <col min="1533" max="1533" width="48.7109375" bestFit="1" customWidth="1"/>
    <col min="1534" max="1534" width="47.140625" bestFit="1" customWidth="1"/>
    <col min="1535" max="1535" width="46.42578125" bestFit="1" customWidth="1"/>
    <col min="1536" max="1536" width="39.7109375" bestFit="1" customWidth="1"/>
    <col min="1537" max="1537" width="29.140625" bestFit="1" customWidth="1"/>
    <col min="1538" max="1538" width="27.140625" bestFit="1" customWidth="1"/>
    <col min="1539" max="1539" width="31.28515625" bestFit="1" customWidth="1"/>
    <col min="1540" max="1540" width="44.140625" bestFit="1" customWidth="1"/>
    <col min="1541" max="1541" width="56.7109375" bestFit="1" customWidth="1"/>
    <col min="1542" max="1542" width="48.7109375" bestFit="1" customWidth="1"/>
    <col min="1543" max="1543" width="19.140625" bestFit="1" customWidth="1"/>
    <col min="1544" max="1544" width="38.140625" bestFit="1" customWidth="1"/>
    <col min="1545" max="1545" width="40.7109375" bestFit="1" customWidth="1"/>
    <col min="1546" max="1546" width="35.85546875" bestFit="1" customWidth="1"/>
    <col min="1547" max="1547" width="48.42578125" bestFit="1" customWidth="1"/>
    <col min="1548" max="1548" width="40.42578125" bestFit="1" customWidth="1"/>
    <col min="1549" max="1549" width="38.85546875" bestFit="1" customWidth="1"/>
    <col min="1550" max="1550" width="38.140625" bestFit="1" customWidth="1"/>
    <col min="1551" max="1551" width="31.42578125" bestFit="1" customWidth="1"/>
    <col min="1552" max="1552" width="20.85546875" bestFit="1" customWidth="1"/>
    <col min="1553" max="1553" width="18.85546875" bestFit="1" customWidth="1"/>
    <col min="1554" max="1554" width="23" bestFit="1" customWidth="1"/>
    <col min="1555" max="1555" width="35.85546875" bestFit="1" customWidth="1"/>
    <col min="1556" max="1556" width="48.42578125" bestFit="1" customWidth="1"/>
    <col min="1557" max="1557" width="40.42578125" bestFit="1" customWidth="1"/>
    <col min="1558" max="1558" width="19.140625" bestFit="1" customWidth="1"/>
    <col min="1559" max="1559" width="38.140625" bestFit="1" customWidth="1"/>
    <col min="1560" max="1560" width="40.7109375" bestFit="1" customWidth="1"/>
    <col min="1561" max="1561" width="35.85546875" bestFit="1" customWidth="1"/>
    <col min="1562" max="1562" width="48.42578125" bestFit="1" customWidth="1"/>
    <col min="1563" max="1563" width="40.42578125" bestFit="1" customWidth="1"/>
    <col min="1564" max="1564" width="38.85546875" bestFit="1" customWidth="1"/>
    <col min="1565" max="1565" width="38.140625" bestFit="1" customWidth="1"/>
    <col min="1566" max="1566" width="31.42578125" bestFit="1" customWidth="1"/>
    <col min="1567" max="1567" width="20.85546875" bestFit="1" customWidth="1"/>
    <col min="1568" max="1568" width="18.85546875" bestFit="1" customWidth="1"/>
    <col min="1569" max="1569" width="23" bestFit="1" customWidth="1"/>
    <col min="1570" max="1570" width="35.85546875" bestFit="1" customWidth="1"/>
    <col min="1571" max="1571" width="48.42578125" bestFit="1" customWidth="1"/>
    <col min="1572" max="1572" width="40.42578125" bestFit="1" customWidth="1"/>
    <col min="1573" max="1573" width="19.140625" bestFit="1" customWidth="1"/>
    <col min="1574" max="1574" width="38.140625" bestFit="1" customWidth="1"/>
    <col min="1575" max="1575" width="40.7109375" bestFit="1" customWidth="1"/>
    <col min="1576" max="1576" width="35.85546875" bestFit="1" customWidth="1"/>
    <col min="1577" max="1577" width="48.42578125" bestFit="1" customWidth="1"/>
    <col min="1578" max="1578" width="40.42578125" bestFit="1" customWidth="1"/>
    <col min="1579" max="1579" width="38.85546875" bestFit="1" customWidth="1"/>
    <col min="1580" max="1580" width="38.140625" bestFit="1" customWidth="1"/>
    <col min="1581" max="1581" width="31.42578125" bestFit="1" customWidth="1"/>
    <col min="1582" max="1582" width="20.85546875" bestFit="1" customWidth="1"/>
    <col min="1583" max="1583" width="18.85546875" bestFit="1" customWidth="1"/>
    <col min="1584" max="1584" width="23" bestFit="1" customWidth="1"/>
    <col min="1585" max="1585" width="35.85546875" bestFit="1" customWidth="1"/>
    <col min="1586" max="1586" width="48.42578125" bestFit="1" customWidth="1"/>
    <col min="1587" max="1587" width="40.42578125" bestFit="1" customWidth="1"/>
    <col min="1588" max="1588" width="28" bestFit="1" customWidth="1"/>
    <col min="1589" max="1589" width="47" bestFit="1" customWidth="1"/>
    <col min="1590" max="1590" width="49.5703125" bestFit="1" customWidth="1"/>
    <col min="1591" max="1591" width="44.7109375" bestFit="1" customWidth="1"/>
    <col min="1592" max="1592" width="57.28515625" bestFit="1" customWidth="1"/>
    <col min="1593" max="1593" width="49.28515625" bestFit="1" customWidth="1"/>
    <col min="1594" max="1594" width="47.7109375" bestFit="1" customWidth="1"/>
    <col min="1595" max="1595" width="47" bestFit="1" customWidth="1"/>
    <col min="1596" max="1596" width="40.28515625" bestFit="1" customWidth="1"/>
    <col min="1597" max="1597" width="29.85546875" bestFit="1" customWidth="1"/>
    <col min="1598" max="1598" width="27.7109375" bestFit="1" customWidth="1"/>
    <col min="1599" max="1599" width="31.85546875" bestFit="1" customWidth="1"/>
    <col min="1600" max="1600" width="44.7109375" bestFit="1" customWidth="1"/>
    <col min="1601" max="1601" width="57.28515625" bestFit="1" customWidth="1"/>
    <col min="1602" max="1602" width="49.28515625" bestFit="1" customWidth="1"/>
    <col min="1603" max="1603" width="25.85546875" bestFit="1" customWidth="1"/>
    <col min="1604" max="1604" width="44.7109375" bestFit="1" customWidth="1"/>
    <col min="1605" max="1605" width="47.42578125" bestFit="1" customWidth="1"/>
    <col min="1606" max="1606" width="42.5703125" bestFit="1" customWidth="1"/>
    <col min="1607" max="1607" width="55.140625" bestFit="1" customWidth="1"/>
    <col min="1608" max="1608" width="47.140625" bestFit="1" customWidth="1"/>
    <col min="1609" max="1609" width="45.42578125" bestFit="1" customWidth="1"/>
    <col min="1610" max="1610" width="44.7109375" bestFit="1" customWidth="1"/>
    <col min="1611" max="1611" width="38.140625" bestFit="1" customWidth="1"/>
    <col min="1612" max="1612" width="27.5703125" bestFit="1" customWidth="1"/>
    <col min="1613" max="1613" width="25.5703125" bestFit="1" customWidth="1"/>
    <col min="1614" max="1614" width="29.7109375" bestFit="1" customWidth="1"/>
    <col min="1615" max="1615" width="42.5703125" bestFit="1" customWidth="1"/>
    <col min="1616" max="1616" width="55.140625" bestFit="1" customWidth="1"/>
    <col min="1617" max="1617" width="47.140625" bestFit="1" customWidth="1"/>
    <col min="1618" max="1618" width="19.140625" bestFit="1" customWidth="1"/>
    <col min="1619" max="1619" width="38.140625" bestFit="1" customWidth="1"/>
    <col min="1620" max="1620" width="40.7109375" bestFit="1" customWidth="1"/>
    <col min="1621" max="1621" width="35.85546875" bestFit="1" customWidth="1"/>
    <col min="1622" max="1622" width="48.42578125" bestFit="1" customWidth="1"/>
    <col min="1623" max="1623" width="40.42578125" bestFit="1" customWidth="1"/>
    <col min="1624" max="1624" width="38.85546875" bestFit="1" customWidth="1"/>
    <col min="1625" max="1625" width="38.140625" bestFit="1" customWidth="1"/>
    <col min="1626" max="1626" width="31.42578125" bestFit="1" customWidth="1"/>
    <col min="1627" max="1627" width="20.85546875" bestFit="1" customWidth="1"/>
    <col min="1628" max="1628" width="18.85546875" bestFit="1" customWidth="1"/>
    <col min="1629" max="1629" width="23" bestFit="1" customWidth="1"/>
    <col min="1630" max="1630" width="35.85546875" bestFit="1" customWidth="1"/>
    <col min="1631" max="1631" width="48.42578125" bestFit="1" customWidth="1"/>
    <col min="1632" max="1632" width="40.42578125" bestFit="1" customWidth="1"/>
    <col min="1633" max="1633" width="32.28515625" bestFit="1" customWidth="1"/>
    <col min="1634" max="1634" width="51.28515625" bestFit="1" customWidth="1"/>
    <col min="1635" max="1635" width="53.85546875" bestFit="1" customWidth="1"/>
    <col min="1636" max="1636" width="49" bestFit="1" customWidth="1"/>
    <col min="1637" max="1637" width="61.5703125" bestFit="1" customWidth="1"/>
    <col min="1638" max="1638" width="53.5703125" bestFit="1" customWidth="1"/>
    <col min="1639" max="1639" width="52" bestFit="1" customWidth="1"/>
    <col min="1640" max="1640" width="51.28515625" bestFit="1" customWidth="1"/>
    <col min="1641" max="1641" width="44.5703125" bestFit="1" customWidth="1"/>
    <col min="1642" max="1642" width="34.140625" bestFit="1" customWidth="1"/>
    <col min="1643" max="1643" width="32" bestFit="1" customWidth="1"/>
    <col min="1644" max="1644" width="36.140625" bestFit="1" customWidth="1"/>
    <col min="1645" max="1645" width="49" bestFit="1" customWidth="1"/>
    <col min="1646" max="1646" width="61.5703125" bestFit="1" customWidth="1"/>
    <col min="1647" max="1647" width="53.5703125" bestFit="1" customWidth="1"/>
    <col min="1648" max="1648" width="19.140625" bestFit="1" customWidth="1"/>
    <col min="1649" max="1649" width="38.140625" bestFit="1" customWidth="1"/>
    <col min="1650" max="1650" width="40.7109375" bestFit="1" customWidth="1"/>
    <col min="1651" max="1651" width="35.85546875" bestFit="1" customWidth="1"/>
    <col min="1652" max="1652" width="48.42578125" bestFit="1" customWidth="1"/>
    <col min="1653" max="1653" width="40.42578125" bestFit="1" customWidth="1"/>
    <col min="1654" max="1654" width="38.85546875" bestFit="1" customWidth="1"/>
    <col min="1655" max="1655" width="38.140625" bestFit="1" customWidth="1"/>
    <col min="1656" max="1656" width="31.42578125" bestFit="1" customWidth="1"/>
    <col min="1657" max="1657" width="20.85546875" bestFit="1" customWidth="1"/>
    <col min="1658" max="1658" width="18.85546875" bestFit="1" customWidth="1"/>
    <col min="1659" max="1659" width="23" bestFit="1" customWidth="1"/>
    <col min="1660" max="1660" width="35.85546875" bestFit="1" customWidth="1"/>
    <col min="1661" max="1661" width="48.42578125" bestFit="1" customWidth="1"/>
    <col min="1662" max="1662" width="40.42578125" bestFit="1" customWidth="1"/>
    <col min="1663" max="1663" width="25.7109375" bestFit="1" customWidth="1"/>
    <col min="1664" max="1664" width="44.5703125" bestFit="1" customWidth="1"/>
    <col min="1665" max="1665" width="47.28515625" bestFit="1" customWidth="1"/>
    <col min="1666" max="1666" width="42.42578125" bestFit="1" customWidth="1"/>
    <col min="1667" max="1667" width="55" bestFit="1" customWidth="1"/>
    <col min="1668" max="1668" width="47" bestFit="1" customWidth="1"/>
    <col min="1669" max="1669" width="45.28515625" bestFit="1" customWidth="1"/>
    <col min="1670" max="1670" width="44.5703125" bestFit="1" customWidth="1"/>
    <col min="1671" max="1671" width="38" bestFit="1" customWidth="1"/>
    <col min="1672" max="1672" width="27.42578125" bestFit="1" customWidth="1"/>
    <col min="1673" max="1673" width="25.28515625" bestFit="1" customWidth="1"/>
    <col min="1674" max="1674" width="29.42578125" bestFit="1" customWidth="1"/>
    <col min="1675" max="1675" width="42.42578125" bestFit="1" customWidth="1"/>
    <col min="1676" max="1676" width="55" bestFit="1" customWidth="1"/>
    <col min="1677" max="1677" width="47" bestFit="1" customWidth="1"/>
    <col min="1678" max="1678" width="19.140625" bestFit="1" customWidth="1"/>
    <col min="1679" max="1679" width="38.140625" bestFit="1" customWidth="1"/>
    <col min="1680" max="1680" width="40.7109375" bestFit="1" customWidth="1"/>
    <col min="1681" max="1681" width="35.85546875" bestFit="1" customWidth="1"/>
    <col min="1682" max="1682" width="48.42578125" bestFit="1" customWidth="1"/>
    <col min="1683" max="1683" width="40.42578125" bestFit="1" customWidth="1"/>
    <col min="1684" max="1684" width="38.85546875" bestFit="1" customWidth="1"/>
    <col min="1685" max="1685" width="38.140625" bestFit="1" customWidth="1"/>
    <col min="1686" max="1686" width="31.42578125" bestFit="1" customWidth="1"/>
    <col min="1687" max="1687" width="20.85546875" bestFit="1" customWidth="1"/>
    <col min="1688" max="1688" width="18.85546875" bestFit="1" customWidth="1"/>
    <col min="1689" max="1689" width="23" bestFit="1" customWidth="1"/>
    <col min="1690" max="1690" width="35.85546875" bestFit="1" customWidth="1"/>
    <col min="1691" max="1691" width="48.42578125" bestFit="1" customWidth="1"/>
    <col min="1692" max="1692" width="40.42578125" bestFit="1" customWidth="1"/>
    <col min="1693" max="1693" width="27.42578125" bestFit="1" customWidth="1"/>
    <col min="1694" max="1694" width="46.42578125" bestFit="1" customWidth="1"/>
    <col min="1695" max="1695" width="49" bestFit="1" customWidth="1"/>
    <col min="1696" max="1696" width="44.140625" bestFit="1" customWidth="1"/>
    <col min="1697" max="1697" width="56.7109375" bestFit="1" customWidth="1"/>
    <col min="1698" max="1698" width="48.7109375" bestFit="1" customWidth="1"/>
    <col min="1699" max="1699" width="47.140625" bestFit="1" customWidth="1"/>
    <col min="1700" max="1700" width="46.42578125" bestFit="1" customWidth="1"/>
    <col min="1701" max="1701" width="39.7109375" bestFit="1" customWidth="1"/>
    <col min="1702" max="1702" width="29.140625" bestFit="1" customWidth="1"/>
    <col min="1703" max="1703" width="27.140625" bestFit="1" customWidth="1"/>
    <col min="1704" max="1704" width="31.28515625" bestFit="1" customWidth="1"/>
    <col min="1705" max="1705" width="44.140625" bestFit="1" customWidth="1"/>
    <col min="1706" max="1706" width="56.7109375" bestFit="1" customWidth="1"/>
    <col min="1707" max="1707" width="48.7109375" bestFit="1" customWidth="1"/>
    <col min="1708" max="1708" width="19.140625" bestFit="1" customWidth="1"/>
    <col min="1709" max="1709" width="38.140625" bestFit="1" customWidth="1"/>
    <col min="1710" max="1710" width="40.7109375" bestFit="1" customWidth="1"/>
    <col min="1711" max="1711" width="35.85546875" bestFit="1" customWidth="1"/>
    <col min="1712" max="1712" width="48.42578125" bestFit="1" customWidth="1"/>
    <col min="1713" max="1713" width="40.42578125" bestFit="1" customWidth="1"/>
    <col min="1714" max="1714" width="38.85546875" bestFit="1" customWidth="1"/>
    <col min="1715" max="1715" width="38.140625" bestFit="1" customWidth="1"/>
    <col min="1716" max="1716" width="31.42578125" bestFit="1" customWidth="1"/>
    <col min="1717" max="1717" width="20.85546875" bestFit="1" customWidth="1"/>
    <col min="1718" max="1718" width="18.85546875" bestFit="1" customWidth="1"/>
    <col min="1719" max="1719" width="23" bestFit="1" customWidth="1"/>
    <col min="1720" max="1720" width="35.85546875" bestFit="1" customWidth="1"/>
    <col min="1721" max="1721" width="48.42578125" bestFit="1" customWidth="1"/>
    <col min="1722" max="1722" width="40.42578125" bestFit="1" customWidth="1"/>
    <col min="1723" max="1723" width="28" bestFit="1" customWidth="1"/>
    <col min="1724" max="1724" width="47" bestFit="1" customWidth="1"/>
    <col min="1725" max="1725" width="49.5703125" bestFit="1" customWidth="1"/>
    <col min="1726" max="1726" width="44.7109375" bestFit="1" customWidth="1"/>
    <col min="1727" max="1727" width="57.28515625" bestFit="1" customWidth="1"/>
    <col min="1728" max="1728" width="49.28515625" bestFit="1" customWidth="1"/>
    <col min="1729" max="1729" width="47.7109375" bestFit="1" customWidth="1"/>
    <col min="1730" max="1730" width="47" bestFit="1" customWidth="1"/>
    <col min="1731" max="1731" width="40.28515625" bestFit="1" customWidth="1"/>
    <col min="1732" max="1732" width="29.85546875" bestFit="1" customWidth="1"/>
    <col min="1733" max="1733" width="27.7109375" bestFit="1" customWidth="1"/>
    <col min="1734" max="1734" width="31.85546875" bestFit="1" customWidth="1"/>
    <col min="1735" max="1735" width="44.7109375" bestFit="1" customWidth="1"/>
    <col min="1736" max="1736" width="57.28515625" bestFit="1" customWidth="1"/>
    <col min="1737" max="1737" width="49.28515625" bestFit="1" customWidth="1"/>
    <col min="1738" max="1738" width="24.42578125" bestFit="1" customWidth="1"/>
    <col min="1739" max="1739" width="43.42578125" bestFit="1" customWidth="1"/>
    <col min="1740" max="1740" width="46" bestFit="1" customWidth="1"/>
    <col min="1741" max="1741" width="41.140625" bestFit="1" customWidth="1"/>
    <col min="1742" max="1742" width="53.7109375" bestFit="1" customWidth="1"/>
    <col min="1743" max="1743" width="45.7109375" bestFit="1" customWidth="1"/>
    <col min="1744" max="1744" width="44.140625" bestFit="1" customWidth="1"/>
    <col min="1745" max="1745" width="43.42578125" bestFit="1" customWidth="1"/>
    <col min="1746" max="1746" width="36.7109375" bestFit="1" customWidth="1"/>
    <col min="1747" max="1747" width="26.28515625" bestFit="1" customWidth="1"/>
    <col min="1748" max="1748" width="24.140625" bestFit="1" customWidth="1"/>
    <col min="1749" max="1749" width="28.28515625" bestFit="1" customWidth="1"/>
    <col min="1750" max="1750" width="41.140625" bestFit="1" customWidth="1"/>
    <col min="1751" max="1751" width="53.7109375" bestFit="1" customWidth="1"/>
    <col min="1752" max="1752" width="45.7109375" bestFit="1" customWidth="1"/>
    <col min="1753" max="1753" width="19.140625" bestFit="1" customWidth="1"/>
    <col min="1754" max="1754" width="38.140625" bestFit="1" customWidth="1"/>
    <col min="1755" max="1755" width="40.7109375" bestFit="1" customWidth="1"/>
    <col min="1756" max="1756" width="35.85546875" bestFit="1" customWidth="1"/>
    <col min="1757" max="1757" width="48.42578125" bestFit="1" customWidth="1"/>
    <col min="1758" max="1758" width="40.42578125" bestFit="1" customWidth="1"/>
    <col min="1759" max="1759" width="38.85546875" bestFit="1" customWidth="1"/>
    <col min="1760" max="1760" width="38.140625" bestFit="1" customWidth="1"/>
    <col min="1761" max="1761" width="31.42578125" bestFit="1" customWidth="1"/>
    <col min="1762" max="1762" width="20.85546875" bestFit="1" customWidth="1"/>
    <col min="1763" max="1763" width="18.85546875" bestFit="1" customWidth="1"/>
    <col min="1764" max="1764" width="23" bestFit="1" customWidth="1"/>
    <col min="1765" max="1765" width="35.85546875" bestFit="1" customWidth="1"/>
    <col min="1766" max="1766" width="48.42578125" bestFit="1" customWidth="1"/>
    <col min="1767" max="1767" width="40.42578125" bestFit="1" customWidth="1"/>
    <col min="1768" max="1768" width="31.42578125" bestFit="1" customWidth="1"/>
    <col min="1769" max="1769" width="50.42578125" bestFit="1" customWidth="1"/>
    <col min="1770" max="1770" width="53" bestFit="1" customWidth="1"/>
    <col min="1771" max="1771" width="48.140625" bestFit="1" customWidth="1"/>
    <col min="1772" max="1772" width="60.7109375" bestFit="1" customWidth="1"/>
    <col min="1773" max="1773" width="52.7109375" bestFit="1" customWidth="1"/>
    <col min="1774" max="1774" width="51.140625" bestFit="1" customWidth="1"/>
    <col min="1775" max="1775" width="50.42578125" bestFit="1" customWidth="1"/>
    <col min="1776" max="1776" width="43.7109375" bestFit="1" customWidth="1"/>
    <col min="1777" max="1777" width="33.140625" bestFit="1" customWidth="1"/>
    <col min="1778" max="1778" width="31.140625" bestFit="1" customWidth="1"/>
    <col min="1779" max="1779" width="35.28515625" bestFit="1" customWidth="1"/>
    <col min="1780" max="1780" width="48.140625" bestFit="1" customWidth="1"/>
    <col min="1781" max="1781" width="60.7109375" bestFit="1" customWidth="1"/>
    <col min="1782" max="1782" width="52.7109375" bestFit="1" customWidth="1"/>
    <col min="1783" max="1783" width="19.140625" bestFit="1" customWidth="1"/>
    <col min="1784" max="1784" width="38.140625" bestFit="1" customWidth="1"/>
    <col min="1785" max="1785" width="40.7109375" bestFit="1" customWidth="1"/>
    <col min="1786" max="1786" width="35.85546875" bestFit="1" customWidth="1"/>
    <col min="1787" max="1787" width="48.42578125" bestFit="1" customWidth="1"/>
    <col min="1788" max="1788" width="40.42578125" bestFit="1" customWidth="1"/>
    <col min="1789" max="1789" width="38.85546875" bestFit="1" customWidth="1"/>
    <col min="1790" max="1790" width="38.140625" bestFit="1" customWidth="1"/>
    <col min="1791" max="1791" width="31.42578125" bestFit="1" customWidth="1"/>
    <col min="1792" max="1792" width="20.85546875" bestFit="1" customWidth="1"/>
    <col min="1793" max="1793" width="18.85546875" bestFit="1" customWidth="1"/>
    <col min="1794" max="1794" width="23" bestFit="1" customWidth="1"/>
    <col min="1795" max="1795" width="35.85546875" bestFit="1" customWidth="1"/>
    <col min="1796" max="1796" width="48.42578125" bestFit="1" customWidth="1"/>
    <col min="1797" max="1797" width="40.42578125" bestFit="1" customWidth="1"/>
    <col min="1798" max="1798" width="34" bestFit="1" customWidth="1"/>
    <col min="1799" max="1799" width="52.85546875" bestFit="1" customWidth="1"/>
    <col min="1800" max="1800" width="55.5703125" bestFit="1" customWidth="1"/>
    <col min="1801" max="1801" width="50.7109375" bestFit="1" customWidth="1"/>
    <col min="1802" max="1802" width="63.28515625" bestFit="1" customWidth="1"/>
    <col min="1803" max="1803" width="55.28515625" bestFit="1" customWidth="1"/>
    <col min="1804" max="1804" width="53.5703125" bestFit="1" customWidth="1"/>
    <col min="1805" max="1805" width="52.85546875" bestFit="1" customWidth="1"/>
    <col min="1806" max="1806" width="46.28515625" bestFit="1" customWidth="1"/>
    <col min="1807" max="1807" width="35.7109375" bestFit="1" customWidth="1"/>
    <col min="1808" max="1808" width="33.5703125" bestFit="1" customWidth="1"/>
    <col min="1809" max="1809" width="37.7109375" bestFit="1" customWidth="1"/>
    <col min="1810" max="1810" width="50.7109375" bestFit="1" customWidth="1"/>
    <col min="1811" max="1811" width="63.28515625" bestFit="1" customWidth="1"/>
    <col min="1812" max="1812" width="55.28515625" bestFit="1" customWidth="1"/>
    <col min="1813" max="1813" width="19.140625" bestFit="1" customWidth="1"/>
    <col min="1814" max="1814" width="38.140625" bestFit="1" customWidth="1"/>
    <col min="1815" max="1815" width="40.7109375" bestFit="1" customWidth="1"/>
    <col min="1816" max="1816" width="35.85546875" bestFit="1" customWidth="1"/>
    <col min="1817" max="1817" width="48.42578125" bestFit="1" customWidth="1"/>
    <col min="1818" max="1818" width="40.42578125" bestFit="1" customWidth="1"/>
    <col min="1819" max="1819" width="38.85546875" bestFit="1" customWidth="1"/>
    <col min="1820" max="1820" width="38.140625" bestFit="1" customWidth="1"/>
    <col min="1821" max="1821" width="31.42578125" bestFit="1" customWidth="1"/>
    <col min="1822" max="1822" width="20.85546875" bestFit="1" customWidth="1"/>
    <col min="1823" max="1823" width="18.85546875" bestFit="1" customWidth="1"/>
    <col min="1824" max="1824" width="23" bestFit="1" customWidth="1"/>
    <col min="1825" max="1825" width="35.85546875" bestFit="1" customWidth="1"/>
    <col min="1826" max="1826" width="48.42578125" bestFit="1" customWidth="1"/>
    <col min="1827" max="1827" width="40.42578125" bestFit="1" customWidth="1"/>
    <col min="1828" max="1828" width="28.5703125" bestFit="1" customWidth="1"/>
    <col min="1829" max="1829" width="47.5703125" bestFit="1" customWidth="1"/>
    <col min="1830" max="1830" width="50.140625" bestFit="1" customWidth="1"/>
    <col min="1831" max="1831" width="45.28515625" bestFit="1" customWidth="1"/>
    <col min="1832" max="1832" width="57.85546875" bestFit="1" customWidth="1"/>
    <col min="1833" max="1833" width="49.85546875" bestFit="1" customWidth="1"/>
    <col min="1834" max="1834" width="48.28515625" bestFit="1" customWidth="1"/>
    <col min="1835" max="1835" width="47.5703125" bestFit="1" customWidth="1"/>
    <col min="1836" max="1836" width="40.85546875" bestFit="1" customWidth="1"/>
    <col min="1837" max="1837" width="30.42578125" bestFit="1" customWidth="1"/>
    <col min="1838" max="1838" width="28.28515625" bestFit="1" customWidth="1"/>
    <col min="1839" max="1839" width="32.42578125" bestFit="1" customWidth="1"/>
    <col min="1840" max="1840" width="45.28515625" bestFit="1" customWidth="1"/>
    <col min="1841" max="1841" width="57.85546875" bestFit="1" customWidth="1"/>
    <col min="1842" max="1842" width="49.85546875" bestFit="1" customWidth="1"/>
    <col min="1843" max="1843" width="19.140625" bestFit="1" customWidth="1"/>
    <col min="1844" max="1844" width="38.140625" bestFit="1" customWidth="1"/>
    <col min="1845" max="1845" width="40.7109375" bestFit="1" customWidth="1"/>
    <col min="1846" max="1846" width="35.85546875" bestFit="1" customWidth="1"/>
    <col min="1847" max="1847" width="48.42578125" bestFit="1" customWidth="1"/>
    <col min="1848" max="1848" width="40.42578125" bestFit="1" customWidth="1"/>
    <col min="1849" max="1849" width="38.85546875" bestFit="1" customWidth="1"/>
    <col min="1850" max="1850" width="38.140625" bestFit="1" customWidth="1"/>
    <col min="1851" max="1851" width="31.42578125" bestFit="1" customWidth="1"/>
    <col min="1852" max="1852" width="20.85546875" bestFit="1" customWidth="1"/>
    <col min="1853" max="1853" width="18.85546875" bestFit="1" customWidth="1"/>
    <col min="1854" max="1854" width="23" bestFit="1" customWidth="1"/>
    <col min="1855" max="1855" width="35.85546875" bestFit="1" customWidth="1"/>
    <col min="1856" max="1856" width="48.42578125" bestFit="1" customWidth="1"/>
    <col min="1857" max="1857" width="40.42578125" bestFit="1" customWidth="1"/>
    <col min="1858" max="1858" width="24.42578125" bestFit="1" customWidth="1"/>
    <col min="1859" max="1859" width="43.42578125" bestFit="1" customWidth="1"/>
    <col min="1860" max="1860" width="46" bestFit="1" customWidth="1"/>
    <col min="1861" max="1861" width="41.140625" bestFit="1" customWidth="1"/>
    <col min="1862" max="1862" width="53.7109375" bestFit="1" customWidth="1"/>
    <col min="1863" max="1863" width="45.7109375" bestFit="1" customWidth="1"/>
    <col min="1864" max="1864" width="44.140625" bestFit="1" customWidth="1"/>
    <col min="1865" max="1865" width="43.42578125" bestFit="1" customWidth="1"/>
    <col min="1866" max="1866" width="36.7109375" bestFit="1" customWidth="1"/>
    <col min="1867" max="1867" width="26.28515625" bestFit="1" customWidth="1"/>
    <col min="1868" max="1868" width="24.140625" bestFit="1" customWidth="1"/>
    <col min="1869" max="1869" width="28.28515625" bestFit="1" customWidth="1"/>
    <col min="1870" max="1870" width="41.140625" bestFit="1" customWidth="1"/>
    <col min="1871" max="1871" width="53.7109375" bestFit="1" customWidth="1"/>
    <col min="1872" max="1872" width="45.7109375" bestFit="1" customWidth="1"/>
    <col min="1873" max="1873" width="19.140625" bestFit="1" customWidth="1"/>
    <col min="1874" max="1874" width="38.140625" bestFit="1" customWidth="1"/>
    <col min="1875" max="1875" width="40.7109375" bestFit="1" customWidth="1"/>
    <col min="1876" max="1876" width="35.85546875" bestFit="1" customWidth="1"/>
    <col min="1877" max="1877" width="48.42578125" bestFit="1" customWidth="1"/>
    <col min="1878" max="1878" width="40.42578125" bestFit="1" customWidth="1"/>
    <col min="1879" max="1879" width="38.85546875" bestFit="1" customWidth="1"/>
    <col min="1880" max="1880" width="38.140625" bestFit="1" customWidth="1"/>
    <col min="1881" max="1881" width="31.42578125" bestFit="1" customWidth="1"/>
    <col min="1882" max="1882" width="20.85546875" bestFit="1" customWidth="1"/>
    <col min="1883" max="1883" width="18.85546875" bestFit="1" customWidth="1"/>
    <col min="1884" max="1884" width="23" bestFit="1" customWidth="1"/>
    <col min="1885" max="1885" width="35.85546875" bestFit="1" customWidth="1"/>
    <col min="1886" max="1886" width="48.42578125" bestFit="1" customWidth="1"/>
    <col min="1887" max="1887" width="40.42578125" bestFit="1" customWidth="1"/>
    <col min="1888" max="1888" width="27.7109375" bestFit="1" customWidth="1"/>
    <col min="1889" max="1889" width="46.7109375" bestFit="1" customWidth="1"/>
    <col min="1890" max="1890" width="49.28515625" bestFit="1" customWidth="1"/>
    <col min="1891" max="1891" width="44.42578125" bestFit="1" customWidth="1"/>
    <col min="1892" max="1892" width="57" bestFit="1" customWidth="1"/>
    <col min="1893" max="1893" width="49" bestFit="1" customWidth="1"/>
    <col min="1894" max="1894" width="47.42578125" bestFit="1" customWidth="1"/>
    <col min="1895" max="1895" width="46.7109375" bestFit="1" customWidth="1"/>
    <col min="1896" max="1896" width="40" bestFit="1" customWidth="1"/>
    <col min="1897" max="1897" width="29.42578125" bestFit="1" customWidth="1"/>
    <col min="1898" max="1898" width="27.42578125" bestFit="1" customWidth="1"/>
    <col min="1899" max="1899" width="31.5703125" bestFit="1" customWidth="1"/>
    <col min="1900" max="1900" width="44.42578125" bestFit="1" customWidth="1"/>
    <col min="1901" max="1901" width="57" bestFit="1" customWidth="1"/>
    <col min="1902" max="1902" width="49" bestFit="1" customWidth="1"/>
    <col min="1903" max="1903" width="19.140625" bestFit="1" customWidth="1"/>
    <col min="1904" max="1904" width="38.140625" bestFit="1" customWidth="1"/>
    <col min="1905" max="1905" width="40.7109375" bestFit="1" customWidth="1"/>
    <col min="1906" max="1906" width="35.85546875" bestFit="1" customWidth="1"/>
    <col min="1907" max="1907" width="48.42578125" bestFit="1" customWidth="1"/>
    <col min="1908" max="1908" width="40.42578125" bestFit="1" customWidth="1"/>
    <col min="1909" max="1909" width="38.85546875" bestFit="1" customWidth="1"/>
    <col min="1910" max="1910" width="38.140625" bestFit="1" customWidth="1"/>
    <col min="1911" max="1911" width="31.42578125" bestFit="1" customWidth="1"/>
    <col min="1912" max="1912" width="20.85546875" bestFit="1" customWidth="1"/>
    <col min="1913" max="1913" width="18.85546875" bestFit="1" customWidth="1"/>
    <col min="1914" max="1914" width="23" bestFit="1" customWidth="1"/>
    <col min="1915" max="1915" width="35.85546875" bestFit="1" customWidth="1"/>
    <col min="1916" max="1916" width="48.42578125" bestFit="1" customWidth="1"/>
    <col min="1917" max="1917" width="40.42578125" bestFit="1" customWidth="1"/>
    <col min="1918" max="1918" width="27.28515625" bestFit="1" customWidth="1"/>
    <col min="1919" max="1919" width="46.28515625" bestFit="1" customWidth="1"/>
    <col min="1920" max="1920" width="48.85546875" bestFit="1" customWidth="1"/>
    <col min="1921" max="1921" width="44" bestFit="1" customWidth="1"/>
    <col min="1922" max="1922" width="56.5703125" bestFit="1" customWidth="1"/>
    <col min="1923" max="1923" width="48.5703125" bestFit="1" customWidth="1"/>
    <col min="1924" max="1924" width="47" bestFit="1" customWidth="1"/>
    <col min="1925" max="1925" width="46.28515625" bestFit="1" customWidth="1"/>
    <col min="1926" max="1926" width="39.5703125" bestFit="1" customWidth="1"/>
    <col min="1927" max="1927" width="29" bestFit="1" customWidth="1"/>
    <col min="1928" max="1928" width="27" bestFit="1" customWidth="1"/>
    <col min="1929" max="1929" width="31.140625" bestFit="1" customWidth="1"/>
    <col min="1930" max="1930" width="44" bestFit="1" customWidth="1"/>
    <col min="1931" max="1931" width="56.5703125" bestFit="1" customWidth="1"/>
    <col min="1932" max="1932" width="48.5703125" bestFit="1" customWidth="1"/>
    <col min="1933" max="1933" width="19.140625" bestFit="1" customWidth="1"/>
    <col min="1934" max="1934" width="38.140625" bestFit="1" customWidth="1"/>
    <col min="1935" max="1935" width="40.7109375" bestFit="1" customWidth="1"/>
    <col min="1936" max="1936" width="35.85546875" bestFit="1" customWidth="1"/>
    <col min="1937" max="1937" width="48.42578125" bestFit="1" customWidth="1"/>
    <col min="1938" max="1938" width="40.42578125" bestFit="1" customWidth="1"/>
    <col min="1939" max="1939" width="38.85546875" bestFit="1" customWidth="1"/>
    <col min="1940" max="1940" width="38.140625" bestFit="1" customWidth="1"/>
    <col min="1941" max="1941" width="31.42578125" bestFit="1" customWidth="1"/>
    <col min="1942" max="1942" width="20.85546875" bestFit="1" customWidth="1"/>
    <col min="1943" max="1943" width="18.85546875" bestFit="1" customWidth="1"/>
    <col min="1944" max="1944" width="23" bestFit="1" customWidth="1"/>
    <col min="1945" max="1945" width="35.85546875" bestFit="1" customWidth="1"/>
    <col min="1946" max="1946" width="48.42578125" bestFit="1" customWidth="1"/>
    <col min="1947" max="1947" width="40.42578125" bestFit="1" customWidth="1"/>
    <col min="1948" max="1948" width="26.85546875" bestFit="1" customWidth="1"/>
    <col min="1949" max="1949" width="45.7109375" bestFit="1" customWidth="1"/>
    <col min="1950" max="1950" width="48.42578125" bestFit="1" customWidth="1"/>
    <col min="1951" max="1951" width="43.5703125" bestFit="1" customWidth="1"/>
    <col min="1952" max="1952" width="56.140625" bestFit="1" customWidth="1"/>
    <col min="1953" max="1953" width="48.140625" bestFit="1" customWidth="1"/>
    <col min="1954" max="1954" width="46.5703125" bestFit="1" customWidth="1"/>
    <col min="1955" max="1955" width="45.7109375" bestFit="1" customWidth="1"/>
    <col min="1956" max="1956" width="39.140625" bestFit="1" customWidth="1"/>
    <col min="1957" max="1957" width="28.5703125" bestFit="1" customWidth="1"/>
    <col min="1958" max="1958" width="26.5703125" bestFit="1" customWidth="1"/>
    <col min="1959" max="1959" width="30.7109375" bestFit="1" customWidth="1"/>
    <col min="1960" max="1960" width="43.5703125" bestFit="1" customWidth="1"/>
    <col min="1961" max="1961" width="56.140625" bestFit="1" customWidth="1"/>
    <col min="1962" max="1962" width="48.140625" bestFit="1" customWidth="1"/>
    <col min="1963" max="1963" width="19.140625" bestFit="1" customWidth="1"/>
    <col min="1964" max="1964" width="38.140625" bestFit="1" customWidth="1"/>
    <col min="1965" max="1965" width="40.7109375" bestFit="1" customWidth="1"/>
    <col min="1966" max="1966" width="35.85546875" bestFit="1" customWidth="1"/>
    <col min="1967" max="1967" width="48.42578125" bestFit="1" customWidth="1"/>
    <col min="1968" max="1968" width="40.42578125" bestFit="1" customWidth="1"/>
    <col min="1969" max="1969" width="38.85546875" bestFit="1" customWidth="1"/>
    <col min="1970" max="1970" width="38.140625" bestFit="1" customWidth="1"/>
    <col min="1971" max="1971" width="31.42578125" bestFit="1" customWidth="1"/>
    <col min="1972" max="1972" width="20.85546875" bestFit="1" customWidth="1"/>
    <col min="1973" max="1973" width="18.85546875" bestFit="1" customWidth="1"/>
    <col min="1974" max="1974" width="23" bestFit="1" customWidth="1"/>
    <col min="1975" max="1975" width="35.85546875" bestFit="1" customWidth="1"/>
    <col min="1976" max="1976" width="48.42578125" bestFit="1" customWidth="1"/>
    <col min="1977" max="1977" width="40.42578125" bestFit="1" customWidth="1"/>
    <col min="1978" max="1978" width="27.28515625" bestFit="1" customWidth="1"/>
    <col min="1979" max="1979" width="46.28515625" bestFit="1" customWidth="1"/>
    <col min="1980" max="1980" width="48.85546875" bestFit="1" customWidth="1"/>
    <col min="1981" max="1981" width="44" bestFit="1" customWidth="1"/>
    <col min="1982" max="1982" width="56.5703125" bestFit="1" customWidth="1"/>
    <col min="1983" max="1983" width="48.5703125" bestFit="1" customWidth="1"/>
    <col min="1984" max="1984" width="47" bestFit="1" customWidth="1"/>
    <col min="1985" max="1985" width="46.28515625" bestFit="1" customWidth="1"/>
    <col min="1986" max="1986" width="39.5703125" bestFit="1" customWidth="1"/>
    <col min="1987" max="1987" width="29" bestFit="1" customWidth="1"/>
    <col min="1988" max="1988" width="27" bestFit="1" customWidth="1"/>
    <col min="1989" max="1989" width="31.140625" bestFit="1" customWidth="1"/>
    <col min="1990" max="1990" width="44" bestFit="1" customWidth="1"/>
    <col min="1991" max="1991" width="56.5703125" bestFit="1" customWidth="1"/>
    <col min="1992" max="1992" width="48.5703125" bestFit="1" customWidth="1"/>
    <col min="1993" max="1993" width="19.140625" bestFit="1" customWidth="1"/>
    <col min="1994" max="1994" width="38.140625" bestFit="1" customWidth="1"/>
    <col min="1995" max="1995" width="40.7109375" bestFit="1" customWidth="1"/>
    <col min="1996" max="1996" width="35.85546875" bestFit="1" customWidth="1"/>
    <col min="1997" max="1997" width="48.42578125" bestFit="1" customWidth="1"/>
    <col min="1998" max="1998" width="40.42578125" bestFit="1" customWidth="1"/>
    <col min="1999" max="1999" width="38.85546875" bestFit="1" customWidth="1"/>
    <col min="2000" max="2000" width="38.140625" bestFit="1" customWidth="1"/>
    <col min="2001" max="2001" width="31.42578125" bestFit="1" customWidth="1"/>
    <col min="2002" max="2002" width="20.85546875" bestFit="1" customWidth="1"/>
    <col min="2003" max="2003" width="18.85546875" bestFit="1" customWidth="1"/>
    <col min="2004" max="2004" width="23" bestFit="1" customWidth="1"/>
    <col min="2005" max="2005" width="35.85546875" bestFit="1" customWidth="1"/>
    <col min="2006" max="2006" width="48.42578125" bestFit="1" customWidth="1"/>
    <col min="2007" max="2007" width="40.42578125" bestFit="1" customWidth="1"/>
    <col min="2008" max="2008" width="33.42578125" bestFit="1" customWidth="1"/>
    <col min="2009" max="2009" width="52.42578125" bestFit="1" customWidth="1"/>
    <col min="2010" max="2010" width="55.140625" bestFit="1" customWidth="1"/>
    <col min="2011" max="2011" width="50.140625" bestFit="1" customWidth="1"/>
    <col min="2012" max="2012" width="62.85546875" bestFit="1" customWidth="1"/>
    <col min="2013" max="2013" width="54.85546875" bestFit="1" customWidth="1"/>
    <col min="2014" max="2014" width="53.140625" bestFit="1" customWidth="1"/>
    <col min="2015" max="2015" width="52.42578125" bestFit="1" customWidth="1"/>
    <col min="2016" max="2016" width="45.7109375" bestFit="1" customWidth="1"/>
    <col min="2017" max="2017" width="35.28515625" bestFit="1" customWidth="1"/>
    <col min="2018" max="2018" width="33.140625" bestFit="1" customWidth="1"/>
    <col min="2019" max="2019" width="37.28515625" bestFit="1" customWidth="1"/>
    <col min="2020" max="2020" width="50.140625" bestFit="1" customWidth="1"/>
    <col min="2021" max="2021" width="62.85546875" bestFit="1" customWidth="1"/>
    <col min="2022" max="2022" width="54.85546875" bestFit="1" customWidth="1"/>
    <col min="2023" max="2023" width="19.140625" bestFit="1" customWidth="1"/>
    <col min="2024" max="2024" width="38.140625" bestFit="1" customWidth="1"/>
    <col min="2025" max="2025" width="40.7109375" bestFit="1" customWidth="1"/>
    <col min="2026" max="2026" width="35.85546875" bestFit="1" customWidth="1"/>
    <col min="2027" max="2027" width="48.42578125" bestFit="1" customWidth="1"/>
    <col min="2028" max="2028" width="40.42578125" bestFit="1" customWidth="1"/>
    <col min="2029" max="2029" width="38.85546875" bestFit="1" customWidth="1"/>
    <col min="2030" max="2030" width="38.140625" bestFit="1" customWidth="1"/>
    <col min="2031" max="2031" width="31.42578125" bestFit="1" customWidth="1"/>
    <col min="2032" max="2032" width="20.85546875" bestFit="1" customWidth="1"/>
    <col min="2033" max="2033" width="18.85546875" bestFit="1" customWidth="1"/>
    <col min="2034" max="2034" width="23" bestFit="1" customWidth="1"/>
    <col min="2035" max="2035" width="35.85546875" bestFit="1" customWidth="1"/>
    <col min="2036" max="2036" width="48.42578125" bestFit="1" customWidth="1"/>
    <col min="2037" max="2037" width="40.42578125" bestFit="1" customWidth="1"/>
    <col min="2038" max="2038" width="31.7109375" bestFit="1" customWidth="1"/>
    <col min="2039" max="2039" width="50.7109375" bestFit="1" customWidth="1"/>
    <col min="2040" max="2040" width="53.28515625" bestFit="1" customWidth="1"/>
    <col min="2041" max="2041" width="48.42578125" bestFit="1" customWidth="1"/>
    <col min="2042" max="2042" width="61" bestFit="1" customWidth="1"/>
    <col min="2043" max="2043" width="53" bestFit="1" customWidth="1"/>
    <col min="2044" max="2044" width="51.42578125" bestFit="1" customWidth="1"/>
    <col min="2045" max="2045" width="50.7109375" bestFit="1" customWidth="1"/>
    <col min="2046" max="2046" width="44" bestFit="1" customWidth="1"/>
    <col min="2047" max="2047" width="33.42578125" bestFit="1" customWidth="1"/>
    <col min="2048" max="2048" width="31.42578125" bestFit="1" customWidth="1"/>
    <col min="2049" max="2049" width="35.5703125" bestFit="1" customWidth="1"/>
    <col min="2050" max="2050" width="48.42578125" bestFit="1" customWidth="1"/>
    <col min="2051" max="2051" width="61" bestFit="1" customWidth="1"/>
    <col min="2052" max="2052" width="53" bestFit="1" customWidth="1"/>
    <col min="2053" max="2053" width="20.7109375" bestFit="1" customWidth="1"/>
    <col min="2054" max="2054" width="38.140625" bestFit="1" customWidth="1"/>
    <col min="2055" max="2055" width="40.7109375" bestFit="1" customWidth="1"/>
    <col min="2056" max="2056" width="35.85546875" bestFit="1" customWidth="1"/>
    <col min="2057" max="2057" width="48.42578125" bestFit="1" customWidth="1"/>
    <col min="2058" max="2058" width="40.42578125" bestFit="1" customWidth="1"/>
    <col min="2059" max="2059" width="38.85546875" bestFit="1" customWidth="1"/>
    <col min="2060" max="2060" width="38.140625" bestFit="1" customWidth="1"/>
    <col min="2061" max="2061" width="31.42578125" bestFit="1" customWidth="1"/>
    <col min="2062" max="2062" width="20.85546875" bestFit="1" customWidth="1"/>
    <col min="2063" max="2063" width="18.85546875" bestFit="1" customWidth="1"/>
    <col min="2064" max="2064" width="23" bestFit="1" customWidth="1"/>
    <col min="2065" max="2065" width="35.85546875" bestFit="1" customWidth="1"/>
    <col min="2066" max="2066" width="48.42578125" bestFit="1" customWidth="1"/>
    <col min="2067" max="2067" width="40.42578125" bestFit="1" customWidth="1"/>
    <col min="2068" max="2068" width="37.7109375" bestFit="1" customWidth="1"/>
    <col min="2069" max="2069" width="56.7109375" bestFit="1" customWidth="1"/>
    <col min="2070" max="2070" width="59.42578125" bestFit="1" customWidth="1"/>
    <col min="2071" max="2071" width="54.5703125" bestFit="1" customWidth="1"/>
    <col min="2072" max="2072" width="67.140625" bestFit="1" customWidth="1"/>
    <col min="2073" max="2073" width="59.140625" bestFit="1" customWidth="1"/>
    <col min="2074" max="2074" width="57.42578125" bestFit="1" customWidth="1"/>
    <col min="2075" max="2075" width="56.7109375" bestFit="1" customWidth="1"/>
    <col min="2076" max="2076" width="50" bestFit="1" customWidth="1"/>
    <col min="2077" max="2077" width="39.5703125" bestFit="1" customWidth="1"/>
    <col min="2078" max="2078" width="37.42578125" bestFit="1" customWidth="1"/>
    <col min="2079" max="2079" width="41.5703125" bestFit="1" customWidth="1"/>
    <col min="2080" max="2080" width="54.5703125" bestFit="1" customWidth="1"/>
    <col min="2081" max="2081" width="67.140625" bestFit="1" customWidth="1"/>
    <col min="2082" max="2082" width="59.140625" bestFit="1" customWidth="1"/>
    <col min="2083" max="2083" width="19.140625" bestFit="1" customWidth="1"/>
    <col min="2084" max="2084" width="38.140625" bestFit="1" customWidth="1"/>
    <col min="2085" max="2085" width="40.7109375" bestFit="1" customWidth="1"/>
    <col min="2086" max="2086" width="35.85546875" bestFit="1" customWidth="1"/>
    <col min="2087" max="2087" width="48.42578125" bestFit="1" customWidth="1"/>
    <col min="2088" max="2088" width="40.42578125" bestFit="1" customWidth="1"/>
    <col min="2089" max="2089" width="38.85546875" bestFit="1" customWidth="1"/>
    <col min="2090" max="2090" width="38.140625" bestFit="1" customWidth="1"/>
    <col min="2091" max="2091" width="31.42578125" bestFit="1" customWidth="1"/>
    <col min="2092" max="2092" width="20.85546875" bestFit="1" customWidth="1"/>
    <col min="2093" max="2093" width="18.85546875" bestFit="1" customWidth="1"/>
    <col min="2094" max="2094" width="23" bestFit="1" customWidth="1"/>
    <col min="2095" max="2095" width="35.85546875" bestFit="1" customWidth="1"/>
    <col min="2096" max="2096" width="48.42578125" bestFit="1" customWidth="1"/>
    <col min="2097" max="2097" width="40.42578125" bestFit="1" customWidth="1"/>
    <col min="2098" max="2098" width="30.7109375" bestFit="1" customWidth="1"/>
    <col min="2099" max="2099" width="49.5703125" bestFit="1" customWidth="1"/>
    <col min="2100" max="2100" width="52.28515625" bestFit="1" customWidth="1"/>
    <col min="2101" max="2101" width="47.42578125" bestFit="1" customWidth="1"/>
    <col min="2102" max="2102" width="60" bestFit="1" customWidth="1"/>
    <col min="2103" max="2103" width="52" bestFit="1" customWidth="1"/>
    <col min="2104" max="2104" width="50.42578125" bestFit="1" customWidth="1"/>
    <col min="2105" max="2105" width="49.5703125" bestFit="1" customWidth="1"/>
    <col min="2106" max="2106" width="43" bestFit="1" customWidth="1"/>
    <col min="2107" max="2107" width="32.42578125" bestFit="1" customWidth="1"/>
    <col min="2108" max="2108" width="30.42578125" bestFit="1" customWidth="1"/>
    <col min="2109" max="2109" width="34.5703125" bestFit="1" customWidth="1"/>
    <col min="2110" max="2110" width="47.42578125" bestFit="1" customWidth="1"/>
    <col min="2111" max="2111" width="60" bestFit="1" customWidth="1"/>
    <col min="2112" max="2112" width="52" bestFit="1" customWidth="1"/>
    <col min="2113" max="2113" width="19.140625" bestFit="1" customWidth="1"/>
    <col min="2114" max="2114" width="38.140625" bestFit="1" customWidth="1"/>
    <col min="2115" max="2115" width="40.7109375" bestFit="1" customWidth="1"/>
    <col min="2116" max="2116" width="35.85546875" bestFit="1" customWidth="1"/>
    <col min="2117" max="2117" width="48.42578125" bestFit="1" customWidth="1"/>
    <col min="2118" max="2118" width="40.42578125" bestFit="1" customWidth="1"/>
    <col min="2119" max="2119" width="38.85546875" bestFit="1" customWidth="1"/>
    <col min="2120" max="2120" width="38.140625" bestFit="1" customWidth="1"/>
    <col min="2121" max="2121" width="31.42578125" bestFit="1" customWidth="1"/>
    <col min="2122" max="2122" width="20.85546875" bestFit="1" customWidth="1"/>
    <col min="2123" max="2123" width="18.85546875" bestFit="1" customWidth="1"/>
    <col min="2124" max="2124" width="23" bestFit="1" customWidth="1"/>
    <col min="2125" max="2125" width="35.85546875" bestFit="1" customWidth="1"/>
    <col min="2126" max="2126" width="48.42578125" bestFit="1" customWidth="1"/>
    <col min="2127" max="2127" width="40.42578125" bestFit="1" customWidth="1"/>
    <col min="2128" max="2128" width="32.28515625" bestFit="1" customWidth="1"/>
    <col min="2129" max="2129" width="51.28515625" bestFit="1" customWidth="1"/>
    <col min="2130" max="2130" width="53.85546875" bestFit="1" customWidth="1"/>
    <col min="2131" max="2131" width="49" bestFit="1" customWidth="1"/>
    <col min="2132" max="2132" width="61.5703125" bestFit="1" customWidth="1"/>
    <col min="2133" max="2133" width="53.5703125" bestFit="1" customWidth="1"/>
    <col min="2134" max="2134" width="52" bestFit="1" customWidth="1"/>
    <col min="2135" max="2135" width="51.28515625" bestFit="1" customWidth="1"/>
    <col min="2136" max="2136" width="44.5703125" bestFit="1" customWidth="1"/>
    <col min="2137" max="2137" width="34.140625" bestFit="1" customWidth="1"/>
    <col min="2138" max="2138" width="32" bestFit="1" customWidth="1"/>
    <col min="2139" max="2139" width="36.140625" bestFit="1" customWidth="1"/>
    <col min="2140" max="2140" width="49" bestFit="1" customWidth="1"/>
    <col min="2141" max="2141" width="61.5703125" bestFit="1" customWidth="1"/>
    <col min="2142" max="2142" width="53.5703125" bestFit="1" customWidth="1"/>
    <col min="2143" max="2143" width="19.140625" bestFit="1" customWidth="1"/>
    <col min="2144" max="2144" width="38.140625" bestFit="1" customWidth="1"/>
    <col min="2145" max="2145" width="40.7109375" bestFit="1" customWidth="1"/>
    <col min="2146" max="2146" width="35.85546875" bestFit="1" customWidth="1"/>
    <col min="2147" max="2147" width="48.42578125" bestFit="1" customWidth="1"/>
    <col min="2148" max="2148" width="40.42578125" bestFit="1" customWidth="1"/>
    <col min="2149" max="2149" width="38.85546875" bestFit="1" customWidth="1"/>
    <col min="2150" max="2150" width="38.140625" bestFit="1" customWidth="1"/>
    <col min="2151" max="2151" width="31.42578125" bestFit="1" customWidth="1"/>
    <col min="2152" max="2152" width="20.85546875" bestFit="1" customWidth="1"/>
    <col min="2153" max="2153" width="18.85546875" bestFit="1" customWidth="1"/>
    <col min="2154" max="2154" width="23" bestFit="1" customWidth="1"/>
    <col min="2155" max="2155" width="35.85546875" bestFit="1" customWidth="1"/>
    <col min="2156" max="2156" width="48.42578125" bestFit="1" customWidth="1"/>
    <col min="2157" max="2157" width="40.42578125" bestFit="1" customWidth="1"/>
    <col min="2158" max="2158" width="25.7109375" bestFit="1" customWidth="1"/>
    <col min="2159" max="2159" width="44.5703125" bestFit="1" customWidth="1"/>
    <col min="2160" max="2160" width="47.28515625" bestFit="1" customWidth="1"/>
    <col min="2161" max="2161" width="42.42578125" bestFit="1" customWidth="1"/>
    <col min="2162" max="2162" width="55" bestFit="1" customWidth="1"/>
    <col min="2163" max="2163" width="47" bestFit="1" customWidth="1"/>
    <col min="2164" max="2164" width="45.28515625" bestFit="1" customWidth="1"/>
    <col min="2165" max="2165" width="44.5703125" bestFit="1" customWidth="1"/>
    <col min="2166" max="2166" width="38" bestFit="1" customWidth="1"/>
    <col min="2167" max="2167" width="27.42578125" bestFit="1" customWidth="1"/>
    <col min="2168" max="2168" width="25.28515625" bestFit="1" customWidth="1"/>
    <col min="2169" max="2169" width="29.42578125" bestFit="1" customWidth="1"/>
    <col min="2170" max="2170" width="42.42578125" bestFit="1" customWidth="1"/>
    <col min="2171" max="2171" width="55" bestFit="1" customWidth="1"/>
    <col min="2172" max="2172" width="47" bestFit="1" customWidth="1"/>
    <col min="2173" max="2173" width="19.140625" bestFit="1" customWidth="1"/>
    <col min="2174" max="2174" width="38.140625" bestFit="1" customWidth="1"/>
    <col min="2175" max="2175" width="40.7109375" bestFit="1" customWidth="1"/>
    <col min="2176" max="2176" width="35.85546875" bestFit="1" customWidth="1"/>
    <col min="2177" max="2177" width="48.42578125" bestFit="1" customWidth="1"/>
    <col min="2178" max="2178" width="40.42578125" bestFit="1" customWidth="1"/>
    <col min="2179" max="2179" width="38.85546875" bestFit="1" customWidth="1"/>
    <col min="2180" max="2180" width="38.140625" bestFit="1" customWidth="1"/>
    <col min="2181" max="2181" width="31.42578125" bestFit="1" customWidth="1"/>
    <col min="2182" max="2182" width="20.85546875" bestFit="1" customWidth="1"/>
    <col min="2183" max="2183" width="18.85546875" bestFit="1" customWidth="1"/>
    <col min="2184" max="2184" width="23" bestFit="1" customWidth="1"/>
    <col min="2185" max="2185" width="35.85546875" bestFit="1" customWidth="1"/>
    <col min="2186" max="2186" width="48.42578125" bestFit="1" customWidth="1"/>
    <col min="2187" max="2187" width="40.42578125" bestFit="1" customWidth="1"/>
    <col min="2188" max="2188" width="27.42578125" bestFit="1" customWidth="1"/>
    <col min="2189" max="2189" width="46.42578125" bestFit="1" customWidth="1"/>
    <col min="2190" max="2190" width="49" bestFit="1" customWidth="1"/>
    <col min="2191" max="2191" width="44.140625" bestFit="1" customWidth="1"/>
    <col min="2192" max="2192" width="56.7109375" bestFit="1" customWidth="1"/>
    <col min="2193" max="2193" width="48.7109375" bestFit="1" customWidth="1"/>
    <col min="2194" max="2194" width="47.140625" bestFit="1" customWidth="1"/>
    <col min="2195" max="2195" width="46.42578125" bestFit="1" customWidth="1"/>
    <col min="2196" max="2196" width="39.7109375" bestFit="1" customWidth="1"/>
    <col min="2197" max="2197" width="29.140625" bestFit="1" customWidth="1"/>
    <col min="2198" max="2198" width="27.140625" bestFit="1" customWidth="1"/>
    <col min="2199" max="2199" width="31.28515625" bestFit="1" customWidth="1"/>
    <col min="2200" max="2200" width="44.140625" bestFit="1" customWidth="1"/>
    <col min="2201" max="2201" width="56.7109375" bestFit="1" customWidth="1"/>
    <col min="2202" max="2202" width="48.7109375" bestFit="1" customWidth="1"/>
    <col min="2203" max="2203" width="19.140625" bestFit="1" customWidth="1"/>
    <col min="2204" max="2204" width="38.140625" bestFit="1" customWidth="1"/>
    <col min="2205" max="2205" width="40.7109375" bestFit="1" customWidth="1"/>
    <col min="2206" max="2206" width="35.85546875" bestFit="1" customWidth="1"/>
    <col min="2207" max="2207" width="48.42578125" bestFit="1" customWidth="1"/>
    <col min="2208" max="2208" width="40.42578125" bestFit="1" customWidth="1"/>
    <col min="2209" max="2209" width="38.85546875" bestFit="1" customWidth="1"/>
    <col min="2210" max="2210" width="38.140625" bestFit="1" customWidth="1"/>
    <col min="2211" max="2211" width="31.42578125" bestFit="1" customWidth="1"/>
    <col min="2212" max="2212" width="20.85546875" bestFit="1" customWidth="1"/>
    <col min="2213" max="2213" width="18.85546875" bestFit="1" customWidth="1"/>
    <col min="2214" max="2214" width="23" bestFit="1" customWidth="1"/>
    <col min="2215" max="2215" width="35.85546875" bestFit="1" customWidth="1"/>
    <col min="2216" max="2216" width="48.42578125" bestFit="1" customWidth="1"/>
    <col min="2217" max="2217" width="40.42578125" bestFit="1" customWidth="1"/>
    <col min="2218" max="2218" width="28" bestFit="1" customWidth="1"/>
    <col min="2219" max="2219" width="47" bestFit="1" customWidth="1"/>
    <col min="2220" max="2220" width="49.5703125" bestFit="1" customWidth="1"/>
    <col min="2221" max="2221" width="44.7109375" bestFit="1" customWidth="1"/>
    <col min="2222" max="2222" width="57.28515625" bestFit="1" customWidth="1"/>
    <col min="2223" max="2223" width="49.28515625" bestFit="1" customWidth="1"/>
    <col min="2224" max="2224" width="47.7109375" bestFit="1" customWidth="1"/>
    <col min="2225" max="2225" width="47" bestFit="1" customWidth="1"/>
    <col min="2226" max="2226" width="40.28515625" bestFit="1" customWidth="1"/>
    <col min="2227" max="2227" width="29.85546875" bestFit="1" customWidth="1"/>
    <col min="2228" max="2228" width="27.7109375" bestFit="1" customWidth="1"/>
    <col min="2229" max="2229" width="31.85546875" bestFit="1" customWidth="1"/>
    <col min="2230" max="2230" width="44.7109375" bestFit="1" customWidth="1"/>
    <col min="2231" max="2231" width="57.28515625" bestFit="1" customWidth="1"/>
    <col min="2232" max="2232" width="49.28515625" bestFit="1" customWidth="1"/>
    <col min="2233" max="2233" width="28.85546875" bestFit="1" customWidth="1"/>
    <col min="2234" max="2234" width="47.85546875" bestFit="1" customWidth="1"/>
    <col min="2235" max="2235" width="50.5703125" bestFit="1" customWidth="1"/>
    <col min="2236" max="2236" width="45.5703125" bestFit="1" customWidth="1"/>
    <col min="2237" max="2237" width="58.140625" bestFit="1" customWidth="1"/>
    <col min="2238" max="2238" width="50.140625" bestFit="1" customWidth="1"/>
    <col min="2239" max="2239" width="48.5703125" bestFit="1" customWidth="1"/>
    <col min="2240" max="2240" width="47.85546875" bestFit="1" customWidth="1"/>
    <col min="2241" max="2241" width="41.140625" bestFit="1" customWidth="1"/>
    <col min="2242" max="2242" width="30.7109375" bestFit="1" customWidth="1"/>
    <col min="2243" max="2243" width="28.5703125" bestFit="1" customWidth="1"/>
    <col min="2244" max="2244" width="32.7109375" bestFit="1" customWidth="1"/>
    <col min="2245" max="2245" width="45.5703125" bestFit="1" customWidth="1"/>
    <col min="2246" max="2246" width="58.140625" bestFit="1" customWidth="1"/>
    <col min="2247" max="2247" width="50.140625" bestFit="1" customWidth="1"/>
    <col min="2248" max="2248" width="19.140625" bestFit="1" customWidth="1"/>
    <col min="2249" max="2249" width="38.140625" bestFit="1" customWidth="1"/>
    <col min="2250" max="2250" width="40.7109375" bestFit="1" customWidth="1"/>
    <col min="2251" max="2251" width="35.85546875" bestFit="1" customWidth="1"/>
    <col min="2252" max="2252" width="48.42578125" bestFit="1" customWidth="1"/>
    <col min="2253" max="2253" width="40.42578125" bestFit="1" customWidth="1"/>
    <col min="2254" max="2254" width="38.85546875" bestFit="1" customWidth="1"/>
    <col min="2255" max="2255" width="38.140625" bestFit="1" customWidth="1"/>
    <col min="2256" max="2256" width="31.42578125" bestFit="1" customWidth="1"/>
    <col min="2257" max="2257" width="20.85546875" bestFit="1" customWidth="1"/>
    <col min="2258" max="2258" width="18.85546875" bestFit="1" customWidth="1"/>
    <col min="2259" max="2259" width="23" bestFit="1" customWidth="1"/>
    <col min="2260" max="2260" width="35.85546875" bestFit="1" customWidth="1"/>
    <col min="2261" max="2261" width="48.42578125" bestFit="1" customWidth="1"/>
    <col min="2262" max="2262" width="40.42578125" bestFit="1" customWidth="1"/>
    <col min="2263" max="2263" width="31.42578125" bestFit="1" customWidth="1"/>
    <col min="2264" max="2264" width="50.42578125" bestFit="1" customWidth="1"/>
    <col min="2265" max="2265" width="53" bestFit="1" customWidth="1"/>
    <col min="2266" max="2266" width="48.140625" bestFit="1" customWidth="1"/>
    <col min="2267" max="2267" width="60.7109375" bestFit="1" customWidth="1"/>
    <col min="2268" max="2268" width="52.7109375" bestFit="1" customWidth="1"/>
    <col min="2269" max="2269" width="51.140625" bestFit="1" customWidth="1"/>
    <col min="2270" max="2270" width="50.42578125" bestFit="1" customWidth="1"/>
    <col min="2271" max="2271" width="43.7109375" bestFit="1" customWidth="1"/>
    <col min="2272" max="2272" width="33.140625" bestFit="1" customWidth="1"/>
    <col min="2273" max="2273" width="31.140625" bestFit="1" customWidth="1"/>
    <col min="2274" max="2274" width="35.28515625" bestFit="1" customWidth="1"/>
    <col min="2275" max="2275" width="48.140625" bestFit="1" customWidth="1"/>
    <col min="2276" max="2276" width="60.7109375" bestFit="1" customWidth="1"/>
    <col min="2277" max="2277" width="52.7109375" bestFit="1" customWidth="1"/>
    <col min="2278" max="2278" width="19.140625" bestFit="1" customWidth="1"/>
    <col min="2279" max="2279" width="38.140625" bestFit="1" customWidth="1"/>
    <col min="2280" max="2280" width="40.7109375" bestFit="1" customWidth="1"/>
    <col min="2281" max="2281" width="35.85546875" bestFit="1" customWidth="1"/>
    <col min="2282" max="2282" width="48.42578125" bestFit="1" customWidth="1"/>
    <col min="2283" max="2283" width="40.42578125" bestFit="1" customWidth="1"/>
    <col min="2284" max="2284" width="38.85546875" bestFit="1" customWidth="1"/>
    <col min="2285" max="2285" width="38.140625" bestFit="1" customWidth="1"/>
    <col min="2286" max="2286" width="31.42578125" bestFit="1" customWidth="1"/>
    <col min="2287" max="2287" width="20.85546875" bestFit="1" customWidth="1"/>
    <col min="2288" max="2288" width="18.85546875" bestFit="1" customWidth="1"/>
    <col min="2289" max="2289" width="23" bestFit="1" customWidth="1"/>
    <col min="2290" max="2290" width="35.85546875" bestFit="1" customWidth="1"/>
    <col min="2291" max="2291" width="48.42578125" bestFit="1" customWidth="1"/>
    <col min="2292" max="2292" width="40.42578125" bestFit="1" customWidth="1"/>
    <col min="2293" max="2293" width="34" bestFit="1" customWidth="1"/>
    <col min="2294" max="2294" width="52.85546875" bestFit="1" customWidth="1"/>
    <col min="2295" max="2295" width="55.5703125" bestFit="1" customWidth="1"/>
    <col min="2296" max="2296" width="50.7109375" bestFit="1" customWidth="1"/>
    <col min="2297" max="2297" width="63.28515625" bestFit="1" customWidth="1"/>
    <col min="2298" max="2298" width="55.28515625" bestFit="1" customWidth="1"/>
    <col min="2299" max="2299" width="53.5703125" bestFit="1" customWidth="1"/>
    <col min="2300" max="2300" width="52.85546875" bestFit="1" customWidth="1"/>
    <col min="2301" max="2301" width="46.28515625" bestFit="1" customWidth="1"/>
    <col min="2302" max="2302" width="35.7109375" bestFit="1" customWidth="1"/>
    <col min="2303" max="2303" width="33.5703125" bestFit="1" customWidth="1"/>
    <col min="2304" max="2304" width="37.7109375" bestFit="1" customWidth="1"/>
    <col min="2305" max="2305" width="50.7109375" bestFit="1" customWidth="1"/>
    <col min="2306" max="2306" width="63.28515625" bestFit="1" customWidth="1"/>
    <col min="2307" max="2307" width="55.28515625" bestFit="1" customWidth="1"/>
    <col min="2308" max="2308" width="19.140625" bestFit="1" customWidth="1"/>
    <col min="2309" max="2309" width="38.140625" bestFit="1" customWidth="1"/>
    <col min="2310" max="2310" width="40.7109375" bestFit="1" customWidth="1"/>
    <col min="2311" max="2311" width="35.85546875" bestFit="1" customWidth="1"/>
    <col min="2312" max="2312" width="48.42578125" bestFit="1" customWidth="1"/>
    <col min="2313" max="2313" width="40.42578125" bestFit="1" customWidth="1"/>
    <col min="2314" max="2314" width="38.85546875" bestFit="1" customWidth="1"/>
    <col min="2315" max="2315" width="38.140625" bestFit="1" customWidth="1"/>
    <col min="2316" max="2316" width="31.42578125" bestFit="1" customWidth="1"/>
    <col min="2317" max="2317" width="20.85546875" bestFit="1" customWidth="1"/>
    <col min="2318" max="2318" width="18.85546875" bestFit="1" customWidth="1"/>
    <col min="2319" max="2319" width="23" bestFit="1" customWidth="1"/>
    <col min="2320" max="2320" width="35.85546875" bestFit="1" customWidth="1"/>
    <col min="2321" max="2321" width="48.42578125" bestFit="1" customWidth="1"/>
    <col min="2322" max="2322" width="40.42578125" bestFit="1" customWidth="1"/>
    <col min="2323" max="2323" width="28.5703125" bestFit="1" customWidth="1"/>
    <col min="2324" max="2324" width="47.5703125" bestFit="1" customWidth="1"/>
    <col min="2325" max="2325" width="50.140625" bestFit="1" customWidth="1"/>
    <col min="2326" max="2326" width="45.28515625" bestFit="1" customWidth="1"/>
    <col min="2327" max="2327" width="57.85546875" bestFit="1" customWidth="1"/>
    <col min="2328" max="2328" width="49.85546875" bestFit="1" customWidth="1"/>
    <col min="2329" max="2329" width="48.28515625" bestFit="1" customWidth="1"/>
    <col min="2330" max="2330" width="47.5703125" bestFit="1" customWidth="1"/>
    <col min="2331" max="2331" width="40.85546875" bestFit="1" customWidth="1"/>
    <col min="2332" max="2332" width="30.42578125" bestFit="1" customWidth="1"/>
    <col min="2333" max="2333" width="28.28515625" bestFit="1" customWidth="1"/>
    <col min="2334" max="2334" width="32.42578125" bestFit="1" customWidth="1"/>
    <col min="2335" max="2335" width="45.28515625" bestFit="1" customWidth="1"/>
    <col min="2336" max="2336" width="57.85546875" bestFit="1" customWidth="1"/>
    <col min="2337" max="2337" width="49.85546875" bestFit="1" customWidth="1"/>
    <col min="2338" max="2338" width="19.140625" bestFit="1" customWidth="1"/>
    <col min="2339" max="2339" width="38.140625" bestFit="1" customWidth="1"/>
    <col min="2340" max="2340" width="40.7109375" bestFit="1" customWidth="1"/>
    <col min="2341" max="2341" width="35.85546875" bestFit="1" customWidth="1"/>
    <col min="2342" max="2342" width="48.42578125" bestFit="1" customWidth="1"/>
    <col min="2343" max="2343" width="40.42578125" bestFit="1" customWidth="1"/>
    <col min="2344" max="2344" width="38.85546875" bestFit="1" customWidth="1"/>
    <col min="2345" max="2345" width="38.140625" bestFit="1" customWidth="1"/>
    <col min="2346" max="2346" width="31.42578125" bestFit="1" customWidth="1"/>
    <col min="2347" max="2347" width="20.85546875" bestFit="1" customWidth="1"/>
    <col min="2348" max="2348" width="18.85546875" bestFit="1" customWidth="1"/>
    <col min="2349" max="2349" width="23" bestFit="1" customWidth="1"/>
    <col min="2350" max="2350" width="35.85546875" bestFit="1" customWidth="1"/>
    <col min="2351" max="2351" width="48.42578125" bestFit="1" customWidth="1"/>
    <col min="2352" max="2352" width="40.42578125" bestFit="1" customWidth="1"/>
    <col min="2353" max="2353" width="28.85546875" bestFit="1" customWidth="1"/>
    <col min="2354" max="2354" width="47.85546875" bestFit="1" customWidth="1"/>
    <col min="2355" max="2355" width="50.5703125" bestFit="1" customWidth="1"/>
    <col min="2356" max="2356" width="45.5703125" bestFit="1" customWidth="1"/>
    <col min="2357" max="2357" width="58.140625" bestFit="1" customWidth="1"/>
    <col min="2358" max="2358" width="50.140625" bestFit="1" customWidth="1"/>
    <col min="2359" max="2359" width="48.5703125" bestFit="1" customWidth="1"/>
    <col min="2360" max="2360" width="47.85546875" bestFit="1" customWidth="1"/>
    <col min="2361" max="2361" width="41.140625" bestFit="1" customWidth="1"/>
    <col min="2362" max="2362" width="30.7109375" bestFit="1" customWidth="1"/>
    <col min="2363" max="2363" width="28.5703125" bestFit="1" customWidth="1"/>
    <col min="2364" max="2364" width="32.7109375" bestFit="1" customWidth="1"/>
    <col min="2365" max="2365" width="45.5703125" bestFit="1" customWidth="1"/>
    <col min="2366" max="2366" width="58.140625" bestFit="1" customWidth="1"/>
    <col min="2367" max="2367" width="50.140625" bestFit="1" customWidth="1"/>
    <col min="2368" max="2368" width="19.140625" bestFit="1" customWidth="1"/>
    <col min="2369" max="2369" width="38.140625" bestFit="1" customWidth="1"/>
    <col min="2370" max="2370" width="40.7109375" bestFit="1" customWidth="1"/>
    <col min="2371" max="2371" width="35.85546875" bestFit="1" customWidth="1"/>
    <col min="2372" max="2372" width="48.42578125" bestFit="1" customWidth="1"/>
    <col min="2373" max="2373" width="40.42578125" bestFit="1" customWidth="1"/>
    <col min="2374" max="2374" width="38.85546875" bestFit="1" customWidth="1"/>
    <col min="2375" max="2375" width="38.140625" bestFit="1" customWidth="1"/>
    <col min="2376" max="2376" width="31.42578125" bestFit="1" customWidth="1"/>
    <col min="2377" max="2377" width="20.85546875" bestFit="1" customWidth="1"/>
    <col min="2378" max="2378" width="18.85546875" bestFit="1" customWidth="1"/>
    <col min="2379" max="2379" width="23" bestFit="1" customWidth="1"/>
    <col min="2380" max="2380" width="35.85546875" bestFit="1" customWidth="1"/>
    <col min="2381" max="2381" width="48.42578125" bestFit="1" customWidth="1"/>
    <col min="2382" max="2382" width="40.42578125" bestFit="1" customWidth="1"/>
    <col min="2383" max="2383" width="27.140625" bestFit="1" customWidth="1"/>
    <col min="2384" max="2384" width="46" bestFit="1" customWidth="1"/>
    <col min="2385" max="2385" width="48.7109375" bestFit="1" customWidth="1"/>
    <col min="2386" max="2386" width="43.85546875" bestFit="1" customWidth="1"/>
    <col min="2387" max="2387" width="56.42578125" bestFit="1" customWidth="1"/>
    <col min="2388" max="2388" width="48.42578125" bestFit="1" customWidth="1"/>
    <col min="2389" max="2389" width="46.85546875" bestFit="1" customWidth="1"/>
    <col min="2390" max="2390" width="46" bestFit="1" customWidth="1"/>
    <col min="2391" max="2391" width="39.42578125" bestFit="1" customWidth="1"/>
    <col min="2392" max="2392" width="28.85546875" bestFit="1" customWidth="1"/>
    <col min="2393" max="2393" width="26.85546875" bestFit="1" customWidth="1"/>
    <col min="2394" max="2394" width="31" bestFit="1" customWidth="1"/>
    <col min="2395" max="2395" width="43.85546875" bestFit="1" customWidth="1"/>
    <col min="2396" max="2396" width="56.42578125" bestFit="1" customWidth="1"/>
    <col min="2397" max="2397" width="48.42578125" bestFit="1" customWidth="1"/>
    <col min="2398" max="2398" width="19.140625" bestFit="1" customWidth="1"/>
    <col min="2399" max="2399" width="38.140625" bestFit="1" customWidth="1"/>
    <col min="2400" max="2400" width="40.7109375" bestFit="1" customWidth="1"/>
    <col min="2401" max="2401" width="35.85546875" bestFit="1" customWidth="1"/>
    <col min="2402" max="2402" width="48.42578125" bestFit="1" customWidth="1"/>
    <col min="2403" max="2403" width="40.42578125" bestFit="1" customWidth="1"/>
    <col min="2404" max="2404" width="38.85546875" bestFit="1" customWidth="1"/>
    <col min="2405" max="2405" width="38.140625" bestFit="1" customWidth="1"/>
    <col min="2406" max="2406" width="31.42578125" bestFit="1" customWidth="1"/>
    <col min="2407" max="2407" width="20.85546875" bestFit="1" customWidth="1"/>
    <col min="2408" max="2408" width="18.85546875" bestFit="1" customWidth="1"/>
    <col min="2409" max="2409" width="23" bestFit="1" customWidth="1"/>
    <col min="2410" max="2410" width="35.85546875" bestFit="1" customWidth="1"/>
    <col min="2411" max="2411" width="48.42578125" bestFit="1" customWidth="1"/>
    <col min="2412" max="2412" width="40.42578125" bestFit="1" customWidth="1"/>
    <col min="2413" max="2413" width="26" bestFit="1" customWidth="1"/>
    <col min="2414" max="2414" width="44.85546875" bestFit="1" customWidth="1"/>
    <col min="2415" max="2415" width="47.5703125" bestFit="1" customWidth="1"/>
    <col min="2416" max="2416" width="42.7109375" bestFit="1" customWidth="1"/>
    <col min="2417" max="2417" width="55.28515625" bestFit="1" customWidth="1"/>
    <col min="2418" max="2418" width="47.28515625" bestFit="1" customWidth="1"/>
    <col min="2419" max="2419" width="45.5703125" bestFit="1" customWidth="1"/>
    <col min="2420" max="2420" width="44.85546875" bestFit="1" customWidth="1"/>
    <col min="2421" max="2421" width="38.28515625" bestFit="1" customWidth="1"/>
    <col min="2422" max="2422" width="27.7109375" bestFit="1" customWidth="1"/>
    <col min="2423" max="2423" width="25.7109375" bestFit="1" customWidth="1"/>
    <col min="2424" max="2424" width="29.85546875" bestFit="1" customWidth="1"/>
    <col min="2425" max="2425" width="42.7109375" bestFit="1" customWidth="1"/>
    <col min="2426" max="2426" width="55.28515625" bestFit="1" customWidth="1"/>
    <col min="2427" max="2427" width="47.28515625" bestFit="1" customWidth="1"/>
    <col min="2428" max="2428" width="19.140625" bestFit="1" customWidth="1"/>
    <col min="2429" max="2429" width="38.140625" bestFit="1" customWidth="1"/>
    <col min="2430" max="2430" width="40.7109375" bestFit="1" customWidth="1"/>
    <col min="2431" max="2431" width="35.85546875" bestFit="1" customWidth="1"/>
    <col min="2432" max="2432" width="48.42578125" bestFit="1" customWidth="1"/>
    <col min="2433" max="2433" width="40.42578125" bestFit="1" customWidth="1"/>
    <col min="2434" max="2434" width="38.85546875" bestFit="1" customWidth="1"/>
    <col min="2435" max="2435" width="38.140625" bestFit="1" customWidth="1"/>
    <col min="2436" max="2436" width="31.42578125" bestFit="1" customWidth="1"/>
    <col min="2437" max="2437" width="20.85546875" bestFit="1" customWidth="1"/>
    <col min="2438" max="2438" width="18.85546875" bestFit="1" customWidth="1"/>
    <col min="2439" max="2439" width="23" bestFit="1" customWidth="1"/>
    <col min="2440" max="2440" width="35.85546875" bestFit="1" customWidth="1"/>
    <col min="2441" max="2441" width="48.42578125" bestFit="1" customWidth="1"/>
    <col min="2442" max="2442" width="40.42578125" bestFit="1" customWidth="1"/>
    <col min="2443" max="2443" width="27.28515625" bestFit="1" customWidth="1"/>
    <col min="2444" max="2444" width="46.28515625" bestFit="1" customWidth="1"/>
    <col min="2445" max="2445" width="48.85546875" bestFit="1" customWidth="1"/>
    <col min="2446" max="2446" width="44" bestFit="1" customWidth="1"/>
    <col min="2447" max="2447" width="56.5703125" bestFit="1" customWidth="1"/>
    <col min="2448" max="2448" width="48.5703125" bestFit="1" customWidth="1"/>
    <col min="2449" max="2449" width="47" bestFit="1" customWidth="1"/>
    <col min="2450" max="2450" width="46.28515625" bestFit="1" customWidth="1"/>
    <col min="2451" max="2451" width="39.5703125" bestFit="1" customWidth="1"/>
    <col min="2452" max="2452" width="29" bestFit="1" customWidth="1"/>
    <col min="2453" max="2453" width="27" bestFit="1" customWidth="1"/>
    <col min="2454" max="2454" width="31.140625" bestFit="1" customWidth="1"/>
    <col min="2455" max="2455" width="44" bestFit="1" customWidth="1"/>
    <col min="2456" max="2456" width="56.5703125" bestFit="1" customWidth="1"/>
    <col min="2457" max="2457" width="48.5703125" bestFit="1" customWidth="1"/>
    <col min="2458" max="2458" width="19.140625" bestFit="1" customWidth="1"/>
    <col min="2459" max="2459" width="38.140625" bestFit="1" customWidth="1"/>
    <col min="2460" max="2460" width="40.7109375" bestFit="1" customWidth="1"/>
    <col min="2461" max="2461" width="35.85546875" bestFit="1" customWidth="1"/>
    <col min="2462" max="2462" width="48.42578125" bestFit="1" customWidth="1"/>
    <col min="2463" max="2463" width="40.42578125" bestFit="1" customWidth="1"/>
    <col min="2464" max="2464" width="38.85546875" bestFit="1" customWidth="1"/>
    <col min="2465" max="2465" width="38.140625" bestFit="1" customWidth="1"/>
    <col min="2466" max="2466" width="31.42578125" bestFit="1" customWidth="1"/>
    <col min="2467" max="2467" width="20.85546875" bestFit="1" customWidth="1"/>
    <col min="2468" max="2468" width="18.85546875" bestFit="1" customWidth="1"/>
    <col min="2469" max="2469" width="23" bestFit="1" customWidth="1"/>
    <col min="2470" max="2470" width="35.85546875" bestFit="1" customWidth="1"/>
    <col min="2471" max="2471" width="48.42578125" bestFit="1" customWidth="1"/>
    <col min="2472" max="2472" width="40.42578125" bestFit="1" customWidth="1"/>
    <col min="2473" max="2473" width="26.85546875" bestFit="1" customWidth="1"/>
    <col min="2474" max="2474" width="45.7109375" bestFit="1" customWidth="1"/>
    <col min="2475" max="2475" width="48.42578125" bestFit="1" customWidth="1"/>
    <col min="2476" max="2476" width="43.5703125" bestFit="1" customWidth="1"/>
    <col min="2477" max="2477" width="56.140625" bestFit="1" customWidth="1"/>
    <col min="2478" max="2478" width="48.140625" bestFit="1" customWidth="1"/>
    <col min="2479" max="2479" width="46.5703125" bestFit="1" customWidth="1"/>
    <col min="2480" max="2480" width="45.7109375" bestFit="1" customWidth="1"/>
    <col min="2481" max="2481" width="39.140625" bestFit="1" customWidth="1"/>
    <col min="2482" max="2482" width="28.5703125" bestFit="1" customWidth="1"/>
    <col min="2483" max="2483" width="26.5703125" bestFit="1" customWidth="1"/>
    <col min="2484" max="2484" width="30.7109375" bestFit="1" customWidth="1"/>
    <col min="2485" max="2485" width="43.5703125" bestFit="1" customWidth="1"/>
    <col min="2486" max="2486" width="56.140625" bestFit="1" customWidth="1"/>
    <col min="2487" max="2487" width="48.140625" bestFit="1" customWidth="1"/>
    <col min="2488" max="2488" width="19.140625" bestFit="1" customWidth="1"/>
    <col min="2489" max="2489" width="38.140625" bestFit="1" customWidth="1"/>
    <col min="2490" max="2490" width="40.7109375" bestFit="1" customWidth="1"/>
    <col min="2491" max="2491" width="35.85546875" bestFit="1" customWidth="1"/>
    <col min="2492" max="2492" width="48.42578125" bestFit="1" customWidth="1"/>
    <col min="2493" max="2493" width="40.42578125" bestFit="1" customWidth="1"/>
    <col min="2494" max="2494" width="38.85546875" bestFit="1" customWidth="1"/>
    <col min="2495" max="2495" width="38.140625" bestFit="1" customWidth="1"/>
    <col min="2496" max="2496" width="31.42578125" bestFit="1" customWidth="1"/>
    <col min="2497" max="2497" width="20.85546875" bestFit="1" customWidth="1"/>
    <col min="2498" max="2498" width="18.85546875" bestFit="1" customWidth="1"/>
    <col min="2499" max="2499" width="23" bestFit="1" customWidth="1"/>
    <col min="2500" max="2500" width="35.85546875" bestFit="1" customWidth="1"/>
    <col min="2501" max="2501" width="48.42578125" bestFit="1" customWidth="1"/>
    <col min="2502" max="2502" width="40.42578125" bestFit="1" customWidth="1"/>
    <col min="2503" max="2503" width="27.28515625" bestFit="1" customWidth="1"/>
    <col min="2504" max="2504" width="46.28515625" bestFit="1" customWidth="1"/>
    <col min="2505" max="2505" width="48.85546875" bestFit="1" customWidth="1"/>
    <col min="2506" max="2506" width="44" bestFit="1" customWidth="1"/>
    <col min="2507" max="2507" width="56.5703125" bestFit="1" customWidth="1"/>
    <col min="2508" max="2508" width="48.5703125" bestFit="1" customWidth="1"/>
    <col min="2509" max="2509" width="47" bestFit="1" customWidth="1"/>
    <col min="2510" max="2510" width="46.28515625" bestFit="1" customWidth="1"/>
    <col min="2511" max="2511" width="39.5703125" bestFit="1" customWidth="1"/>
    <col min="2512" max="2512" width="29" bestFit="1" customWidth="1"/>
    <col min="2513" max="2513" width="27" bestFit="1" customWidth="1"/>
    <col min="2514" max="2514" width="31.140625" bestFit="1" customWidth="1"/>
    <col min="2515" max="2515" width="44" bestFit="1" customWidth="1"/>
    <col min="2516" max="2516" width="56.5703125" bestFit="1" customWidth="1"/>
    <col min="2517" max="2517" width="48.5703125" bestFit="1" customWidth="1"/>
    <col min="2518" max="2518" width="19.140625" bestFit="1" customWidth="1"/>
    <col min="2519" max="2519" width="38.140625" bestFit="1" customWidth="1"/>
    <col min="2520" max="2520" width="40.7109375" bestFit="1" customWidth="1"/>
    <col min="2521" max="2521" width="35.85546875" bestFit="1" customWidth="1"/>
    <col min="2522" max="2522" width="48.42578125" bestFit="1" customWidth="1"/>
    <col min="2523" max="2523" width="40.42578125" bestFit="1" customWidth="1"/>
    <col min="2524" max="2524" width="38.85546875" bestFit="1" customWidth="1"/>
    <col min="2525" max="2525" width="38.140625" bestFit="1" customWidth="1"/>
    <col min="2526" max="2526" width="31.42578125" bestFit="1" customWidth="1"/>
    <col min="2527" max="2527" width="20.85546875" bestFit="1" customWidth="1"/>
    <col min="2528" max="2528" width="18.85546875" bestFit="1" customWidth="1"/>
    <col min="2529" max="2529" width="23" bestFit="1" customWidth="1"/>
    <col min="2530" max="2530" width="35.85546875" bestFit="1" customWidth="1"/>
    <col min="2531" max="2531" width="48.42578125" bestFit="1" customWidth="1"/>
    <col min="2532" max="2532" width="40.42578125" bestFit="1" customWidth="1"/>
    <col min="2533" max="2533" width="33.42578125" bestFit="1" customWidth="1"/>
    <col min="2534" max="2534" width="52.42578125" bestFit="1" customWidth="1"/>
    <col min="2535" max="2535" width="55.140625" bestFit="1" customWidth="1"/>
    <col min="2536" max="2536" width="50.140625" bestFit="1" customWidth="1"/>
    <col min="2537" max="2537" width="62.85546875" bestFit="1" customWidth="1"/>
    <col min="2538" max="2538" width="54.85546875" bestFit="1" customWidth="1"/>
    <col min="2539" max="2539" width="53.140625" bestFit="1" customWidth="1"/>
    <col min="2540" max="2540" width="52.42578125" bestFit="1" customWidth="1"/>
    <col min="2541" max="2541" width="45.7109375" bestFit="1" customWidth="1"/>
    <col min="2542" max="2542" width="35.28515625" bestFit="1" customWidth="1"/>
    <col min="2543" max="2543" width="33.140625" bestFit="1" customWidth="1"/>
    <col min="2544" max="2544" width="37.28515625" bestFit="1" customWidth="1"/>
    <col min="2545" max="2545" width="50.140625" bestFit="1" customWidth="1"/>
    <col min="2546" max="2546" width="62.85546875" bestFit="1" customWidth="1"/>
    <col min="2547" max="2547" width="54.85546875" bestFit="1" customWidth="1"/>
    <col min="2548" max="2548" width="19.140625" bestFit="1" customWidth="1"/>
    <col min="2549" max="2549" width="38.140625" bestFit="1" customWidth="1"/>
    <col min="2550" max="2550" width="40.7109375" bestFit="1" customWidth="1"/>
    <col min="2551" max="2551" width="35.85546875" bestFit="1" customWidth="1"/>
    <col min="2552" max="2552" width="48.42578125" bestFit="1" customWidth="1"/>
    <col min="2553" max="2553" width="40.42578125" bestFit="1" customWidth="1"/>
    <col min="2554" max="2554" width="38.85546875" bestFit="1" customWidth="1"/>
    <col min="2555" max="2555" width="38.140625" bestFit="1" customWidth="1"/>
    <col min="2556" max="2556" width="31.42578125" bestFit="1" customWidth="1"/>
    <col min="2557" max="2557" width="20.85546875" bestFit="1" customWidth="1"/>
    <col min="2558" max="2558" width="18.85546875" bestFit="1" customWidth="1"/>
    <col min="2559" max="2559" width="23" bestFit="1" customWidth="1"/>
    <col min="2560" max="2560" width="35.85546875" bestFit="1" customWidth="1"/>
    <col min="2561" max="2561" width="48.42578125" bestFit="1" customWidth="1"/>
    <col min="2562" max="2562" width="40.42578125" bestFit="1" customWidth="1"/>
    <col min="2563" max="2563" width="31.7109375" bestFit="1" customWidth="1"/>
    <col min="2564" max="2564" width="50.7109375" bestFit="1" customWidth="1"/>
    <col min="2565" max="2565" width="53.28515625" bestFit="1" customWidth="1"/>
    <col min="2566" max="2566" width="48.42578125" bestFit="1" customWidth="1"/>
    <col min="2567" max="2567" width="61" bestFit="1" customWidth="1"/>
    <col min="2568" max="2568" width="53" bestFit="1" customWidth="1"/>
    <col min="2569" max="2569" width="51.42578125" bestFit="1" customWidth="1"/>
    <col min="2570" max="2570" width="50.7109375" bestFit="1" customWidth="1"/>
    <col min="2571" max="2571" width="44" bestFit="1" customWidth="1"/>
    <col min="2572" max="2572" width="33.42578125" bestFit="1" customWidth="1"/>
    <col min="2573" max="2573" width="31.42578125" bestFit="1" customWidth="1"/>
    <col min="2574" max="2574" width="35.5703125" bestFit="1" customWidth="1"/>
    <col min="2575" max="2575" width="48.42578125" bestFit="1" customWidth="1"/>
    <col min="2576" max="2576" width="61" bestFit="1" customWidth="1"/>
    <col min="2577" max="2577" width="53" bestFit="1" customWidth="1"/>
    <col min="2578" max="2578" width="20.7109375" bestFit="1" customWidth="1"/>
    <col min="2579" max="2579" width="38.140625" bestFit="1" customWidth="1"/>
    <col min="2580" max="2580" width="40.7109375" bestFit="1" customWidth="1"/>
    <col min="2581" max="2581" width="35.85546875" bestFit="1" customWidth="1"/>
    <col min="2582" max="2582" width="48.42578125" bestFit="1" customWidth="1"/>
    <col min="2583" max="2583" width="40.42578125" bestFit="1" customWidth="1"/>
    <col min="2584" max="2584" width="38.85546875" bestFit="1" customWidth="1"/>
    <col min="2585" max="2585" width="38.140625" bestFit="1" customWidth="1"/>
    <col min="2586" max="2586" width="31.42578125" bestFit="1" customWidth="1"/>
    <col min="2587" max="2587" width="20.85546875" bestFit="1" customWidth="1"/>
    <col min="2588" max="2588" width="18.85546875" bestFit="1" customWidth="1"/>
    <col min="2589" max="2589" width="23" bestFit="1" customWidth="1"/>
    <col min="2590" max="2590" width="35.85546875" bestFit="1" customWidth="1"/>
    <col min="2591" max="2591" width="48.42578125" bestFit="1" customWidth="1"/>
    <col min="2592" max="2592" width="40.42578125" bestFit="1" customWidth="1"/>
    <col min="2593" max="2593" width="37.7109375" bestFit="1" customWidth="1"/>
    <col min="2594" max="2594" width="56.7109375" bestFit="1" customWidth="1"/>
    <col min="2595" max="2595" width="59.42578125" bestFit="1" customWidth="1"/>
    <col min="2596" max="2596" width="54.5703125" bestFit="1" customWidth="1"/>
    <col min="2597" max="2597" width="67.140625" bestFit="1" customWidth="1"/>
    <col min="2598" max="2598" width="59.140625" bestFit="1" customWidth="1"/>
    <col min="2599" max="2599" width="57.42578125" bestFit="1" customWidth="1"/>
    <col min="2600" max="2600" width="56.7109375" bestFit="1" customWidth="1"/>
    <col min="2601" max="2601" width="50" bestFit="1" customWidth="1"/>
    <col min="2602" max="2602" width="39.5703125" bestFit="1" customWidth="1"/>
    <col min="2603" max="2603" width="37.42578125" bestFit="1" customWidth="1"/>
    <col min="2604" max="2604" width="41.5703125" bestFit="1" customWidth="1"/>
    <col min="2605" max="2605" width="54.5703125" bestFit="1" customWidth="1"/>
    <col min="2606" max="2606" width="67.140625" bestFit="1" customWidth="1"/>
    <col min="2607" max="2607" width="59.140625" bestFit="1" customWidth="1"/>
    <col min="2608" max="2608" width="19.140625" bestFit="1" customWidth="1"/>
    <col min="2609" max="2609" width="38.140625" bestFit="1" customWidth="1"/>
    <col min="2610" max="2610" width="40.7109375" bestFit="1" customWidth="1"/>
    <col min="2611" max="2611" width="35.85546875" bestFit="1" customWidth="1"/>
    <col min="2612" max="2612" width="48.42578125" bestFit="1" customWidth="1"/>
    <col min="2613" max="2613" width="40.42578125" bestFit="1" customWidth="1"/>
    <col min="2614" max="2614" width="38.85546875" bestFit="1" customWidth="1"/>
    <col min="2615" max="2615" width="38.140625" bestFit="1" customWidth="1"/>
    <col min="2616" max="2616" width="31.42578125" bestFit="1" customWidth="1"/>
    <col min="2617" max="2617" width="20.85546875" bestFit="1" customWidth="1"/>
    <col min="2618" max="2618" width="18.85546875" bestFit="1" customWidth="1"/>
    <col min="2619" max="2619" width="23" bestFit="1" customWidth="1"/>
    <col min="2620" max="2620" width="35.85546875" bestFit="1" customWidth="1"/>
    <col min="2621" max="2621" width="48.42578125" bestFit="1" customWidth="1"/>
    <col min="2622" max="2622" width="40.42578125" bestFit="1" customWidth="1"/>
    <col min="2623" max="2623" width="30.7109375" bestFit="1" customWidth="1"/>
    <col min="2624" max="2624" width="49.5703125" bestFit="1" customWidth="1"/>
    <col min="2625" max="2625" width="52.28515625" bestFit="1" customWidth="1"/>
    <col min="2626" max="2626" width="47.42578125" bestFit="1" customWidth="1"/>
    <col min="2627" max="2627" width="60" bestFit="1" customWidth="1"/>
    <col min="2628" max="2628" width="52" bestFit="1" customWidth="1"/>
    <col min="2629" max="2629" width="50.42578125" bestFit="1" customWidth="1"/>
    <col min="2630" max="2630" width="49.5703125" bestFit="1" customWidth="1"/>
    <col min="2631" max="2631" width="43" bestFit="1" customWidth="1"/>
    <col min="2632" max="2632" width="32.42578125" bestFit="1" customWidth="1"/>
    <col min="2633" max="2633" width="30.42578125" bestFit="1" customWidth="1"/>
    <col min="2634" max="2634" width="34.5703125" bestFit="1" customWidth="1"/>
    <col min="2635" max="2635" width="47.42578125" bestFit="1" customWidth="1"/>
    <col min="2636" max="2636" width="60" bestFit="1" customWidth="1"/>
    <col min="2637" max="2637" width="52" bestFit="1" customWidth="1"/>
    <col min="2638" max="2638" width="19.140625" bestFit="1" customWidth="1"/>
    <col min="2639" max="2639" width="38.140625" bestFit="1" customWidth="1"/>
    <col min="2640" max="2640" width="40.7109375" bestFit="1" customWidth="1"/>
    <col min="2641" max="2641" width="35.85546875" bestFit="1" customWidth="1"/>
    <col min="2642" max="2642" width="48.42578125" bestFit="1" customWidth="1"/>
    <col min="2643" max="2643" width="40.42578125" bestFit="1" customWidth="1"/>
    <col min="2644" max="2644" width="38.85546875" bestFit="1" customWidth="1"/>
    <col min="2645" max="2645" width="38.140625" bestFit="1" customWidth="1"/>
    <col min="2646" max="2646" width="31.42578125" bestFit="1" customWidth="1"/>
    <col min="2647" max="2647" width="20.85546875" bestFit="1" customWidth="1"/>
    <col min="2648" max="2648" width="18.85546875" bestFit="1" customWidth="1"/>
    <col min="2649" max="2649" width="23" bestFit="1" customWidth="1"/>
    <col min="2650" max="2650" width="35.85546875" bestFit="1" customWidth="1"/>
    <col min="2651" max="2651" width="48.42578125" bestFit="1" customWidth="1"/>
    <col min="2652" max="2652" width="40.42578125" bestFit="1" customWidth="1"/>
    <col min="2653" max="2653" width="32.28515625" bestFit="1" customWidth="1"/>
    <col min="2654" max="2654" width="51.28515625" bestFit="1" customWidth="1"/>
    <col min="2655" max="2655" width="53.85546875" bestFit="1" customWidth="1"/>
    <col min="2656" max="2656" width="49" bestFit="1" customWidth="1"/>
    <col min="2657" max="2657" width="61.5703125" bestFit="1" customWidth="1"/>
    <col min="2658" max="2658" width="53.5703125" bestFit="1" customWidth="1"/>
    <col min="2659" max="2659" width="52" bestFit="1" customWidth="1"/>
    <col min="2660" max="2660" width="51.28515625" bestFit="1" customWidth="1"/>
    <col min="2661" max="2661" width="44.5703125" bestFit="1" customWidth="1"/>
    <col min="2662" max="2662" width="34.140625" bestFit="1" customWidth="1"/>
    <col min="2663" max="2663" width="32" bestFit="1" customWidth="1"/>
    <col min="2664" max="2664" width="36.140625" bestFit="1" customWidth="1"/>
    <col min="2665" max="2665" width="49" bestFit="1" customWidth="1"/>
    <col min="2666" max="2666" width="61.5703125" bestFit="1" customWidth="1"/>
    <col min="2667" max="2667" width="53.5703125" bestFit="1" customWidth="1"/>
    <col min="2668" max="2668" width="19.140625" bestFit="1" customWidth="1"/>
    <col min="2669" max="2669" width="38.140625" bestFit="1" customWidth="1"/>
    <col min="2670" max="2670" width="40.7109375" bestFit="1" customWidth="1"/>
    <col min="2671" max="2671" width="35.85546875" bestFit="1" customWidth="1"/>
    <col min="2672" max="2672" width="48.42578125" bestFit="1" customWidth="1"/>
    <col min="2673" max="2673" width="40.42578125" bestFit="1" customWidth="1"/>
    <col min="2674" max="2674" width="38.85546875" bestFit="1" customWidth="1"/>
    <col min="2675" max="2675" width="38.140625" bestFit="1" customWidth="1"/>
    <col min="2676" max="2676" width="31.42578125" bestFit="1" customWidth="1"/>
    <col min="2677" max="2677" width="20.85546875" bestFit="1" customWidth="1"/>
    <col min="2678" max="2678" width="18.85546875" bestFit="1" customWidth="1"/>
    <col min="2679" max="2679" width="23" bestFit="1" customWidth="1"/>
    <col min="2680" max="2680" width="35.85546875" bestFit="1" customWidth="1"/>
    <col min="2681" max="2681" width="48.42578125" bestFit="1" customWidth="1"/>
    <col min="2682" max="2682" width="40.42578125" bestFit="1" customWidth="1"/>
    <col min="2683" max="2683" width="25.7109375" bestFit="1" customWidth="1"/>
    <col min="2684" max="2684" width="44.5703125" bestFit="1" customWidth="1"/>
    <col min="2685" max="2685" width="47.28515625" bestFit="1" customWidth="1"/>
    <col min="2686" max="2686" width="42.42578125" bestFit="1" customWidth="1"/>
    <col min="2687" max="2687" width="55" bestFit="1" customWidth="1"/>
    <col min="2688" max="2688" width="47" bestFit="1" customWidth="1"/>
    <col min="2689" max="2689" width="45.28515625" bestFit="1" customWidth="1"/>
    <col min="2690" max="2690" width="44.5703125" bestFit="1" customWidth="1"/>
    <col min="2691" max="2691" width="38" bestFit="1" customWidth="1"/>
    <col min="2692" max="2692" width="27.42578125" bestFit="1" customWidth="1"/>
    <col min="2693" max="2693" width="25.28515625" bestFit="1" customWidth="1"/>
    <col min="2694" max="2694" width="29.42578125" bestFit="1" customWidth="1"/>
    <col min="2695" max="2695" width="42.42578125" bestFit="1" customWidth="1"/>
    <col min="2696" max="2696" width="55" bestFit="1" customWidth="1"/>
    <col min="2697" max="2697" width="47" bestFit="1" customWidth="1"/>
    <col min="2698" max="2698" width="19.140625" bestFit="1" customWidth="1"/>
    <col min="2699" max="2699" width="38.140625" bestFit="1" customWidth="1"/>
    <col min="2700" max="2700" width="40.7109375" bestFit="1" customWidth="1"/>
    <col min="2701" max="2701" width="35.85546875" bestFit="1" customWidth="1"/>
    <col min="2702" max="2702" width="48.42578125" bestFit="1" customWidth="1"/>
    <col min="2703" max="2703" width="40.42578125" bestFit="1" customWidth="1"/>
    <col min="2704" max="2704" width="38.85546875" bestFit="1" customWidth="1"/>
    <col min="2705" max="2705" width="38.140625" bestFit="1" customWidth="1"/>
    <col min="2706" max="2706" width="31.42578125" bestFit="1" customWidth="1"/>
    <col min="2707" max="2707" width="20.85546875" bestFit="1" customWidth="1"/>
    <col min="2708" max="2708" width="18.85546875" bestFit="1" customWidth="1"/>
    <col min="2709" max="2709" width="23" bestFit="1" customWidth="1"/>
    <col min="2710" max="2710" width="35.85546875" bestFit="1" customWidth="1"/>
    <col min="2711" max="2711" width="48.42578125" bestFit="1" customWidth="1"/>
    <col min="2712" max="2712" width="40.42578125" bestFit="1" customWidth="1"/>
    <col min="2713" max="2713" width="27.42578125" bestFit="1" customWidth="1"/>
    <col min="2714" max="2714" width="46.42578125" bestFit="1" customWidth="1"/>
    <col min="2715" max="2715" width="49" bestFit="1" customWidth="1"/>
    <col min="2716" max="2716" width="44.140625" bestFit="1" customWidth="1"/>
    <col min="2717" max="2717" width="56.7109375" bestFit="1" customWidth="1"/>
    <col min="2718" max="2718" width="48.7109375" bestFit="1" customWidth="1"/>
    <col min="2719" max="2719" width="47.140625" bestFit="1" customWidth="1"/>
    <col min="2720" max="2720" width="46.42578125" bestFit="1" customWidth="1"/>
    <col min="2721" max="2721" width="39.7109375" bestFit="1" customWidth="1"/>
    <col min="2722" max="2722" width="29.140625" bestFit="1" customWidth="1"/>
    <col min="2723" max="2723" width="27.140625" bestFit="1" customWidth="1"/>
    <col min="2724" max="2724" width="31.28515625" bestFit="1" customWidth="1"/>
    <col min="2725" max="2725" width="44.140625" bestFit="1" customWidth="1"/>
    <col min="2726" max="2726" width="56.7109375" bestFit="1" customWidth="1"/>
    <col min="2727" max="2727" width="48.7109375" bestFit="1" customWidth="1"/>
    <col min="2728" max="2728" width="35.28515625" bestFit="1" customWidth="1"/>
    <col min="2729" max="2729" width="54.140625" bestFit="1" customWidth="1"/>
    <col min="2730" max="2730" width="56.85546875" bestFit="1" customWidth="1"/>
    <col min="2731" max="2731" width="52" bestFit="1" customWidth="1"/>
    <col min="2732" max="2732" width="64.5703125" bestFit="1" customWidth="1"/>
    <col min="2733" max="2733" width="56.5703125" bestFit="1" customWidth="1"/>
    <col min="2734" max="2734" width="55" bestFit="1" customWidth="1"/>
    <col min="2735" max="2735" width="54.140625" bestFit="1" customWidth="1"/>
    <col min="2736" max="2736" width="47.5703125" bestFit="1" customWidth="1"/>
    <col min="2737" max="2737" width="37" bestFit="1" customWidth="1"/>
    <col min="2738" max="2738" width="35" bestFit="1" customWidth="1"/>
    <col min="2739" max="2739" width="39.140625" bestFit="1" customWidth="1"/>
    <col min="2740" max="2740" width="52" bestFit="1" customWidth="1"/>
    <col min="2741" max="2741" width="64.5703125" bestFit="1" customWidth="1"/>
    <col min="2742" max="2742" width="56.5703125" bestFit="1" customWidth="1"/>
    <col min="2743" max="2743" width="19.140625" bestFit="1" customWidth="1"/>
    <col min="2744" max="2744" width="38.140625" bestFit="1" customWidth="1"/>
    <col min="2745" max="2745" width="40.7109375" bestFit="1" customWidth="1"/>
    <col min="2746" max="2746" width="35.85546875" bestFit="1" customWidth="1"/>
    <col min="2747" max="2747" width="48.42578125" bestFit="1" customWidth="1"/>
    <col min="2748" max="2748" width="40.42578125" bestFit="1" customWidth="1"/>
    <col min="2749" max="2749" width="38.85546875" bestFit="1" customWidth="1"/>
    <col min="2750" max="2750" width="38.140625" bestFit="1" customWidth="1"/>
    <col min="2751" max="2751" width="31.42578125" bestFit="1" customWidth="1"/>
    <col min="2752" max="2752" width="20.85546875" bestFit="1" customWidth="1"/>
    <col min="2753" max="2753" width="18.85546875" bestFit="1" customWidth="1"/>
    <col min="2754" max="2754" width="23" bestFit="1" customWidth="1"/>
    <col min="2755" max="2755" width="35.85546875" bestFit="1" customWidth="1"/>
    <col min="2756" max="2756" width="48.42578125" bestFit="1" customWidth="1"/>
    <col min="2757" max="2757" width="40.42578125" bestFit="1" customWidth="1"/>
    <col min="2758" max="2758" width="31.42578125" bestFit="1" customWidth="1"/>
    <col min="2759" max="2759" width="50.42578125" bestFit="1" customWidth="1"/>
    <col min="2760" max="2760" width="53" bestFit="1" customWidth="1"/>
    <col min="2761" max="2761" width="48.140625" bestFit="1" customWidth="1"/>
    <col min="2762" max="2762" width="60.7109375" bestFit="1" customWidth="1"/>
    <col min="2763" max="2763" width="52.7109375" bestFit="1" customWidth="1"/>
    <col min="2764" max="2764" width="51.140625" bestFit="1" customWidth="1"/>
    <col min="2765" max="2765" width="50.42578125" bestFit="1" customWidth="1"/>
    <col min="2766" max="2766" width="43.7109375" bestFit="1" customWidth="1"/>
    <col min="2767" max="2767" width="33.140625" bestFit="1" customWidth="1"/>
    <col min="2768" max="2768" width="31.140625" bestFit="1" customWidth="1"/>
    <col min="2769" max="2769" width="35.28515625" bestFit="1" customWidth="1"/>
    <col min="2770" max="2770" width="48.140625" bestFit="1" customWidth="1"/>
    <col min="2771" max="2771" width="60.7109375" bestFit="1" customWidth="1"/>
    <col min="2772" max="2772" width="52.7109375" bestFit="1" customWidth="1"/>
    <col min="2773" max="2773" width="19.140625" bestFit="1" customWidth="1"/>
    <col min="2774" max="2774" width="38.140625" bestFit="1" customWidth="1"/>
    <col min="2775" max="2775" width="40.7109375" bestFit="1" customWidth="1"/>
    <col min="2776" max="2776" width="35.85546875" bestFit="1" customWidth="1"/>
    <col min="2777" max="2777" width="48.42578125" bestFit="1" customWidth="1"/>
    <col min="2778" max="2778" width="40.42578125" bestFit="1" customWidth="1"/>
    <col min="2779" max="2779" width="38.85546875" bestFit="1" customWidth="1"/>
    <col min="2780" max="2780" width="38.140625" bestFit="1" customWidth="1"/>
    <col min="2781" max="2781" width="31.42578125" bestFit="1" customWidth="1"/>
    <col min="2782" max="2782" width="20.85546875" bestFit="1" customWidth="1"/>
    <col min="2783" max="2783" width="18.85546875" bestFit="1" customWidth="1"/>
    <col min="2784" max="2784" width="23" bestFit="1" customWidth="1"/>
    <col min="2785" max="2785" width="35.85546875" bestFit="1" customWidth="1"/>
    <col min="2786" max="2786" width="48.42578125" bestFit="1" customWidth="1"/>
    <col min="2787" max="2787" width="40.42578125" bestFit="1" customWidth="1"/>
    <col min="2788" max="2788" width="28.5703125" bestFit="1" customWidth="1"/>
    <col min="2789" max="2789" width="47.5703125" bestFit="1" customWidth="1"/>
    <col min="2790" max="2790" width="50.140625" bestFit="1" customWidth="1"/>
    <col min="2791" max="2791" width="45.28515625" bestFit="1" customWidth="1"/>
    <col min="2792" max="2792" width="57.85546875" bestFit="1" customWidth="1"/>
    <col min="2793" max="2793" width="49.85546875" bestFit="1" customWidth="1"/>
    <col min="2794" max="2794" width="48.28515625" bestFit="1" customWidth="1"/>
    <col min="2795" max="2795" width="47.5703125" bestFit="1" customWidth="1"/>
    <col min="2796" max="2796" width="40.85546875" bestFit="1" customWidth="1"/>
    <col min="2797" max="2797" width="30.42578125" bestFit="1" customWidth="1"/>
    <col min="2798" max="2798" width="28.28515625" bestFit="1" customWidth="1"/>
    <col min="2799" max="2799" width="32.42578125" bestFit="1" customWidth="1"/>
    <col min="2800" max="2800" width="45.28515625" bestFit="1" customWidth="1"/>
    <col min="2801" max="2801" width="57.85546875" bestFit="1" customWidth="1"/>
    <col min="2802" max="2802" width="49.85546875" bestFit="1" customWidth="1"/>
    <col min="2803" max="2803" width="19.140625" bestFit="1" customWidth="1"/>
    <col min="2804" max="2804" width="38.140625" bestFit="1" customWidth="1"/>
    <col min="2805" max="2805" width="40.7109375" bestFit="1" customWidth="1"/>
    <col min="2806" max="2806" width="35.85546875" bestFit="1" customWidth="1"/>
    <col min="2807" max="2807" width="48.42578125" bestFit="1" customWidth="1"/>
    <col min="2808" max="2808" width="40.42578125" bestFit="1" customWidth="1"/>
    <col min="2809" max="2809" width="38.85546875" bestFit="1" customWidth="1"/>
    <col min="2810" max="2810" width="38.140625" bestFit="1" customWidth="1"/>
    <col min="2811" max="2811" width="31.42578125" bestFit="1" customWidth="1"/>
    <col min="2812" max="2812" width="20.85546875" bestFit="1" customWidth="1"/>
    <col min="2813" max="2813" width="18.85546875" bestFit="1" customWidth="1"/>
    <col min="2814" max="2814" width="23" bestFit="1" customWidth="1"/>
    <col min="2815" max="2815" width="35.85546875" bestFit="1" customWidth="1"/>
    <col min="2816" max="2816" width="48.42578125" bestFit="1" customWidth="1"/>
    <col min="2817" max="2817" width="40.42578125" bestFit="1" customWidth="1"/>
    <col min="2818" max="2818" width="24.42578125" bestFit="1" customWidth="1"/>
    <col min="2819" max="2819" width="43.42578125" bestFit="1" customWidth="1"/>
    <col min="2820" max="2820" width="46" bestFit="1" customWidth="1"/>
    <col min="2821" max="2821" width="41.140625" bestFit="1" customWidth="1"/>
    <col min="2822" max="2822" width="53.7109375" bestFit="1" customWidth="1"/>
    <col min="2823" max="2823" width="45.7109375" bestFit="1" customWidth="1"/>
    <col min="2824" max="2824" width="44.140625" bestFit="1" customWidth="1"/>
    <col min="2825" max="2825" width="43.42578125" bestFit="1" customWidth="1"/>
    <col min="2826" max="2826" width="36.7109375" bestFit="1" customWidth="1"/>
    <col min="2827" max="2827" width="26.28515625" bestFit="1" customWidth="1"/>
    <col min="2828" max="2828" width="24.140625" bestFit="1" customWidth="1"/>
    <col min="2829" max="2829" width="28.28515625" bestFit="1" customWidth="1"/>
    <col min="2830" max="2830" width="41.140625" bestFit="1" customWidth="1"/>
    <col min="2831" max="2831" width="53.7109375" bestFit="1" customWidth="1"/>
    <col min="2832" max="2832" width="45.7109375" bestFit="1" customWidth="1"/>
    <col min="2833" max="2833" width="19.140625" bestFit="1" customWidth="1"/>
    <col min="2834" max="2834" width="38.140625" bestFit="1" customWidth="1"/>
    <col min="2835" max="2835" width="40.7109375" bestFit="1" customWidth="1"/>
    <col min="2836" max="2836" width="35.85546875" bestFit="1" customWidth="1"/>
    <col min="2837" max="2837" width="48.42578125" bestFit="1" customWidth="1"/>
    <col min="2838" max="2838" width="40.42578125" bestFit="1" customWidth="1"/>
    <col min="2839" max="2839" width="38.85546875" bestFit="1" customWidth="1"/>
    <col min="2840" max="2840" width="38.140625" bestFit="1" customWidth="1"/>
    <col min="2841" max="2841" width="31.42578125" bestFit="1" customWidth="1"/>
    <col min="2842" max="2842" width="20.85546875" bestFit="1" customWidth="1"/>
    <col min="2843" max="2843" width="18.85546875" bestFit="1" customWidth="1"/>
    <col min="2844" max="2844" width="23" bestFit="1" customWidth="1"/>
    <col min="2845" max="2845" width="35.85546875" bestFit="1" customWidth="1"/>
    <col min="2846" max="2846" width="48.42578125" bestFit="1" customWidth="1"/>
    <col min="2847" max="2847" width="40.42578125" bestFit="1" customWidth="1"/>
    <col min="2848" max="2848" width="28.85546875" bestFit="1" customWidth="1"/>
    <col min="2849" max="2849" width="47.85546875" bestFit="1" customWidth="1"/>
    <col min="2850" max="2850" width="50.5703125" bestFit="1" customWidth="1"/>
    <col min="2851" max="2851" width="45.5703125" bestFit="1" customWidth="1"/>
    <col min="2852" max="2852" width="58.140625" bestFit="1" customWidth="1"/>
    <col min="2853" max="2853" width="50.140625" bestFit="1" customWidth="1"/>
    <col min="2854" max="2854" width="48.5703125" bestFit="1" customWidth="1"/>
    <col min="2855" max="2855" width="47.85546875" bestFit="1" customWidth="1"/>
    <col min="2856" max="2856" width="41.140625" bestFit="1" customWidth="1"/>
    <col min="2857" max="2857" width="30.7109375" bestFit="1" customWidth="1"/>
    <col min="2858" max="2858" width="28.5703125" bestFit="1" customWidth="1"/>
    <col min="2859" max="2859" width="32.7109375" bestFit="1" customWidth="1"/>
    <col min="2860" max="2860" width="45.5703125" bestFit="1" customWidth="1"/>
    <col min="2861" max="2861" width="58.140625" bestFit="1" customWidth="1"/>
    <col min="2862" max="2862" width="50.140625" bestFit="1" customWidth="1"/>
    <col min="2863" max="2863" width="19.140625" bestFit="1" customWidth="1"/>
    <col min="2864" max="2864" width="38.140625" bestFit="1" customWidth="1"/>
    <col min="2865" max="2865" width="40.7109375" bestFit="1" customWidth="1"/>
    <col min="2866" max="2866" width="35.85546875" bestFit="1" customWidth="1"/>
    <col min="2867" max="2867" width="48.42578125" bestFit="1" customWidth="1"/>
    <col min="2868" max="2868" width="40.42578125" bestFit="1" customWidth="1"/>
    <col min="2869" max="2869" width="38.85546875" bestFit="1" customWidth="1"/>
    <col min="2870" max="2870" width="38.140625" bestFit="1" customWidth="1"/>
    <col min="2871" max="2871" width="31.42578125" bestFit="1" customWidth="1"/>
    <col min="2872" max="2872" width="20.85546875" bestFit="1" customWidth="1"/>
    <col min="2873" max="2873" width="18.85546875" bestFit="1" customWidth="1"/>
    <col min="2874" max="2874" width="23" bestFit="1" customWidth="1"/>
    <col min="2875" max="2875" width="35.85546875" bestFit="1" customWidth="1"/>
    <col min="2876" max="2876" width="48.42578125" bestFit="1" customWidth="1"/>
    <col min="2877" max="2877" width="40.42578125" bestFit="1" customWidth="1"/>
    <col min="2878" max="2878" width="35.28515625" bestFit="1" customWidth="1"/>
    <col min="2879" max="2879" width="54.140625" bestFit="1" customWidth="1"/>
    <col min="2880" max="2880" width="56.85546875" bestFit="1" customWidth="1"/>
    <col min="2881" max="2881" width="52" bestFit="1" customWidth="1"/>
    <col min="2882" max="2882" width="64.5703125" bestFit="1" customWidth="1"/>
    <col min="2883" max="2883" width="56.5703125" bestFit="1" customWidth="1"/>
    <col min="2884" max="2884" width="55" bestFit="1" customWidth="1"/>
    <col min="2885" max="2885" width="54.140625" bestFit="1" customWidth="1"/>
    <col min="2886" max="2886" width="47.5703125" bestFit="1" customWidth="1"/>
    <col min="2887" max="2887" width="37" bestFit="1" customWidth="1"/>
    <col min="2888" max="2888" width="35" bestFit="1" customWidth="1"/>
    <col min="2889" max="2889" width="39.140625" bestFit="1" customWidth="1"/>
    <col min="2890" max="2890" width="52" bestFit="1" customWidth="1"/>
    <col min="2891" max="2891" width="64.5703125" bestFit="1" customWidth="1"/>
    <col min="2892" max="2892" width="56.5703125" bestFit="1" customWidth="1"/>
    <col min="2893" max="2893" width="19.140625" bestFit="1" customWidth="1"/>
    <col min="2894" max="2894" width="38.140625" bestFit="1" customWidth="1"/>
    <col min="2895" max="2895" width="40.7109375" bestFit="1" customWidth="1"/>
    <col min="2896" max="2896" width="35.85546875" bestFit="1" customWidth="1"/>
    <col min="2897" max="2897" width="48.42578125" bestFit="1" customWidth="1"/>
    <col min="2898" max="2898" width="40.42578125" bestFit="1" customWidth="1"/>
    <col min="2899" max="2899" width="38.85546875" bestFit="1" customWidth="1"/>
    <col min="2900" max="2900" width="38.140625" bestFit="1" customWidth="1"/>
    <col min="2901" max="2901" width="31.42578125" bestFit="1" customWidth="1"/>
    <col min="2902" max="2902" width="20.85546875" bestFit="1" customWidth="1"/>
    <col min="2903" max="2903" width="18.85546875" bestFit="1" customWidth="1"/>
    <col min="2904" max="2904" width="23" bestFit="1" customWidth="1"/>
    <col min="2905" max="2905" width="35.85546875" bestFit="1" customWidth="1"/>
    <col min="2906" max="2906" width="48.42578125" bestFit="1" customWidth="1"/>
    <col min="2907" max="2907" width="40.42578125" bestFit="1" customWidth="1"/>
    <col min="2908" max="2908" width="27.7109375" bestFit="1" customWidth="1"/>
    <col min="2909" max="2909" width="46.7109375" bestFit="1" customWidth="1"/>
    <col min="2910" max="2910" width="49.28515625" bestFit="1" customWidth="1"/>
    <col min="2911" max="2911" width="44.42578125" bestFit="1" customWidth="1"/>
    <col min="2912" max="2912" width="57" bestFit="1" customWidth="1"/>
    <col min="2913" max="2913" width="49" bestFit="1" customWidth="1"/>
    <col min="2914" max="2914" width="47.42578125" bestFit="1" customWidth="1"/>
    <col min="2915" max="2915" width="46.7109375" bestFit="1" customWidth="1"/>
    <col min="2916" max="2916" width="40" bestFit="1" customWidth="1"/>
    <col min="2917" max="2917" width="29.42578125" bestFit="1" customWidth="1"/>
    <col min="2918" max="2918" width="27.42578125" bestFit="1" customWidth="1"/>
    <col min="2919" max="2919" width="31.5703125" bestFit="1" customWidth="1"/>
    <col min="2920" max="2920" width="44.42578125" bestFit="1" customWidth="1"/>
    <col min="2921" max="2921" width="57" bestFit="1" customWidth="1"/>
    <col min="2922" max="2922" width="49" bestFit="1" customWidth="1"/>
    <col min="2923" max="2923" width="19.140625" bestFit="1" customWidth="1"/>
    <col min="2924" max="2924" width="38.140625" bestFit="1" customWidth="1"/>
    <col min="2925" max="2925" width="40.7109375" bestFit="1" customWidth="1"/>
    <col min="2926" max="2926" width="35.85546875" bestFit="1" customWidth="1"/>
    <col min="2927" max="2927" width="48.42578125" bestFit="1" customWidth="1"/>
    <col min="2928" max="2928" width="40.42578125" bestFit="1" customWidth="1"/>
    <col min="2929" max="2929" width="38.85546875" bestFit="1" customWidth="1"/>
    <col min="2930" max="2930" width="38.140625" bestFit="1" customWidth="1"/>
    <col min="2931" max="2931" width="31.42578125" bestFit="1" customWidth="1"/>
    <col min="2932" max="2932" width="20.85546875" bestFit="1" customWidth="1"/>
    <col min="2933" max="2933" width="18.85546875" bestFit="1" customWidth="1"/>
    <col min="2934" max="2934" width="23" bestFit="1" customWidth="1"/>
    <col min="2935" max="2935" width="35.85546875" bestFit="1" customWidth="1"/>
    <col min="2936" max="2936" width="48.42578125" bestFit="1" customWidth="1"/>
    <col min="2937" max="2937" width="40.42578125" bestFit="1" customWidth="1"/>
    <col min="2938" max="2938" width="27.28515625" bestFit="1" customWidth="1"/>
    <col min="2939" max="2939" width="46.28515625" bestFit="1" customWidth="1"/>
    <col min="2940" max="2940" width="48.85546875" bestFit="1" customWidth="1"/>
    <col min="2941" max="2941" width="44" bestFit="1" customWidth="1"/>
    <col min="2942" max="2942" width="56.5703125" bestFit="1" customWidth="1"/>
    <col min="2943" max="2943" width="48.5703125" bestFit="1" customWidth="1"/>
    <col min="2944" max="2944" width="47" bestFit="1" customWidth="1"/>
    <col min="2945" max="2945" width="46.28515625" bestFit="1" customWidth="1"/>
    <col min="2946" max="2946" width="39.5703125" bestFit="1" customWidth="1"/>
    <col min="2947" max="2947" width="29" bestFit="1" customWidth="1"/>
    <col min="2948" max="2948" width="27" bestFit="1" customWidth="1"/>
    <col min="2949" max="2949" width="31.140625" bestFit="1" customWidth="1"/>
    <col min="2950" max="2950" width="44" bestFit="1" customWidth="1"/>
    <col min="2951" max="2951" width="56.5703125" bestFit="1" customWidth="1"/>
    <col min="2952" max="2952" width="48.5703125" bestFit="1" customWidth="1"/>
    <col min="2953" max="2953" width="19.140625" bestFit="1" customWidth="1"/>
    <col min="2954" max="2954" width="38.140625" bestFit="1" customWidth="1"/>
    <col min="2955" max="2955" width="40.7109375" bestFit="1" customWidth="1"/>
    <col min="2956" max="2956" width="35.85546875" bestFit="1" customWidth="1"/>
    <col min="2957" max="2957" width="48.42578125" bestFit="1" customWidth="1"/>
    <col min="2958" max="2958" width="40.42578125" bestFit="1" customWidth="1"/>
    <col min="2959" max="2959" width="38.85546875" bestFit="1" customWidth="1"/>
    <col min="2960" max="2960" width="38.140625" bestFit="1" customWidth="1"/>
    <col min="2961" max="2961" width="31.42578125" bestFit="1" customWidth="1"/>
    <col min="2962" max="2962" width="20.85546875" bestFit="1" customWidth="1"/>
    <col min="2963" max="2963" width="18.85546875" bestFit="1" customWidth="1"/>
    <col min="2964" max="2964" width="23" bestFit="1" customWidth="1"/>
    <col min="2965" max="2965" width="35.85546875" bestFit="1" customWidth="1"/>
    <col min="2966" max="2966" width="48.42578125" bestFit="1" customWidth="1"/>
    <col min="2967" max="2967" width="40.42578125" bestFit="1" customWidth="1"/>
    <col min="2968" max="2968" width="26.85546875" bestFit="1" customWidth="1"/>
    <col min="2969" max="2969" width="45.7109375" bestFit="1" customWidth="1"/>
    <col min="2970" max="2970" width="48.42578125" bestFit="1" customWidth="1"/>
    <col min="2971" max="2971" width="43.5703125" bestFit="1" customWidth="1"/>
    <col min="2972" max="2972" width="56.140625" bestFit="1" customWidth="1"/>
    <col min="2973" max="2973" width="48.140625" bestFit="1" customWidth="1"/>
    <col min="2974" max="2974" width="46.5703125" bestFit="1" customWidth="1"/>
    <col min="2975" max="2975" width="45.7109375" bestFit="1" customWidth="1"/>
    <col min="2976" max="2976" width="39.140625" bestFit="1" customWidth="1"/>
    <col min="2977" max="2977" width="28.5703125" bestFit="1" customWidth="1"/>
    <col min="2978" max="2978" width="26.5703125" bestFit="1" customWidth="1"/>
    <col min="2979" max="2979" width="30.7109375" bestFit="1" customWidth="1"/>
    <col min="2980" max="2980" width="43.5703125" bestFit="1" customWidth="1"/>
    <col min="2981" max="2981" width="56.140625" bestFit="1" customWidth="1"/>
    <col min="2982" max="2982" width="48.140625" bestFit="1" customWidth="1"/>
    <col min="2983" max="2983" width="19.140625" bestFit="1" customWidth="1"/>
    <col min="2984" max="2984" width="38.140625" bestFit="1" customWidth="1"/>
    <col min="2985" max="2985" width="40.7109375" bestFit="1" customWidth="1"/>
    <col min="2986" max="2986" width="35.85546875" bestFit="1" customWidth="1"/>
    <col min="2987" max="2987" width="48.42578125" bestFit="1" customWidth="1"/>
    <col min="2988" max="2988" width="40.42578125" bestFit="1" customWidth="1"/>
    <col min="2989" max="2989" width="38.85546875" bestFit="1" customWidth="1"/>
    <col min="2990" max="2990" width="38.140625" bestFit="1" customWidth="1"/>
    <col min="2991" max="2991" width="31.42578125" bestFit="1" customWidth="1"/>
    <col min="2992" max="2992" width="20.85546875" bestFit="1" customWidth="1"/>
    <col min="2993" max="2993" width="18.85546875" bestFit="1" customWidth="1"/>
    <col min="2994" max="2994" width="23" bestFit="1" customWidth="1"/>
    <col min="2995" max="2995" width="35.85546875" bestFit="1" customWidth="1"/>
    <col min="2996" max="2996" width="48.42578125" bestFit="1" customWidth="1"/>
    <col min="2997" max="2997" width="40.42578125" bestFit="1" customWidth="1"/>
    <col min="2998" max="2998" width="33.42578125" bestFit="1" customWidth="1"/>
    <col min="2999" max="2999" width="52.42578125" bestFit="1" customWidth="1"/>
    <col min="3000" max="3000" width="55.140625" bestFit="1" customWidth="1"/>
    <col min="3001" max="3001" width="50.140625" bestFit="1" customWidth="1"/>
    <col min="3002" max="3002" width="62.85546875" bestFit="1" customWidth="1"/>
    <col min="3003" max="3003" width="54.85546875" bestFit="1" customWidth="1"/>
    <col min="3004" max="3004" width="53.140625" bestFit="1" customWidth="1"/>
    <col min="3005" max="3005" width="52.42578125" bestFit="1" customWidth="1"/>
    <col min="3006" max="3006" width="45.7109375" bestFit="1" customWidth="1"/>
    <col min="3007" max="3007" width="35.28515625" bestFit="1" customWidth="1"/>
    <col min="3008" max="3008" width="33.140625" bestFit="1" customWidth="1"/>
    <col min="3009" max="3009" width="37.28515625" bestFit="1" customWidth="1"/>
    <col min="3010" max="3010" width="50.140625" bestFit="1" customWidth="1"/>
    <col min="3011" max="3011" width="62.85546875" bestFit="1" customWidth="1"/>
    <col min="3012" max="3012" width="54.85546875" bestFit="1" customWidth="1"/>
    <col min="3013" max="3013" width="19.140625" bestFit="1" customWidth="1"/>
    <col min="3014" max="3014" width="38.140625" bestFit="1" customWidth="1"/>
    <col min="3015" max="3015" width="40.7109375" bestFit="1" customWidth="1"/>
    <col min="3016" max="3016" width="35.85546875" bestFit="1" customWidth="1"/>
    <col min="3017" max="3017" width="48.42578125" bestFit="1" customWidth="1"/>
    <col min="3018" max="3018" width="40.42578125" bestFit="1" customWidth="1"/>
    <col min="3019" max="3019" width="38.85546875" bestFit="1" customWidth="1"/>
    <col min="3020" max="3020" width="38.140625" bestFit="1" customWidth="1"/>
    <col min="3021" max="3021" width="31.42578125" bestFit="1" customWidth="1"/>
    <col min="3022" max="3022" width="20.85546875" bestFit="1" customWidth="1"/>
    <col min="3023" max="3023" width="18.85546875" bestFit="1" customWidth="1"/>
    <col min="3024" max="3024" width="23" bestFit="1" customWidth="1"/>
    <col min="3025" max="3025" width="35.85546875" bestFit="1" customWidth="1"/>
    <col min="3026" max="3026" width="48.42578125" bestFit="1" customWidth="1"/>
    <col min="3027" max="3027" width="40.42578125" bestFit="1" customWidth="1"/>
    <col min="3028" max="3028" width="31.7109375" bestFit="1" customWidth="1"/>
    <col min="3029" max="3029" width="50.7109375" bestFit="1" customWidth="1"/>
    <col min="3030" max="3030" width="53.28515625" bestFit="1" customWidth="1"/>
    <col min="3031" max="3031" width="48.42578125" bestFit="1" customWidth="1"/>
    <col min="3032" max="3032" width="61" bestFit="1" customWidth="1"/>
    <col min="3033" max="3033" width="53" bestFit="1" customWidth="1"/>
    <col min="3034" max="3034" width="51.42578125" bestFit="1" customWidth="1"/>
    <col min="3035" max="3035" width="50.7109375" bestFit="1" customWidth="1"/>
    <col min="3036" max="3036" width="44" bestFit="1" customWidth="1"/>
    <col min="3037" max="3037" width="33.42578125" bestFit="1" customWidth="1"/>
    <col min="3038" max="3038" width="31.42578125" bestFit="1" customWidth="1"/>
    <col min="3039" max="3039" width="35.5703125" bestFit="1" customWidth="1"/>
    <col min="3040" max="3040" width="48.42578125" bestFit="1" customWidth="1"/>
    <col min="3041" max="3041" width="61" bestFit="1" customWidth="1"/>
    <col min="3042" max="3042" width="53" bestFit="1" customWidth="1"/>
    <col min="3043" max="3043" width="20.7109375" bestFit="1" customWidth="1"/>
    <col min="3044" max="3044" width="38.140625" bestFit="1" customWidth="1"/>
    <col min="3045" max="3045" width="40.7109375" bestFit="1" customWidth="1"/>
    <col min="3046" max="3046" width="35.85546875" bestFit="1" customWidth="1"/>
    <col min="3047" max="3047" width="48.42578125" bestFit="1" customWidth="1"/>
    <col min="3048" max="3048" width="40.42578125" bestFit="1" customWidth="1"/>
    <col min="3049" max="3049" width="38.85546875" bestFit="1" customWidth="1"/>
    <col min="3050" max="3050" width="38.140625" bestFit="1" customWidth="1"/>
    <col min="3051" max="3051" width="31.42578125" bestFit="1" customWidth="1"/>
    <col min="3052" max="3052" width="20.85546875" bestFit="1" customWidth="1"/>
    <col min="3053" max="3053" width="18.85546875" bestFit="1" customWidth="1"/>
    <col min="3054" max="3054" width="23" bestFit="1" customWidth="1"/>
    <col min="3055" max="3055" width="35.85546875" bestFit="1" customWidth="1"/>
    <col min="3056" max="3056" width="48.42578125" bestFit="1" customWidth="1"/>
    <col min="3057" max="3057" width="40.42578125" bestFit="1" customWidth="1"/>
    <col min="3058" max="3058" width="37.7109375" bestFit="1" customWidth="1"/>
    <col min="3059" max="3059" width="56.7109375" bestFit="1" customWidth="1"/>
    <col min="3060" max="3060" width="59.42578125" bestFit="1" customWidth="1"/>
    <col min="3061" max="3061" width="54.5703125" bestFit="1" customWidth="1"/>
    <col min="3062" max="3062" width="67.140625" bestFit="1" customWidth="1"/>
    <col min="3063" max="3063" width="59.140625" bestFit="1" customWidth="1"/>
    <col min="3064" max="3064" width="57.42578125" bestFit="1" customWidth="1"/>
    <col min="3065" max="3065" width="56.7109375" bestFit="1" customWidth="1"/>
    <col min="3066" max="3066" width="50" bestFit="1" customWidth="1"/>
    <col min="3067" max="3067" width="39.5703125" bestFit="1" customWidth="1"/>
    <col min="3068" max="3068" width="37.42578125" bestFit="1" customWidth="1"/>
    <col min="3069" max="3069" width="41.5703125" bestFit="1" customWidth="1"/>
    <col min="3070" max="3070" width="54.5703125" bestFit="1" customWidth="1"/>
    <col min="3071" max="3071" width="67.140625" bestFit="1" customWidth="1"/>
    <col min="3072" max="3072" width="59.140625" bestFit="1" customWidth="1"/>
    <col min="3073" max="3073" width="19.140625" bestFit="1" customWidth="1"/>
    <col min="3074" max="3074" width="38.140625" bestFit="1" customWidth="1"/>
    <col min="3075" max="3075" width="40.7109375" bestFit="1" customWidth="1"/>
    <col min="3076" max="3076" width="35.85546875" bestFit="1" customWidth="1"/>
    <col min="3077" max="3077" width="48.42578125" bestFit="1" customWidth="1"/>
    <col min="3078" max="3078" width="40.42578125" bestFit="1" customWidth="1"/>
    <col min="3079" max="3079" width="38.85546875" bestFit="1" customWidth="1"/>
    <col min="3080" max="3080" width="38.140625" bestFit="1" customWidth="1"/>
    <col min="3081" max="3081" width="31.42578125" bestFit="1" customWidth="1"/>
    <col min="3082" max="3082" width="20.85546875" bestFit="1" customWidth="1"/>
    <col min="3083" max="3083" width="18.85546875" bestFit="1" customWidth="1"/>
    <col min="3084" max="3084" width="23" bestFit="1" customWidth="1"/>
    <col min="3085" max="3085" width="35.85546875" bestFit="1" customWidth="1"/>
    <col min="3086" max="3086" width="48.42578125" bestFit="1" customWidth="1"/>
    <col min="3087" max="3087" width="40.42578125" bestFit="1" customWidth="1"/>
    <col min="3088" max="3088" width="30.7109375" bestFit="1" customWidth="1"/>
    <col min="3089" max="3089" width="49.5703125" bestFit="1" customWidth="1"/>
    <col min="3090" max="3090" width="52.28515625" bestFit="1" customWidth="1"/>
    <col min="3091" max="3091" width="47.42578125" bestFit="1" customWidth="1"/>
    <col min="3092" max="3092" width="60" bestFit="1" customWidth="1"/>
    <col min="3093" max="3093" width="52" bestFit="1" customWidth="1"/>
    <col min="3094" max="3094" width="50.42578125" bestFit="1" customWidth="1"/>
    <col min="3095" max="3095" width="49.5703125" bestFit="1" customWidth="1"/>
    <col min="3096" max="3096" width="43" bestFit="1" customWidth="1"/>
    <col min="3097" max="3097" width="32.42578125" bestFit="1" customWidth="1"/>
    <col min="3098" max="3098" width="30.42578125" bestFit="1" customWidth="1"/>
    <col min="3099" max="3099" width="34.5703125" bestFit="1" customWidth="1"/>
    <col min="3100" max="3100" width="47.42578125" bestFit="1" customWidth="1"/>
    <col min="3101" max="3101" width="60" bestFit="1" customWidth="1"/>
    <col min="3102" max="3102" width="52" bestFit="1" customWidth="1"/>
    <col min="3103" max="3103" width="19.140625" bestFit="1" customWidth="1"/>
    <col min="3104" max="3104" width="38.140625" bestFit="1" customWidth="1"/>
    <col min="3105" max="3105" width="40.7109375" bestFit="1" customWidth="1"/>
    <col min="3106" max="3106" width="35.85546875" bestFit="1" customWidth="1"/>
    <col min="3107" max="3107" width="48.42578125" bestFit="1" customWidth="1"/>
    <col min="3108" max="3108" width="40.42578125" bestFit="1" customWidth="1"/>
    <col min="3109" max="3109" width="38.85546875" bestFit="1" customWidth="1"/>
    <col min="3110" max="3110" width="38.140625" bestFit="1" customWidth="1"/>
    <col min="3111" max="3111" width="31.42578125" bestFit="1" customWidth="1"/>
    <col min="3112" max="3112" width="20.85546875" bestFit="1" customWidth="1"/>
    <col min="3113" max="3113" width="18.85546875" bestFit="1" customWidth="1"/>
    <col min="3114" max="3114" width="23" bestFit="1" customWidth="1"/>
    <col min="3115" max="3115" width="35.85546875" bestFit="1" customWidth="1"/>
    <col min="3116" max="3116" width="48.42578125" bestFit="1" customWidth="1"/>
    <col min="3117" max="3117" width="40.42578125" bestFit="1" customWidth="1"/>
    <col min="3118" max="3118" width="32.28515625" bestFit="1" customWidth="1"/>
    <col min="3119" max="3119" width="51.28515625" bestFit="1" customWidth="1"/>
    <col min="3120" max="3120" width="53.85546875" bestFit="1" customWidth="1"/>
    <col min="3121" max="3121" width="49" bestFit="1" customWidth="1"/>
    <col min="3122" max="3122" width="61.5703125" bestFit="1" customWidth="1"/>
    <col min="3123" max="3123" width="53.5703125" bestFit="1" customWidth="1"/>
    <col min="3124" max="3124" width="52" bestFit="1" customWidth="1"/>
    <col min="3125" max="3125" width="51.28515625" bestFit="1" customWidth="1"/>
    <col min="3126" max="3126" width="44.5703125" bestFit="1" customWidth="1"/>
    <col min="3127" max="3127" width="34.140625" bestFit="1" customWidth="1"/>
    <col min="3128" max="3128" width="32" bestFit="1" customWidth="1"/>
    <col min="3129" max="3129" width="36.140625" bestFit="1" customWidth="1"/>
    <col min="3130" max="3130" width="49" bestFit="1" customWidth="1"/>
    <col min="3131" max="3131" width="61.5703125" bestFit="1" customWidth="1"/>
    <col min="3132" max="3132" width="53.5703125" bestFit="1" customWidth="1"/>
    <col min="3133" max="3133" width="19.140625" bestFit="1" customWidth="1"/>
    <col min="3134" max="3134" width="38.140625" bestFit="1" customWidth="1"/>
    <col min="3135" max="3135" width="40.7109375" bestFit="1" customWidth="1"/>
    <col min="3136" max="3136" width="35.85546875" bestFit="1" customWidth="1"/>
    <col min="3137" max="3137" width="48.42578125" bestFit="1" customWidth="1"/>
    <col min="3138" max="3138" width="40.42578125" bestFit="1" customWidth="1"/>
    <col min="3139" max="3139" width="38.85546875" bestFit="1" customWidth="1"/>
    <col min="3140" max="3140" width="38.140625" bestFit="1" customWidth="1"/>
    <col min="3141" max="3141" width="31.42578125" bestFit="1" customWidth="1"/>
    <col min="3142" max="3142" width="20.85546875" bestFit="1" customWidth="1"/>
    <col min="3143" max="3143" width="18.85546875" bestFit="1" customWidth="1"/>
    <col min="3144" max="3144" width="23" bestFit="1" customWidth="1"/>
    <col min="3145" max="3145" width="35.85546875" bestFit="1" customWidth="1"/>
    <col min="3146" max="3146" width="48.42578125" bestFit="1" customWidth="1"/>
    <col min="3147" max="3147" width="40.42578125" bestFit="1" customWidth="1"/>
    <col min="3148" max="3148" width="25.7109375" bestFit="1" customWidth="1"/>
    <col min="3149" max="3149" width="44.5703125" bestFit="1" customWidth="1"/>
    <col min="3150" max="3150" width="47.28515625" bestFit="1" customWidth="1"/>
    <col min="3151" max="3151" width="42.42578125" bestFit="1" customWidth="1"/>
    <col min="3152" max="3152" width="55" bestFit="1" customWidth="1"/>
    <col min="3153" max="3153" width="47" bestFit="1" customWidth="1"/>
    <col min="3154" max="3154" width="45.28515625" bestFit="1" customWidth="1"/>
    <col min="3155" max="3155" width="44.5703125" bestFit="1" customWidth="1"/>
    <col min="3156" max="3156" width="38" bestFit="1" customWidth="1"/>
    <col min="3157" max="3157" width="27.42578125" bestFit="1" customWidth="1"/>
    <col min="3158" max="3158" width="25.28515625" bestFit="1" customWidth="1"/>
    <col min="3159" max="3159" width="29.42578125" bestFit="1" customWidth="1"/>
    <col min="3160" max="3160" width="42.42578125" bestFit="1" customWidth="1"/>
    <col min="3161" max="3161" width="55" bestFit="1" customWidth="1"/>
    <col min="3162" max="3162" width="47" bestFit="1" customWidth="1"/>
    <col min="3163" max="3163" width="19.140625" bestFit="1" customWidth="1"/>
    <col min="3164" max="3164" width="38.140625" bestFit="1" customWidth="1"/>
    <col min="3165" max="3165" width="40.7109375" bestFit="1" customWidth="1"/>
    <col min="3166" max="3166" width="35.85546875" bestFit="1" customWidth="1"/>
    <col min="3167" max="3167" width="48.42578125" bestFit="1" customWidth="1"/>
    <col min="3168" max="3168" width="40.42578125" bestFit="1" customWidth="1"/>
    <col min="3169" max="3169" width="38.85546875" bestFit="1" customWidth="1"/>
    <col min="3170" max="3170" width="38.140625" bestFit="1" customWidth="1"/>
    <col min="3171" max="3171" width="31.42578125" bestFit="1" customWidth="1"/>
    <col min="3172" max="3172" width="20.85546875" bestFit="1" customWidth="1"/>
    <col min="3173" max="3173" width="18.85546875" bestFit="1" customWidth="1"/>
    <col min="3174" max="3174" width="23" bestFit="1" customWidth="1"/>
    <col min="3175" max="3175" width="35.85546875" bestFit="1" customWidth="1"/>
    <col min="3176" max="3176" width="48.42578125" bestFit="1" customWidth="1"/>
    <col min="3177" max="3177" width="40.42578125" bestFit="1" customWidth="1"/>
    <col min="3178" max="3178" width="27.42578125" bestFit="1" customWidth="1"/>
    <col min="3179" max="3179" width="46.42578125" bestFit="1" customWidth="1"/>
    <col min="3180" max="3180" width="49" bestFit="1" customWidth="1"/>
    <col min="3181" max="3181" width="44.140625" bestFit="1" customWidth="1"/>
    <col min="3182" max="3182" width="56.7109375" bestFit="1" customWidth="1"/>
    <col min="3183" max="3183" width="48.7109375" bestFit="1" customWidth="1"/>
    <col min="3184" max="3184" width="47.140625" bestFit="1" customWidth="1"/>
    <col min="3185" max="3185" width="46.42578125" bestFit="1" customWidth="1"/>
    <col min="3186" max="3186" width="39.7109375" bestFit="1" customWidth="1"/>
    <col min="3187" max="3187" width="29.140625" bestFit="1" customWidth="1"/>
    <col min="3188" max="3188" width="27.140625" bestFit="1" customWidth="1"/>
    <col min="3189" max="3189" width="31.28515625" bestFit="1" customWidth="1"/>
    <col min="3190" max="3190" width="44.140625" bestFit="1" customWidth="1"/>
    <col min="3191" max="3191" width="56.7109375" bestFit="1" customWidth="1"/>
    <col min="3192" max="3192" width="48.7109375" bestFit="1" customWidth="1"/>
    <col min="3193" max="3193" width="19.140625" bestFit="1" customWidth="1"/>
    <col min="3194" max="3194" width="38.140625" bestFit="1" customWidth="1"/>
    <col min="3195" max="3195" width="40.7109375" bestFit="1" customWidth="1"/>
    <col min="3196" max="3196" width="35.85546875" bestFit="1" customWidth="1"/>
    <col min="3197" max="3197" width="48.42578125" bestFit="1" customWidth="1"/>
    <col min="3198" max="3198" width="40.42578125" bestFit="1" customWidth="1"/>
    <col min="3199" max="3199" width="38.85546875" bestFit="1" customWidth="1"/>
    <col min="3200" max="3200" width="38.140625" bestFit="1" customWidth="1"/>
    <col min="3201" max="3201" width="31.42578125" bestFit="1" customWidth="1"/>
    <col min="3202" max="3202" width="20.85546875" bestFit="1" customWidth="1"/>
    <col min="3203" max="3203" width="18.85546875" bestFit="1" customWidth="1"/>
    <col min="3204" max="3204" width="23" bestFit="1" customWidth="1"/>
    <col min="3205" max="3205" width="35.85546875" bestFit="1" customWidth="1"/>
    <col min="3206" max="3206" width="48.42578125" bestFit="1" customWidth="1"/>
    <col min="3207" max="3207" width="40.42578125" bestFit="1" customWidth="1"/>
    <col min="3208" max="3208" width="28" bestFit="1" customWidth="1"/>
    <col min="3209" max="3209" width="47" bestFit="1" customWidth="1"/>
    <col min="3210" max="3210" width="49.5703125" bestFit="1" customWidth="1"/>
    <col min="3211" max="3211" width="44.7109375" bestFit="1" customWidth="1"/>
    <col min="3212" max="3212" width="57.28515625" bestFit="1" customWidth="1"/>
    <col min="3213" max="3213" width="49.28515625" bestFit="1" customWidth="1"/>
    <col min="3214" max="3214" width="47.7109375" bestFit="1" customWidth="1"/>
    <col min="3215" max="3215" width="47" bestFit="1" customWidth="1"/>
    <col min="3216" max="3216" width="40.28515625" bestFit="1" customWidth="1"/>
    <col min="3217" max="3217" width="29.85546875" bestFit="1" customWidth="1"/>
    <col min="3218" max="3218" width="27.7109375" bestFit="1" customWidth="1"/>
    <col min="3219" max="3219" width="31.85546875" bestFit="1" customWidth="1"/>
    <col min="3220" max="3220" width="44.7109375" bestFit="1" customWidth="1"/>
    <col min="3221" max="3221" width="57.28515625" bestFit="1" customWidth="1"/>
    <col min="3222" max="3222" width="49.28515625" bestFit="1" customWidth="1"/>
    <col min="3223" max="3223" width="27.140625" bestFit="1" customWidth="1"/>
    <col min="3224" max="3224" width="46" bestFit="1" customWidth="1"/>
    <col min="3225" max="3225" width="48.7109375" bestFit="1" customWidth="1"/>
    <col min="3226" max="3226" width="43.85546875" bestFit="1" customWidth="1"/>
    <col min="3227" max="3227" width="56.42578125" bestFit="1" customWidth="1"/>
    <col min="3228" max="3228" width="48.42578125" bestFit="1" customWidth="1"/>
    <col min="3229" max="3229" width="46.85546875" bestFit="1" customWidth="1"/>
    <col min="3230" max="3230" width="46" bestFit="1" customWidth="1"/>
    <col min="3231" max="3231" width="39.42578125" bestFit="1" customWidth="1"/>
    <col min="3232" max="3232" width="28.85546875" bestFit="1" customWidth="1"/>
    <col min="3233" max="3233" width="26.85546875" bestFit="1" customWidth="1"/>
    <col min="3234" max="3234" width="31" bestFit="1" customWidth="1"/>
    <col min="3235" max="3235" width="43.85546875" bestFit="1" customWidth="1"/>
    <col min="3236" max="3236" width="56.42578125" bestFit="1" customWidth="1"/>
    <col min="3237" max="3237" width="48.42578125" bestFit="1" customWidth="1"/>
    <col min="3238" max="3238" width="19.140625" bestFit="1" customWidth="1"/>
    <col min="3239" max="3239" width="38.140625" bestFit="1" customWidth="1"/>
    <col min="3240" max="3240" width="40.7109375" bestFit="1" customWidth="1"/>
    <col min="3241" max="3241" width="35.85546875" bestFit="1" customWidth="1"/>
    <col min="3242" max="3242" width="48.42578125" bestFit="1" customWidth="1"/>
    <col min="3243" max="3243" width="40.42578125" bestFit="1" customWidth="1"/>
    <col min="3244" max="3244" width="38.85546875" bestFit="1" customWidth="1"/>
    <col min="3245" max="3245" width="38.140625" bestFit="1" customWidth="1"/>
    <col min="3246" max="3246" width="31.42578125" bestFit="1" customWidth="1"/>
    <col min="3247" max="3247" width="20.85546875" bestFit="1" customWidth="1"/>
    <col min="3248" max="3248" width="18.85546875" bestFit="1" customWidth="1"/>
    <col min="3249" max="3249" width="23" bestFit="1" customWidth="1"/>
    <col min="3250" max="3250" width="35.85546875" bestFit="1" customWidth="1"/>
    <col min="3251" max="3251" width="48.42578125" bestFit="1" customWidth="1"/>
    <col min="3252" max="3252" width="40.42578125" bestFit="1" customWidth="1"/>
    <col min="3253" max="3253" width="31.42578125" bestFit="1" customWidth="1"/>
    <col min="3254" max="3254" width="50.42578125" bestFit="1" customWidth="1"/>
    <col min="3255" max="3255" width="53" bestFit="1" customWidth="1"/>
    <col min="3256" max="3256" width="48.140625" bestFit="1" customWidth="1"/>
    <col min="3257" max="3257" width="60.7109375" bestFit="1" customWidth="1"/>
    <col min="3258" max="3258" width="52.7109375" bestFit="1" customWidth="1"/>
    <col min="3259" max="3259" width="51.140625" bestFit="1" customWidth="1"/>
    <col min="3260" max="3260" width="50.42578125" bestFit="1" customWidth="1"/>
    <col min="3261" max="3261" width="43.7109375" bestFit="1" customWidth="1"/>
    <col min="3262" max="3262" width="33.140625" bestFit="1" customWidth="1"/>
    <col min="3263" max="3263" width="31.140625" bestFit="1" customWidth="1"/>
    <col min="3264" max="3264" width="35.28515625" bestFit="1" customWidth="1"/>
    <col min="3265" max="3265" width="48.140625" bestFit="1" customWidth="1"/>
    <col min="3266" max="3266" width="60.7109375" bestFit="1" customWidth="1"/>
    <col min="3267" max="3267" width="52.7109375" bestFit="1" customWidth="1"/>
    <col min="3268" max="3268" width="19.140625" bestFit="1" customWidth="1"/>
    <col min="3269" max="3269" width="38.140625" bestFit="1" customWidth="1"/>
    <col min="3270" max="3270" width="40.7109375" bestFit="1" customWidth="1"/>
    <col min="3271" max="3271" width="35.85546875" bestFit="1" customWidth="1"/>
    <col min="3272" max="3272" width="48.42578125" bestFit="1" customWidth="1"/>
    <col min="3273" max="3273" width="40.42578125" bestFit="1" customWidth="1"/>
    <col min="3274" max="3274" width="38.85546875" bestFit="1" customWidth="1"/>
    <col min="3275" max="3275" width="38.140625" bestFit="1" customWidth="1"/>
    <col min="3276" max="3276" width="31.42578125" bestFit="1" customWidth="1"/>
    <col min="3277" max="3277" width="20.85546875" bestFit="1" customWidth="1"/>
    <col min="3278" max="3278" width="18.85546875" bestFit="1" customWidth="1"/>
    <col min="3279" max="3279" width="23" bestFit="1" customWidth="1"/>
    <col min="3280" max="3280" width="35.85546875" bestFit="1" customWidth="1"/>
    <col min="3281" max="3281" width="48.42578125" bestFit="1" customWidth="1"/>
    <col min="3282" max="3282" width="40.42578125" bestFit="1" customWidth="1"/>
    <col min="3283" max="3283" width="34" bestFit="1" customWidth="1"/>
    <col min="3284" max="3284" width="52.85546875" bestFit="1" customWidth="1"/>
    <col min="3285" max="3285" width="55.5703125" bestFit="1" customWidth="1"/>
    <col min="3286" max="3286" width="50.7109375" bestFit="1" customWidth="1"/>
    <col min="3287" max="3287" width="63.28515625" bestFit="1" customWidth="1"/>
    <col min="3288" max="3288" width="55.28515625" bestFit="1" customWidth="1"/>
    <col min="3289" max="3289" width="53.5703125" bestFit="1" customWidth="1"/>
    <col min="3290" max="3290" width="52.85546875" bestFit="1" customWidth="1"/>
    <col min="3291" max="3291" width="46.28515625" bestFit="1" customWidth="1"/>
    <col min="3292" max="3292" width="35.7109375" bestFit="1" customWidth="1"/>
    <col min="3293" max="3293" width="33.5703125" bestFit="1" customWidth="1"/>
    <col min="3294" max="3294" width="37.7109375" bestFit="1" customWidth="1"/>
    <col min="3295" max="3295" width="50.7109375" bestFit="1" customWidth="1"/>
    <col min="3296" max="3296" width="63.28515625" bestFit="1" customWidth="1"/>
    <col min="3297" max="3297" width="55.28515625" bestFit="1" customWidth="1"/>
    <col min="3298" max="3298" width="19.140625" bestFit="1" customWidth="1"/>
    <col min="3299" max="3299" width="38.140625" bestFit="1" customWidth="1"/>
    <col min="3300" max="3300" width="40.7109375" bestFit="1" customWidth="1"/>
    <col min="3301" max="3301" width="35.85546875" bestFit="1" customWidth="1"/>
    <col min="3302" max="3302" width="48.42578125" bestFit="1" customWidth="1"/>
    <col min="3303" max="3303" width="40.42578125" bestFit="1" customWidth="1"/>
    <col min="3304" max="3304" width="38.85546875" bestFit="1" customWidth="1"/>
    <col min="3305" max="3305" width="38.140625" bestFit="1" customWidth="1"/>
    <col min="3306" max="3306" width="31.42578125" bestFit="1" customWidth="1"/>
    <col min="3307" max="3307" width="20.85546875" bestFit="1" customWidth="1"/>
    <col min="3308" max="3308" width="18.85546875" bestFit="1" customWidth="1"/>
    <col min="3309" max="3309" width="23" bestFit="1" customWidth="1"/>
    <col min="3310" max="3310" width="35.85546875" bestFit="1" customWidth="1"/>
    <col min="3311" max="3311" width="48.42578125" bestFit="1" customWidth="1"/>
    <col min="3312" max="3312" width="40.42578125" bestFit="1" customWidth="1"/>
    <col min="3313" max="3313" width="28.5703125" bestFit="1" customWidth="1"/>
    <col min="3314" max="3314" width="47.5703125" bestFit="1" customWidth="1"/>
    <col min="3315" max="3315" width="50.140625" bestFit="1" customWidth="1"/>
    <col min="3316" max="3316" width="45.28515625" bestFit="1" customWidth="1"/>
    <col min="3317" max="3317" width="57.85546875" bestFit="1" customWidth="1"/>
    <col min="3318" max="3318" width="49.85546875" bestFit="1" customWidth="1"/>
    <col min="3319" max="3319" width="48.28515625" bestFit="1" customWidth="1"/>
    <col min="3320" max="3320" width="47.5703125" bestFit="1" customWidth="1"/>
    <col min="3321" max="3321" width="40.85546875" bestFit="1" customWidth="1"/>
    <col min="3322" max="3322" width="30.42578125" bestFit="1" customWidth="1"/>
    <col min="3323" max="3323" width="28.28515625" bestFit="1" customWidth="1"/>
    <col min="3324" max="3324" width="32.42578125" bestFit="1" customWidth="1"/>
    <col min="3325" max="3325" width="45.28515625" bestFit="1" customWidth="1"/>
    <col min="3326" max="3326" width="57.85546875" bestFit="1" customWidth="1"/>
    <col min="3327" max="3327" width="49.85546875" bestFit="1" customWidth="1"/>
    <col min="3328" max="3328" width="19.140625" bestFit="1" customWidth="1"/>
    <col min="3329" max="3329" width="38.140625" bestFit="1" customWidth="1"/>
    <col min="3330" max="3330" width="40.7109375" bestFit="1" customWidth="1"/>
    <col min="3331" max="3331" width="35.85546875" bestFit="1" customWidth="1"/>
    <col min="3332" max="3332" width="48.42578125" bestFit="1" customWidth="1"/>
    <col min="3333" max="3333" width="40.42578125" bestFit="1" customWidth="1"/>
    <col min="3334" max="3334" width="38.85546875" bestFit="1" customWidth="1"/>
    <col min="3335" max="3335" width="38.140625" bestFit="1" customWidth="1"/>
    <col min="3336" max="3336" width="31.42578125" bestFit="1" customWidth="1"/>
    <col min="3337" max="3337" width="20.85546875" bestFit="1" customWidth="1"/>
    <col min="3338" max="3338" width="18.85546875" bestFit="1" customWidth="1"/>
    <col min="3339" max="3339" width="23" bestFit="1" customWidth="1"/>
    <col min="3340" max="3340" width="35.85546875" bestFit="1" customWidth="1"/>
    <col min="3341" max="3341" width="48.42578125" bestFit="1" customWidth="1"/>
    <col min="3342" max="3342" width="40.42578125" bestFit="1" customWidth="1"/>
    <col min="3343" max="3343" width="24.42578125" bestFit="1" customWidth="1"/>
    <col min="3344" max="3344" width="43.42578125" bestFit="1" customWidth="1"/>
    <col min="3345" max="3345" width="46" bestFit="1" customWidth="1"/>
    <col min="3346" max="3346" width="41.140625" bestFit="1" customWidth="1"/>
    <col min="3347" max="3347" width="53.7109375" bestFit="1" customWidth="1"/>
    <col min="3348" max="3348" width="45.7109375" bestFit="1" customWidth="1"/>
    <col min="3349" max="3349" width="44.140625" bestFit="1" customWidth="1"/>
    <col min="3350" max="3350" width="43.42578125" bestFit="1" customWidth="1"/>
    <col min="3351" max="3351" width="36.7109375" bestFit="1" customWidth="1"/>
    <col min="3352" max="3352" width="26.28515625" bestFit="1" customWidth="1"/>
    <col min="3353" max="3353" width="24.140625" bestFit="1" customWidth="1"/>
    <col min="3354" max="3354" width="28.28515625" bestFit="1" customWidth="1"/>
    <col min="3355" max="3355" width="41.140625" bestFit="1" customWidth="1"/>
    <col min="3356" max="3356" width="53.7109375" bestFit="1" customWidth="1"/>
    <col min="3357" max="3357" width="45.7109375" bestFit="1" customWidth="1"/>
    <col min="3358" max="3358" width="19.140625" bestFit="1" customWidth="1"/>
    <col min="3359" max="3359" width="38.140625" bestFit="1" customWidth="1"/>
    <col min="3360" max="3360" width="40.7109375" bestFit="1" customWidth="1"/>
    <col min="3361" max="3361" width="35.85546875" bestFit="1" customWidth="1"/>
    <col min="3362" max="3362" width="48.42578125" bestFit="1" customWidth="1"/>
    <col min="3363" max="3363" width="40.42578125" bestFit="1" customWidth="1"/>
    <col min="3364" max="3364" width="38.85546875" bestFit="1" customWidth="1"/>
    <col min="3365" max="3365" width="38.140625" bestFit="1" customWidth="1"/>
    <col min="3366" max="3366" width="31.42578125" bestFit="1" customWidth="1"/>
    <col min="3367" max="3367" width="20.85546875" bestFit="1" customWidth="1"/>
    <col min="3368" max="3368" width="18.85546875" bestFit="1" customWidth="1"/>
    <col min="3369" max="3369" width="23" bestFit="1" customWidth="1"/>
    <col min="3370" max="3370" width="35.85546875" bestFit="1" customWidth="1"/>
    <col min="3371" max="3371" width="48.42578125" bestFit="1" customWidth="1"/>
    <col min="3372" max="3372" width="40.42578125" bestFit="1" customWidth="1"/>
    <col min="3373" max="3373" width="28.85546875" bestFit="1" customWidth="1"/>
    <col min="3374" max="3374" width="47.85546875" bestFit="1" customWidth="1"/>
    <col min="3375" max="3375" width="50.5703125" bestFit="1" customWidth="1"/>
    <col min="3376" max="3376" width="45.5703125" bestFit="1" customWidth="1"/>
    <col min="3377" max="3377" width="58.140625" bestFit="1" customWidth="1"/>
    <col min="3378" max="3378" width="50.140625" bestFit="1" customWidth="1"/>
    <col min="3379" max="3379" width="48.5703125" bestFit="1" customWidth="1"/>
    <col min="3380" max="3380" width="47.85546875" bestFit="1" customWidth="1"/>
    <col min="3381" max="3381" width="41.140625" bestFit="1" customWidth="1"/>
    <col min="3382" max="3382" width="30.7109375" bestFit="1" customWidth="1"/>
    <col min="3383" max="3383" width="28.5703125" bestFit="1" customWidth="1"/>
    <col min="3384" max="3384" width="32.7109375" bestFit="1" customWidth="1"/>
    <col min="3385" max="3385" width="45.5703125" bestFit="1" customWidth="1"/>
    <col min="3386" max="3386" width="58.140625" bestFit="1" customWidth="1"/>
    <col min="3387" max="3387" width="50.140625" bestFit="1" customWidth="1"/>
    <col min="3388" max="3388" width="19.140625" bestFit="1" customWidth="1"/>
    <col min="3389" max="3389" width="38.140625" bestFit="1" customWidth="1"/>
    <col min="3390" max="3390" width="40.7109375" bestFit="1" customWidth="1"/>
    <col min="3391" max="3391" width="35.85546875" bestFit="1" customWidth="1"/>
    <col min="3392" max="3392" width="48.42578125" bestFit="1" customWidth="1"/>
    <col min="3393" max="3393" width="40.42578125" bestFit="1" customWidth="1"/>
    <col min="3394" max="3394" width="38.85546875" bestFit="1" customWidth="1"/>
    <col min="3395" max="3395" width="38.140625" bestFit="1" customWidth="1"/>
    <col min="3396" max="3396" width="31.42578125" bestFit="1" customWidth="1"/>
    <col min="3397" max="3397" width="20.85546875" bestFit="1" customWidth="1"/>
    <col min="3398" max="3398" width="18.85546875" bestFit="1" customWidth="1"/>
    <col min="3399" max="3399" width="23" bestFit="1" customWidth="1"/>
    <col min="3400" max="3400" width="35.85546875" bestFit="1" customWidth="1"/>
    <col min="3401" max="3401" width="48.42578125" bestFit="1" customWidth="1"/>
    <col min="3402" max="3402" width="40.42578125" bestFit="1" customWidth="1"/>
    <col min="3403" max="3403" width="35.28515625" bestFit="1" customWidth="1"/>
    <col min="3404" max="3404" width="54.140625" bestFit="1" customWidth="1"/>
    <col min="3405" max="3405" width="56.85546875" bestFit="1" customWidth="1"/>
    <col min="3406" max="3406" width="52" bestFit="1" customWidth="1"/>
    <col min="3407" max="3407" width="64.5703125" bestFit="1" customWidth="1"/>
    <col min="3408" max="3408" width="56.5703125" bestFit="1" customWidth="1"/>
    <col min="3409" max="3409" width="55" bestFit="1" customWidth="1"/>
    <col min="3410" max="3410" width="54.140625" bestFit="1" customWidth="1"/>
    <col min="3411" max="3411" width="47.5703125" bestFit="1" customWidth="1"/>
    <col min="3412" max="3412" width="37" bestFit="1" customWidth="1"/>
    <col min="3413" max="3413" width="35" bestFit="1" customWidth="1"/>
    <col min="3414" max="3414" width="39.140625" bestFit="1" customWidth="1"/>
    <col min="3415" max="3415" width="52" bestFit="1" customWidth="1"/>
    <col min="3416" max="3416" width="64.5703125" bestFit="1" customWidth="1"/>
    <col min="3417" max="3417" width="56.5703125" bestFit="1" customWidth="1"/>
    <col min="3418" max="3418" width="19.140625" bestFit="1" customWidth="1"/>
    <col min="3419" max="3419" width="38.140625" bestFit="1" customWidth="1"/>
    <col min="3420" max="3420" width="40.7109375" bestFit="1" customWidth="1"/>
    <col min="3421" max="3421" width="35.85546875" bestFit="1" customWidth="1"/>
    <col min="3422" max="3422" width="48.42578125" bestFit="1" customWidth="1"/>
    <col min="3423" max="3423" width="40.42578125" bestFit="1" customWidth="1"/>
    <col min="3424" max="3424" width="38.85546875" bestFit="1" customWidth="1"/>
    <col min="3425" max="3425" width="38.140625" bestFit="1" customWidth="1"/>
    <col min="3426" max="3426" width="31.42578125" bestFit="1" customWidth="1"/>
    <col min="3427" max="3427" width="20.85546875" bestFit="1" customWidth="1"/>
    <col min="3428" max="3428" width="18.85546875" bestFit="1" customWidth="1"/>
    <col min="3429" max="3429" width="23" bestFit="1" customWidth="1"/>
    <col min="3430" max="3430" width="35.85546875" bestFit="1" customWidth="1"/>
    <col min="3431" max="3431" width="48.42578125" bestFit="1" customWidth="1"/>
    <col min="3432" max="3432" width="40.42578125" bestFit="1" customWidth="1"/>
    <col min="3433" max="3433" width="27.140625" bestFit="1" customWidth="1"/>
    <col min="3434" max="3434" width="46" bestFit="1" customWidth="1"/>
    <col min="3435" max="3435" width="48.7109375" bestFit="1" customWidth="1"/>
    <col min="3436" max="3436" width="43.85546875" bestFit="1" customWidth="1"/>
    <col min="3437" max="3437" width="56.42578125" bestFit="1" customWidth="1"/>
    <col min="3438" max="3438" width="48.42578125" bestFit="1" customWidth="1"/>
    <col min="3439" max="3439" width="46.85546875" bestFit="1" customWidth="1"/>
    <col min="3440" max="3440" width="46" bestFit="1" customWidth="1"/>
    <col min="3441" max="3441" width="39.42578125" bestFit="1" customWidth="1"/>
    <col min="3442" max="3442" width="28.85546875" bestFit="1" customWidth="1"/>
    <col min="3443" max="3443" width="26.85546875" bestFit="1" customWidth="1"/>
    <col min="3444" max="3444" width="31" bestFit="1" customWidth="1"/>
    <col min="3445" max="3445" width="43.85546875" bestFit="1" customWidth="1"/>
    <col min="3446" max="3446" width="56.42578125" bestFit="1" customWidth="1"/>
    <col min="3447" max="3447" width="48.42578125" bestFit="1" customWidth="1"/>
    <col min="3448" max="3448" width="19.140625" bestFit="1" customWidth="1"/>
    <col min="3449" max="3449" width="38.140625" bestFit="1" customWidth="1"/>
    <col min="3450" max="3450" width="40.7109375" bestFit="1" customWidth="1"/>
    <col min="3451" max="3451" width="35.85546875" bestFit="1" customWidth="1"/>
    <col min="3452" max="3452" width="48.42578125" bestFit="1" customWidth="1"/>
    <col min="3453" max="3453" width="40.42578125" bestFit="1" customWidth="1"/>
    <col min="3454" max="3454" width="38.85546875" bestFit="1" customWidth="1"/>
    <col min="3455" max="3455" width="38.140625" bestFit="1" customWidth="1"/>
    <col min="3456" max="3456" width="31.42578125" bestFit="1" customWidth="1"/>
    <col min="3457" max="3457" width="20.85546875" bestFit="1" customWidth="1"/>
    <col min="3458" max="3458" width="18.85546875" bestFit="1" customWidth="1"/>
    <col min="3459" max="3459" width="23" bestFit="1" customWidth="1"/>
    <col min="3460" max="3460" width="35.85546875" bestFit="1" customWidth="1"/>
    <col min="3461" max="3461" width="48.42578125" bestFit="1" customWidth="1"/>
    <col min="3462" max="3462" width="40.42578125" bestFit="1" customWidth="1"/>
    <col min="3463" max="3463" width="26" bestFit="1" customWidth="1"/>
    <col min="3464" max="3464" width="44.85546875" bestFit="1" customWidth="1"/>
    <col min="3465" max="3465" width="47.5703125" bestFit="1" customWidth="1"/>
    <col min="3466" max="3466" width="42.7109375" bestFit="1" customWidth="1"/>
    <col min="3467" max="3467" width="55.28515625" bestFit="1" customWidth="1"/>
    <col min="3468" max="3468" width="47.28515625" bestFit="1" customWidth="1"/>
    <col min="3469" max="3469" width="45.5703125" bestFit="1" customWidth="1"/>
    <col min="3470" max="3470" width="44.85546875" bestFit="1" customWidth="1"/>
    <col min="3471" max="3471" width="38.28515625" bestFit="1" customWidth="1"/>
    <col min="3472" max="3472" width="27.7109375" bestFit="1" customWidth="1"/>
    <col min="3473" max="3473" width="25.7109375" bestFit="1" customWidth="1"/>
    <col min="3474" max="3474" width="29.85546875" bestFit="1" customWidth="1"/>
    <col min="3475" max="3475" width="42.7109375" bestFit="1" customWidth="1"/>
    <col min="3476" max="3476" width="55.28515625" bestFit="1" customWidth="1"/>
    <col min="3477" max="3477" width="47.28515625" bestFit="1" customWidth="1"/>
    <col min="3478" max="3478" width="19.140625" bestFit="1" customWidth="1"/>
    <col min="3479" max="3479" width="38.140625" bestFit="1" customWidth="1"/>
    <col min="3480" max="3480" width="40.7109375" bestFit="1" customWidth="1"/>
    <col min="3481" max="3481" width="35.85546875" bestFit="1" customWidth="1"/>
    <col min="3482" max="3482" width="48.42578125" bestFit="1" customWidth="1"/>
    <col min="3483" max="3483" width="40.42578125" bestFit="1" customWidth="1"/>
    <col min="3484" max="3484" width="38.85546875" bestFit="1" customWidth="1"/>
    <col min="3485" max="3485" width="38.140625" bestFit="1" customWidth="1"/>
    <col min="3486" max="3486" width="31.42578125" bestFit="1" customWidth="1"/>
    <col min="3487" max="3487" width="20.85546875" bestFit="1" customWidth="1"/>
    <col min="3488" max="3488" width="18.85546875" bestFit="1" customWidth="1"/>
    <col min="3489" max="3489" width="23" bestFit="1" customWidth="1"/>
    <col min="3490" max="3490" width="35.85546875" bestFit="1" customWidth="1"/>
    <col min="3491" max="3491" width="48.42578125" bestFit="1" customWidth="1"/>
    <col min="3492" max="3492" width="40.42578125" bestFit="1" customWidth="1"/>
    <col min="3493" max="3493" width="27.28515625" bestFit="1" customWidth="1"/>
    <col min="3494" max="3494" width="46.28515625" bestFit="1" customWidth="1"/>
    <col min="3495" max="3495" width="48.85546875" bestFit="1" customWidth="1"/>
    <col min="3496" max="3496" width="44" bestFit="1" customWidth="1"/>
    <col min="3497" max="3497" width="56.5703125" bestFit="1" customWidth="1"/>
    <col min="3498" max="3498" width="48.5703125" bestFit="1" customWidth="1"/>
    <col min="3499" max="3499" width="47" bestFit="1" customWidth="1"/>
    <col min="3500" max="3500" width="46.28515625" bestFit="1" customWidth="1"/>
    <col min="3501" max="3501" width="39.5703125" bestFit="1" customWidth="1"/>
    <col min="3502" max="3502" width="29" bestFit="1" customWidth="1"/>
    <col min="3503" max="3503" width="27" bestFit="1" customWidth="1"/>
    <col min="3504" max="3504" width="31.140625" bestFit="1" customWidth="1"/>
    <col min="3505" max="3505" width="44" bestFit="1" customWidth="1"/>
    <col min="3506" max="3506" width="56.5703125" bestFit="1" customWidth="1"/>
    <col min="3507" max="3507" width="48.5703125" bestFit="1" customWidth="1"/>
    <col min="3508" max="3508" width="19.140625" bestFit="1" customWidth="1"/>
    <col min="3509" max="3509" width="38.140625" bestFit="1" customWidth="1"/>
    <col min="3510" max="3510" width="40.7109375" bestFit="1" customWidth="1"/>
    <col min="3511" max="3511" width="35.85546875" bestFit="1" customWidth="1"/>
    <col min="3512" max="3512" width="48.42578125" bestFit="1" customWidth="1"/>
    <col min="3513" max="3513" width="40.42578125" bestFit="1" customWidth="1"/>
    <col min="3514" max="3514" width="38.85546875" bestFit="1" customWidth="1"/>
    <col min="3515" max="3515" width="38.140625" bestFit="1" customWidth="1"/>
    <col min="3516" max="3516" width="31.42578125" bestFit="1" customWidth="1"/>
    <col min="3517" max="3517" width="20.85546875" bestFit="1" customWidth="1"/>
    <col min="3518" max="3518" width="18.85546875" bestFit="1" customWidth="1"/>
    <col min="3519" max="3519" width="23" bestFit="1" customWidth="1"/>
    <col min="3520" max="3520" width="35.85546875" bestFit="1" customWidth="1"/>
    <col min="3521" max="3521" width="48.42578125" bestFit="1" customWidth="1"/>
    <col min="3522" max="3522" width="40.42578125" bestFit="1" customWidth="1"/>
    <col min="3523" max="3523" width="26.85546875" bestFit="1" customWidth="1"/>
    <col min="3524" max="3524" width="45.7109375" bestFit="1" customWidth="1"/>
    <col min="3525" max="3525" width="48.42578125" bestFit="1" customWidth="1"/>
    <col min="3526" max="3526" width="43.5703125" bestFit="1" customWidth="1"/>
    <col min="3527" max="3527" width="56.140625" bestFit="1" customWidth="1"/>
    <col min="3528" max="3528" width="48.140625" bestFit="1" customWidth="1"/>
    <col min="3529" max="3529" width="46.5703125" bestFit="1" customWidth="1"/>
    <col min="3530" max="3530" width="45.7109375" bestFit="1" customWidth="1"/>
    <col min="3531" max="3531" width="39.140625" bestFit="1" customWidth="1"/>
    <col min="3532" max="3532" width="28.5703125" bestFit="1" customWidth="1"/>
    <col min="3533" max="3533" width="26.5703125" bestFit="1" customWidth="1"/>
    <col min="3534" max="3534" width="30.7109375" bestFit="1" customWidth="1"/>
    <col min="3535" max="3535" width="43.5703125" bestFit="1" customWidth="1"/>
    <col min="3536" max="3536" width="56.140625" bestFit="1" customWidth="1"/>
    <col min="3537" max="3537" width="48.140625" bestFit="1" customWidth="1"/>
    <col min="3538" max="3538" width="19.140625" bestFit="1" customWidth="1"/>
    <col min="3539" max="3539" width="38.140625" bestFit="1" customWidth="1"/>
    <col min="3540" max="3540" width="40.7109375" bestFit="1" customWidth="1"/>
    <col min="3541" max="3541" width="35.85546875" bestFit="1" customWidth="1"/>
    <col min="3542" max="3542" width="48.42578125" bestFit="1" customWidth="1"/>
    <col min="3543" max="3543" width="40.42578125" bestFit="1" customWidth="1"/>
    <col min="3544" max="3544" width="38.85546875" bestFit="1" customWidth="1"/>
    <col min="3545" max="3545" width="38.140625" bestFit="1" customWidth="1"/>
    <col min="3546" max="3546" width="31.42578125" bestFit="1" customWidth="1"/>
    <col min="3547" max="3547" width="20.85546875" bestFit="1" customWidth="1"/>
    <col min="3548" max="3548" width="18.85546875" bestFit="1" customWidth="1"/>
    <col min="3549" max="3549" width="23" bestFit="1" customWidth="1"/>
    <col min="3550" max="3550" width="35.85546875" bestFit="1" customWidth="1"/>
    <col min="3551" max="3551" width="48.42578125" bestFit="1" customWidth="1"/>
    <col min="3552" max="3552" width="40.42578125" bestFit="1" customWidth="1"/>
    <col min="3553" max="3553" width="31.7109375" bestFit="1" customWidth="1"/>
    <col min="3554" max="3554" width="50.7109375" bestFit="1" customWidth="1"/>
    <col min="3555" max="3555" width="53.28515625" bestFit="1" customWidth="1"/>
    <col min="3556" max="3556" width="48.42578125" bestFit="1" customWidth="1"/>
    <col min="3557" max="3557" width="61" bestFit="1" customWidth="1"/>
    <col min="3558" max="3558" width="53" bestFit="1" customWidth="1"/>
    <col min="3559" max="3559" width="51.42578125" bestFit="1" customWidth="1"/>
    <col min="3560" max="3560" width="50.7109375" bestFit="1" customWidth="1"/>
    <col min="3561" max="3561" width="44" bestFit="1" customWidth="1"/>
    <col min="3562" max="3562" width="33.42578125" bestFit="1" customWidth="1"/>
    <col min="3563" max="3563" width="31.42578125" bestFit="1" customWidth="1"/>
    <col min="3564" max="3564" width="35.5703125" bestFit="1" customWidth="1"/>
    <col min="3565" max="3565" width="48.42578125" bestFit="1" customWidth="1"/>
    <col min="3566" max="3566" width="61" bestFit="1" customWidth="1"/>
    <col min="3567" max="3567" width="53" bestFit="1" customWidth="1"/>
    <col min="3568" max="3568" width="20.7109375" bestFit="1" customWidth="1"/>
    <col min="3569" max="3569" width="38.140625" bestFit="1" customWidth="1"/>
    <col min="3570" max="3570" width="40.7109375" bestFit="1" customWidth="1"/>
    <col min="3571" max="3571" width="35.85546875" bestFit="1" customWidth="1"/>
    <col min="3572" max="3572" width="48.42578125" bestFit="1" customWidth="1"/>
    <col min="3573" max="3573" width="40.42578125" bestFit="1" customWidth="1"/>
    <col min="3574" max="3574" width="38.85546875" bestFit="1" customWidth="1"/>
    <col min="3575" max="3575" width="38.140625" bestFit="1" customWidth="1"/>
    <col min="3576" max="3576" width="31.42578125" bestFit="1" customWidth="1"/>
    <col min="3577" max="3577" width="20.85546875" bestFit="1" customWidth="1"/>
    <col min="3578" max="3578" width="18.85546875" bestFit="1" customWidth="1"/>
    <col min="3579" max="3579" width="23" bestFit="1" customWidth="1"/>
    <col min="3580" max="3580" width="35.85546875" bestFit="1" customWidth="1"/>
    <col min="3581" max="3581" width="48.42578125" bestFit="1" customWidth="1"/>
    <col min="3582" max="3582" width="40.42578125" bestFit="1" customWidth="1"/>
    <col min="3583" max="3583" width="37.7109375" bestFit="1" customWidth="1"/>
    <col min="3584" max="3584" width="56.7109375" bestFit="1" customWidth="1"/>
    <col min="3585" max="3585" width="59.42578125" bestFit="1" customWidth="1"/>
    <col min="3586" max="3586" width="54.5703125" bestFit="1" customWidth="1"/>
    <col min="3587" max="3587" width="67.140625" bestFit="1" customWidth="1"/>
    <col min="3588" max="3588" width="59.140625" bestFit="1" customWidth="1"/>
    <col min="3589" max="3589" width="57.42578125" bestFit="1" customWidth="1"/>
    <col min="3590" max="3590" width="56.7109375" bestFit="1" customWidth="1"/>
    <col min="3591" max="3591" width="50" bestFit="1" customWidth="1"/>
    <col min="3592" max="3592" width="39.5703125" bestFit="1" customWidth="1"/>
    <col min="3593" max="3593" width="37.42578125" bestFit="1" customWidth="1"/>
    <col min="3594" max="3594" width="41.5703125" bestFit="1" customWidth="1"/>
    <col min="3595" max="3595" width="54.5703125" bestFit="1" customWidth="1"/>
    <col min="3596" max="3596" width="67.140625" bestFit="1" customWidth="1"/>
    <col min="3597" max="3597" width="59.140625" bestFit="1" customWidth="1"/>
    <col min="3598" max="3598" width="19.140625" bestFit="1" customWidth="1"/>
    <col min="3599" max="3599" width="38.140625" bestFit="1" customWidth="1"/>
    <col min="3600" max="3600" width="40.7109375" bestFit="1" customWidth="1"/>
    <col min="3601" max="3601" width="35.85546875" bestFit="1" customWidth="1"/>
    <col min="3602" max="3602" width="48.42578125" bestFit="1" customWidth="1"/>
    <col min="3603" max="3603" width="40.42578125" bestFit="1" customWidth="1"/>
    <col min="3604" max="3604" width="38.85546875" bestFit="1" customWidth="1"/>
    <col min="3605" max="3605" width="38.140625" bestFit="1" customWidth="1"/>
    <col min="3606" max="3606" width="31.42578125" bestFit="1" customWidth="1"/>
    <col min="3607" max="3607" width="20.85546875" bestFit="1" customWidth="1"/>
    <col min="3608" max="3608" width="18.85546875" bestFit="1" customWidth="1"/>
    <col min="3609" max="3609" width="23" bestFit="1" customWidth="1"/>
    <col min="3610" max="3610" width="35.85546875" bestFit="1" customWidth="1"/>
    <col min="3611" max="3611" width="48.42578125" bestFit="1" customWidth="1"/>
    <col min="3612" max="3612" width="40.42578125" bestFit="1" customWidth="1"/>
    <col min="3613" max="3613" width="30.7109375" bestFit="1" customWidth="1"/>
    <col min="3614" max="3614" width="49.5703125" bestFit="1" customWidth="1"/>
    <col min="3615" max="3615" width="52.28515625" bestFit="1" customWidth="1"/>
    <col min="3616" max="3616" width="47.42578125" bestFit="1" customWidth="1"/>
    <col min="3617" max="3617" width="60" bestFit="1" customWidth="1"/>
    <col min="3618" max="3618" width="52" bestFit="1" customWidth="1"/>
    <col min="3619" max="3619" width="50.42578125" bestFit="1" customWidth="1"/>
    <col min="3620" max="3620" width="49.5703125" bestFit="1" customWidth="1"/>
    <col min="3621" max="3621" width="43" bestFit="1" customWidth="1"/>
    <col min="3622" max="3622" width="32.42578125" bestFit="1" customWidth="1"/>
    <col min="3623" max="3623" width="30.42578125" bestFit="1" customWidth="1"/>
    <col min="3624" max="3624" width="34.5703125" bestFit="1" customWidth="1"/>
    <col min="3625" max="3625" width="47.42578125" bestFit="1" customWidth="1"/>
    <col min="3626" max="3626" width="60" bestFit="1" customWidth="1"/>
    <col min="3627" max="3627" width="52" bestFit="1" customWidth="1"/>
    <col min="3628" max="3628" width="19.140625" bestFit="1" customWidth="1"/>
    <col min="3629" max="3629" width="38.140625" bestFit="1" customWidth="1"/>
    <col min="3630" max="3630" width="40.7109375" bestFit="1" customWidth="1"/>
    <col min="3631" max="3631" width="35.85546875" bestFit="1" customWidth="1"/>
    <col min="3632" max="3632" width="48.42578125" bestFit="1" customWidth="1"/>
    <col min="3633" max="3633" width="40.42578125" bestFit="1" customWidth="1"/>
    <col min="3634" max="3634" width="38.85546875" bestFit="1" customWidth="1"/>
    <col min="3635" max="3635" width="38.140625" bestFit="1" customWidth="1"/>
    <col min="3636" max="3636" width="31.42578125" bestFit="1" customWidth="1"/>
    <col min="3637" max="3637" width="20.85546875" bestFit="1" customWidth="1"/>
    <col min="3638" max="3638" width="18.85546875" bestFit="1" customWidth="1"/>
    <col min="3639" max="3639" width="23" bestFit="1" customWidth="1"/>
    <col min="3640" max="3640" width="35.85546875" bestFit="1" customWidth="1"/>
    <col min="3641" max="3641" width="48.42578125" bestFit="1" customWidth="1"/>
    <col min="3642" max="3642" width="40.42578125" bestFit="1" customWidth="1"/>
    <col min="3643" max="3643" width="32.28515625" bestFit="1" customWidth="1"/>
    <col min="3644" max="3644" width="51.28515625" bestFit="1" customWidth="1"/>
    <col min="3645" max="3645" width="53.85546875" bestFit="1" customWidth="1"/>
    <col min="3646" max="3646" width="49" bestFit="1" customWidth="1"/>
    <col min="3647" max="3647" width="61.5703125" bestFit="1" customWidth="1"/>
    <col min="3648" max="3648" width="53.5703125" bestFit="1" customWidth="1"/>
    <col min="3649" max="3649" width="52" bestFit="1" customWidth="1"/>
    <col min="3650" max="3650" width="51.28515625" bestFit="1" customWidth="1"/>
    <col min="3651" max="3651" width="44.5703125" bestFit="1" customWidth="1"/>
    <col min="3652" max="3652" width="34.140625" bestFit="1" customWidth="1"/>
    <col min="3653" max="3653" width="32" bestFit="1" customWidth="1"/>
    <col min="3654" max="3654" width="36.140625" bestFit="1" customWidth="1"/>
    <col min="3655" max="3655" width="49" bestFit="1" customWidth="1"/>
    <col min="3656" max="3656" width="61.5703125" bestFit="1" customWidth="1"/>
    <col min="3657" max="3657" width="53.5703125" bestFit="1" customWidth="1"/>
    <col min="3658" max="3658" width="19.140625" bestFit="1" customWidth="1"/>
    <col min="3659" max="3659" width="38.140625" bestFit="1" customWidth="1"/>
    <col min="3660" max="3660" width="40.7109375" bestFit="1" customWidth="1"/>
    <col min="3661" max="3661" width="35.85546875" bestFit="1" customWidth="1"/>
    <col min="3662" max="3662" width="48.42578125" bestFit="1" customWidth="1"/>
    <col min="3663" max="3663" width="40.42578125" bestFit="1" customWidth="1"/>
    <col min="3664" max="3664" width="38.85546875" bestFit="1" customWidth="1"/>
    <col min="3665" max="3665" width="38.140625" bestFit="1" customWidth="1"/>
    <col min="3666" max="3666" width="31.42578125" bestFit="1" customWidth="1"/>
    <col min="3667" max="3667" width="20.85546875" bestFit="1" customWidth="1"/>
    <col min="3668" max="3668" width="18.85546875" bestFit="1" customWidth="1"/>
    <col min="3669" max="3669" width="23" bestFit="1" customWidth="1"/>
    <col min="3670" max="3670" width="35.85546875" bestFit="1" customWidth="1"/>
    <col min="3671" max="3671" width="48.42578125" bestFit="1" customWidth="1"/>
    <col min="3672" max="3672" width="40.42578125" bestFit="1" customWidth="1"/>
    <col min="3673" max="3673" width="25.7109375" bestFit="1" customWidth="1"/>
    <col min="3674" max="3674" width="44.5703125" bestFit="1" customWidth="1"/>
    <col min="3675" max="3675" width="47.28515625" bestFit="1" customWidth="1"/>
    <col min="3676" max="3676" width="42.42578125" bestFit="1" customWidth="1"/>
    <col min="3677" max="3677" width="55" bestFit="1" customWidth="1"/>
    <col min="3678" max="3678" width="47" bestFit="1" customWidth="1"/>
    <col min="3679" max="3679" width="45.28515625" bestFit="1" customWidth="1"/>
    <col min="3680" max="3680" width="44.5703125" bestFit="1" customWidth="1"/>
    <col min="3681" max="3681" width="38" bestFit="1" customWidth="1"/>
    <col min="3682" max="3682" width="27.42578125" bestFit="1" customWidth="1"/>
    <col min="3683" max="3683" width="25.28515625" bestFit="1" customWidth="1"/>
    <col min="3684" max="3684" width="29.42578125" bestFit="1" customWidth="1"/>
    <col min="3685" max="3685" width="42.42578125" bestFit="1" customWidth="1"/>
    <col min="3686" max="3686" width="55" bestFit="1" customWidth="1"/>
    <col min="3687" max="3687" width="47" bestFit="1" customWidth="1"/>
    <col min="3688" max="3688" width="19.140625" bestFit="1" customWidth="1"/>
    <col min="3689" max="3689" width="38.140625" bestFit="1" customWidth="1"/>
    <col min="3690" max="3690" width="40.7109375" bestFit="1" customWidth="1"/>
    <col min="3691" max="3691" width="35.85546875" bestFit="1" customWidth="1"/>
    <col min="3692" max="3692" width="48.42578125" bestFit="1" customWidth="1"/>
    <col min="3693" max="3693" width="40.42578125" bestFit="1" customWidth="1"/>
    <col min="3694" max="3694" width="38.85546875" bestFit="1" customWidth="1"/>
    <col min="3695" max="3695" width="38.140625" bestFit="1" customWidth="1"/>
    <col min="3696" max="3696" width="31.42578125" bestFit="1" customWidth="1"/>
    <col min="3697" max="3697" width="20.85546875" bestFit="1" customWidth="1"/>
    <col min="3698" max="3698" width="18.85546875" bestFit="1" customWidth="1"/>
    <col min="3699" max="3699" width="23" bestFit="1" customWidth="1"/>
    <col min="3700" max="3700" width="35.85546875" bestFit="1" customWidth="1"/>
    <col min="3701" max="3701" width="48.42578125" bestFit="1" customWidth="1"/>
    <col min="3702" max="3702" width="40.42578125" bestFit="1" customWidth="1"/>
    <col min="3703" max="3703" width="28" bestFit="1" customWidth="1"/>
    <col min="3704" max="3704" width="47" bestFit="1" customWidth="1"/>
    <col min="3705" max="3705" width="49.5703125" bestFit="1" customWidth="1"/>
    <col min="3706" max="3706" width="44.7109375" bestFit="1" customWidth="1"/>
    <col min="3707" max="3707" width="57.28515625" bestFit="1" customWidth="1"/>
    <col min="3708" max="3708" width="49.28515625" bestFit="1" customWidth="1"/>
    <col min="3709" max="3709" width="47.7109375" bestFit="1" customWidth="1"/>
    <col min="3710" max="3710" width="47" bestFit="1" customWidth="1"/>
    <col min="3711" max="3711" width="40.28515625" bestFit="1" customWidth="1"/>
    <col min="3712" max="3712" width="29.85546875" bestFit="1" customWidth="1"/>
    <col min="3713" max="3713" width="27.7109375" bestFit="1" customWidth="1"/>
    <col min="3714" max="3714" width="31.85546875" bestFit="1" customWidth="1"/>
    <col min="3715" max="3715" width="44.7109375" bestFit="1" customWidth="1"/>
    <col min="3716" max="3716" width="57.28515625" bestFit="1" customWidth="1"/>
    <col min="3717" max="3717" width="49.28515625" bestFit="1" customWidth="1"/>
    <col min="3718" max="3718" width="27.7109375" bestFit="1" customWidth="1"/>
    <col min="3719" max="3719" width="46.7109375" bestFit="1" customWidth="1"/>
    <col min="3720" max="3720" width="49.28515625" bestFit="1" customWidth="1"/>
    <col min="3721" max="3721" width="44.42578125" bestFit="1" customWidth="1"/>
    <col min="3722" max="3722" width="57" bestFit="1" customWidth="1"/>
    <col min="3723" max="3723" width="49" bestFit="1" customWidth="1"/>
    <col min="3724" max="3724" width="47.42578125" bestFit="1" customWidth="1"/>
    <col min="3725" max="3725" width="46.7109375" bestFit="1" customWidth="1"/>
    <col min="3726" max="3726" width="40" bestFit="1" customWidth="1"/>
    <col min="3727" max="3727" width="29.42578125" bestFit="1" customWidth="1"/>
    <col min="3728" max="3728" width="27.42578125" bestFit="1" customWidth="1"/>
    <col min="3729" max="3729" width="31.5703125" bestFit="1" customWidth="1"/>
    <col min="3730" max="3730" width="44.42578125" bestFit="1" customWidth="1"/>
    <col min="3731" max="3731" width="57" bestFit="1" customWidth="1"/>
    <col min="3732" max="3732" width="49" bestFit="1" customWidth="1"/>
    <col min="3733" max="3733" width="19.140625" bestFit="1" customWidth="1"/>
    <col min="3734" max="3734" width="38.140625" bestFit="1" customWidth="1"/>
    <col min="3735" max="3735" width="40.7109375" bestFit="1" customWidth="1"/>
    <col min="3736" max="3736" width="35.85546875" bestFit="1" customWidth="1"/>
    <col min="3737" max="3737" width="48.42578125" bestFit="1" customWidth="1"/>
    <col min="3738" max="3738" width="40.42578125" bestFit="1" customWidth="1"/>
    <col min="3739" max="3739" width="38.85546875" bestFit="1" customWidth="1"/>
    <col min="3740" max="3740" width="38.140625" bestFit="1" customWidth="1"/>
    <col min="3741" max="3741" width="31.42578125" bestFit="1" customWidth="1"/>
    <col min="3742" max="3742" width="20.85546875" bestFit="1" customWidth="1"/>
    <col min="3743" max="3743" width="18.85546875" bestFit="1" customWidth="1"/>
    <col min="3744" max="3744" width="23" bestFit="1" customWidth="1"/>
    <col min="3745" max="3745" width="35.85546875" bestFit="1" customWidth="1"/>
    <col min="3746" max="3746" width="48.42578125" bestFit="1" customWidth="1"/>
    <col min="3747" max="3747" width="40.42578125" bestFit="1" customWidth="1"/>
    <col min="3748" max="3748" width="31.42578125" bestFit="1" customWidth="1"/>
    <col min="3749" max="3749" width="50.42578125" bestFit="1" customWidth="1"/>
    <col min="3750" max="3750" width="53" bestFit="1" customWidth="1"/>
    <col min="3751" max="3751" width="48.140625" bestFit="1" customWidth="1"/>
    <col min="3752" max="3752" width="60.7109375" bestFit="1" customWidth="1"/>
    <col min="3753" max="3753" width="52.7109375" bestFit="1" customWidth="1"/>
    <col min="3754" max="3754" width="51.140625" bestFit="1" customWidth="1"/>
    <col min="3755" max="3755" width="50.42578125" bestFit="1" customWidth="1"/>
    <col min="3756" max="3756" width="43.7109375" bestFit="1" customWidth="1"/>
    <col min="3757" max="3757" width="33.140625" bestFit="1" customWidth="1"/>
    <col min="3758" max="3758" width="31.140625" bestFit="1" customWidth="1"/>
    <col min="3759" max="3759" width="35.28515625" bestFit="1" customWidth="1"/>
    <col min="3760" max="3760" width="48.140625" bestFit="1" customWidth="1"/>
    <col min="3761" max="3761" width="60.7109375" bestFit="1" customWidth="1"/>
    <col min="3762" max="3762" width="52.7109375" bestFit="1" customWidth="1"/>
    <col min="3763" max="3763" width="19.140625" bestFit="1" customWidth="1"/>
    <col min="3764" max="3764" width="38.140625" bestFit="1" customWidth="1"/>
    <col min="3765" max="3765" width="40.7109375" bestFit="1" customWidth="1"/>
    <col min="3766" max="3766" width="35.85546875" bestFit="1" customWidth="1"/>
    <col min="3767" max="3767" width="48.42578125" bestFit="1" customWidth="1"/>
    <col min="3768" max="3768" width="40.42578125" bestFit="1" customWidth="1"/>
    <col min="3769" max="3769" width="38.85546875" bestFit="1" customWidth="1"/>
    <col min="3770" max="3770" width="38.140625" bestFit="1" customWidth="1"/>
    <col min="3771" max="3771" width="31.42578125" bestFit="1" customWidth="1"/>
    <col min="3772" max="3772" width="20.85546875" bestFit="1" customWidth="1"/>
    <col min="3773" max="3773" width="18.85546875" bestFit="1" customWidth="1"/>
    <col min="3774" max="3774" width="23" bestFit="1" customWidth="1"/>
    <col min="3775" max="3775" width="35.85546875" bestFit="1" customWidth="1"/>
    <col min="3776" max="3776" width="48.42578125" bestFit="1" customWidth="1"/>
    <col min="3777" max="3777" width="40.42578125" bestFit="1" customWidth="1"/>
    <col min="3778" max="3778" width="34" bestFit="1" customWidth="1"/>
    <col min="3779" max="3779" width="52.85546875" bestFit="1" customWidth="1"/>
    <col min="3780" max="3780" width="55.5703125" bestFit="1" customWidth="1"/>
    <col min="3781" max="3781" width="50.7109375" bestFit="1" customWidth="1"/>
    <col min="3782" max="3782" width="63.28515625" bestFit="1" customWidth="1"/>
    <col min="3783" max="3783" width="55.28515625" bestFit="1" customWidth="1"/>
    <col min="3784" max="3784" width="53.5703125" bestFit="1" customWidth="1"/>
    <col min="3785" max="3785" width="52.85546875" bestFit="1" customWidth="1"/>
    <col min="3786" max="3786" width="46.28515625" bestFit="1" customWidth="1"/>
    <col min="3787" max="3787" width="35.7109375" bestFit="1" customWidth="1"/>
    <col min="3788" max="3788" width="33.5703125" bestFit="1" customWidth="1"/>
    <col min="3789" max="3789" width="37.7109375" bestFit="1" customWidth="1"/>
    <col min="3790" max="3790" width="50.7109375" bestFit="1" customWidth="1"/>
    <col min="3791" max="3791" width="63.28515625" bestFit="1" customWidth="1"/>
    <col min="3792" max="3792" width="55.28515625" bestFit="1" customWidth="1"/>
    <col min="3793" max="3793" width="19.140625" bestFit="1" customWidth="1"/>
    <col min="3794" max="3794" width="38.140625" bestFit="1" customWidth="1"/>
    <col min="3795" max="3795" width="40.7109375" bestFit="1" customWidth="1"/>
    <col min="3796" max="3796" width="35.85546875" bestFit="1" customWidth="1"/>
    <col min="3797" max="3797" width="48.42578125" bestFit="1" customWidth="1"/>
    <col min="3798" max="3798" width="40.42578125" bestFit="1" customWidth="1"/>
    <col min="3799" max="3799" width="38.85546875" bestFit="1" customWidth="1"/>
    <col min="3800" max="3800" width="38.140625" bestFit="1" customWidth="1"/>
    <col min="3801" max="3801" width="31.42578125" bestFit="1" customWidth="1"/>
    <col min="3802" max="3802" width="20.85546875" bestFit="1" customWidth="1"/>
    <col min="3803" max="3803" width="18.85546875" bestFit="1" customWidth="1"/>
    <col min="3804" max="3804" width="23" bestFit="1" customWidth="1"/>
    <col min="3805" max="3805" width="35.85546875" bestFit="1" customWidth="1"/>
    <col min="3806" max="3806" width="48.42578125" bestFit="1" customWidth="1"/>
    <col min="3807" max="3807" width="40.42578125" bestFit="1" customWidth="1"/>
    <col min="3808" max="3808" width="24.42578125" bestFit="1" customWidth="1"/>
    <col min="3809" max="3809" width="43.42578125" bestFit="1" customWidth="1"/>
    <col min="3810" max="3810" width="46" bestFit="1" customWidth="1"/>
    <col min="3811" max="3811" width="41.140625" bestFit="1" customWidth="1"/>
    <col min="3812" max="3812" width="53.7109375" bestFit="1" customWidth="1"/>
    <col min="3813" max="3813" width="45.7109375" bestFit="1" customWidth="1"/>
    <col min="3814" max="3814" width="44.140625" bestFit="1" customWidth="1"/>
    <col min="3815" max="3815" width="43.42578125" bestFit="1" customWidth="1"/>
    <col min="3816" max="3816" width="36.7109375" bestFit="1" customWidth="1"/>
    <col min="3817" max="3817" width="26.28515625" bestFit="1" customWidth="1"/>
    <col min="3818" max="3818" width="24.140625" bestFit="1" customWidth="1"/>
    <col min="3819" max="3819" width="28.28515625" bestFit="1" customWidth="1"/>
    <col min="3820" max="3820" width="41.140625" bestFit="1" customWidth="1"/>
    <col min="3821" max="3821" width="53.7109375" bestFit="1" customWidth="1"/>
    <col min="3822" max="3822" width="45.7109375" bestFit="1" customWidth="1"/>
    <col min="3823" max="3823" width="19.140625" bestFit="1" customWidth="1"/>
    <col min="3824" max="3824" width="38.140625" bestFit="1" customWidth="1"/>
    <col min="3825" max="3825" width="40.7109375" bestFit="1" customWidth="1"/>
    <col min="3826" max="3826" width="35.85546875" bestFit="1" customWidth="1"/>
    <col min="3827" max="3827" width="48.42578125" bestFit="1" customWidth="1"/>
    <col min="3828" max="3828" width="40.42578125" bestFit="1" customWidth="1"/>
    <col min="3829" max="3829" width="38.85546875" bestFit="1" customWidth="1"/>
    <col min="3830" max="3830" width="38.140625" bestFit="1" customWidth="1"/>
    <col min="3831" max="3831" width="31.42578125" bestFit="1" customWidth="1"/>
    <col min="3832" max="3832" width="20.85546875" bestFit="1" customWidth="1"/>
    <col min="3833" max="3833" width="18.85546875" bestFit="1" customWidth="1"/>
    <col min="3834" max="3834" width="23" bestFit="1" customWidth="1"/>
    <col min="3835" max="3835" width="35.85546875" bestFit="1" customWidth="1"/>
    <col min="3836" max="3836" width="48.42578125" bestFit="1" customWidth="1"/>
    <col min="3837" max="3837" width="40.42578125" bestFit="1" customWidth="1"/>
    <col min="3838" max="3838" width="28.85546875" bestFit="1" customWidth="1"/>
    <col min="3839" max="3839" width="47.85546875" bestFit="1" customWidth="1"/>
    <col min="3840" max="3840" width="50.5703125" bestFit="1" customWidth="1"/>
    <col min="3841" max="3841" width="45.5703125" bestFit="1" customWidth="1"/>
    <col min="3842" max="3842" width="58.140625" bestFit="1" customWidth="1"/>
    <col min="3843" max="3843" width="50.140625" bestFit="1" customWidth="1"/>
    <col min="3844" max="3844" width="48.5703125" bestFit="1" customWidth="1"/>
    <col min="3845" max="3845" width="47.85546875" bestFit="1" customWidth="1"/>
    <col min="3846" max="3846" width="41.140625" bestFit="1" customWidth="1"/>
    <col min="3847" max="3847" width="30.7109375" bestFit="1" customWidth="1"/>
    <col min="3848" max="3848" width="28.5703125" bestFit="1" customWidth="1"/>
    <col min="3849" max="3849" width="32.7109375" bestFit="1" customWidth="1"/>
    <col min="3850" max="3850" width="45.5703125" bestFit="1" customWidth="1"/>
    <col min="3851" max="3851" width="58.140625" bestFit="1" customWidth="1"/>
    <col min="3852" max="3852" width="50.140625" bestFit="1" customWidth="1"/>
    <col min="3853" max="3853" width="19.140625" bestFit="1" customWidth="1"/>
    <col min="3854" max="3854" width="38.140625" bestFit="1" customWidth="1"/>
    <col min="3855" max="3855" width="40.7109375" bestFit="1" customWidth="1"/>
    <col min="3856" max="3856" width="35.85546875" bestFit="1" customWidth="1"/>
    <col min="3857" max="3857" width="48.42578125" bestFit="1" customWidth="1"/>
    <col min="3858" max="3858" width="40.42578125" bestFit="1" customWidth="1"/>
    <col min="3859" max="3859" width="38.85546875" bestFit="1" customWidth="1"/>
    <col min="3860" max="3860" width="38.140625" bestFit="1" customWidth="1"/>
    <col min="3861" max="3861" width="31.42578125" bestFit="1" customWidth="1"/>
    <col min="3862" max="3862" width="20.85546875" bestFit="1" customWidth="1"/>
    <col min="3863" max="3863" width="18.85546875" bestFit="1" customWidth="1"/>
    <col min="3864" max="3864" width="23" bestFit="1" customWidth="1"/>
    <col min="3865" max="3865" width="35.85546875" bestFit="1" customWidth="1"/>
    <col min="3866" max="3866" width="48.42578125" bestFit="1" customWidth="1"/>
    <col min="3867" max="3867" width="40.42578125" bestFit="1" customWidth="1"/>
    <col min="3868" max="3868" width="27.140625" bestFit="1" customWidth="1"/>
    <col min="3869" max="3869" width="46" bestFit="1" customWidth="1"/>
    <col min="3870" max="3870" width="48.7109375" bestFit="1" customWidth="1"/>
    <col min="3871" max="3871" width="43.85546875" bestFit="1" customWidth="1"/>
    <col min="3872" max="3872" width="56.42578125" bestFit="1" customWidth="1"/>
    <col min="3873" max="3873" width="48.42578125" bestFit="1" customWidth="1"/>
    <col min="3874" max="3874" width="46.85546875" bestFit="1" customWidth="1"/>
    <col min="3875" max="3875" width="46" bestFit="1" customWidth="1"/>
    <col min="3876" max="3876" width="39.42578125" bestFit="1" customWidth="1"/>
    <col min="3877" max="3877" width="28.85546875" bestFit="1" customWidth="1"/>
    <col min="3878" max="3878" width="26.85546875" bestFit="1" customWidth="1"/>
    <col min="3879" max="3879" width="31" bestFit="1" customWidth="1"/>
    <col min="3880" max="3880" width="43.85546875" bestFit="1" customWidth="1"/>
    <col min="3881" max="3881" width="56.42578125" bestFit="1" customWidth="1"/>
    <col min="3882" max="3882" width="48.42578125" bestFit="1" customWidth="1"/>
    <col min="3883" max="3883" width="19.140625" bestFit="1" customWidth="1"/>
    <col min="3884" max="3884" width="38.140625" bestFit="1" customWidth="1"/>
    <col min="3885" max="3885" width="40.7109375" bestFit="1" customWidth="1"/>
    <col min="3886" max="3886" width="35.85546875" bestFit="1" customWidth="1"/>
    <col min="3887" max="3887" width="48.42578125" bestFit="1" customWidth="1"/>
    <col min="3888" max="3888" width="40.42578125" bestFit="1" customWidth="1"/>
    <col min="3889" max="3889" width="38.85546875" bestFit="1" customWidth="1"/>
    <col min="3890" max="3890" width="38.140625" bestFit="1" customWidth="1"/>
    <col min="3891" max="3891" width="31.42578125" bestFit="1" customWidth="1"/>
    <col min="3892" max="3892" width="20.85546875" bestFit="1" customWidth="1"/>
    <col min="3893" max="3893" width="18.85546875" bestFit="1" customWidth="1"/>
    <col min="3894" max="3894" width="23" bestFit="1" customWidth="1"/>
    <col min="3895" max="3895" width="35.85546875" bestFit="1" customWidth="1"/>
    <col min="3896" max="3896" width="48.42578125" bestFit="1" customWidth="1"/>
    <col min="3897" max="3897" width="40.42578125" bestFit="1" customWidth="1"/>
    <col min="3898" max="3898" width="27.7109375" bestFit="1" customWidth="1"/>
    <col min="3899" max="3899" width="46.7109375" bestFit="1" customWidth="1"/>
    <col min="3900" max="3900" width="49.28515625" bestFit="1" customWidth="1"/>
    <col min="3901" max="3901" width="44.42578125" bestFit="1" customWidth="1"/>
    <col min="3902" max="3902" width="57" bestFit="1" customWidth="1"/>
    <col min="3903" max="3903" width="49" bestFit="1" customWidth="1"/>
    <col min="3904" max="3904" width="47.42578125" bestFit="1" customWidth="1"/>
    <col min="3905" max="3905" width="46.7109375" bestFit="1" customWidth="1"/>
    <col min="3906" max="3906" width="40" bestFit="1" customWidth="1"/>
    <col min="3907" max="3907" width="29.42578125" bestFit="1" customWidth="1"/>
    <col min="3908" max="3908" width="27.42578125" bestFit="1" customWidth="1"/>
    <col min="3909" max="3909" width="31.5703125" bestFit="1" customWidth="1"/>
    <col min="3910" max="3910" width="44.42578125" bestFit="1" customWidth="1"/>
    <col min="3911" max="3911" width="57" bestFit="1" customWidth="1"/>
    <col min="3912" max="3912" width="49" bestFit="1" customWidth="1"/>
    <col min="3913" max="3913" width="19.140625" bestFit="1" customWidth="1"/>
    <col min="3914" max="3914" width="38.140625" bestFit="1" customWidth="1"/>
    <col min="3915" max="3915" width="40.7109375" bestFit="1" customWidth="1"/>
    <col min="3916" max="3916" width="35.85546875" bestFit="1" customWidth="1"/>
    <col min="3917" max="3917" width="48.42578125" bestFit="1" customWidth="1"/>
    <col min="3918" max="3918" width="40.42578125" bestFit="1" customWidth="1"/>
    <col min="3919" max="3919" width="38.85546875" bestFit="1" customWidth="1"/>
    <col min="3920" max="3920" width="38.140625" bestFit="1" customWidth="1"/>
    <col min="3921" max="3921" width="31.42578125" bestFit="1" customWidth="1"/>
    <col min="3922" max="3922" width="20.85546875" bestFit="1" customWidth="1"/>
    <col min="3923" max="3923" width="18.85546875" bestFit="1" customWidth="1"/>
    <col min="3924" max="3924" width="23" bestFit="1" customWidth="1"/>
    <col min="3925" max="3925" width="35.85546875" bestFit="1" customWidth="1"/>
    <col min="3926" max="3926" width="48.42578125" bestFit="1" customWidth="1"/>
    <col min="3927" max="3927" width="40.42578125" bestFit="1" customWidth="1"/>
    <col min="3928" max="3928" width="27.28515625" bestFit="1" customWidth="1"/>
    <col min="3929" max="3929" width="46.28515625" bestFit="1" customWidth="1"/>
    <col min="3930" max="3930" width="48.85546875" bestFit="1" customWidth="1"/>
    <col min="3931" max="3931" width="44" bestFit="1" customWidth="1"/>
    <col min="3932" max="3932" width="56.5703125" bestFit="1" customWidth="1"/>
    <col min="3933" max="3933" width="48.5703125" bestFit="1" customWidth="1"/>
    <col min="3934" max="3934" width="47" bestFit="1" customWidth="1"/>
    <col min="3935" max="3935" width="46.28515625" bestFit="1" customWidth="1"/>
    <col min="3936" max="3936" width="39.5703125" bestFit="1" customWidth="1"/>
    <col min="3937" max="3937" width="29" bestFit="1" customWidth="1"/>
    <col min="3938" max="3938" width="27" bestFit="1" customWidth="1"/>
    <col min="3939" max="3939" width="31.140625" bestFit="1" customWidth="1"/>
    <col min="3940" max="3940" width="44" bestFit="1" customWidth="1"/>
    <col min="3941" max="3941" width="56.5703125" bestFit="1" customWidth="1"/>
    <col min="3942" max="3942" width="48.5703125" bestFit="1" customWidth="1"/>
    <col min="3943" max="3943" width="19.140625" bestFit="1" customWidth="1"/>
    <col min="3944" max="3944" width="38.140625" bestFit="1" customWidth="1"/>
    <col min="3945" max="3945" width="40.7109375" bestFit="1" customWidth="1"/>
    <col min="3946" max="3946" width="35.85546875" bestFit="1" customWidth="1"/>
    <col min="3947" max="3947" width="48.42578125" bestFit="1" customWidth="1"/>
    <col min="3948" max="3948" width="40.42578125" bestFit="1" customWidth="1"/>
    <col min="3949" max="3949" width="38.85546875" bestFit="1" customWidth="1"/>
    <col min="3950" max="3950" width="38.140625" bestFit="1" customWidth="1"/>
    <col min="3951" max="3951" width="31.42578125" bestFit="1" customWidth="1"/>
    <col min="3952" max="3952" width="20.85546875" bestFit="1" customWidth="1"/>
    <col min="3953" max="3953" width="18.85546875" bestFit="1" customWidth="1"/>
    <col min="3954" max="3954" width="23" bestFit="1" customWidth="1"/>
    <col min="3955" max="3955" width="35.85546875" bestFit="1" customWidth="1"/>
    <col min="3956" max="3956" width="48.42578125" bestFit="1" customWidth="1"/>
    <col min="3957" max="3957" width="40.42578125" bestFit="1" customWidth="1"/>
    <col min="3958" max="3958" width="26.85546875" bestFit="1" customWidth="1"/>
    <col min="3959" max="3959" width="45.7109375" bestFit="1" customWidth="1"/>
    <col min="3960" max="3960" width="48.42578125" bestFit="1" customWidth="1"/>
    <col min="3961" max="3961" width="43.5703125" bestFit="1" customWidth="1"/>
    <col min="3962" max="3962" width="56.140625" bestFit="1" customWidth="1"/>
    <col min="3963" max="3963" width="48.140625" bestFit="1" customWidth="1"/>
    <col min="3964" max="3964" width="46.5703125" bestFit="1" customWidth="1"/>
    <col min="3965" max="3965" width="45.7109375" bestFit="1" customWidth="1"/>
    <col min="3966" max="3966" width="39.140625" bestFit="1" customWidth="1"/>
    <col min="3967" max="3967" width="28.5703125" bestFit="1" customWidth="1"/>
    <col min="3968" max="3968" width="26.5703125" bestFit="1" customWidth="1"/>
    <col min="3969" max="3969" width="30.7109375" bestFit="1" customWidth="1"/>
    <col min="3970" max="3970" width="43.5703125" bestFit="1" customWidth="1"/>
    <col min="3971" max="3971" width="56.140625" bestFit="1" customWidth="1"/>
    <col min="3972" max="3972" width="48.140625" bestFit="1" customWidth="1"/>
    <col min="3973" max="3973" width="19.140625" bestFit="1" customWidth="1"/>
    <col min="3974" max="3974" width="38.140625" bestFit="1" customWidth="1"/>
    <col min="3975" max="3975" width="40.7109375" bestFit="1" customWidth="1"/>
    <col min="3976" max="3976" width="35.85546875" bestFit="1" customWidth="1"/>
    <col min="3977" max="3977" width="48.42578125" bestFit="1" customWidth="1"/>
    <col min="3978" max="3978" width="40.42578125" bestFit="1" customWidth="1"/>
    <col min="3979" max="3979" width="38.85546875" bestFit="1" customWidth="1"/>
    <col min="3980" max="3980" width="38.140625" bestFit="1" customWidth="1"/>
    <col min="3981" max="3981" width="31.42578125" bestFit="1" customWidth="1"/>
    <col min="3982" max="3982" width="20.85546875" bestFit="1" customWidth="1"/>
    <col min="3983" max="3983" width="18.85546875" bestFit="1" customWidth="1"/>
    <col min="3984" max="3984" width="23" bestFit="1" customWidth="1"/>
    <col min="3985" max="3985" width="35.85546875" bestFit="1" customWidth="1"/>
    <col min="3986" max="3986" width="48.42578125" bestFit="1" customWidth="1"/>
    <col min="3987" max="3987" width="40.42578125" bestFit="1" customWidth="1"/>
    <col min="3988" max="3988" width="27.28515625" bestFit="1" customWidth="1"/>
    <col min="3989" max="3989" width="46.28515625" bestFit="1" customWidth="1"/>
    <col min="3990" max="3990" width="48.85546875" bestFit="1" customWidth="1"/>
    <col min="3991" max="3991" width="44" bestFit="1" customWidth="1"/>
    <col min="3992" max="3992" width="56.5703125" bestFit="1" customWidth="1"/>
    <col min="3993" max="3993" width="48.5703125" bestFit="1" customWidth="1"/>
    <col min="3994" max="3994" width="47" bestFit="1" customWidth="1"/>
    <col min="3995" max="3995" width="46.28515625" bestFit="1" customWidth="1"/>
    <col min="3996" max="3996" width="39.5703125" bestFit="1" customWidth="1"/>
    <col min="3997" max="3997" width="29" bestFit="1" customWidth="1"/>
    <col min="3998" max="3998" width="27" bestFit="1" customWidth="1"/>
    <col min="3999" max="3999" width="31.140625" bestFit="1" customWidth="1"/>
    <col min="4000" max="4000" width="44" bestFit="1" customWidth="1"/>
    <col min="4001" max="4001" width="56.5703125" bestFit="1" customWidth="1"/>
    <col min="4002" max="4002" width="48.5703125" bestFit="1" customWidth="1"/>
    <col min="4003" max="4003" width="19.140625" bestFit="1" customWidth="1"/>
    <col min="4004" max="4004" width="38.140625" bestFit="1" customWidth="1"/>
    <col min="4005" max="4005" width="40.7109375" bestFit="1" customWidth="1"/>
    <col min="4006" max="4006" width="35.85546875" bestFit="1" customWidth="1"/>
    <col min="4007" max="4007" width="48.42578125" bestFit="1" customWidth="1"/>
    <col min="4008" max="4008" width="40.42578125" bestFit="1" customWidth="1"/>
    <col min="4009" max="4009" width="38.85546875" bestFit="1" customWidth="1"/>
    <col min="4010" max="4010" width="38.140625" bestFit="1" customWidth="1"/>
    <col min="4011" max="4011" width="31.42578125" bestFit="1" customWidth="1"/>
    <col min="4012" max="4012" width="20.85546875" bestFit="1" customWidth="1"/>
    <col min="4013" max="4013" width="18.85546875" bestFit="1" customWidth="1"/>
    <col min="4014" max="4014" width="23" bestFit="1" customWidth="1"/>
    <col min="4015" max="4015" width="35.85546875" bestFit="1" customWidth="1"/>
    <col min="4016" max="4016" width="48.42578125" bestFit="1" customWidth="1"/>
    <col min="4017" max="4017" width="40.42578125" bestFit="1" customWidth="1"/>
    <col min="4018" max="4018" width="31.7109375" bestFit="1" customWidth="1"/>
    <col min="4019" max="4019" width="50.7109375" bestFit="1" customWidth="1"/>
    <col min="4020" max="4020" width="53.28515625" bestFit="1" customWidth="1"/>
    <col min="4021" max="4021" width="48.42578125" bestFit="1" customWidth="1"/>
    <col min="4022" max="4022" width="61" bestFit="1" customWidth="1"/>
    <col min="4023" max="4023" width="53" bestFit="1" customWidth="1"/>
    <col min="4024" max="4024" width="51.42578125" bestFit="1" customWidth="1"/>
    <col min="4025" max="4025" width="50.7109375" bestFit="1" customWidth="1"/>
    <col min="4026" max="4026" width="44" bestFit="1" customWidth="1"/>
    <col min="4027" max="4027" width="33.42578125" bestFit="1" customWidth="1"/>
    <col min="4028" max="4028" width="31.42578125" bestFit="1" customWidth="1"/>
    <col min="4029" max="4029" width="35.5703125" bestFit="1" customWidth="1"/>
    <col min="4030" max="4030" width="48.42578125" bestFit="1" customWidth="1"/>
    <col min="4031" max="4031" width="61" bestFit="1" customWidth="1"/>
    <col min="4032" max="4032" width="53" bestFit="1" customWidth="1"/>
    <col min="4033" max="4033" width="19.140625" bestFit="1" customWidth="1"/>
    <col min="4034" max="4034" width="38.140625" bestFit="1" customWidth="1"/>
    <col min="4035" max="4035" width="40.7109375" bestFit="1" customWidth="1"/>
    <col min="4036" max="4036" width="35.85546875" bestFit="1" customWidth="1"/>
    <col min="4037" max="4037" width="48.42578125" bestFit="1" customWidth="1"/>
    <col min="4038" max="4038" width="40.42578125" bestFit="1" customWidth="1"/>
    <col min="4039" max="4039" width="38.85546875" bestFit="1" customWidth="1"/>
    <col min="4040" max="4040" width="38.140625" bestFit="1" customWidth="1"/>
    <col min="4041" max="4041" width="31.42578125" bestFit="1" customWidth="1"/>
    <col min="4042" max="4042" width="20.85546875" bestFit="1" customWidth="1"/>
    <col min="4043" max="4043" width="18.85546875" bestFit="1" customWidth="1"/>
    <col min="4044" max="4044" width="23" bestFit="1" customWidth="1"/>
    <col min="4045" max="4045" width="35.85546875" bestFit="1" customWidth="1"/>
    <col min="4046" max="4046" width="48.42578125" bestFit="1" customWidth="1"/>
    <col min="4047" max="4047" width="40.42578125" bestFit="1" customWidth="1"/>
    <col min="4048" max="4048" width="30.7109375" bestFit="1" customWidth="1"/>
    <col min="4049" max="4049" width="49.5703125" bestFit="1" customWidth="1"/>
    <col min="4050" max="4050" width="52.28515625" bestFit="1" customWidth="1"/>
    <col min="4051" max="4051" width="47.42578125" bestFit="1" customWidth="1"/>
    <col min="4052" max="4052" width="60" bestFit="1" customWidth="1"/>
    <col min="4053" max="4053" width="52" bestFit="1" customWidth="1"/>
    <col min="4054" max="4054" width="50.42578125" bestFit="1" customWidth="1"/>
    <col min="4055" max="4055" width="49.5703125" bestFit="1" customWidth="1"/>
    <col min="4056" max="4056" width="43" bestFit="1" customWidth="1"/>
    <col min="4057" max="4057" width="32.42578125" bestFit="1" customWidth="1"/>
    <col min="4058" max="4058" width="30.42578125" bestFit="1" customWidth="1"/>
    <col min="4059" max="4059" width="34.5703125" bestFit="1" customWidth="1"/>
    <col min="4060" max="4060" width="47.42578125" bestFit="1" customWidth="1"/>
    <col min="4061" max="4061" width="60" bestFit="1" customWidth="1"/>
    <col min="4062" max="4062" width="52" bestFit="1" customWidth="1"/>
    <col min="4063" max="4063" width="19.140625" bestFit="1" customWidth="1"/>
    <col min="4064" max="4064" width="38.140625" bestFit="1" customWidth="1"/>
    <col min="4065" max="4065" width="40.7109375" bestFit="1" customWidth="1"/>
    <col min="4066" max="4066" width="35.85546875" bestFit="1" customWidth="1"/>
    <col min="4067" max="4067" width="48.42578125" bestFit="1" customWidth="1"/>
    <col min="4068" max="4068" width="40.42578125" bestFit="1" customWidth="1"/>
    <col min="4069" max="4069" width="38.85546875" bestFit="1" customWidth="1"/>
    <col min="4070" max="4070" width="38.140625" bestFit="1" customWidth="1"/>
    <col min="4071" max="4071" width="31.42578125" bestFit="1" customWidth="1"/>
    <col min="4072" max="4072" width="20.85546875" bestFit="1" customWidth="1"/>
    <col min="4073" max="4073" width="18.85546875" bestFit="1" customWidth="1"/>
    <col min="4074" max="4074" width="23" bestFit="1" customWidth="1"/>
    <col min="4075" max="4075" width="35.85546875" bestFit="1" customWidth="1"/>
    <col min="4076" max="4076" width="48.42578125" bestFit="1" customWidth="1"/>
    <col min="4077" max="4077" width="40.42578125" bestFit="1" customWidth="1"/>
    <col min="4078" max="4078" width="32.28515625" bestFit="1" customWidth="1"/>
    <col min="4079" max="4079" width="51.28515625" bestFit="1" customWidth="1"/>
    <col min="4080" max="4080" width="53.85546875" bestFit="1" customWidth="1"/>
    <col min="4081" max="4081" width="49" bestFit="1" customWidth="1"/>
    <col min="4082" max="4082" width="61.5703125" bestFit="1" customWidth="1"/>
    <col min="4083" max="4083" width="53.5703125" bestFit="1" customWidth="1"/>
    <col min="4084" max="4084" width="52" bestFit="1" customWidth="1"/>
    <col min="4085" max="4085" width="51.28515625" bestFit="1" customWidth="1"/>
    <col min="4086" max="4086" width="44.5703125" bestFit="1" customWidth="1"/>
    <col min="4087" max="4087" width="34.140625" bestFit="1" customWidth="1"/>
    <col min="4088" max="4088" width="32" bestFit="1" customWidth="1"/>
    <col min="4089" max="4089" width="36.140625" bestFit="1" customWidth="1"/>
    <col min="4090" max="4090" width="49" bestFit="1" customWidth="1"/>
    <col min="4091" max="4091" width="61.5703125" bestFit="1" customWidth="1"/>
    <col min="4092" max="4092" width="53.5703125" bestFit="1" customWidth="1"/>
    <col min="4093" max="4093" width="19.140625" bestFit="1" customWidth="1"/>
    <col min="4094" max="4094" width="38.140625" bestFit="1" customWidth="1"/>
    <col min="4095" max="4095" width="40.7109375" bestFit="1" customWidth="1"/>
    <col min="4096" max="4096" width="35.85546875" bestFit="1" customWidth="1"/>
    <col min="4097" max="4097" width="48.42578125" bestFit="1" customWidth="1"/>
    <col min="4098" max="4098" width="40.42578125" bestFit="1" customWidth="1"/>
    <col min="4099" max="4099" width="38.85546875" bestFit="1" customWidth="1"/>
    <col min="4100" max="4100" width="38.140625" bestFit="1" customWidth="1"/>
    <col min="4101" max="4101" width="31.42578125" bestFit="1" customWidth="1"/>
    <col min="4102" max="4102" width="20.85546875" bestFit="1" customWidth="1"/>
    <col min="4103" max="4103" width="18.85546875" bestFit="1" customWidth="1"/>
    <col min="4104" max="4104" width="23" bestFit="1" customWidth="1"/>
    <col min="4105" max="4105" width="35.85546875" bestFit="1" customWidth="1"/>
    <col min="4106" max="4106" width="48.42578125" bestFit="1" customWidth="1"/>
    <col min="4107" max="4107" width="40.42578125" bestFit="1" customWidth="1"/>
    <col min="4108" max="4108" width="25.7109375" bestFit="1" customWidth="1"/>
    <col min="4109" max="4109" width="44.5703125" bestFit="1" customWidth="1"/>
    <col min="4110" max="4110" width="47.28515625" bestFit="1" customWidth="1"/>
    <col min="4111" max="4111" width="42.42578125" bestFit="1" customWidth="1"/>
    <col min="4112" max="4112" width="55" bestFit="1" customWidth="1"/>
    <col min="4113" max="4113" width="47" bestFit="1" customWidth="1"/>
    <col min="4114" max="4114" width="45.28515625" bestFit="1" customWidth="1"/>
    <col min="4115" max="4115" width="44.5703125" bestFit="1" customWidth="1"/>
    <col min="4116" max="4116" width="38" bestFit="1" customWidth="1"/>
    <col min="4117" max="4117" width="27.42578125" bestFit="1" customWidth="1"/>
    <col min="4118" max="4118" width="25.28515625" bestFit="1" customWidth="1"/>
    <col min="4119" max="4119" width="29.42578125" bestFit="1" customWidth="1"/>
    <col min="4120" max="4120" width="42.42578125" bestFit="1" customWidth="1"/>
    <col min="4121" max="4121" width="55" bestFit="1" customWidth="1"/>
    <col min="4122" max="4122" width="47" bestFit="1" customWidth="1"/>
    <col min="4123" max="4123" width="19.140625" bestFit="1" customWidth="1"/>
    <col min="4124" max="4124" width="38.140625" bestFit="1" customWidth="1"/>
    <col min="4125" max="4125" width="40.7109375" bestFit="1" customWidth="1"/>
    <col min="4126" max="4126" width="35.85546875" bestFit="1" customWidth="1"/>
    <col min="4127" max="4127" width="48.42578125" bestFit="1" customWidth="1"/>
    <col min="4128" max="4128" width="40.42578125" bestFit="1" customWidth="1"/>
    <col min="4129" max="4129" width="38.85546875" bestFit="1" customWidth="1"/>
    <col min="4130" max="4130" width="38.140625" bestFit="1" customWidth="1"/>
    <col min="4131" max="4131" width="31.42578125" bestFit="1" customWidth="1"/>
    <col min="4132" max="4132" width="20.85546875" bestFit="1" customWidth="1"/>
    <col min="4133" max="4133" width="18.85546875" bestFit="1" customWidth="1"/>
    <col min="4134" max="4134" width="23" bestFit="1" customWidth="1"/>
    <col min="4135" max="4135" width="35.85546875" bestFit="1" customWidth="1"/>
    <col min="4136" max="4136" width="48.42578125" bestFit="1" customWidth="1"/>
    <col min="4137" max="4137" width="40.42578125" bestFit="1" customWidth="1"/>
    <col min="4138" max="4138" width="27.42578125" bestFit="1" customWidth="1"/>
    <col min="4139" max="4139" width="46.42578125" bestFit="1" customWidth="1"/>
    <col min="4140" max="4140" width="49" bestFit="1" customWidth="1"/>
    <col min="4141" max="4141" width="44.140625" bestFit="1" customWidth="1"/>
    <col min="4142" max="4142" width="56.7109375" bestFit="1" customWidth="1"/>
    <col min="4143" max="4143" width="48.7109375" bestFit="1" customWidth="1"/>
    <col min="4144" max="4144" width="47.140625" bestFit="1" customWidth="1"/>
    <col min="4145" max="4145" width="46.42578125" bestFit="1" customWidth="1"/>
    <col min="4146" max="4146" width="39.7109375" bestFit="1" customWidth="1"/>
    <col min="4147" max="4147" width="29.140625" bestFit="1" customWidth="1"/>
    <col min="4148" max="4148" width="27.140625" bestFit="1" customWidth="1"/>
    <col min="4149" max="4149" width="31.28515625" bestFit="1" customWidth="1"/>
    <col min="4150" max="4150" width="44.140625" bestFit="1" customWidth="1"/>
    <col min="4151" max="4151" width="56.7109375" bestFit="1" customWidth="1"/>
    <col min="4152" max="4152" width="48.7109375" bestFit="1" customWidth="1"/>
    <col min="4153" max="4153" width="19.140625" bestFit="1" customWidth="1"/>
    <col min="4154" max="4154" width="38.140625" bestFit="1" customWidth="1"/>
    <col min="4155" max="4155" width="40.7109375" bestFit="1" customWidth="1"/>
    <col min="4156" max="4156" width="35.85546875" bestFit="1" customWidth="1"/>
    <col min="4157" max="4157" width="48.42578125" bestFit="1" customWidth="1"/>
    <col min="4158" max="4158" width="40.42578125" bestFit="1" customWidth="1"/>
    <col min="4159" max="4159" width="38.85546875" bestFit="1" customWidth="1"/>
    <col min="4160" max="4160" width="38.140625" bestFit="1" customWidth="1"/>
    <col min="4161" max="4161" width="31.42578125" bestFit="1" customWidth="1"/>
    <col min="4162" max="4162" width="20.85546875" bestFit="1" customWidth="1"/>
    <col min="4163" max="4163" width="18.85546875" bestFit="1" customWidth="1"/>
    <col min="4164" max="4164" width="23" bestFit="1" customWidth="1"/>
    <col min="4165" max="4165" width="35.85546875" bestFit="1" customWidth="1"/>
    <col min="4166" max="4166" width="48.42578125" bestFit="1" customWidth="1"/>
    <col min="4167" max="4167" width="40.42578125" bestFit="1" customWidth="1"/>
    <col min="4168" max="4168" width="28" bestFit="1" customWidth="1"/>
    <col min="4169" max="4169" width="47" bestFit="1" customWidth="1"/>
    <col min="4170" max="4170" width="49.5703125" bestFit="1" customWidth="1"/>
    <col min="4171" max="4171" width="44.7109375" bestFit="1" customWidth="1"/>
    <col min="4172" max="4172" width="57.28515625" bestFit="1" customWidth="1"/>
    <col min="4173" max="4173" width="49.28515625" bestFit="1" customWidth="1"/>
    <col min="4174" max="4174" width="47.7109375" bestFit="1" customWidth="1"/>
    <col min="4175" max="4175" width="47" bestFit="1" customWidth="1"/>
    <col min="4176" max="4176" width="40.28515625" bestFit="1" customWidth="1"/>
    <col min="4177" max="4177" width="29.85546875" bestFit="1" customWidth="1"/>
    <col min="4178" max="4178" width="27.7109375" bestFit="1" customWidth="1"/>
    <col min="4179" max="4179" width="31.85546875" bestFit="1" customWidth="1"/>
    <col min="4180" max="4180" width="44.7109375" bestFit="1" customWidth="1"/>
    <col min="4181" max="4181" width="57.28515625" bestFit="1" customWidth="1"/>
    <col min="4182" max="4182" width="49.28515625" bestFit="1" customWidth="1"/>
    <col min="4183" max="4183" width="26" bestFit="1" customWidth="1"/>
    <col min="4184" max="4184" width="44.85546875" bestFit="1" customWidth="1"/>
    <col min="4185" max="4185" width="47.5703125" bestFit="1" customWidth="1"/>
    <col min="4186" max="4186" width="42.7109375" bestFit="1" customWidth="1"/>
    <col min="4187" max="4187" width="55.28515625" bestFit="1" customWidth="1"/>
    <col min="4188" max="4188" width="47.28515625" bestFit="1" customWidth="1"/>
    <col min="4189" max="4189" width="45.5703125" bestFit="1" customWidth="1"/>
    <col min="4190" max="4190" width="44.85546875" bestFit="1" customWidth="1"/>
    <col min="4191" max="4191" width="38.28515625" bestFit="1" customWidth="1"/>
    <col min="4192" max="4192" width="27.7109375" bestFit="1" customWidth="1"/>
    <col min="4193" max="4193" width="25.7109375" bestFit="1" customWidth="1"/>
    <col min="4194" max="4194" width="29.85546875" bestFit="1" customWidth="1"/>
    <col min="4195" max="4195" width="42.7109375" bestFit="1" customWidth="1"/>
    <col min="4196" max="4196" width="55.28515625" bestFit="1" customWidth="1"/>
    <col min="4197" max="4197" width="47.28515625" bestFit="1" customWidth="1"/>
    <col min="4198" max="4198" width="19.140625" bestFit="1" customWidth="1"/>
    <col min="4199" max="4199" width="38.140625" bestFit="1" customWidth="1"/>
    <col min="4200" max="4200" width="40.7109375" bestFit="1" customWidth="1"/>
    <col min="4201" max="4201" width="35.85546875" bestFit="1" customWidth="1"/>
    <col min="4202" max="4202" width="48.42578125" bestFit="1" customWidth="1"/>
    <col min="4203" max="4203" width="40.42578125" bestFit="1" customWidth="1"/>
    <col min="4204" max="4204" width="38.85546875" bestFit="1" customWidth="1"/>
    <col min="4205" max="4205" width="38.140625" bestFit="1" customWidth="1"/>
    <col min="4206" max="4206" width="31.42578125" bestFit="1" customWidth="1"/>
    <col min="4207" max="4207" width="20.85546875" bestFit="1" customWidth="1"/>
    <col min="4208" max="4208" width="18.85546875" bestFit="1" customWidth="1"/>
    <col min="4209" max="4209" width="23" bestFit="1" customWidth="1"/>
    <col min="4210" max="4210" width="35.85546875" bestFit="1" customWidth="1"/>
    <col min="4211" max="4211" width="48.42578125" bestFit="1" customWidth="1"/>
    <col min="4212" max="4212" width="40.42578125" bestFit="1" customWidth="1"/>
    <col min="4213" max="4213" width="34" bestFit="1" customWidth="1"/>
    <col min="4214" max="4214" width="52.85546875" bestFit="1" customWidth="1"/>
    <col min="4215" max="4215" width="55.5703125" bestFit="1" customWidth="1"/>
    <col min="4216" max="4216" width="50.7109375" bestFit="1" customWidth="1"/>
    <col min="4217" max="4217" width="63.28515625" bestFit="1" customWidth="1"/>
    <col min="4218" max="4218" width="55.28515625" bestFit="1" customWidth="1"/>
    <col min="4219" max="4219" width="53.5703125" bestFit="1" customWidth="1"/>
    <col min="4220" max="4220" width="52.85546875" bestFit="1" customWidth="1"/>
    <col min="4221" max="4221" width="46.28515625" bestFit="1" customWidth="1"/>
    <col min="4222" max="4222" width="35.7109375" bestFit="1" customWidth="1"/>
    <col min="4223" max="4223" width="33.5703125" bestFit="1" customWidth="1"/>
    <col min="4224" max="4224" width="37.7109375" bestFit="1" customWidth="1"/>
    <col min="4225" max="4225" width="50.7109375" bestFit="1" customWidth="1"/>
    <col min="4226" max="4226" width="63.28515625" bestFit="1" customWidth="1"/>
    <col min="4227" max="4227" width="55.28515625" bestFit="1" customWidth="1"/>
    <col min="4228" max="4228" width="19.140625" bestFit="1" customWidth="1"/>
    <col min="4229" max="4229" width="38.140625" bestFit="1" customWidth="1"/>
    <col min="4230" max="4230" width="40.7109375" bestFit="1" customWidth="1"/>
    <col min="4231" max="4231" width="35.85546875" bestFit="1" customWidth="1"/>
    <col min="4232" max="4232" width="48.42578125" bestFit="1" customWidth="1"/>
    <col min="4233" max="4233" width="40.42578125" bestFit="1" customWidth="1"/>
    <col min="4234" max="4234" width="38.85546875" bestFit="1" customWidth="1"/>
    <col min="4235" max="4235" width="38.140625" bestFit="1" customWidth="1"/>
    <col min="4236" max="4236" width="31.42578125" bestFit="1" customWidth="1"/>
    <col min="4237" max="4237" width="20.85546875" bestFit="1" customWidth="1"/>
    <col min="4238" max="4238" width="18.85546875" bestFit="1" customWidth="1"/>
    <col min="4239" max="4239" width="23" bestFit="1" customWidth="1"/>
    <col min="4240" max="4240" width="35.85546875" bestFit="1" customWidth="1"/>
    <col min="4241" max="4241" width="48.42578125" bestFit="1" customWidth="1"/>
    <col min="4242" max="4242" width="40.42578125" bestFit="1" customWidth="1"/>
    <col min="4243" max="4243" width="28.5703125" bestFit="1" customWidth="1"/>
    <col min="4244" max="4244" width="47.5703125" bestFit="1" customWidth="1"/>
    <col min="4245" max="4245" width="50.140625" bestFit="1" customWidth="1"/>
    <col min="4246" max="4246" width="45.28515625" bestFit="1" customWidth="1"/>
    <col min="4247" max="4247" width="57.85546875" bestFit="1" customWidth="1"/>
    <col min="4248" max="4248" width="49.85546875" bestFit="1" customWidth="1"/>
    <col min="4249" max="4249" width="48.28515625" bestFit="1" customWidth="1"/>
    <col min="4250" max="4250" width="47.5703125" bestFit="1" customWidth="1"/>
    <col min="4251" max="4251" width="40.85546875" bestFit="1" customWidth="1"/>
    <col min="4252" max="4252" width="30.42578125" bestFit="1" customWidth="1"/>
    <col min="4253" max="4253" width="28.28515625" bestFit="1" customWidth="1"/>
    <col min="4254" max="4254" width="32.42578125" bestFit="1" customWidth="1"/>
    <col min="4255" max="4255" width="45.28515625" bestFit="1" customWidth="1"/>
    <col min="4256" max="4256" width="57.85546875" bestFit="1" customWidth="1"/>
    <col min="4257" max="4257" width="49.85546875" bestFit="1" customWidth="1"/>
    <col min="4258" max="4258" width="19.140625" bestFit="1" customWidth="1"/>
    <col min="4259" max="4259" width="38.140625" bestFit="1" customWidth="1"/>
    <col min="4260" max="4260" width="40.7109375" bestFit="1" customWidth="1"/>
    <col min="4261" max="4261" width="35.85546875" bestFit="1" customWidth="1"/>
    <col min="4262" max="4262" width="48.42578125" bestFit="1" customWidth="1"/>
    <col min="4263" max="4263" width="40.42578125" bestFit="1" customWidth="1"/>
    <col min="4264" max="4264" width="38.85546875" bestFit="1" customWidth="1"/>
    <col min="4265" max="4265" width="38.140625" bestFit="1" customWidth="1"/>
    <col min="4266" max="4266" width="31.42578125" bestFit="1" customWidth="1"/>
    <col min="4267" max="4267" width="20.85546875" bestFit="1" customWidth="1"/>
    <col min="4268" max="4268" width="18.85546875" bestFit="1" customWidth="1"/>
    <col min="4269" max="4269" width="23" bestFit="1" customWidth="1"/>
    <col min="4270" max="4270" width="35.85546875" bestFit="1" customWidth="1"/>
    <col min="4271" max="4271" width="48.42578125" bestFit="1" customWidth="1"/>
    <col min="4272" max="4272" width="40.42578125" bestFit="1" customWidth="1"/>
    <col min="4273" max="4273" width="35.28515625" bestFit="1" customWidth="1"/>
    <col min="4274" max="4274" width="54.140625" bestFit="1" customWidth="1"/>
    <col min="4275" max="4275" width="56.85546875" bestFit="1" customWidth="1"/>
    <col min="4276" max="4276" width="52" bestFit="1" customWidth="1"/>
    <col min="4277" max="4277" width="64.5703125" bestFit="1" customWidth="1"/>
    <col min="4278" max="4278" width="56.5703125" bestFit="1" customWidth="1"/>
    <col min="4279" max="4279" width="55" bestFit="1" customWidth="1"/>
    <col min="4280" max="4280" width="54.140625" bestFit="1" customWidth="1"/>
    <col min="4281" max="4281" width="47.5703125" bestFit="1" customWidth="1"/>
    <col min="4282" max="4282" width="37" bestFit="1" customWidth="1"/>
    <col min="4283" max="4283" width="35" bestFit="1" customWidth="1"/>
    <col min="4284" max="4284" width="39.140625" bestFit="1" customWidth="1"/>
    <col min="4285" max="4285" width="52" bestFit="1" customWidth="1"/>
    <col min="4286" max="4286" width="64.5703125" bestFit="1" customWidth="1"/>
    <col min="4287" max="4287" width="56.5703125" bestFit="1" customWidth="1"/>
    <col min="4288" max="4288" width="19.140625" bestFit="1" customWidth="1"/>
    <col min="4289" max="4289" width="38.140625" bestFit="1" customWidth="1"/>
    <col min="4290" max="4290" width="40.7109375" bestFit="1" customWidth="1"/>
    <col min="4291" max="4291" width="35.85546875" bestFit="1" customWidth="1"/>
    <col min="4292" max="4292" width="48.42578125" bestFit="1" customWidth="1"/>
    <col min="4293" max="4293" width="40.42578125" bestFit="1" customWidth="1"/>
    <col min="4294" max="4294" width="38.85546875" bestFit="1" customWidth="1"/>
    <col min="4295" max="4295" width="38.140625" bestFit="1" customWidth="1"/>
    <col min="4296" max="4296" width="31.42578125" bestFit="1" customWidth="1"/>
    <col min="4297" max="4297" width="20.85546875" bestFit="1" customWidth="1"/>
    <col min="4298" max="4298" width="18.85546875" bestFit="1" customWidth="1"/>
    <col min="4299" max="4299" width="23" bestFit="1" customWidth="1"/>
    <col min="4300" max="4300" width="35.85546875" bestFit="1" customWidth="1"/>
    <col min="4301" max="4301" width="48.42578125" bestFit="1" customWidth="1"/>
    <col min="4302" max="4302" width="40.42578125" bestFit="1" customWidth="1"/>
    <col min="4303" max="4303" width="27.140625" bestFit="1" customWidth="1"/>
    <col min="4304" max="4304" width="46" bestFit="1" customWidth="1"/>
    <col min="4305" max="4305" width="48.7109375" bestFit="1" customWidth="1"/>
    <col min="4306" max="4306" width="43.85546875" bestFit="1" customWidth="1"/>
    <col min="4307" max="4307" width="56.42578125" bestFit="1" customWidth="1"/>
    <col min="4308" max="4308" width="48.42578125" bestFit="1" customWidth="1"/>
    <col min="4309" max="4309" width="46.85546875" bestFit="1" customWidth="1"/>
    <col min="4310" max="4310" width="46" bestFit="1" customWidth="1"/>
    <col min="4311" max="4311" width="39.42578125" bestFit="1" customWidth="1"/>
    <col min="4312" max="4312" width="28.85546875" bestFit="1" customWidth="1"/>
    <col min="4313" max="4313" width="26.85546875" bestFit="1" customWidth="1"/>
    <col min="4314" max="4314" width="31" bestFit="1" customWidth="1"/>
    <col min="4315" max="4315" width="43.85546875" bestFit="1" customWidth="1"/>
    <col min="4316" max="4316" width="56.42578125" bestFit="1" customWidth="1"/>
    <col min="4317" max="4317" width="48.42578125" bestFit="1" customWidth="1"/>
    <col min="4318" max="4318" width="19.140625" bestFit="1" customWidth="1"/>
    <col min="4319" max="4319" width="38.140625" bestFit="1" customWidth="1"/>
    <col min="4320" max="4320" width="40.7109375" bestFit="1" customWidth="1"/>
    <col min="4321" max="4321" width="35.85546875" bestFit="1" customWidth="1"/>
    <col min="4322" max="4322" width="48.42578125" bestFit="1" customWidth="1"/>
    <col min="4323" max="4323" width="40.42578125" bestFit="1" customWidth="1"/>
    <col min="4324" max="4324" width="38.85546875" bestFit="1" customWidth="1"/>
    <col min="4325" max="4325" width="38.140625" bestFit="1" customWidth="1"/>
    <col min="4326" max="4326" width="31.42578125" bestFit="1" customWidth="1"/>
    <col min="4327" max="4327" width="20.85546875" bestFit="1" customWidth="1"/>
    <col min="4328" max="4328" width="18.85546875" bestFit="1" customWidth="1"/>
    <col min="4329" max="4329" width="23" bestFit="1" customWidth="1"/>
    <col min="4330" max="4330" width="35.85546875" bestFit="1" customWidth="1"/>
    <col min="4331" max="4331" width="48.42578125" bestFit="1" customWidth="1"/>
    <col min="4332" max="4332" width="40.42578125" bestFit="1" customWidth="1"/>
    <col min="4333" max="4333" width="26" bestFit="1" customWidth="1"/>
    <col min="4334" max="4334" width="44.85546875" bestFit="1" customWidth="1"/>
    <col min="4335" max="4335" width="47.5703125" bestFit="1" customWidth="1"/>
    <col min="4336" max="4336" width="42.7109375" bestFit="1" customWidth="1"/>
    <col min="4337" max="4337" width="55.28515625" bestFit="1" customWidth="1"/>
    <col min="4338" max="4338" width="47.28515625" bestFit="1" customWidth="1"/>
    <col min="4339" max="4339" width="45.5703125" bestFit="1" customWidth="1"/>
    <col min="4340" max="4340" width="44.85546875" bestFit="1" customWidth="1"/>
    <col min="4341" max="4341" width="38.28515625" bestFit="1" customWidth="1"/>
    <col min="4342" max="4342" width="27.7109375" bestFit="1" customWidth="1"/>
    <col min="4343" max="4343" width="25.7109375" bestFit="1" customWidth="1"/>
    <col min="4344" max="4344" width="29.85546875" bestFit="1" customWidth="1"/>
    <col min="4345" max="4345" width="42.7109375" bestFit="1" customWidth="1"/>
    <col min="4346" max="4346" width="55.28515625" bestFit="1" customWidth="1"/>
    <col min="4347" max="4347" width="47.28515625" bestFit="1" customWidth="1"/>
    <col min="4348" max="4348" width="19.140625" bestFit="1" customWidth="1"/>
    <col min="4349" max="4349" width="38.140625" bestFit="1" customWidth="1"/>
    <col min="4350" max="4350" width="40.7109375" bestFit="1" customWidth="1"/>
    <col min="4351" max="4351" width="35.85546875" bestFit="1" customWidth="1"/>
    <col min="4352" max="4352" width="48.42578125" bestFit="1" customWidth="1"/>
    <col min="4353" max="4353" width="40.42578125" bestFit="1" customWidth="1"/>
    <col min="4354" max="4354" width="38.85546875" bestFit="1" customWidth="1"/>
    <col min="4355" max="4355" width="38.140625" bestFit="1" customWidth="1"/>
    <col min="4356" max="4356" width="31.42578125" bestFit="1" customWidth="1"/>
    <col min="4357" max="4357" width="20.85546875" bestFit="1" customWidth="1"/>
    <col min="4358" max="4358" width="18.85546875" bestFit="1" customWidth="1"/>
    <col min="4359" max="4359" width="23" bestFit="1" customWidth="1"/>
    <col min="4360" max="4360" width="35.85546875" bestFit="1" customWidth="1"/>
    <col min="4361" max="4361" width="48.42578125" bestFit="1" customWidth="1"/>
    <col min="4362" max="4362" width="40.42578125" bestFit="1" customWidth="1"/>
    <col min="4363" max="4363" width="27.28515625" bestFit="1" customWidth="1"/>
    <col min="4364" max="4364" width="46.28515625" bestFit="1" customWidth="1"/>
    <col min="4365" max="4365" width="48.85546875" bestFit="1" customWidth="1"/>
    <col min="4366" max="4366" width="44" bestFit="1" customWidth="1"/>
    <col min="4367" max="4367" width="56.5703125" bestFit="1" customWidth="1"/>
    <col min="4368" max="4368" width="48.5703125" bestFit="1" customWidth="1"/>
    <col min="4369" max="4369" width="47" bestFit="1" customWidth="1"/>
    <col min="4370" max="4370" width="46.28515625" bestFit="1" customWidth="1"/>
    <col min="4371" max="4371" width="39.5703125" bestFit="1" customWidth="1"/>
    <col min="4372" max="4372" width="29" bestFit="1" customWidth="1"/>
    <col min="4373" max="4373" width="27" bestFit="1" customWidth="1"/>
    <col min="4374" max="4374" width="31.140625" bestFit="1" customWidth="1"/>
    <col min="4375" max="4375" width="44" bestFit="1" customWidth="1"/>
    <col min="4376" max="4376" width="56.5703125" bestFit="1" customWidth="1"/>
    <col min="4377" max="4377" width="48.5703125" bestFit="1" customWidth="1"/>
    <col min="4378" max="4378" width="19.140625" bestFit="1" customWidth="1"/>
    <col min="4379" max="4379" width="38.140625" bestFit="1" customWidth="1"/>
    <col min="4380" max="4380" width="40.7109375" bestFit="1" customWidth="1"/>
    <col min="4381" max="4381" width="35.85546875" bestFit="1" customWidth="1"/>
    <col min="4382" max="4382" width="48.42578125" bestFit="1" customWidth="1"/>
    <col min="4383" max="4383" width="40.42578125" bestFit="1" customWidth="1"/>
    <col min="4384" max="4384" width="38.85546875" bestFit="1" customWidth="1"/>
    <col min="4385" max="4385" width="38.140625" bestFit="1" customWidth="1"/>
    <col min="4386" max="4386" width="31.42578125" bestFit="1" customWidth="1"/>
    <col min="4387" max="4387" width="20.85546875" bestFit="1" customWidth="1"/>
    <col min="4388" max="4388" width="18.85546875" bestFit="1" customWidth="1"/>
    <col min="4389" max="4389" width="23" bestFit="1" customWidth="1"/>
    <col min="4390" max="4390" width="35.85546875" bestFit="1" customWidth="1"/>
    <col min="4391" max="4391" width="48.42578125" bestFit="1" customWidth="1"/>
    <col min="4392" max="4392" width="40.42578125" bestFit="1" customWidth="1"/>
    <col min="4393" max="4393" width="33.42578125" bestFit="1" customWidth="1"/>
    <col min="4394" max="4394" width="52.42578125" bestFit="1" customWidth="1"/>
    <col min="4395" max="4395" width="55.140625" bestFit="1" customWidth="1"/>
    <col min="4396" max="4396" width="50.140625" bestFit="1" customWidth="1"/>
    <col min="4397" max="4397" width="62.85546875" bestFit="1" customWidth="1"/>
    <col min="4398" max="4398" width="54.85546875" bestFit="1" customWidth="1"/>
    <col min="4399" max="4399" width="53.140625" bestFit="1" customWidth="1"/>
    <col min="4400" max="4400" width="52.42578125" bestFit="1" customWidth="1"/>
    <col min="4401" max="4401" width="45.7109375" bestFit="1" customWidth="1"/>
    <col min="4402" max="4402" width="35.28515625" bestFit="1" customWidth="1"/>
    <col min="4403" max="4403" width="33.140625" bestFit="1" customWidth="1"/>
    <col min="4404" max="4404" width="37.28515625" bestFit="1" customWidth="1"/>
    <col min="4405" max="4405" width="50.140625" bestFit="1" customWidth="1"/>
    <col min="4406" max="4406" width="62.85546875" bestFit="1" customWidth="1"/>
    <col min="4407" max="4407" width="54.85546875" bestFit="1" customWidth="1"/>
    <col min="4408" max="4408" width="19.140625" bestFit="1" customWidth="1"/>
    <col min="4409" max="4409" width="38.140625" bestFit="1" customWidth="1"/>
    <col min="4410" max="4410" width="40.7109375" bestFit="1" customWidth="1"/>
    <col min="4411" max="4411" width="35.85546875" bestFit="1" customWidth="1"/>
    <col min="4412" max="4412" width="48.42578125" bestFit="1" customWidth="1"/>
    <col min="4413" max="4413" width="40.42578125" bestFit="1" customWidth="1"/>
    <col min="4414" max="4414" width="38.85546875" bestFit="1" customWidth="1"/>
    <col min="4415" max="4415" width="38.140625" bestFit="1" customWidth="1"/>
    <col min="4416" max="4416" width="31.42578125" bestFit="1" customWidth="1"/>
    <col min="4417" max="4417" width="20.85546875" bestFit="1" customWidth="1"/>
    <col min="4418" max="4418" width="18.85546875" bestFit="1" customWidth="1"/>
    <col min="4419" max="4419" width="23" bestFit="1" customWidth="1"/>
    <col min="4420" max="4420" width="35.85546875" bestFit="1" customWidth="1"/>
    <col min="4421" max="4421" width="48.42578125" bestFit="1" customWidth="1"/>
    <col min="4422" max="4422" width="40.42578125" bestFit="1" customWidth="1"/>
    <col min="4423" max="4423" width="31.7109375" bestFit="1" customWidth="1"/>
    <col min="4424" max="4424" width="50.7109375" bestFit="1" customWidth="1"/>
    <col min="4425" max="4425" width="53.28515625" bestFit="1" customWidth="1"/>
    <col min="4426" max="4426" width="48.42578125" bestFit="1" customWidth="1"/>
    <col min="4427" max="4427" width="61" bestFit="1" customWidth="1"/>
    <col min="4428" max="4428" width="53" bestFit="1" customWidth="1"/>
    <col min="4429" max="4429" width="51.42578125" bestFit="1" customWidth="1"/>
    <col min="4430" max="4430" width="50.7109375" bestFit="1" customWidth="1"/>
    <col min="4431" max="4431" width="44" bestFit="1" customWidth="1"/>
    <col min="4432" max="4432" width="33.42578125" bestFit="1" customWidth="1"/>
    <col min="4433" max="4433" width="31.42578125" bestFit="1" customWidth="1"/>
    <col min="4434" max="4434" width="35.5703125" bestFit="1" customWidth="1"/>
    <col min="4435" max="4435" width="48.42578125" bestFit="1" customWidth="1"/>
    <col min="4436" max="4436" width="61" bestFit="1" customWidth="1"/>
    <col min="4437" max="4437" width="53" bestFit="1" customWidth="1"/>
    <col min="4438" max="4438" width="20.7109375" bestFit="1" customWidth="1"/>
    <col min="4439" max="4439" width="38.140625" bestFit="1" customWidth="1"/>
    <col min="4440" max="4440" width="40.7109375" bestFit="1" customWidth="1"/>
    <col min="4441" max="4441" width="35.85546875" bestFit="1" customWidth="1"/>
    <col min="4442" max="4442" width="48.42578125" bestFit="1" customWidth="1"/>
    <col min="4443" max="4443" width="40.42578125" bestFit="1" customWidth="1"/>
    <col min="4444" max="4444" width="38.85546875" bestFit="1" customWidth="1"/>
    <col min="4445" max="4445" width="38.140625" bestFit="1" customWidth="1"/>
    <col min="4446" max="4446" width="31.42578125" bestFit="1" customWidth="1"/>
    <col min="4447" max="4447" width="20.85546875" bestFit="1" customWidth="1"/>
    <col min="4448" max="4448" width="18.85546875" bestFit="1" customWidth="1"/>
    <col min="4449" max="4449" width="23" bestFit="1" customWidth="1"/>
    <col min="4450" max="4450" width="35.85546875" bestFit="1" customWidth="1"/>
    <col min="4451" max="4451" width="48.42578125" bestFit="1" customWidth="1"/>
    <col min="4452" max="4452" width="40.42578125" bestFit="1" customWidth="1"/>
    <col min="4453" max="4453" width="37.7109375" bestFit="1" customWidth="1"/>
    <col min="4454" max="4454" width="56.7109375" bestFit="1" customWidth="1"/>
    <col min="4455" max="4455" width="59.42578125" bestFit="1" customWidth="1"/>
    <col min="4456" max="4456" width="54.5703125" bestFit="1" customWidth="1"/>
    <col min="4457" max="4457" width="67.140625" bestFit="1" customWidth="1"/>
    <col min="4458" max="4458" width="59.140625" bestFit="1" customWidth="1"/>
    <col min="4459" max="4459" width="57.42578125" bestFit="1" customWidth="1"/>
    <col min="4460" max="4460" width="56.7109375" bestFit="1" customWidth="1"/>
    <col min="4461" max="4461" width="50" bestFit="1" customWidth="1"/>
    <col min="4462" max="4462" width="39.5703125" bestFit="1" customWidth="1"/>
    <col min="4463" max="4463" width="37.42578125" bestFit="1" customWidth="1"/>
    <col min="4464" max="4464" width="41.5703125" bestFit="1" customWidth="1"/>
    <col min="4465" max="4465" width="54.5703125" bestFit="1" customWidth="1"/>
    <col min="4466" max="4466" width="67.140625" bestFit="1" customWidth="1"/>
    <col min="4467" max="4467" width="59.140625" bestFit="1" customWidth="1"/>
    <col min="4468" max="4468" width="19.140625" bestFit="1" customWidth="1"/>
    <col min="4469" max="4469" width="38.140625" bestFit="1" customWidth="1"/>
    <col min="4470" max="4470" width="40.7109375" bestFit="1" customWidth="1"/>
    <col min="4471" max="4471" width="35.85546875" bestFit="1" customWidth="1"/>
    <col min="4472" max="4472" width="48.42578125" bestFit="1" customWidth="1"/>
    <col min="4473" max="4473" width="40.42578125" bestFit="1" customWidth="1"/>
    <col min="4474" max="4474" width="38.85546875" bestFit="1" customWidth="1"/>
    <col min="4475" max="4475" width="38.140625" bestFit="1" customWidth="1"/>
    <col min="4476" max="4476" width="31.42578125" bestFit="1" customWidth="1"/>
    <col min="4477" max="4477" width="20.85546875" bestFit="1" customWidth="1"/>
    <col min="4478" max="4478" width="18.85546875" bestFit="1" customWidth="1"/>
    <col min="4479" max="4479" width="23" bestFit="1" customWidth="1"/>
    <col min="4480" max="4480" width="35.85546875" bestFit="1" customWidth="1"/>
    <col min="4481" max="4481" width="48.42578125" bestFit="1" customWidth="1"/>
    <col min="4482" max="4482" width="40.42578125" bestFit="1" customWidth="1"/>
    <col min="4483" max="4483" width="30.7109375" bestFit="1" customWidth="1"/>
    <col min="4484" max="4484" width="49.5703125" bestFit="1" customWidth="1"/>
    <col min="4485" max="4485" width="52.28515625" bestFit="1" customWidth="1"/>
    <col min="4486" max="4486" width="47.42578125" bestFit="1" customWidth="1"/>
    <col min="4487" max="4487" width="60" bestFit="1" customWidth="1"/>
    <col min="4488" max="4488" width="52" bestFit="1" customWidth="1"/>
    <col min="4489" max="4489" width="50.42578125" bestFit="1" customWidth="1"/>
    <col min="4490" max="4490" width="49.5703125" bestFit="1" customWidth="1"/>
    <col min="4491" max="4491" width="43" bestFit="1" customWidth="1"/>
    <col min="4492" max="4492" width="32.42578125" bestFit="1" customWidth="1"/>
    <col min="4493" max="4493" width="30.42578125" bestFit="1" customWidth="1"/>
    <col min="4494" max="4494" width="34.5703125" bestFit="1" customWidth="1"/>
    <col min="4495" max="4495" width="47.42578125" bestFit="1" customWidth="1"/>
    <col min="4496" max="4496" width="60" bestFit="1" customWidth="1"/>
    <col min="4497" max="4497" width="52" bestFit="1" customWidth="1"/>
    <col min="4498" max="4498" width="19.140625" bestFit="1" customWidth="1"/>
    <col min="4499" max="4499" width="38.140625" bestFit="1" customWidth="1"/>
    <col min="4500" max="4500" width="40.7109375" bestFit="1" customWidth="1"/>
    <col min="4501" max="4501" width="35.85546875" bestFit="1" customWidth="1"/>
    <col min="4502" max="4502" width="48.42578125" bestFit="1" customWidth="1"/>
    <col min="4503" max="4503" width="40.42578125" bestFit="1" customWidth="1"/>
    <col min="4504" max="4504" width="38.85546875" bestFit="1" customWidth="1"/>
    <col min="4505" max="4505" width="38.140625" bestFit="1" customWidth="1"/>
    <col min="4506" max="4506" width="31.42578125" bestFit="1" customWidth="1"/>
    <col min="4507" max="4507" width="20.85546875" bestFit="1" customWidth="1"/>
    <col min="4508" max="4508" width="18.85546875" bestFit="1" customWidth="1"/>
    <col min="4509" max="4509" width="23" bestFit="1" customWidth="1"/>
    <col min="4510" max="4510" width="35.85546875" bestFit="1" customWidth="1"/>
    <col min="4511" max="4511" width="48.42578125" bestFit="1" customWidth="1"/>
    <col min="4512" max="4512" width="40.42578125" bestFit="1" customWidth="1"/>
    <col min="4513" max="4513" width="32.28515625" bestFit="1" customWidth="1"/>
    <col min="4514" max="4514" width="51.28515625" bestFit="1" customWidth="1"/>
    <col min="4515" max="4515" width="53.85546875" bestFit="1" customWidth="1"/>
    <col min="4516" max="4516" width="49" bestFit="1" customWidth="1"/>
    <col min="4517" max="4517" width="61.5703125" bestFit="1" customWidth="1"/>
    <col min="4518" max="4518" width="53.5703125" bestFit="1" customWidth="1"/>
    <col min="4519" max="4519" width="52" bestFit="1" customWidth="1"/>
    <col min="4520" max="4520" width="51.28515625" bestFit="1" customWidth="1"/>
    <col min="4521" max="4521" width="44.5703125" bestFit="1" customWidth="1"/>
    <col min="4522" max="4522" width="34.140625" bestFit="1" customWidth="1"/>
    <col min="4523" max="4523" width="32" bestFit="1" customWidth="1"/>
    <col min="4524" max="4524" width="36.140625" bestFit="1" customWidth="1"/>
    <col min="4525" max="4525" width="49" bestFit="1" customWidth="1"/>
    <col min="4526" max="4526" width="61.5703125" bestFit="1" customWidth="1"/>
    <col min="4527" max="4527" width="53.5703125" bestFit="1" customWidth="1"/>
    <col min="4528" max="4528" width="19.140625" bestFit="1" customWidth="1"/>
    <col min="4529" max="4529" width="38.140625" bestFit="1" customWidth="1"/>
    <col min="4530" max="4530" width="40.7109375" bestFit="1" customWidth="1"/>
    <col min="4531" max="4531" width="35.85546875" bestFit="1" customWidth="1"/>
    <col min="4532" max="4532" width="48.42578125" bestFit="1" customWidth="1"/>
    <col min="4533" max="4533" width="40.42578125" bestFit="1" customWidth="1"/>
    <col min="4534" max="4534" width="38.85546875" bestFit="1" customWidth="1"/>
    <col min="4535" max="4535" width="38.140625" bestFit="1" customWidth="1"/>
    <col min="4536" max="4536" width="31.42578125" bestFit="1" customWidth="1"/>
    <col min="4537" max="4537" width="20.85546875" bestFit="1" customWidth="1"/>
    <col min="4538" max="4538" width="18.85546875" bestFit="1" customWidth="1"/>
    <col min="4539" max="4539" width="23" bestFit="1" customWidth="1"/>
    <col min="4540" max="4540" width="35.85546875" bestFit="1" customWidth="1"/>
    <col min="4541" max="4541" width="48.42578125" bestFit="1" customWidth="1"/>
    <col min="4542" max="4542" width="40.42578125" bestFit="1" customWidth="1"/>
    <col min="4543" max="4543" width="25.7109375" bestFit="1" customWidth="1"/>
    <col min="4544" max="4544" width="44.5703125" bestFit="1" customWidth="1"/>
    <col min="4545" max="4545" width="47.28515625" bestFit="1" customWidth="1"/>
    <col min="4546" max="4546" width="42.42578125" bestFit="1" customWidth="1"/>
    <col min="4547" max="4547" width="55" bestFit="1" customWidth="1"/>
    <col min="4548" max="4548" width="47" bestFit="1" customWidth="1"/>
    <col min="4549" max="4549" width="45.28515625" bestFit="1" customWidth="1"/>
    <col min="4550" max="4550" width="44.5703125" bestFit="1" customWidth="1"/>
    <col min="4551" max="4551" width="38" bestFit="1" customWidth="1"/>
    <col min="4552" max="4552" width="27.42578125" bestFit="1" customWidth="1"/>
    <col min="4553" max="4553" width="25.28515625" bestFit="1" customWidth="1"/>
    <col min="4554" max="4554" width="29.42578125" bestFit="1" customWidth="1"/>
    <col min="4555" max="4555" width="42.42578125" bestFit="1" customWidth="1"/>
    <col min="4556" max="4556" width="55" bestFit="1" customWidth="1"/>
    <col min="4557" max="4557" width="47" bestFit="1" customWidth="1"/>
    <col min="4558" max="4558" width="19.140625" bestFit="1" customWidth="1"/>
    <col min="4559" max="4559" width="38.140625" bestFit="1" customWidth="1"/>
    <col min="4560" max="4560" width="40.7109375" bestFit="1" customWidth="1"/>
    <col min="4561" max="4561" width="35.85546875" bestFit="1" customWidth="1"/>
    <col min="4562" max="4562" width="48.42578125" bestFit="1" customWidth="1"/>
    <col min="4563" max="4563" width="40.42578125" bestFit="1" customWidth="1"/>
    <col min="4564" max="4564" width="38.85546875" bestFit="1" customWidth="1"/>
    <col min="4565" max="4565" width="38.140625" bestFit="1" customWidth="1"/>
    <col min="4566" max="4566" width="31.42578125" bestFit="1" customWidth="1"/>
    <col min="4567" max="4567" width="20.85546875" bestFit="1" customWidth="1"/>
    <col min="4568" max="4568" width="18.85546875" bestFit="1" customWidth="1"/>
    <col min="4569" max="4569" width="23" bestFit="1" customWidth="1"/>
    <col min="4570" max="4570" width="35.85546875" bestFit="1" customWidth="1"/>
    <col min="4571" max="4571" width="48.42578125" bestFit="1" customWidth="1"/>
    <col min="4572" max="4572" width="40.42578125" bestFit="1" customWidth="1"/>
    <col min="4573" max="4573" width="27.42578125" bestFit="1" customWidth="1"/>
    <col min="4574" max="4574" width="46.42578125" bestFit="1" customWidth="1"/>
    <col min="4575" max="4575" width="49" bestFit="1" customWidth="1"/>
    <col min="4576" max="4576" width="44.140625" bestFit="1" customWidth="1"/>
    <col min="4577" max="4577" width="56.7109375" bestFit="1" customWidth="1"/>
    <col min="4578" max="4578" width="48.7109375" bestFit="1" customWidth="1"/>
    <col min="4579" max="4579" width="47.140625" bestFit="1" customWidth="1"/>
    <col min="4580" max="4580" width="46.42578125" bestFit="1" customWidth="1"/>
    <col min="4581" max="4581" width="39.7109375" bestFit="1" customWidth="1"/>
    <col min="4582" max="4582" width="29.140625" bestFit="1" customWidth="1"/>
    <col min="4583" max="4583" width="27.140625" bestFit="1" customWidth="1"/>
    <col min="4584" max="4584" width="31.28515625" bestFit="1" customWidth="1"/>
    <col min="4585" max="4585" width="44.140625" bestFit="1" customWidth="1"/>
    <col min="4586" max="4586" width="56.7109375" bestFit="1" customWidth="1"/>
    <col min="4587" max="4587" width="48.7109375" bestFit="1" customWidth="1"/>
    <col min="4588" max="4588" width="19.140625" bestFit="1" customWidth="1"/>
    <col min="4589" max="4589" width="38.140625" bestFit="1" customWidth="1"/>
    <col min="4590" max="4590" width="40.7109375" bestFit="1" customWidth="1"/>
    <col min="4591" max="4591" width="35.85546875" bestFit="1" customWidth="1"/>
    <col min="4592" max="4592" width="48.42578125" bestFit="1" customWidth="1"/>
    <col min="4593" max="4593" width="40.42578125" bestFit="1" customWidth="1"/>
    <col min="4594" max="4594" width="38.85546875" bestFit="1" customWidth="1"/>
    <col min="4595" max="4595" width="38.140625" bestFit="1" customWidth="1"/>
    <col min="4596" max="4596" width="31.42578125" bestFit="1" customWidth="1"/>
    <col min="4597" max="4597" width="20.85546875" bestFit="1" customWidth="1"/>
    <col min="4598" max="4598" width="18.85546875" bestFit="1" customWidth="1"/>
    <col min="4599" max="4599" width="23" bestFit="1" customWidth="1"/>
    <col min="4600" max="4600" width="35.85546875" bestFit="1" customWidth="1"/>
    <col min="4601" max="4601" width="48.42578125" bestFit="1" customWidth="1"/>
    <col min="4602" max="4602" width="40.42578125" bestFit="1" customWidth="1"/>
    <col min="4603" max="4603" width="28" bestFit="1" customWidth="1"/>
    <col min="4604" max="4604" width="47" bestFit="1" customWidth="1"/>
    <col min="4605" max="4605" width="49.5703125" bestFit="1" customWidth="1"/>
    <col min="4606" max="4606" width="44.7109375" bestFit="1" customWidth="1"/>
    <col min="4607" max="4607" width="57.28515625" bestFit="1" customWidth="1"/>
    <col min="4608" max="4608" width="49.28515625" bestFit="1" customWidth="1"/>
    <col min="4609" max="4609" width="47.7109375" bestFit="1" customWidth="1"/>
    <col min="4610" max="4610" width="47" bestFit="1" customWidth="1"/>
    <col min="4611" max="4611" width="40.28515625" bestFit="1" customWidth="1"/>
    <col min="4612" max="4612" width="29.85546875" bestFit="1" customWidth="1"/>
    <col min="4613" max="4613" width="27.7109375" bestFit="1" customWidth="1"/>
    <col min="4614" max="4614" width="31.85546875" bestFit="1" customWidth="1"/>
    <col min="4615" max="4615" width="44.7109375" bestFit="1" customWidth="1"/>
    <col min="4616" max="4616" width="57.28515625" bestFit="1" customWidth="1"/>
    <col min="4617" max="4617" width="49.28515625" bestFit="1" customWidth="1"/>
    <col min="4618" max="4618" width="27.28515625" bestFit="1" customWidth="1"/>
    <col min="4619" max="4619" width="46.28515625" bestFit="1" customWidth="1"/>
    <col min="4620" max="4620" width="48.85546875" bestFit="1" customWidth="1"/>
    <col min="4621" max="4621" width="44" bestFit="1" customWidth="1"/>
    <col min="4622" max="4622" width="56.5703125" bestFit="1" customWidth="1"/>
    <col min="4623" max="4623" width="48.5703125" bestFit="1" customWidth="1"/>
    <col min="4624" max="4624" width="47" bestFit="1" customWidth="1"/>
    <col min="4625" max="4625" width="46.28515625" bestFit="1" customWidth="1"/>
    <col min="4626" max="4626" width="39.5703125" bestFit="1" customWidth="1"/>
    <col min="4627" max="4627" width="29" bestFit="1" customWidth="1"/>
    <col min="4628" max="4628" width="27" bestFit="1" customWidth="1"/>
    <col min="4629" max="4629" width="31.140625" bestFit="1" customWidth="1"/>
    <col min="4630" max="4630" width="44" bestFit="1" customWidth="1"/>
    <col min="4631" max="4631" width="56.5703125" bestFit="1" customWidth="1"/>
    <col min="4632" max="4632" width="48.5703125" bestFit="1" customWidth="1"/>
    <col min="4633" max="4633" width="19.140625" bestFit="1" customWidth="1"/>
    <col min="4634" max="4634" width="38.140625" bestFit="1" customWidth="1"/>
    <col min="4635" max="4635" width="40.7109375" bestFit="1" customWidth="1"/>
    <col min="4636" max="4636" width="35.85546875" bestFit="1" customWidth="1"/>
    <col min="4637" max="4637" width="48.42578125" bestFit="1" customWidth="1"/>
    <col min="4638" max="4638" width="40.42578125" bestFit="1" customWidth="1"/>
    <col min="4639" max="4639" width="38.85546875" bestFit="1" customWidth="1"/>
    <col min="4640" max="4640" width="38.140625" bestFit="1" customWidth="1"/>
    <col min="4641" max="4641" width="31.42578125" bestFit="1" customWidth="1"/>
    <col min="4642" max="4642" width="20.85546875" bestFit="1" customWidth="1"/>
    <col min="4643" max="4643" width="18.85546875" bestFit="1" customWidth="1"/>
    <col min="4644" max="4644" width="23" bestFit="1" customWidth="1"/>
    <col min="4645" max="4645" width="35.85546875" bestFit="1" customWidth="1"/>
    <col min="4646" max="4646" width="48.42578125" bestFit="1" customWidth="1"/>
    <col min="4647" max="4647" width="40.42578125" bestFit="1" customWidth="1"/>
    <col min="4648" max="4648" width="31.42578125" bestFit="1" customWidth="1"/>
    <col min="4649" max="4649" width="50.42578125" bestFit="1" customWidth="1"/>
    <col min="4650" max="4650" width="53" bestFit="1" customWidth="1"/>
    <col min="4651" max="4651" width="48.140625" bestFit="1" customWidth="1"/>
    <col min="4652" max="4652" width="60.7109375" bestFit="1" customWidth="1"/>
    <col min="4653" max="4653" width="52.7109375" bestFit="1" customWidth="1"/>
    <col min="4654" max="4654" width="51.140625" bestFit="1" customWidth="1"/>
    <col min="4655" max="4655" width="50.42578125" bestFit="1" customWidth="1"/>
    <col min="4656" max="4656" width="43.7109375" bestFit="1" customWidth="1"/>
    <col min="4657" max="4657" width="33.140625" bestFit="1" customWidth="1"/>
    <col min="4658" max="4658" width="31.140625" bestFit="1" customWidth="1"/>
    <col min="4659" max="4659" width="35.28515625" bestFit="1" customWidth="1"/>
    <col min="4660" max="4660" width="48.140625" bestFit="1" customWidth="1"/>
    <col min="4661" max="4661" width="60.7109375" bestFit="1" customWidth="1"/>
    <col min="4662" max="4662" width="52.7109375" bestFit="1" customWidth="1"/>
    <col min="4663" max="4663" width="19.140625" bestFit="1" customWidth="1"/>
    <col min="4664" max="4664" width="38.140625" bestFit="1" customWidth="1"/>
    <col min="4665" max="4665" width="40.7109375" bestFit="1" customWidth="1"/>
    <col min="4666" max="4666" width="35.85546875" bestFit="1" customWidth="1"/>
    <col min="4667" max="4667" width="48.42578125" bestFit="1" customWidth="1"/>
    <col min="4668" max="4668" width="40.42578125" bestFit="1" customWidth="1"/>
    <col min="4669" max="4669" width="38.85546875" bestFit="1" customWidth="1"/>
    <col min="4670" max="4670" width="38.140625" bestFit="1" customWidth="1"/>
    <col min="4671" max="4671" width="31.42578125" bestFit="1" customWidth="1"/>
    <col min="4672" max="4672" width="20.85546875" bestFit="1" customWidth="1"/>
    <col min="4673" max="4673" width="18.85546875" bestFit="1" customWidth="1"/>
    <col min="4674" max="4674" width="23" bestFit="1" customWidth="1"/>
    <col min="4675" max="4675" width="35.85546875" bestFit="1" customWidth="1"/>
    <col min="4676" max="4676" width="48.42578125" bestFit="1" customWidth="1"/>
    <col min="4677" max="4677" width="40.42578125" bestFit="1" customWidth="1"/>
    <col min="4678" max="4678" width="34" bestFit="1" customWidth="1"/>
    <col min="4679" max="4679" width="52.85546875" bestFit="1" customWidth="1"/>
    <col min="4680" max="4680" width="55.5703125" bestFit="1" customWidth="1"/>
    <col min="4681" max="4681" width="50.7109375" bestFit="1" customWidth="1"/>
    <col min="4682" max="4682" width="63.28515625" bestFit="1" customWidth="1"/>
    <col min="4683" max="4683" width="55.28515625" bestFit="1" customWidth="1"/>
    <col min="4684" max="4684" width="53.5703125" bestFit="1" customWidth="1"/>
    <col min="4685" max="4685" width="52.85546875" bestFit="1" customWidth="1"/>
    <col min="4686" max="4686" width="46.28515625" bestFit="1" customWidth="1"/>
    <col min="4687" max="4687" width="35.7109375" bestFit="1" customWidth="1"/>
    <col min="4688" max="4688" width="33.5703125" bestFit="1" customWidth="1"/>
    <col min="4689" max="4689" width="37.7109375" bestFit="1" customWidth="1"/>
    <col min="4690" max="4690" width="50.7109375" bestFit="1" customWidth="1"/>
    <col min="4691" max="4691" width="63.28515625" bestFit="1" customWidth="1"/>
    <col min="4692" max="4692" width="55.28515625" bestFit="1" customWidth="1"/>
    <col min="4693" max="4693" width="19.140625" bestFit="1" customWidth="1"/>
    <col min="4694" max="4694" width="38.140625" bestFit="1" customWidth="1"/>
    <col min="4695" max="4695" width="40.7109375" bestFit="1" customWidth="1"/>
    <col min="4696" max="4696" width="35.85546875" bestFit="1" customWidth="1"/>
    <col min="4697" max="4697" width="48.42578125" bestFit="1" customWidth="1"/>
    <col min="4698" max="4698" width="40.42578125" bestFit="1" customWidth="1"/>
    <col min="4699" max="4699" width="38.85546875" bestFit="1" customWidth="1"/>
    <col min="4700" max="4700" width="38.140625" bestFit="1" customWidth="1"/>
    <col min="4701" max="4701" width="31.42578125" bestFit="1" customWidth="1"/>
    <col min="4702" max="4702" width="20.85546875" bestFit="1" customWidth="1"/>
    <col min="4703" max="4703" width="18.85546875" bestFit="1" customWidth="1"/>
    <col min="4704" max="4704" width="23" bestFit="1" customWidth="1"/>
    <col min="4705" max="4705" width="35.85546875" bestFit="1" customWidth="1"/>
    <col min="4706" max="4706" width="48.42578125" bestFit="1" customWidth="1"/>
    <col min="4707" max="4707" width="40.42578125" bestFit="1" customWidth="1"/>
    <col min="4708" max="4708" width="28.5703125" bestFit="1" customWidth="1"/>
    <col min="4709" max="4709" width="47.5703125" bestFit="1" customWidth="1"/>
    <col min="4710" max="4710" width="50.140625" bestFit="1" customWidth="1"/>
    <col min="4711" max="4711" width="45.28515625" bestFit="1" customWidth="1"/>
    <col min="4712" max="4712" width="57.85546875" bestFit="1" customWidth="1"/>
    <col min="4713" max="4713" width="49.85546875" bestFit="1" customWidth="1"/>
    <col min="4714" max="4714" width="48.28515625" bestFit="1" customWidth="1"/>
    <col min="4715" max="4715" width="47.5703125" bestFit="1" customWidth="1"/>
    <col min="4716" max="4716" width="40.85546875" bestFit="1" customWidth="1"/>
    <col min="4717" max="4717" width="30.42578125" bestFit="1" customWidth="1"/>
    <col min="4718" max="4718" width="28.28515625" bestFit="1" customWidth="1"/>
    <col min="4719" max="4719" width="32.42578125" bestFit="1" customWidth="1"/>
    <col min="4720" max="4720" width="45.28515625" bestFit="1" customWidth="1"/>
    <col min="4721" max="4721" width="57.85546875" bestFit="1" customWidth="1"/>
    <col min="4722" max="4722" width="49.85546875" bestFit="1" customWidth="1"/>
    <col min="4723" max="4723" width="19.140625" bestFit="1" customWidth="1"/>
    <col min="4724" max="4724" width="38.140625" bestFit="1" customWidth="1"/>
    <col min="4725" max="4725" width="40.7109375" bestFit="1" customWidth="1"/>
    <col min="4726" max="4726" width="35.85546875" bestFit="1" customWidth="1"/>
    <col min="4727" max="4727" width="48.42578125" bestFit="1" customWidth="1"/>
    <col min="4728" max="4728" width="40.42578125" bestFit="1" customWidth="1"/>
    <col min="4729" max="4729" width="38.85546875" bestFit="1" customWidth="1"/>
    <col min="4730" max="4730" width="38.140625" bestFit="1" customWidth="1"/>
    <col min="4731" max="4731" width="31.42578125" bestFit="1" customWidth="1"/>
    <col min="4732" max="4732" width="20.85546875" bestFit="1" customWidth="1"/>
    <col min="4733" max="4733" width="18.85546875" bestFit="1" customWidth="1"/>
    <col min="4734" max="4734" width="23" bestFit="1" customWidth="1"/>
    <col min="4735" max="4735" width="35.85546875" bestFit="1" customWidth="1"/>
    <col min="4736" max="4736" width="48.42578125" bestFit="1" customWidth="1"/>
    <col min="4737" max="4737" width="40.42578125" bestFit="1" customWidth="1"/>
    <col min="4738" max="4738" width="24.42578125" bestFit="1" customWidth="1"/>
    <col min="4739" max="4739" width="43.42578125" bestFit="1" customWidth="1"/>
    <col min="4740" max="4740" width="46" bestFit="1" customWidth="1"/>
    <col min="4741" max="4741" width="41.140625" bestFit="1" customWidth="1"/>
    <col min="4742" max="4742" width="53.7109375" bestFit="1" customWidth="1"/>
    <col min="4743" max="4743" width="45.7109375" bestFit="1" customWidth="1"/>
    <col min="4744" max="4744" width="44.140625" bestFit="1" customWidth="1"/>
    <col min="4745" max="4745" width="43.42578125" bestFit="1" customWidth="1"/>
    <col min="4746" max="4746" width="36.7109375" bestFit="1" customWidth="1"/>
    <col min="4747" max="4747" width="26.28515625" bestFit="1" customWidth="1"/>
    <col min="4748" max="4748" width="24.140625" bestFit="1" customWidth="1"/>
    <col min="4749" max="4749" width="28.28515625" bestFit="1" customWidth="1"/>
    <col min="4750" max="4750" width="41.140625" bestFit="1" customWidth="1"/>
    <col min="4751" max="4751" width="53.7109375" bestFit="1" customWidth="1"/>
    <col min="4752" max="4752" width="45.7109375" bestFit="1" customWidth="1"/>
    <col min="4753" max="4753" width="19.140625" bestFit="1" customWidth="1"/>
    <col min="4754" max="4754" width="38.140625" bestFit="1" customWidth="1"/>
    <col min="4755" max="4755" width="40.7109375" bestFit="1" customWidth="1"/>
    <col min="4756" max="4756" width="35.85546875" bestFit="1" customWidth="1"/>
    <col min="4757" max="4757" width="48.42578125" bestFit="1" customWidth="1"/>
    <col min="4758" max="4758" width="40.42578125" bestFit="1" customWidth="1"/>
    <col min="4759" max="4759" width="38.85546875" bestFit="1" customWidth="1"/>
    <col min="4760" max="4760" width="38.140625" bestFit="1" customWidth="1"/>
    <col min="4761" max="4761" width="31.42578125" bestFit="1" customWidth="1"/>
    <col min="4762" max="4762" width="20.85546875" bestFit="1" customWidth="1"/>
    <col min="4763" max="4763" width="18.85546875" bestFit="1" customWidth="1"/>
    <col min="4764" max="4764" width="23" bestFit="1" customWidth="1"/>
    <col min="4765" max="4765" width="35.85546875" bestFit="1" customWidth="1"/>
    <col min="4766" max="4766" width="48.42578125" bestFit="1" customWidth="1"/>
    <col min="4767" max="4767" width="40.42578125" bestFit="1" customWidth="1"/>
    <col min="4768" max="4768" width="28.85546875" bestFit="1" customWidth="1"/>
    <col min="4769" max="4769" width="47.85546875" bestFit="1" customWidth="1"/>
    <col min="4770" max="4770" width="50.5703125" bestFit="1" customWidth="1"/>
    <col min="4771" max="4771" width="45.5703125" bestFit="1" customWidth="1"/>
    <col min="4772" max="4772" width="58.140625" bestFit="1" customWidth="1"/>
    <col min="4773" max="4773" width="50.140625" bestFit="1" customWidth="1"/>
    <col min="4774" max="4774" width="48.5703125" bestFit="1" customWidth="1"/>
    <col min="4775" max="4775" width="47.85546875" bestFit="1" customWidth="1"/>
    <col min="4776" max="4776" width="41.140625" bestFit="1" customWidth="1"/>
    <col min="4777" max="4777" width="30.7109375" bestFit="1" customWidth="1"/>
    <col min="4778" max="4778" width="28.5703125" bestFit="1" customWidth="1"/>
    <col min="4779" max="4779" width="32.7109375" bestFit="1" customWidth="1"/>
    <col min="4780" max="4780" width="45.5703125" bestFit="1" customWidth="1"/>
    <col min="4781" max="4781" width="58.140625" bestFit="1" customWidth="1"/>
    <col min="4782" max="4782" width="50.140625" bestFit="1" customWidth="1"/>
    <col min="4783" max="4783" width="19.140625" bestFit="1" customWidth="1"/>
    <col min="4784" max="4784" width="38.140625" bestFit="1" customWidth="1"/>
    <col min="4785" max="4785" width="40.7109375" bestFit="1" customWidth="1"/>
    <col min="4786" max="4786" width="35.85546875" bestFit="1" customWidth="1"/>
    <col min="4787" max="4787" width="48.42578125" bestFit="1" customWidth="1"/>
    <col min="4788" max="4788" width="40.42578125" bestFit="1" customWidth="1"/>
    <col min="4789" max="4789" width="38.85546875" bestFit="1" customWidth="1"/>
    <col min="4790" max="4790" width="38.140625" bestFit="1" customWidth="1"/>
    <col min="4791" max="4791" width="31.42578125" bestFit="1" customWidth="1"/>
    <col min="4792" max="4792" width="20.85546875" bestFit="1" customWidth="1"/>
    <col min="4793" max="4793" width="18.85546875" bestFit="1" customWidth="1"/>
    <col min="4794" max="4794" width="23" bestFit="1" customWidth="1"/>
    <col min="4795" max="4795" width="35.85546875" bestFit="1" customWidth="1"/>
    <col min="4796" max="4796" width="48.42578125" bestFit="1" customWidth="1"/>
    <col min="4797" max="4797" width="40.42578125" bestFit="1" customWidth="1"/>
    <col min="4798" max="4798" width="27.7109375" bestFit="1" customWidth="1"/>
    <col min="4799" max="4799" width="46.7109375" bestFit="1" customWidth="1"/>
    <col min="4800" max="4800" width="49.28515625" bestFit="1" customWidth="1"/>
    <col min="4801" max="4801" width="44.42578125" bestFit="1" customWidth="1"/>
    <col min="4802" max="4802" width="57" bestFit="1" customWidth="1"/>
    <col min="4803" max="4803" width="49" bestFit="1" customWidth="1"/>
    <col min="4804" max="4804" width="47.42578125" bestFit="1" customWidth="1"/>
    <col min="4805" max="4805" width="46.7109375" bestFit="1" customWidth="1"/>
    <col min="4806" max="4806" width="40" bestFit="1" customWidth="1"/>
    <col min="4807" max="4807" width="29.42578125" bestFit="1" customWidth="1"/>
    <col min="4808" max="4808" width="27.42578125" bestFit="1" customWidth="1"/>
    <col min="4809" max="4809" width="31.5703125" bestFit="1" customWidth="1"/>
    <col min="4810" max="4810" width="44.42578125" bestFit="1" customWidth="1"/>
    <col min="4811" max="4811" width="57" bestFit="1" customWidth="1"/>
    <col min="4812" max="4812" width="49" bestFit="1" customWidth="1"/>
    <col min="4813" max="4813" width="19.140625" bestFit="1" customWidth="1"/>
    <col min="4814" max="4814" width="38.140625" bestFit="1" customWidth="1"/>
    <col min="4815" max="4815" width="40.7109375" bestFit="1" customWidth="1"/>
    <col min="4816" max="4816" width="35.85546875" bestFit="1" customWidth="1"/>
    <col min="4817" max="4817" width="48.42578125" bestFit="1" customWidth="1"/>
    <col min="4818" max="4818" width="40.42578125" bestFit="1" customWidth="1"/>
    <col min="4819" max="4819" width="38.85546875" bestFit="1" customWidth="1"/>
    <col min="4820" max="4820" width="38.140625" bestFit="1" customWidth="1"/>
    <col min="4821" max="4821" width="31.42578125" bestFit="1" customWidth="1"/>
    <col min="4822" max="4822" width="20.85546875" bestFit="1" customWidth="1"/>
    <col min="4823" max="4823" width="18.85546875" bestFit="1" customWidth="1"/>
    <col min="4824" max="4824" width="23" bestFit="1" customWidth="1"/>
    <col min="4825" max="4825" width="35.85546875" bestFit="1" customWidth="1"/>
    <col min="4826" max="4826" width="48.42578125" bestFit="1" customWidth="1"/>
    <col min="4827" max="4827" width="40.42578125" bestFit="1" customWidth="1"/>
    <col min="4828" max="4828" width="26" bestFit="1" customWidth="1"/>
    <col min="4829" max="4829" width="44.85546875" bestFit="1" customWidth="1"/>
    <col min="4830" max="4830" width="47.5703125" bestFit="1" customWidth="1"/>
    <col min="4831" max="4831" width="42.7109375" bestFit="1" customWidth="1"/>
    <col min="4832" max="4832" width="55.28515625" bestFit="1" customWidth="1"/>
    <col min="4833" max="4833" width="47.28515625" bestFit="1" customWidth="1"/>
    <col min="4834" max="4834" width="45.5703125" bestFit="1" customWidth="1"/>
    <col min="4835" max="4835" width="44.85546875" bestFit="1" customWidth="1"/>
    <col min="4836" max="4836" width="38.28515625" bestFit="1" customWidth="1"/>
    <col min="4837" max="4837" width="27.7109375" bestFit="1" customWidth="1"/>
    <col min="4838" max="4838" width="25.7109375" bestFit="1" customWidth="1"/>
    <col min="4839" max="4839" width="29.85546875" bestFit="1" customWidth="1"/>
    <col min="4840" max="4840" width="42.7109375" bestFit="1" customWidth="1"/>
    <col min="4841" max="4841" width="55.28515625" bestFit="1" customWidth="1"/>
    <col min="4842" max="4842" width="47.28515625" bestFit="1" customWidth="1"/>
    <col min="4843" max="4843" width="19.140625" bestFit="1" customWidth="1"/>
    <col min="4844" max="4844" width="38.140625" bestFit="1" customWidth="1"/>
    <col min="4845" max="4845" width="40.7109375" bestFit="1" customWidth="1"/>
    <col min="4846" max="4846" width="35.85546875" bestFit="1" customWidth="1"/>
    <col min="4847" max="4847" width="48.42578125" bestFit="1" customWidth="1"/>
    <col min="4848" max="4848" width="40.42578125" bestFit="1" customWidth="1"/>
    <col min="4849" max="4849" width="38.85546875" bestFit="1" customWidth="1"/>
    <col min="4850" max="4850" width="38.140625" bestFit="1" customWidth="1"/>
    <col min="4851" max="4851" width="31.42578125" bestFit="1" customWidth="1"/>
    <col min="4852" max="4852" width="20.85546875" bestFit="1" customWidth="1"/>
    <col min="4853" max="4853" width="18.85546875" bestFit="1" customWidth="1"/>
    <col min="4854" max="4854" width="23" bestFit="1" customWidth="1"/>
    <col min="4855" max="4855" width="35.85546875" bestFit="1" customWidth="1"/>
    <col min="4856" max="4856" width="48.42578125" bestFit="1" customWidth="1"/>
    <col min="4857" max="4857" width="40.42578125" bestFit="1" customWidth="1"/>
    <col min="4858" max="4858" width="27.28515625" bestFit="1" customWidth="1"/>
    <col min="4859" max="4859" width="46.28515625" bestFit="1" customWidth="1"/>
    <col min="4860" max="4860" width="48.85546875" bestFit="1" customWidth="1"/>
    <col min="4861" max="4861" width="44" bestFit="1" customWidth="1"/>
    <col min="4862" max="4862" width="56.5703125" bestFit="1" customWidth="1"/>
    <col min="4863" max="4863" width="48.5703125" bestFit="1" customWidth="1"/>
    <col min="4864" max="4864" width="47" bestFit="1" customWidth="1"/>
    <col min="4865" max="4865" width="46.28515625" bestFit="1" customWidth="1"/>
    <col min="4866" max="4866" width="39.5703125" bestFit="1" customWidth="1"/>
    <col min="4867" max="4867" width="29" bestFit="1" customWidth="1"/>
    <col min="4868" max="4868" width="27" bestFit="1" customWidth="1"/>
    <col min="4869" max="4869" width="31.140625" bestFit="1" customWidth="1"/>
    <col min="4870" max="4870" width="44" bestFit="1" customWidth="1"/>
    <col min="4871" max="4871" width="56.5703125" bestFit="1" customWidth="1"/>
    <col min="4872" max="4872" width="48.5703125" bestFit="1" customWidth="1"/>
    <col min="4873" max="4873" width="19.140625" bestFit="1" customWidth="1"/>
    <col min="4874" max="4874" width="38.140625" bestFit="1" customWidth="1"/>
    <col min="4875" max="4875" width="40.7109375" bestFit="1" customWidth="1"/>
    <col min="4876" max="4876" width="35.85546875" bestFit="1" customWidth="1"/>
    <col min="4877" max="4877" width="48.42578125" bestFit="1" customWidth="1"/>
    <col min="4878" max="4878" width="40.42578125" bestFit="1" customWidth="1"/>
    <col min="4879" max="4879" width="38.85546875" bestFit="1" customWidth="1"/>
    <col min="4880" max="4880" width="38.140625" bestFit="1" customWidth="1"/>
    <col min="4881" max="4881" width="31.42578125" bestFit="1" customWidth="1"/>
    <col min="4882" max="4882" width="20.85546875" bestFit="1" customWidth="1"/>
    <col min="4883" max="4883" width="18.85546875" bestFit="1" customWidth="1"/>
    <col min="4884" max="4884" width="23" bestFit="1" customWidth="1"/>
    <col min="4885" max="4885" width="35.85546875" bestFit="1" customWidth="1"/>
    <col min="4886" max="4886" width="48.42578125" bestFit="1" customWidth="1"/>
    <col min="4887" max="4887" width="40.42578125" bestFit="1" customWidth="1"/>
    <col min="4888" max="4888" width="27.28515625" bestFit="1" customWidth="1"/>
    <col min="4889" max="4889" width="46.28515625" bestFit="1" customWidth="1"/>
    <col min="4890" max="4890" width="48.85546875" bestFit="1" customWidth="1"/>
    <col min="4891" max="4891" width="44" bestFit="1" customWidth="1"/>
    <col min="4892" max="4892" width="56.5703125" bestFit="1" customWidth="1"/>
    <col min="4893" max="4893" width="48.5703125" bestFit="1" customWidth="1"/>
    <col min="4894" max="4894" width="47" bestFit="1" customWidth="1"/>
    <col min="4895" max="4895" width="46.28515625" bestFit="1" customWidth="1"/>
    <col min="4896" max="4896" width="39.5703125" bestFit="1" customWidth="1"/>
    <col min="4897" max="4897" width="29" bestFit="1" customWidth="1"/>
    <col min="4898" max="4898" width="27" bestFit="1" customWidth="1"/>
    <col min="4899" max="4899" width="31.140625" bestFit="1" customWidth="1"/>
    <col min="4900" max="4900" width="44" bestFit="1" customWidth="1"/>
    <col min="4901" max="4901" width="56.5703125" bestFit="1" customWidth="1"/>
    <col min="4902" max="4902" width="48.5703125" bestFit="1" customWidth="1"/>
    <col min="4903" max="4903" width="19.140625" bestFit="1" customWidth="1"/>
    <col min="4904" max="4904" width="38.140625" bestFit="1" customWidth="1"/>
    <col min="4905" max="4905" width="40.7109375" bestFit="1" customWidth="1"/>
    <col min="4906" max="4906" width="35.85546875" bestFit="1" customWidth="1"/>
    <col min="4907" max="4907" width="48.42578125" bestFit="1" customWidth="1"/>
    <col min="4908" max="4908" width="40.42578125" bestFit="1" customWidth="1"/>
    <col min="4909" max="4909" width="38.85546875" bestFit="1" customWidth="1"/>
    <col min="4910" max="4910" width="38.140625" bestFit="1" customWidth="1"/>
    <col min="4911" max="4911" width="31.42578125" bestFit="1" customWidth="1"/>
    <col min="4912" max="4912" width="20.85546875" bestFit="1" customWidth="1"/>
    <col min="4913" max="4913" width="18.85546875" bestFit="1" customWidth="1"/>
    <col min="4914" max="4914" width="23" bestFit="1" customWidth="1"/>
    <col min="4915" max="4915" width="35.85546875" bestFit="1" customWidth="1"/>
    <col min="4916" max="4916" width="48.42578125" bestFit="1" customWidth="1"/>
    <col min="4917" max="4917" width="40.42578125" bestFit="1" customWidth="1"/>
    <col min="4918" max="4918" width="33.42578125" bestFit="1" customWidth="1"/>
    <col min="4919" max="4919" width="52.42578125" bestFit="1" customWidth="1"/>
    <col min="4920" max="4920" width="55.140625" bestFit="1" customWidth="1"/>
    <col min="4921" max="4921" width="50.140625" bestFit="1" customWidth="1"/>
    <col min="4922" max="4922" width="62.85546875" bestFit="1" customWidth="1"/>
    <col min="4923" max="4923" width="54.85546875" bestFit="1" customWidth="1"/>
    <col min="4924" max="4924" width="53.140625" bestFit="1" customWidth="1"/>
    <col min="4925" max="4925" width="52.42578125" bestFit="1" customWidth="1"/>
    <col min="4926" max="4926" width="45.7109375" bestFit="1" customWidth="1"/>
    <col min="4927" max="4927" width="35.28515625" bestFit="1" customWidth="1"/>
    <col min="4928" max="4928" width="33.140625" bestFit="1" customWidth="1"/>
    <col min="4929" max="4929" width="37.28515625" bestFit="1" customWidth="1"/>
    <col min="4930" max="4930" width="50.140625" bestFit="1" customWidth="1"/>
    <col min="4931" max="4931" width="62.85546875" bestFit="1" customWidth="1"/>
    <col min="4932" max="4932" width="54.85546875" bestFit="1" customWidth="1"/>
    <col min="4933" max="4933" width="19.140625" bestFit="1" customWidth="1"/>
    <col min="4934" max="4934" width="38.140625" bestFit="1" customWidth="1"/>
    <col min="4935" max="4935" width="40.7109375" bestFit="1" customWidth="1"/>
    <col min="4936" max="4936" width="35.85546875" bestFit="1" customWidth="1"/>
    <col min="4937" max="4937" width="48.42578125" bestFit="1" customWidth="1"/>
    <col min="4938" max="4938" width="40.42578125" bestFit="1" customWidth="1"/>
    <col min="4939" max="4939" width="38.85546875" bestFit="1" customWidth="1"/>
    <col min="4940" max="4940" width="38.140625" bestFit="1" customWidth="1"/>
    <col min="4941" max="4941" width="31.42578125" bestFit="1" customWidth="1"/>
    <col min="4942" max="4942" width="20.85546875" bestFit="1" customWidth="1"/>
    <col min="4943" max="4943" width="18.85546875" bestFit="1" customWidth="1"/>
    <col min="4944" max="4944" width="23" bestFit="1" customWidth="1"/>
    <col min="4945" max="4945" width="35.85546875" bestFit="1" customWidth="1"/>
    <col min="4946" max="4946" width="48.42578125" bestFit="1" customWidth="1"/>
    <col min="4947" max="4947" width="40.42578125" bestFit="1" customWidth="1"/>
    <col min="4948" max="4948" width="31.7109375" bestFit="1" customWidth="1"/>
    <col min="4949" max="4949" width="50.7109375" bestFit="1" customWidth="1"/>
    <col min="4950" max="4950" width="53.28515625" bestFit="1" customWidth="1"/>
    <col min="4951" max="4951" width="48.42578125" bestFit="1" customWidth="1"/>
    <col min="4952" max="4952" width="61" bestFit="1" customWidth="1"/>
    <col min="4953" max="4953" width="53" bestFit="1" customWidth="1"/>
    <col min="4954" max="4954" width="51.42578125" bestFit="1" customWidth="1"/>
    <col min="4955" max="4955" width="50.7109375" bestFit="1" customWidth="1"/>
    <col min="4956" max="4956" width="44" bestFit="1" customWidth="1"/>
    <col min="4957" max="4957" width="33.42578125" bestFit="1" customWidth="1"/>
    <col min="4958" max="4958" width="31.42578125" bestFit="1" customWidth="1"/>
    <col min="4959" max="4959" width="35.5703125" bestFit="1" customWidth="1"/>
    <col min="4960" max="4960" width="48.42578125" bestFit="1" customWidth="1"/>
    <col min="4961" max="4961" width="61" bestFit="1" customWidth="1"/>
    <col min="4962" max="4962" width="53" bestFit="1" customWidth="1"/>
    <col min="4963" max="4963" width="20.7109375" bestFit="1" customWidth="1"/>
    <col min="4964" max="4964" width="38.140625" bestFit="1" customWidth="1"/>
    <col min="4965" max="4965" width="40.7109375" bestFit="1" customWidth="1"/>
    <col min="4966" max="4966" width="35.85546875" bestFit="1" customWidth="1"/>
    <col min="4967" max="4967" width="48.42578125" bestFit="1" customWidth="1"/>
    <col min="4968" max="4968" width="40.42578125" bestFit="1" customWidth="1"/>
    <col min="4969" max="4969" width="38.85546875" bestFit="1" customWidth="1"/>
    <col min="4970" max="4970" width="38.140625" bestFit="1" customWidth="1"/>
    <col min="4971" max="4971" width="31.42578125" bestFit="1" customWidth="1"/>
    <col min="4972" max="4972" width="20.85546875" bestFit="1" customWidth="1"/>
    <col min="4973" max="4973" width="18.85546875" bestFit="1" customWidth="1"/>
    <col min="4974" max="4974" width="23" bestFit="1" customWidth="1"/>
    <col min="4975" max="4975" width="35.85546875" bestFit="1" customWidth="1"/>
    <col min="4976" max="4976" width="48.42578125" bestFit="1" customWidth="1"/>
    <col min="4977" max="4977" width="40.42578125" bestFit="1" customWidth="1"/>
    <col min="4978" max="4978" width="37.7109375" bestFit="1" customWidth="1"/>
    <col min="4979" max="4979" width="56.7109375" bestFit="1" customWidth="1"/>
    <col min="4980" max="4980" width="59.42578125" bestFit="1" customWidth="1"/>
    <col min="4981" max="4981" width="54.5703125" bestFit="1" customWidth="1"/>
    <col min="4982" max="4982" width="67.140625" bestFit="1" customWidth="1"/>
    <col min="4983" max="4983" width="59.140625" bestFit="1" customWidth="1"/>
    <col min="4984" max="4984" width="57.42578125" bestFit="1" customWidth="1"/>
    <col min="4985" max="4985" width="56.7109375" bestFit="1" customWidth="1"/>
    <col min="4986" max="4986" width="50" bestFit="1" customWidth="1"/>
    <col min="4987" max="4987" width="39.5703125" bestFit="1" customWidth="1"/>
    <col min="4988" max="4988" width="37.42578125" bestFit="1" customWidth="1"/>
    <col min="4989" max="4989" width="41.5703125" bestFit="1" customWidth="1"/>
    <col min="4990" max="4990" width="54.5703125" bestFit="1" customWidth="1"/>
    <col min="4991" max="4991" width="67.140625" bestFit="1" customWidth="1"/>
    <col min="4992" max="4992" width="59.140625" bestFit="1" customWidth="1"/>
    <col min="4993" max="4993" width="19.140625" bestFit="1" customWidth="1"/>
    <col min="4994" max="4994" width="38.140625" bestFit="1" customWidth="1"/>
    <col min="4995" max="4995" width="40.7109375" bestFit="1" customWidth="1"/>
    <col min="4996" max="4996" width="35.85546875" bestFit="1" customWidth="1"/>
    <col min="4997" max="4997" width="48.42578125" bestFit="1" customWidth="1"/>
    <col min="4998" max="4998" width="40.42578125" bestFit="1" customWidth="1"/>
    <col min="4999" max="4999" width="38.85546875" bestFit="1" customWidth="1"/>
    <col min="5000" max="5000" width="38.140625" bestFit="1" customWidth="1"/>
    <col min="5001" max="5001" width="31.42578125" bestFit="1" customWidth="1"/>
    <col min="5002" max="5002" width="20.85546875" bestFit="1" customWidth="1"/>
    <col min="5003" max="5003" width="18.85546875" bestFit="1" customWidth="1"/>
    <col min="5004" max="5004" width="23" bestFit="1" customWidth="1"/>
    <col min="5005" max="5005" width="35.85546875" bestFit="1" customWidth="1"/>
    <col min="5006" max="5006" width="48.42578125" bestFit="1" customWidth="1"/>
    <col min="5007" max="5007" width="40.42578125" bestFit="1" customWidth="1"/>
    <col min="5008" max="5008" width="30.7109375" bestFit="1" customWidth="1"/>
    <col min="5009" max="5009" width="49.5703125" bestFit="1" customWidth="1"/>
    <col min="5010" max="5010" width="52.28515625" bestFit="1" customWidth="1"/>
    <col min="5011" max="5011" width="47.42578125" bestFit="1" customWidth="1"/>
    <col min="5012" max="5012" width="60" bestFit="1" customWidth="1"/>
    <col min="5013" max="5013" width="52" bestFit="1" customWidth="1"/>
    <col min="5014" max="5014" width="50.42578125" bestFit="1" customWidth="1"/>
    <col min="5015" max="5015" width="49.5703125" bestFit="1" customWidth="1"/>
    <col min="5016" max="5016" width="43" bestFit="1" customWidth="1"/>
    <col min="5017" max="5017" width="32.42578125" bestFit="1" customWidth="1"/>
    <col min="5018" max="5018" width="30.42578125" bestFit="1" customWidth="1"/>
    <col min="5019" max="5019" width="34.5703125" bestFit="1" customWidth="1"/>
    <col min="5020" max="5020" width="47.42578125" bestFit="1" customWidth="1"/>
    <col min="5021" max="5021" width="60" bestFit="1" customWidth="1"/>
    <col min="5022" max="5022" width="52" bestFit="1" customWidth="1"/>
    <col min="5023" max="5023" width="19.140625" bestFit="1" customWidth="1"/>
    <col min="5024" max="5024" width="38.140625" bestFit="1" customWidth="1"/>
    <col min="5025" max="5025" width="40.7109375" bestFit="1" customWidth="1"/>
    <col min="5026" max="5026" width="35.85546875" bestFit="1" customWidth="1"/>
    <col min="5027" max="5027" width="48.42578125" bestFit="1" customWidth="1"/>
    <col min="5028" max="5028" width="40.42578125" bestFit="1" customWidth="1"/>
    <col min="5029" max="5029" width="38.85546875" bestFit="1" customWidth="1"/>
    <col min="5030" max="5030" width="38.140625" bestFit="1" customWidth="1"/>
    <col min="5031" max="5031" width="31.42578125" bestFit="1" customWidth="1"/>
    <col min="5032" max="5032" width="20.85546875" bestFit="1" customWidth="1"/>
    <col min="5033" max="5033" width="18.85546875" bestFit="1" customWidth="1"/>
    <col min="5034" max="5034" width="23" bestFit="1" customWidth="1"/>
    <col min="5035" max="5035" width="35.85546875" bestFit="1" customWidth="1"/>
    <col min="5036" max="5036" width="48.42578125" bestFit="1" customWidth="1"/>
    <col min="5037" max="5037" width="40.42578125" bestFit="1" customWidth="1"/>
    <col min="5038" max="5038" width="27.42578125" bestFit="1" customWidth="1"/>
    <col min="5039" max="5039" width="46.42578125" bestFit="1" customWidth="1"/>
    <col min="5040" max="5040" width="49" bestFit="1" customWidth="1"/>
    <col min="5041" max="5041" width="44.140625" bestFit="1" customWidth="1"/>
    <col min="5042" max="5042" width="56.7109375" bestFit="1" customWidth="1"/>
    <col min="5043" max="5043" width="48.7109375" bestFit="1" customWidth="1"/>
    <col min="5044" max="5044" width="47.140625" bestFit="1" customWidth="1"/>
    <col min="5045" max="5045" width="46.42578125" bestFit="1" customWidth="1"/>
    <col min="5046" max="5046" width="39.7109375" bestFit="1" customWidth="1"/>
    <col min="5047" max="5047" width="29.140625" bestFit="1" customWidth="1"/>
    <col min="5048" max="5048" width="27.140625" bestFit="1" customWidth="1"/>
    <col min="5049" max="5049" width="31.28515625" bestFit="1" customWidth="1"/>
    <col min="5050" max="5050" width="44.140625" bestFit="1" customWidth="1"/>
    <col min="5051" max="5051" width="56.7109375" bestFit="1" customWidth="1"/>
    <col min="5052" max="5052" width="48.7109375" bestFit="1" customWidth="1"/>
    <col min="5053" max="5053" width="19.140625" bestFit="1" customWidth="1"/>
    <col min="5054" max="5054" width="38.140625" bestFit="1" customWidth="1"/>
    <col min="5055" max="5055" width="40.7109375" bestFit="1" customWidth="1"/>
    <col min="5056" max="5056" width="35.85546875" bestFit="1" customWidth="1"/>
    <col min="5057" max="5057" width="48.42578125" bestFit="1" customWidth="1"/>
    <col min="5058" max="5058" width="40.42578125" bestFit="1" customWidth="1"/>
    <col min="5059" max="5059" width="38.85546875" bestFit="1" customWidth="1"/>
    <col min="5060" max="5060" width="38.140625" bestFit="1" customWidth="1"/>
    <col min="5061" max="5061" width="31.42578125" bestFit="1" customWidth="1"/>
    <col min="5062" max="5062" width="20.85546875" bestFit="1" customWidth="1"/>
    <col min="5063" max="5063" width="18.85546875" bestFit="1" customWidth="1"/>
    <col min="5064" max="5064" width="23" bestFit="1" customWidth="1"/>
    <col min="5065" max="5065" width="35.85546875" bestFit="1" customWidth="1"/>
    <col min="5066" max="5066" width="48.42578125" bestFit="1" customWidth="1"/>
    <col min="5067" max="5067" width="40.42578125" bestFit="1" customWidth="1"/>
    <col min="5068" max="5068" width="28" bestFit="1" customWidth="1"/>
    <col min="5069" max="5069" width="47" bestFit="1" customWidth="1"/>
    <col min="5070" max="5070" width="49.5703125" bestFit="1" customWidth="1"/>
    <col min="5071" max="5071" width="44.7109375" bestFit="1" customWidth="1"/>
    <col min="5072" max="5072" width="57.28515625" bestFit="1" customWidth="1"/>
    <col min="5073" max="5073" width="49.28515625" bestFit="1" customWidth="1"/>
    <col min="5074" max="5074" width="47.7109375" bestFit="1" customWidth="1"/>
    <col min="5075" max="5075" width="47" bestFit="1" customWidth="1"/>
    <col min="5076" max="5076" width="40.28515625" bestFit="1" customWidth="1"/>
    <col min="5077" max="5077" width="29.85546875" bestFit="1" customWidth="1"/>
    <col min="5078" max="5078" width="27.7109375" bestFit="1" customWidth="1"/>
    <col min="5079" max="5079" width="31.85546875" bestFit="1" customWidth="1"/>
    <col min="5080" max="5080" width="44.7109375" bestFit="1" customWidth="1"/>
    <col min="5081" max="5081" width="57.28515625" bestFit="1" customWidth="1"/>
    <col min="5082" max="5082" width="49.28515625" bestFit="1" customWidth="1"/>
    <col min="5083" max="5083" width="26.85546875" bestFit="1" customWidth="1"/>
    <col min="5084" max="5084" width="45.7109375" bestFit="1" customWidth="1"/>
    <col min="5085" max="5085" width="48.42578125" bestFit="1" customWidth="1"/>
    <col min="5086" max="5086" width="43.5703125" bestFit="1" customWidth="1"/>
    <col min="5087" max="5087" width="56.140625" bestFit="1" customWidth="1"/>
    <col min="5088" max="5088" width="48.140625" bestFit="1" customWidth="1"/>
    <col min="5089" max="5089" width="46.5703125" bestFit="1" customWidth="1"/>
    <col min="5090" max="5090" width="45.7109375" bestFit="1" customWidth="1"/>
    <col min="5091" max="5091" width="39.140625" bestFit="1" customWidth="1"/>
    <col min="5092" max="5092" width="28.5703125" bestFit="1" customWidth="1"/>
    <col min="5093" max="5093" width="26.5703125" bestFit="1" customWidth="1"/>
    <col min="5094" max="5094" width="30.7109375" bestFit="1" customWidth="1"/>
    <col min="5095" max="5095" width="43.5703125" bestFit="1" customWidth="1"/>
    <col min="5096" max="5096" width="56.140625" bestFit="1" customWidth="1"/>
    <col min="5097" max="5097" width="48.140625" bestFit="1" customWidth="1"/>
    <col min="5098" max="5098" width="19.140625" bestFit="1" customWidth="1"/>
    <col min="5099" max="5099" width="38.140625" bestFit="1" customWidth="1"/>
    <col min="5100" max="5100" width="40.7109375" bestFit="1" customWidth="1"/>
    <col min="5101" max="5101" width="35.85546875" bestFit="1" customWidth="1"/>
    <col min="5102" max="5102" width="48.42578125" bestFit="1" customWidth="1"/>
    <col min="5103" max="5103" width="40.42578125" bestFit="1" customWidth="1"/>
    <col min="5104" max="5104" width="38.85546875" bestFit="1" customWidth="1"/>
    <col min="5105" max="5105" width="38.140625" bestFit="1" customWidth="1"/>
    <col min="5106" max="5106" width="31.42578125" bestFit="1" customWidth="1"/>
    <col min="5107" max="5107" width="20.85546875" bestFit="1" customWidth="1"/>
    <col min="5108" max="5108" width="18.85546875" bestFit="1" customWidth="1"/>
    <col min="5109" max="5109" width="23" bestFit="1" customWidth="1"/>
    <col min="5110" max="5110" width="35.85546875" bestFit="1" customWidth="1"/>
    <col min="5111" max="5111" width="48.42578125" bestFit="1" customWidth="1"/>
    <col min="5112" max="5112" width="40.42578125" bestFit="1" customWidth="1"/>
    <col min="5113" max="5113" width="31.42578125" bestFit="1" customWidth="1"/>
    <col min="5114" max="5114" width="50.42578125" bestFit="1" customWidth="1"/>
    <col min="5115" max="5115" width="53" bestFit="1" customWidth="1"/>
    <col min="5116" max="5116" width="48.140625" bestFit="1" customWidth="1"/>
    <col min="5117" max="5117" width="60.7109375" bestFit="1" customWidth="1"/>
    <col min="5118" max="5118" width="52.7109375" bestFit="1" customWidth="1"/>
    <col min="5119" max="5119" width="51.140625" bestFit="1" customWidth="1"/>
    <col min="5120" max="5120" width="50.42578125" bestFit="1" customWidth="1"/>
    <col min="5121" max="5121" width="43.7109375" bestFit="1" customWidth="1"/>
    <col min="5122" max="5122" width="33.140625" bestFit="1" customWidth="1"/>
    <col min="5123" max="5123" width="31.140625" bestFit="1" customWidth="1"/>
    <col min="5124" max="5124" width="35.28515625" bestFit="1" customWidth="1"/>
    <col min="5125" max="5125" width="48.140625" bestFit="1" customWidth="1"/>
    <col min="5126" max="5126" width="60.7109375" bestFit="1" customWidth="1"/>
    <col min="5127" max="5127" width="52.7109375" bestFit="1" customWidth="1"/>
    <col min="5128" max="5128" width="19.140625" bestFit="1" customWidth="1"/>
    <col min="5129" max="5129" width="38.140625" bestFit="1" customWidth="1"/>
    <col min="5130" max="5130" width="40.7109375" bestFit="1" customWidth="1"/>
    <col min="5131" max="5131" width="35.85546875" bestFit="1" customWidth="1"/>
    <col min="5132" max="5132" width="48.42578125" bestFit="1" customWidth="1"/>
    <col min="5133" max="5133" width="40.42578125" bestFit="1" customWidth="1"/>
    <col min="5134" max="5134" width="38.85546875" bestFit="1" customWidth="1"/>
    <col min="5135" max="5135" width="38.140625" bestFit="1" customWidth="1"/>
    <col min="5136" max="5136" width="31.42578125" bestFit="1" customWidth="1"/>
    <col min="5137" max="5137" width="20.85546875" bestFit="1" customWidth="1"/>
    <col min="5138" max="5138" width="18.85546875" bestFit="1" customWidth="1"/>
    <col min="5139" max="5139" width="23" bestFit="1" customWidth="1"/>
    <col min="5140" max="5140" width="35.85546875" bestFit="1" customWidth="1"/>
    <col min="5141" max="5141" width="48.42578125" bestFit="1" customWidth="1"/>
    <col min="5142" max="5142" width="40.42578125" bestFit="1" customWidth="1"/>
    <col min="5143" max="5143" width="34" bestFit="1" customWidth="1"/>
    <col min="5144" max="5144" width="52.85546875" bestFit="1" customWidth="1"/>
    <col min="5145" max="5145" width="55.5703125" bestFit="1" customWidth="1"/>
    <col min="5146" max="5146" width="50.7109375" bestFit="1" customWidth="1"/>
    <col min="5147" max="5147" width="63.28515625" bestFit="1" customWidth="1"/>
    <col min="5148" max="5148" width="55.28515625" bestFit="1" customWidth="1"/>
    <col min="5149" max="5149" width="53.5703125" bestFit="1" customWidth="1"/>
    <col min="5150" max="5150" width="52.85546875" bestFit="1" customWidth="1"/>
    <col min="5151" max="5151" width="46.28515625" bestFit="1" customWidth="1"/>
    <col min="5152" max="5152" width="35.7109375" bestFit="1" customWidth="1"/>
    <col min="5153" max="5153" width="33.5703125" bestFit="1" customWidth="1"/>
    <col min="5154" max="5154" width="37.7109375" bestFit="1" customWidth="1"/>
    <col min="5155" max="5155" width="50.7109375" bestFit="1" customWidth="1"/>
    <col min="5156" max="5156" width="63.28515625" bestFit="1" customWidth="1"/>
    <col min="5157" max="5157" width="55.28515625" bestFit="1" customWidth="1"/>
    <col min="5158" max="5158" width="19.140625" bestFit="1" customWidth="1"/>
    <col min="5159" max="5159" width="38.140625" bestFit="1" customWidth="1"/>
    <col min="5160" max="5160" width="40.7109375" bestFit="1" customWidth="1"/>
    <col min="5161" max="5161" width="35.85546875" bestFit="1" customWidth="1"/>
    <col min="5162" max="5162" width="48.42578125" bestFit="1" customWidth="1"/>
    <col min="5163" max="5163" width="40.42578125" bestFit="1" customWidth="1"/>
    <col min="5164" max="5164" width="38.85546875" bestFit="1" customWidth="1"/>
    <col min="5165" max="5165" width="38.140625" bestFit="1" customWidth="1"/>
    <col min="5166" max="5166" width="31.42578125" bestFit="1" customWidth="1"/>
    <col min="5167" max="5167" width="20.85546875" bestFit="1" customWidth="1"/>
    <col min="5168" max="5168" width="18.85546875" bestFit="1" customWidth="1"/>
    <col min="5169" max="5169" width="23" bestFit="1" customWidth="1"/>
    <col min="5170" max="5170" width="35.85546875" bestFit="1" customWidth="1"/>
    <col min="5171" max="5171" width="48.42578125" bestFit="1" customWidth="1"/>
    <col min="5172" max="5172" width="40.42578125" bestFit="1" customWidth="1"/>
    <col min="5173" max="5173" width="28.5703125" bestFit="1" customWidth="1"/>
    <col min="5174" max="5174" width="47.5703125" bestFit="1" customWidth="1"/>
    <col min="5175" max="5175" width="50.140625" bestFit="1" customWidth="1"/>
    <col min="5176" max="5176" width="45.28515625" bestFit="1" customWidth="1"/>
    <col min="5177" max="5177" width="57.85546875" bestFit="1" customWidth="1"/>
    <col min="5178" max="5178" width="49.85546875" bestFit="1" customWidth="1"/>
    <col min="5179" max="5179" width="48.28515625" bestFit="1" customWidth="1"/>
    <col min="5180" max="5180" width="47.5703125" bestFit="1" customWidth="1"/>
    <col min="5181" max="5181" width="40.85546875" bestFit="1" customWidth="1"/>
    <col min="5182" max="5182" width="30.42578125" bestFit="1" customWidth="1"/>
    <col min="5183" max="5183" width="28.28515625" bestFit="1" customWidth="1"/>
    <col min="5184" max="5184" width="32.42578125" bestFit="1" customWidth="1"/>
    <col min="5185" max="5185" width="45.28515625" bestFit="1" customWidth="1"/>
    <col min="5186" max="5186" width="57.85546875" bestFit="1" customWidth="1"/>
    <col min="5187" max="5187" width="49.85546875" bestFit="1" customWidth="1"/>
    <col min="5188" max="5188" width="19.140625" bestFit="1" customWidth="1"/>
    <col min="5189" max="5189" width="38.140625" bestFit="1" customWidth="1"/>
    <col min="5190" max="5190" width="40.7109375" bestFit="1" customWidth="1"/>
    <col min="5191" max="5191" width="35.85546875" bestFit="1" customWidth="1"/>
    <col min="5192" max="5192" width="48.42578125" bestFit="1" customWidth="1"/>
    <col min="5193" max="5193" width="40.42578125" bestFit="1" customWidth="1"/>
    <col min="5194" max="5194" width="38.85546875" bestFit="1" customWidth="1"/>
    <col min="5195" max="5195" width="38.140625" bestFit="1" customWidth="1"/>
    <col min="5196" max="5196" width="31.42578125" bestFit="1" customWidth="1"/>
    <col min="5197" max="5197" width="20.85546875" bestFit="1" customWidth="1"/>
    <col min="5198" max="5198" width="18.85546875" bestFit="1" customWidth="1"/>
    <col min="5199" max="5199" width="23" bestFit="1" customWidth="1"/>
    <col min="5200" max="5200" width="35.85546875" bestFit="1" customWidth="1"/>
    <col min="5201" max="5201" width="48.42578125" bestFit="1" customWidth="1"/>
    <col min="5202" max="5202" width="40.42578125" bestFit="1" customWidth="1"/>
    <col min="5203" max="5203" width="24.42578125" bestFit="1" customWidth="1"/>
    <col min="5204" max="5204" width="43.42578125" bestFit="1" customWidth="1"/>
    <col min="5205" max="5205" width="46" bestFit="1" customWidth="1"/>
    <col min="5206" max="5206" width="41.140625" bestFit="1" customWidth="1"/>
    <col min="5207" max="5207" width="53.7109375" bestFit="1" customWidth="1"/>
    <col min="5208" max="5208" width="45.7109375" bestFit="1" customWidth="1"/>
    <col min="5209" max="5209" width="44.140625" bestFit="1" customWidth="1"/>
    <col min="5210" max="5210" width="43.42578125" bestFit="1" customWidth="1"/>
    <col min="5211" max="5211" width="36.7109375" bestFit="1" customWidth="1"/>
    <col min="5212" max="5212" width="26.28515625" bestFit="1" customWidth="1"/>
    <col min="5213" max="5213" width="24.140625" bestFit="1" customWidth="1"/>
    <col min="5214" max="5214" width="28.28515625" bestFit="1" customWidth="1"/>
    <col min="5215" max="5215" width="41.140625" bestFit="1" customWidth="1"/>
    <col min="5216" max="5216" width="53.7109375" bestFit="1" customWidth="1"/>
    <col min="5217" max="5217" width="45.7109375" bestFit="1" customWidth="1"/>
    <col min="5218" max="5218" width="19.140625" bestFit="1" customWidth="1"/>
    <col min="5219" max="5219" width="38.140625" bestFit="1" customWidth="1"/>
    <col min="5220" max="5220" width="40.7109375" bestFit="1" customWidth="1"/>
    <col min="5221" max="5221" width="35.85546875" bestFit="1" customWidth="1"/>
    <col min="5222" max="5222" width="48.42578125" bestFit="1" customWidth="1"/>
    <col min="5223" max="5223" width="40.42578125" bestFit="1" customWidth="1"/>
    <col min="5224" max="5224" width="38.85546875" bestFit="1" customWidth="1"/>
    <col min="5225" max="5225" width="38.140625" bestFit="1" customWidth="1"/>
    <col min="5226" max="5226" width="31.42578125" bestFit="1" customWidth="1"/>
    <col min="5227" max="5227" width="20.85546875" bestFit="1" customWidth="1"/>
    <col min="5228" max="5228" width="18.85546875" bestFit="1" customWidth="1"/>
    <col min="5229" max="5229" width="23" bestFit="1" customWidth="1"/>
    <col min="5230" max="5230" width="35.85546875" bestFit="1" customWidth="1"/>
    <col min="5231" max="5231" width="48.42578125" bestFit="1" customWidth="1"/>
    <col min="5232" max="5232" width="40.42578125" bestFit="1" customWidth="1"/>
    <col min="5233" max="5233" width="28.85546875" bestFit="1" customWidth="1"/>
    <col min="5234" max="5234" width="47.85546875" bestFit="1" customWidth="1"/>
    <col min="5235" max="5235" width="50.5703125" bestFit="1" customWidth="1"/>
    <col min="5236" max="5236" width="45.5703125" bestFit="1" customWidth="1"/>
    <col min="5237" max="5237" width="58.140625" bestFit="1" customWidth="1"/>
    <col min="5238" max="5238" width="50.140625" bestFit="1" customWidth="1"/>
    <col min="5239" max="5239" width="48.5703125" bestFit="1" customWidth="1"/>
    <col min="5240" max="5240" width="47.85546875" bestFit="1" customWidth="1"/>
    <col min="5241" max="5241" width="41.140625" bestFit="1" customWidth="1"/>
    <col min="5242" max="5242" width="30.7109375" bestFit="1" customWidth="1"/>
    <col min="5243" max="5243" width="28.5703125" bestFit="1" customWidth="1"/>
    <col min="5244" max="5244" width="32.7109375" bestFit="1" customWidth="1"/>
    <col min="5245" max="5245" width="45.5703125" bestFit="1" customWidth="1"/>
    <col min="5246" max="5246" width="58.140625" bestFit="1" customWidth="1"/>
    <col min="5247" max="5247" width="50.140625" bestFit="1" customWidth="1"/>
    <col min="5248" max="5248" width="19.140625" bestFit="1" customWidth="1"/>
    <col min="5249" max="5249" width="38.140625" bestFit="1" customWidth="1"/>
    <col min="5250" max="5250" width="40.7109375" bestFit="1" customWidth="1"/>
    <col min="5251" max="5251" width="35.85546875" bestFit="1" customWidth="1"/>
    <col min="5252" max="5252" width="48.42578125" bestFit="1" customWidth="1"/>
    <col min="5253" max="5253" width="40.42578125" bestFit="1" customWidth="1"/>
    <col min="5254" max="5254" width="38.85546875" bestFit="1" customWidth="1"/>
    <col min="5255" max="5255" width="38.140625" bestFit="1" customWidth="1"/>
    <col min="5256" max="5256" width="31.42578125" bestFit="1" customWidth="1"/>
    <col min="5257" max="5257" width="20.85546875" bestFit="1" customWidth="1"/>
    <col min="5258" max="5258" width="18.85546875" bestFit="1" customWidth="1"/>
    <col min="5259" max="5259" width="23" bestFit="1" customWidth="1"/>
    <col min="5260" max="5260" width="35.85546875" bestFit="1" customWidth="1"/>
    <col min="5261" max="5261" width="48.42578125" bestFit="1" customWidth="1"/>
    <col min="5262" max="5262" width="40.42578125" bestFit="1" customWidth="1"/>
    <col min="5263" max="5263" width="35.28515625" bestFit="1" customWidth="1"/>
    <col min="5264" max="5264" width="54.140625" bestFit="1" customWidth="1"/>
    <col min="5265" max="5265" width="56.85546875" bestFit="1" customWidth="1"/>
    <col min="5266" max="5266" width="52" bestFit="1" customWidth="1"/>
    <col min="5267" max="5267" width="64.5703125" bestFit="1" customWidth="1"/>
    <col min="5268" max="5268" width="56.5703125" bestFit="1" customWidth="1"/>
    <col min="5269" max="5269" width="55" bestFit="1" customWidth="1"/>
    <col min="5270" max="5270" width="54.140625" bestFit="1" customWidth="1"/>
    <col min="5271" max="5271" width="47.5703125" bestFit="1" customWidth="1"/>
    <col min="5272" max="5272" width="37" bestFit="1" customWidth="1"/>
    <col min="5273" max="5273" width="35" bestFit="1" customWidth="1"/>
    <col min="5274" max="5274" width="39.140625" bestFit="1" customWidth="1"/>
    <col min="5275" max="5275" width="52" bestFit="1" customWidth="1"/>
    <col min="5276" max="5276" width="64.5703125" bestFit="1" customWidth="1"/>
    <col min="5277" max="5277" width="56.5703125" bestFit="1" customWidth="1"/>
    <col min="5278" max="5278" width="19.140625" bestFit="1" customWidth="1"/>
    <col min="5279" max="5279" width="38.140625" bestFit="1" customWidth="1"/>
    <col min="5280" max="5280" width="40.7109375" bestFit="1" customWidth="1"/>
    <col min="5281" max="5281" width="35.85546875" bestFit="1" customWidth="1"/>
    <col min="5282" max="5282" width="48.42578125" bestFit="1" customWidth="1"/>
    <col min="5283" max="5283" width="40.42578125" bestFit="1" customWidth="1"/>
    <col min="5284" max="5284" width="38.85546875" bestFit="1" customWidth="1"/>
    <col min="5285" max="5285" width="38.140625" bestFit="1" customWidth="1"/>
    <col min="5286" max="5286" width="31.42578125" bestFit="1" customWidth="1"/>
    <col min="5287" max="5287" width="20.85546875" bestFit="1" customWidth="1"/>
    <col min="5288" max="5288" width="18.85546875" bestFit="1" customWidth="1"/>
    <col min="5289" max="5289" width="23" bestFit="1" customWidth="1"/>
    <col min="5290" max="5290" width="35.85546875" bestFit="1" customWidth="1"/>
    <col min="5291" max="5291" width="48.42578125" bestFit="1" customWidth="1"/>
    <col min="5292" max="5292" width="40.42578125" bestFit="1" customWidth="1"/>
    <col min="5293" max="5293" width="27.140625" bestFit="1" customWidth="1"/>
    <col min="5294" max="5294" width="46" bestFit="1" customWidth="1"/>
    <col min="5295" max="5295" width="48.7109375" bestFit="1" customWidth="1"/>
    <col min="5296" max="5296" width="43.85546875" bestFit="1" customWidth="1"/>
    <col min="5297" max="5297" width="56.42578125" bestFit="1" customWidth="1"/>
    <col min="5298" max="5298" width="48.42578125" bestFit="1" customWidth="1"/>
    <col min="5299" max="5299" width="46.85546875" bestFit="1" customWidth="1"/>
    <col min="5300" max="5300" width="46" bestFit="1" customWidth="1"/>
    <col min="5301" max="5301" width="39.42578125" bestFit="1" customWidth="1"/>
    <col min="5302" max="5302" width="28.85546875" bestFit="1" customWidth="1"/>
    <col min="5303" max="5303" width="26.85546875" bestFit="1" customWidth="1"/>
    <col min="5304" max="5304" width="31" bestFit="1" customWidth="1"/>
    <col min="5305" max="5305" width="43.85546875" bestFit="1" customWidth="1"/>
    <col min="5306" max="5306" width="56.42578125" bestFit="1" customWidth="1"/>
    <col min="5307" max="5307" width="48.42578125" bestFit="1" customWidth="1"/>
    <col min="5308" max="5308" width="19.140625" bestFit="1" customWidth="1"/>
    <col min="5309" max="5309" width="38.140625" bestFit="1" customWidth="1"/>
    <col min="5310" max="5310" width="40.7109375" bestFit="1" customWidth="1"/>
    <col min="5311" max="5311" width="35.85546875" bestFit="1" customWidth="1"/>
    <col min="5312" max="5312" width="48.42578125" bestFit="1" customWidth="1"/>
    <col min="5313" max="5313" width="40.42578125" bestFit="1" customWidth="1"/>
    <col min="5314" max="5314" width="38.85546875" bestFit="1" customWidth="1"/>
    <col min="5315" max="5315" width="38.140625" bestFit="1" customWidth="1"/>
    <col min="5316" max="5316" width="31.42578125" bestFit="1" customWidth="1"/>
    <col min="5317" max="5317" width="20.85546875" bestFit="1" customWidth="1"/>
    <col min="5318" max="5318" width="18.85546875" bestFit="1" customWidth="1"/>
    <col min="5319" max="5319" width="23" bestFit="1" customWidth="1"/>
    <col min="5320" max="5320" width="35.85546875" bestFit="1" customWidth="1"/>
    <col min="5321" max="5321" width="48.42578125" bestFit="1" customWidth="1"/>
    <col min="5322" max="5322" width="40.42578125" bestFit="1" customWidth="1"/>
    <col min="5323" max="5323" width="27.7109375" bestFit="1" customWidth="1"/>
    <col min="5324" max="5324" width="46.7109375" bestFit="1" customWidth="1"/>
    <col min="5325" max="5325" width="49.28515625" bestFit="1" customWidth="1"/>
    <col min="5326" max="5326" width="44.42578125" bestFit="1" customWidth="1"/>
    <col min="5327" max="5327" width="57" bestFit="1" customWidth="1"/>
    <col min="5328" max="5328" width="49" bestFit="1" customWidth="1"/>
    <col min="5329" max="5329" width="47.42578125" bestFit="1" customWidth="1"/>
    <col min="5330" max="5330" width="46.7109375" bestFit="1" customWidth="1"/>
    <col min="5331" max="5331" width="40" bestFit="1" customWidth="1"/>
    <col min="5332" max="5332" width="29.42578125" bestFit="1" customWidth="1"/>
    <col min="5333" max="5333" width="27.42578125" bestFit="1" customWidth="1"/>
    <col min="5334" max="5334" width="31.5703125" bestFit="1" customWidth="1"/>
    <col min="5335" max="5335" width="44.42578125" bestFit="1" customWidth="1"/>
    <col min="5336" max="5336" width="57" bestFit="1" customWidth="1"/>
    <col min="5337" max="5337" width="49" bestFit="1" customWidth="1"/>
    <col min="5338" max="5338" width="19.140625" bestFit="1" customWidth="1"/>
    <col min="5339" max="5339" width="38.140625" bestFit="1" customWidth="1"/>
    <col min="5340" max="5340" width="40.7109375" bestFit="1" customWidth="1"/>
    <col min="5341" max="5341" width="35.85546875" bestFit="1" customWidth="1"/>
    <col min="5342" max="5342" width="48.42578125" bestFit="1" customWidth="1"/>
    <col min="5343" max="5343" width="40.42578125" bestFit="1" customWidth="1"/>
    <col min="5344" max="5344" width="38.85546875" bestFit="1" customWidth="1"/>
    <col min="5345" max="5345" width="38.140625" bestFit="1" customWidth="1"/>
    <col min="5346" max="5346" width="31.42578125" bestFit="1" customWidth="1"/>
    <col min="5347" max="5347" width="20.85546875" bestFit="1" customWidth="1"/>
    <col min="5348" max="5348" width="18.85546875" bestFit="1" customWidth="1"/>
    <col min="5349" max="5349" width="23" bestFit="1" customWidth="1"/>
    <col min="5350" max="5350" width="35.85546875" bestFit="1" customWidth="1"/>
    <col min="5351" max="5351" width="48.42578125" bestFit="1" customWidth="1"/>
    <col min="5352" max="5352" width="40.42578125" bestFit="1" customWidth="1"/>
    <col min="5353" max="5353" width="27.28515625" bestFit="1" customWidth="1"/>
    <col min="5354" max="5354" width="46.28515625" bestFit="1" customWidth="1"/>
    <col min="5355" max="5355" width="48.85546875" bestFit="1" customWidth="1"/>
    <col min="5356" max="5356" width="44" bestFit="1" customWidth="1"/>
    <col min="5357" max="5357" width="56.5703125" bestFit="1" customWidth="1"/>
    <col min="5358" max="5358" width="48.5703125" bestFit="1" customWidth="1"/>
    <col min="5359" max="5359" width="47" bestFit="1" customWidth="1"/>
    <col min="5360" max="5360" width="46.28515625" bestFit="1" customWidth="1"/>
    <col min="5361" max="5361" width="39.5703125" bestFit="1" customWidth="1"/>
    <col min="5362" max="5362" width="29" bestFit="1" customWidth="1"/>
    <col min="5363" max="5363" width="27" bestFit="1" customWidth="1"/>
    <col min="5364" max="5364" width="31.140625" bestFit="1" customWidth="1"/>
    <col min="5365" max="5365" width="44" bestFit="1" customWidth="1"/>
    <col min="5366" max="5366" width="56.5703125" bestFit="1" customWidth="1"/>
    <col min="5367" max="5367" width="48.5703125" bestFit="1" customWidth="1"/>
    <col min="5368" max="5368" width="19.140625" bestFit="1" customWidth="1"/>
    <col min="5369" max="5369" width="38.140625" bestFit="1" customWidth="1"/>
    <col min="5370" max="5370" width="40.7109375" bestFit="1" customWidth="1"/>
    <col min="5371" max="5371" width="35.85546875" bestFit="1" customWidth="1"/>
    <col min="5372" max="5372" width="48.42578125" bestFit="1" customWidth="1"/>
    <col min="5373" max="5373" width="40.42578125" bestFit="1" customWidth="1"/>
    <col min="5374" max="5374" width="38.85546875" bestFit="1" customWidth="1"/>
    <col min="5375" max="5375" width="38.140625" bestFit="1" customWidth="1"/>
    <col min="5376" max="5376" width="31.42578125" bestFit="1" customWidth="1"/>
    <col min="5377" max="5377" width="20.85546875" bestFit="1" customWidth="1"/>
    <col min="5378" max="5378" width="18.85546875" bestFit="1" customWidth="1"/>
    <col min="5379" max="5379" width="23" bestFit="1" customWidth="1"/>
    <col min="5380" max="5380" width="35.85546875" bestFit="1" customWidth="1"/>
    <col min="5381" max="5381" width="48.42578125" bestFit="1" customWidth="1"/>
    <col min="5382" max="5382" width="40.42578125" bestFit="1" customWidth="1"/>
    <col min="5383" max="5383" width="26.85546875" bestFit="1" customWidth="1"/>
    <col min="5384" max="5384" width="45.7109375" bestFit="1" customWidth="1"/>
    <col min="5385" max="5385" width="48.42578125" bestFit="1" customWidth="1"/>
    <col min="5386" max="5386" width="43.5703125" bestFit="1" customWidth="1"/>
    <col min="5387" max="5387" width="56.140625" bestFit="1" customWidth="1"/>
    <col min="5388" max="5388" width="48.140625" bestFit="1" customWidth="1"/>
    <col min="5389" max="5389" width="46.5703125" bestFit="1" customWidth="1"/>
    <col min="5390" max="5390" width="45.7109375" bestFit="1" customWidth="1"/>
    <col min="5391" max="5391" width="39.140625" bestFit="1" customWidth="1"/>
    <col min="5392" max="5392" width="28.5703125" bestFit="1" customWidth="1"/>
    <col min="5393" max="5393" width="26.5703125" bestFit="1" customWidth="1"/>
    <col min="5394" max="5394" width="30.7109375" bestFit="1" customWidth="1"/>
    <col min="5395" max="5395" width="43.5703125" bestFit="1" customWidth="1"/>
    <col min="5396" max="5396" width="56.140625" bestFit="1" customWidth="1"/>
    <col min="5397" max="5397" width="48.140625" bestFit="1" customWidth="1"/>
    <col min="5398" max="5398" width="19.140625" bestFit="1" customWidth="1"/>
    <col min="5399" max="5399" width="38.140625" bestFit="1" customWidth="1"/>
    <col min="5400" max="5400" width="40.7109375" bestFit="1" customWidth="1"/>
    <col min="5401" max="5401" width="35.85546875" bestFit="1" customWidth="1"/>
    <col min="5402" max="5402" width="48.42578125" bestFit="1" customWidth="1"/>
    <col min="5403" max="5403" width="40.42578125" bestFit="1" customWidth="1"/>
    <col min="5404" max="5404" width="38.85546875" bestFit="1" customWidth="1"/>
    <col min="5405" max="5405" width="38.140625" bestFit="1" customWidth="1"/>
    <col min="5406" max="5406" width="31.42578125" bestFit="1" customWidth="1"/>
    <col min="5407" max="5407" width="20.85546875" bestFit="1" customWidth="1"/>
    <col min="5408" max="5408" width="18.85546875" bestFit="1" customWidth="1"/>
    <col min="5409" max="5409" width="23" bestFit="1" customWidth="1"/>
    <col min="5410" max="5410" width="35.85546875" bestFit="1" customWidth="1"/>
    <col min="5411" max="5411" width="48.42578125" bestFit="1" customWidth="1"/>
    <col min="5412" max="5412" width="40.42578125" bestFit="1" customWidth="1"/>
    <col min="5413" max="5413" width="33.42578125" bestFit="1" customWidth="1"/>
    <col min="5414" max="5414" width="52.42578125" bestFit="1" customWidth="1"/>
    <col min="5415" max="5415" width="55.140625" bestFit="1" customWidth="1"/>
    <col min="5416" max="5416" width="50.140625" bestFit="1" customWidth="1"/>
    <col min="5417" max="5417" width="62.85546875" bestFit="1" customWidth="1"/>
    <col min="5418" max="5418" width="54.85546875" bestFit="1" customWidth="1"/>
    <col min="5419" max="5419" width="53.140625" bestFit="1" customWidth="1"/>
    <col min="5420" max="5420" width="52.42578125" bestFit="1" customWidth="1"/>
    <col min="5421" max="5421" width="45.7109375" bestFit="1" customWidth="1"/>
    <col min="5422" max="5422" width="35.28515625" bestFit="1" customWidth="1"/>
    <col min="5423" max="5423" width="33.140625" bestFit="1" customWidth="1"/>
    <col min="5424" max="5424" width="37.28515625" bestFit="1" customWidth="1"/>
    <col min="5425" max="5425" width="50.140625" bestFit="1" customWidth="1"/>
    <col min="5426" max="5426" width="62.85546875" bestFit="1" customWidth="1"/>
    <col min="5427" max="5427" width="54.85546875" bestFit="1" customWidth="1"/>
    <col min="5428" max="5428" width="20.7109375" bestFit="1" customWidth="1"/>
    <col min="5429" max="5429" width="38.140625" bestFit="1" customWidth="1"/>
    <col min="5430" max="5430" width="40.7109375" bestFit="1" customWidth="1"/>
    <col min="5431" max="5431" width="35.85546875" bestFit="1" customWidth="1"/>
    <col min="5432" max="5432" width="48.42578125" bestFit="1" customWidth="1"/>
    <col min="5433" max="5433" width="40.42578125" bestFit="1" customWidth="1"/>
    <col min="5434" max="5434" width="38.85546875" bestFit="1" customWidth="1"/>
    <col min="5435" max="5435" width="38.140625" bestFit="1" customWidth="1"/>
    <col min="5436" max="5436" width="31.42578125" bestFit="1" customWidth="1"/>
    <col min="5437" max="5437" width="20.85546875" bestFit="1" customWidth="1"/>
    <col min="5438" max="5438" width="18.85546875" bestFit="1" customWidth="1"/>
    <col min="5439" max="5439" width="23" bestFit="1" customWidth="1"/>
    <col min="5440" max="5440" width="35.85546875" bestFit="1" customWidth="1"/>
    <col min="5441" max="5441" width="48.42578125" bestFit="1" customWidth="1"/>
    <col min="5442" max="5442" width="40.42578125" bestFit="1" customWidth="1"/>
    <col min="5443" max="5443" width="37.7109375" bestFit="1" customWidth="1"/>
    <col min="5444" max="5444" width="56.7109375" bestFit="1" customWidth="1"/>
    <col min="5445" max="5445" width="59.42578125" bestFit="1" customWidth="1"/>
    <col min="5446" max="5446" width="54.5703125" bestFit="1" customWidth="1"/>
    <col min="5447" max="5447" width="67.140625" bestFit="1" customWidth="1"/>
    <col min="5448" max="5448" width="59.140625" bestFit="1" customWidth="1"/>
    <col min="5449" max="5449" width="57.42578125" bestFit="1" customWidth="1"/>
    <col min="5450" max="5450" width="56.7109375" bestFit="1" customWidth="1"/>
    <col min="5451" max="5451" width="50" bestFit="1" customWidth="1"/>
    <col min="5452" max="5452" width="39.5703125" bestFit="1" customWidth="1"/>
    <col min="5453" max="5453" width="37.42578125" bestFit="1" customWidth="1"/>
    <col min="5454" max="5454" width="41.5703125" bestFit="1" customWidth="1"/>
    <col min="5455" max="5455" width="54.5703125" bestFit="1" customWidth="1"/>
    <col min="5456" max="5456" width="67.140625" bestFit="1" customWidth="1"/>
    <col min="5457" max="5457" width="59.140625" bestFit="1" customWidth="1"/>
    <col min="5458" max="5458" width="19.140625" bestFit="1" customWidth="1"/>
    <col min="5459" max="5459" width="38.140625" bestFit="1" customWidth="1"/>
    <col min="5460" max="5460" width="40.7109375" bestFit="1" customWidth="1"/>
    <col min="5461" max="5461" width="35.85546875" bestFit="1" customWidth="1"/>
    <col min="5462" max="5462" width="48.42578125" bestFit="1" customWidth="1"/>
    <col min="5463" max="5463" width="40.42578125" bestFit="1" customWidth="1"/>
    <col min="5464" max="5464" width="38.85546875" bestFit="1" customWidth="1"/>
    <col min="5465" max="5465" width="38.140625" bestFit="1" customWidth="1"/>
    <col min="5466" max="5466" width="31.42578125" bestFit="1" customWidth="1"/>
    <col min="5467" max="5467" width="20.85546875" bestFit="1" customWidth="1"/>
    <col min="5468" max="5468" width="18.85546875" bestFit="1" customWidth="1"/>
    <col min="5469" max="5469" width="23" bestFit="1" customWidth="1"/>
    <col min="5470" max="5470" width="35.85546875" bestFit="1" customWidth="1"/>
    <col min="5471" max="5471" width="48.42578125" bestFit="1" customWidth="1"/>
    <col min="5472" max="5472" width="40.42578125" bestFit="1" customWidth="1"/>
    <col min="5473" max="5473" width="32.28515625" bestFit="1" customWidth="1"/>
    <col min="5474" max="5474" width="51.28515625" bestFit="1" customWidth="1"/>
    <col min="5475" max="5475" width="53.85546875" bestFit="1" customWidth="1"/>
    <col min="5476" max="5476" width="49" bestFit="1" customWidth="1"/>
    <col min="5477" max="5477" width="61.5703125" bestFit="1" customWidth="1"/>
    <col min="5478" max="5478" width="53.5703125" bestFit="1" customWidth="1"/>
    <col min="5479" max="5479" width="52" bestFit="1" customWidth="1"/>
    <col min="5480" max="5480" width="51.28515625" bestFit="1" customWidth="1"/>
    <col min="5481" max="5481" width="44.5703125" bestFit="1" customWidth="1"/>
    <col min="5482" max="5482" width="34.140625" bestFit="1" customWidth="1"/>
    <col min="5483" max="5483" width="32" bestFit="1" customWidth="1"/>
    <col min="5484" max="5484" width="36.140625" bestFit="1" customWidth="1"/>
    <col min="5485" max="5485" width="49" bestFit="1" customWidth="1"/>
    <col min="5486" max="5486" width="61.5703125" bestFit="1" customWidth="1"/>
    <col min="5487" max="5487" width="53.5703125" bestFit="1" customWidth="1"/>
    <col min="5488" max="5488" width="19.140625" bestFit="1" customWidth="1"/>
    <col min="5489" max="5489" width="38.140625" bestFit="1" customWidth="1"/>
    <col min="5490" max="5490" width="40.7109375" bestFit="1" customWidth="1"/>
    <col min="5491" max="5491" width="35.85546875" bestFit="1" customWidth="1"/>
    <col min="5492" max="5492" width="48.42578125" bestFit="1" customWidth="1"/>
    <col min="5493" max="5493" width="40.42578125" bestFit="1" customWidth="1"/>
    <col min="5494" max="5494" width="38.85546875" bestFit="1" customWidth="1"/>
    <col min="5495" max="5495" width="38.140625" bestFit="1" customWidth="1"/>
    <col min="5496" max="5496" width="31.42578125" bestFit="1" customWidth="1"/>
    <col min="5497" max="5497" width="20.85546875" bestFit="1" customWidth="1"/>
    <col min="5498" max="5498" width="18.85546875" bestFit="1" customWidth="1"/>
    <col min="5499" max="5499" width="23" bestFit="1" customWidth="1"/>
    <col min="5500" max="5500" width="35.85546875" bestFit="1" customWidth="1"/>
    <col min="5501" max="5501" width="48.42578125" bestFit="1" customWidth="1"/>
    <col min="5502" max="5502" width="40.42578125" bestFit="1" customWidth="1"/>
    <col min="5503" max="5503" width="25.7109375" bestFit="1" customWidth="1"/>
    <col min="5504" max="5504" width="44.5703125" bestFit="1" customWidth="1"/>
    <col min="5505" max="5505" width="47.28515625" bestFit="1" customWidth="1"/>
    <col min="5506" max="5506" width="42.42578125" bestFit="1" customWidth="1"/>
    <col min="5507" max="5507" width="55" bestFit="1" customWidth="1"/>
    <col min="5508" max="5508" width="47" bestFit="1" customWidth="1"/>
    <col min="5509" max="5509" width="45.28515625" bestFit="1" customWidth="1"/>
    <col min="5510" max="5510" width="44.5703125" bestFit="1" customWidth="1"/>
    <col min="5511" max="5511" width="38" bestFit="1" customWidth="1"/>
    <col min="5512" max="5512" width="27.42578125" bestFit="1" customWidth="1"/>
    <col min="5513" max="5513" width="25.28515625" bestFit="1" customWidth="1"/>
    <col min="5514" max="5514" width="29.42578125" bestFit="1" customWidth="1"/>
    <col min="5515" max="5515" width="42.42578125" bestFit="1" customWidth="1"/>
    <col min="5516" max="5516" width="55" bestFit="1" customWidth="1"/>
    <col min="5517" max="5517" width="47" bestFit="1" customWidth="1"/>
    <col min="5518" max="5518" width="19.140625" bestFit="1" customWidth="1"/>
    <col min="5519" max="5519" width="38.140625" bestFit="1" customWidth="1"/>
    <col min="5520" max="5520" width="40.7109375" bestFit="1" customWidth="1"/>
    <col min="5521" max="5521" width="35.85546875" bestFit="1" customWidth="1"/>
    <col min="5522" max="5522" width="48.42578125" bestFit="1" customWidth="1"/>
    <col min="5523" max="5523" width="40.42578125" bestFit="1" customWidth="1"/>
    <col min="5524" max="5524" width="38.85546875" bestFit="1" customWidth="1"/>
    <col min="5525" max="5525" width="38.140625" bestFit="1" customWidth="1"/>
    <col min="5526" max="5526" width="31.42578125" bestFit="1" customWidth="1"/>
    <col min="5527" max="5527" width="20.85546875" bestFit="1" customWidth="1"/>
    <col min="5528" max="5528" width="18.85546875" bestFit="1" customWidth="1"/>
    <col min="5529" max="5529" width="23" bestFit="1" customWidth="1"/>
    <col min="5530" max="5530" width="35.85546875" bestFit="1" customWidth="1"/>
    <col min="5531" max="5531" width="48.42578125" bestFit="1" customWidth="1"/>
    <col min="5532" max="5532" width="40.42578125" bestFit="1" customWidth="1"/>
    <col min="5533" max="5533" width="27.42578125" bestFit="1" customWidth="1"/>
    <col min="5534" max="5534" width="46.42578125" bestFit="1" customWidth="1"/>
    <col min="5535" max="5535" width="49" bestFit="1" customWidth="1"/>
    <col min="5536" max="5536" width="44.140625" bestFit="1" customWidth="1"/>
    <col min="5537" max="5537" width="56.7109375" bestFit="1" customWidth="1"/>
    <col min="5538" max="5538" width="48.7109375" bestFit="1" customWidth="1"/>
    <col min="5539" max="5539" width="47.140625" bestFit="1" customWidth="1"/>
    <col min="5540" max="5540" width="46.42578125" bestFit="1" customWidth="1"/>
    <col min="5541" max="5541" width="39.7109375" bestFit="1" customWidth="1"/>
    <col min="5542" max="5542" width="29.140625" bestFit="1" customWidth="1"/>
    <col min="5543" max="5543" width="27.140625" bestFit="1" customWidth="1"/>
    <col min="5544" max="5544" width="31.28515625" bestFit="1" customWidth="1"/>
    <col min="5545" max="5545" width="44.140625" bestFit="1" customWidth="1"/>
    <col min="5546" max="5546" width="56.7109375" bestFit="1" customWidth="1"/>
    <col min="5547" max="5547" width="48.7109375" bestFit="1" customWidth="1"/>
    <col min="5548" max="5548" width="19.140625" bestFit="1" customWidth="1"/>
    <col min="5549" max="5549" width="38.140625" bestFit="1" customWidth="1"/>
    <col min="5550" max="5550" width="40.7109375" bestFit="1" customWidth="1"/>
    <col min="5551" max="5551" width="35.85546875" bestFit="1" customWidth="1"/>
    <col min="5552" max="5552" width="48.42578125" bestFit="1" customWidth="1"/>
    <col min="5553" max="5553" width="40.42578125" bestFit="1" customWidth="1"/>
    <col min="5554" max="5554" width="38.85546875" bestFit="1" customWidth="1"/>
    <col min="5555" max="5555" width="38.140625" bestFit="1" customWidth="1"/>
    <col min="5556" max="5556" width="31.42578125" bestFit="1" customWidth="1"/>
    <col min="5557" max="5557" width="20.85546875" bestFit="1" customWidth="1"/>
    <col min="5558" max="5558" width="18.85546875" bestFit="1" customWidth="1"/>
    <col min="5559" max="5559" width="23" bestFit="1" customWidth="1"/>
    <col min="5560" max="5560" width="35.85546875" bestFit="1" customWidth="1"/>
    <col min="5561" max="5561" width="48.42578125" bestFit="1" customWidth="1"/>
    <col min="5562" max="5562" width="40.42578125" bestFit="1" customWidth="1"/>
    <col min="5563" max="5563" width="28" bestFit="1" customWidth="1"/>
    <col min="5564" max="5564" width="47" bestFit="1" customWidth="1"/>
    <col min="5565" max="5565" width="49.5703125" bestFit="1" customWidth="1"/>
    <col min="5566" max="5566" width="44.7109375" bestFit="1" customWidth="1"/>
    <col min="5567" max="5567" width="57.28515625" bestFit="1" customWidth="1"/>
    <col min="5568" max="5568" width="49.28515625" bestFit="1" customWidth="1"/>
    <col min="5569" max="5569" width="47.7109375" bestFit="1" customWidth="1"/>
    <col min="5570" max="5570" width="47" bestFit="1" customWidth="1"/>
    <col min="5571" max="5571" width="40.28515625" bestFit="1" customWidth="1"/>
    <col min="5572" max="5572" width="29.85546875" bestFit="1" customWidth="1"/>
    <col min="5573" max="5573" width="27.7109375" bestFit="1" customWidth="1"/>
    <col min="5574" max="5574" width="31.85546875" bestFit="1" customWidth="1"/>
    <col min="5575" max="5575" width="44.7109375" bestFit="1" customWidth="1"/>
    <col min="5576" max="5576" width="57.28515625" bestFit="1" customWidth="1"/>
    <col min="5577" max="5577" width="49.28515625" bestFit="1" customWidth="1"/>
    <col min="5578" max="5578" width="27.28515625" bestFit="1" customWidth="1"/>
    <col min="5579" max="5579" width="46.28515625" bestFit="1" customWidth="1"/>
    <col min="5580" max="5580" width="48.85546875" bestFit="1" customWidth="1"/>
    <col min="5581" max="5581" width="44" bestFit="1" customWidth="1"/>
    <col min="5582" max="5582" width="56.5703125" bestFit="1" customWidth="1"/>
    <col min="5583" max="5583" width="48.5703125" bestFit="1" customWidth="1"/>
    <col min="5584" max="5584" width="47" bestFit="1" customWidth="1"/>
    <col min="5585" max="5585" width="46.28515625" bestFit="1" customWidth="1"/>
    <col min="5586" max="5586" width="39.5703125" bestFit="1" customWidth="1"/>
    <col min="5587" max="5587" width="29" bestFit="1" customWidth="1"/>
    <col min="5588" max="5588" width="27" bestFit="1" customWidth="1"/>
    <col min="5589" max="5589" width="31.140625" bestFit="1" customWidth="1"/>
    <col min="5590" max="5590" width="44" bestFit="1" customWidth="1"/>
    <col min="5591" max="5591" width="56.5703125" bestFit="1" customWidth="1"/>
    <col min="5592" max="5592" width="48.5703125" bestFit="1" customWidth="1"/>
    <col min="5593" max="5593" width="19.140625" bestFit="1" customWidth="1"/>
    <col min="5594" max="5594" width="38.140625" bestFit="1" customWidth="1"/>
    <col min="5595" max="5595" width="40.7109375" bestFit="1" customWidth="1"/>
    <col min="5596" max="5596" width="35.85546875" bestFit="1" customWidth="1"/>
    <col min="5597" max="5597" width="48.42578125" bestFit="1" customWidth="1"/>
    <col min="5598" max="5598" width="40.42578125" bestFit="1" customWidth="1"/>
    <col min="5599" max="5599" width="38.85546875" bestFit="1" customWidth="1"/>
    <col min="5600" max="5600" width="38.140625" bestFit="1" customWidth="1"/>
    <col min="5601" max="5601" width="31.42578125" bestFit="1" customWidth="1"/>
    <col min="5602" max="5602" width="20.85546875" bestFit="1" customWidth="1"/>
    <col min="5603" max="5603" width="18.85546875" bestFit="1" customWidth="1"/>
    <col min="5604" max="5604" width="23" bestFit="1" customWidth="1"/>
    <col min="5605" max="5605" width="35.85546875" bestFit="1" customWidth="1"/>
    <col min="5606" max="5606" width="48.42578125" bestFit="1" customWidth="1"/>
    <col min="5607" max="5607" width="40.42578125" bestFit="1" customWidth="1"/>
    <col min="5608" max="5608" width="31.42578125" bestFit="1" customWidth="1"/>
    <col min="5609" max="5609" width="50.42578125" bestFit="1" customWidth="1"/>
    <col min="5610" max="5610" width="53" bestFit="1" customWidth="1"/>
    <col min="5611" max="5611" width="48.140625" bestFit="1" customWidth="1"/>
    <col min="5612" max="5612" width="60.7109375" bestFit="1" customWidth="1"/>
    <col min="5613" max="5613" width="52.7109375" bestFit="1" customWidth="1"/>
    <col min="5614" max="5614" width="51.140625" bestFit="1" customWidth="1"/>
    <col min="5615" max="5615" width="50.42578125" bestFit="1" customWidth="1"/>
    <col min="5616" max="5616" width="43.7109375" bestFit="1" customWidth="1"/>
    <col min="5617" max="5617" width="33.140625" bestFit="1" customWidth="1"/>
    <col min="5618" max="5618" width="31.140625" bestFit="1" customWidth="1"/>
    <col min="5619" max="5619" width="35.28515625" bestFit="1" customWidth="1"/>
    <col min="5620" max="5620" width="48.140625" bestFit="1" customWidth="1"/>
    <col min="5621" max="5621" width="60.7109375" bestFit="1" customWidth="1"/>
    <col min="5622" max="5622" width="52.7109375" bestFit="1" customWidth="1"/>
    <col min="5623" max="5623" width="19.140625" bestFit="1" customWidth="1"/>
    <col min="5624" max="5624" width="38.140625" bestFit="1" customWidth="1"/>
    <col min="5625" max="5625" width="40.7109375" bestFit="1" customWidth="1"/>
    <col min="5626" max="5626" width="35.85546875" bestFit="1" customWidth="1"/>
    <col min="5627" max="5627" width="48.42578125" bestFit="1" customWidth="1"/>
    <col min="5628" max="5628" width="40.42578125" bestFit="1" customWidth="1"/>
    <col min="5629" max="5629" width="38.85546875" bestFit="1" customWidth="1"/>
    <col min="5630" max="5630" width="38.140625" bestFit="1" customWidth="1"/>
    <col min="5631" max="5631" width="31.42578125" bestFit="1" customWidth="1"/>
    <col min="5632" max="5632" width="20.85546875" bestFit="1" customWidth="1"/>
    <col min="5633" max="5633" width="18.85546875" bestFit="1" customWidth="1"/>
    <col min="5634" max="5634" width="23" bestFit="1" customWidth="1"/>
    <col min="5635" max="5635" width="35.85546875" bestFit="1" customWidth="1"/>
    <col min="5636" max="5636" width="48.42578125" bestFit="1" customWidth="1"/>
    <col min="5637" max="5637" width="40.42578125" bestFit="1" customWidth="1"/>
    <col min="5638" max="5638" width="34" bestFit="1" customWidth="1"/>
    <col min="5639" max="5639" width="52.85546875" bestFit="1" customWidth="1"/>
    <col min="5640" max="5640" width="55.5703125" bestFit="1" customWidth="1"/>
    <col min="5641" max="5641" width="50.7109375" bestFit="1" customWidth="1"/>
    <col min="5642" max="5642" width="63.28515625" bestFit="1" customWidth="1"/>
    <col min="5643" max="5643" width="55.28515625" bestFit="1" customWidth="1"/>
    <col min="5644" max="5644" width="53.5703125" bestFit="1" customWidth="1"/>
    <col min="5645" max="5645" width="52.85546875" bestFit="1" customWidth="1"/>
    <col min="5646" max="5646" width="46.28515625" bestFit="1" customWidth="1"/>
    <col min="5647" max="5647" width="35.7109375" bestFit="1" customWidth="1"/>
    <col min="5648" max="5648" width="33.5703125" bestFit="1" customWidth="1"/>
    <col min="5649" max="5649" width="37.7109375" bestFit="1" customWidth="1"/>
    <col min="5650" max="5650" width="50.7109375" bestFit="1" customWidth="1"/>
    <col min="5651" max="5651" width="63.28515625" bestFit="1" customWidth="1"/>
    <col min="5652" max="5652" width="55.28515625" bestFit="1" customWidth="1"/>
    <col min="5653" max="5653" width="19.140625" bestFit="1" customWidth="1"/>
    <col min="5654" max="5654" width="38.140625" bestFit="1" customWidth="1"/>
    <col min="5655" max="5655" width="40.7109375" bestFit="1" customWidth="1"/>
    <col min="5656" max="5656" width="35.85546875" bestFit="1" customWidth="1"/>
    <col min="5657" max="5657" width="48.42578125" bestFit="1" customWidth="1"/>
    <col min="5658" max="5658" width="40.42578125" bestFit="1" customWidth="1"/>
    <col min="5659" max="5659" width="38.85546875" bestFit="1" customWidth="1"/>
    <col min="5660" max="5660" width="38.140625" bestFit="1" customWidth="1"/>
    <col min="5661" max="5661" width="31.42578125" bestFit="1" customWidth="1"/>
    <col min="5662" max="5662" width="20.85546875" bestFit="1" customWidth="1"/>
    <col min="5663" max="5663" width="18.85546875" bestFit="1" customWidth="1"/>
    <col min="5664" max="5664" width="23" bestFit="1" customWidth="1"/>
    <col min="5665" max="5665" width="35.85546875" bestFit="1" customWidth="1"/>
    <col min="5666" max="5666" width="48.42578125" bestFit="1" customWidth="1"/>
    <col min="5667" max="5667" width="40.42578125" bestFit="1" customWidth="1"/>
    <col min="5668" max="5668" width="28.5703125" bestFit="1" customWidth="1"/>
    <col min="5669" max="5669" width="47.5703125" bestFit="1" customWidth="1"/>
    <col min="5670" max="5670" width="50.140625" bestFit="1" customWidth="1"/>
    <col min="5671" max="5671" width="45.28515625" bestFit="1" customWidth="1"/>
    <col min="5672" max="5672" width="57.85546875" bestFit="1" customWidth="1"/>
    <col min="5673" max="5673" width="49.85546875" bestFit="1" customWidth="1"/>
    <col min="5674" max="5674" width="48.28515625" bestFit="1" customWidth="1"/>
    <col min="5675" max="5675" width="47.5703125" bestFit="1" customWidth="1"/>
    <col min="5676" max="5676" width="40.85546875" bestFit="1" customWidth="1"/>
    <col min="5677" max="5677" width="30.42578125" bestFit="1" customWidth="1"/>
    <col min="5678" max="5678" width="28.28515625" bestFit="1" customWidth="1"/>
    <col min="5679" max="5679" width="32.42578125" bestFit="1" customWidth="1"/>
    <col min="5680" max="5680" width="45.28515625" bestFit="1" customWidth="1"/>
    <col min="5681" max="5681" width="57.85546875" bestFit="1" customWidth="1"/>
    <col min="5682" max="5682" width="49.85546875" bestFit="1" customWidth="1"/>
    <col min="5683" max="5683" width="19.140625" bestFit="1" customWidth="1"/>
    <col min="5684" max="5684" width="38.140625" bestFit="1" customWidth="1"/>
    <col min="5685" max="5685" width="40.7109375" bestFit="1" customWidth="1"/>
    <col min="5686" max="5686" width="35.85546875" bestFit="1" customWidth="1"/>
    <col min="5687" max="5687" width="48.42578125" bestFit="1" customWidth="1"/>
    <col min="5688" max="5688" width="40.42578125" bestFit="1" customWidth="1"/>
    <col min="5689" max="5689" width="38.85546875" bestFit="1" customWidth="1"/>
    <col min="5690" max="5690" width="38.140625" bestFit="1" customWidth="1"/>
    <col min="5691" max="5691" width="31.42578125" bestFit="1" customWidth="1"/>
    <col min="5692" max="5692" width="20.85546875" bestFit="1" customWidth="1"/>
    <col min="5693" max="5693" width="18.85546875" bestFit="1" customWidth="1"/>
    <col min="5694" max="5694" width="23" bestFit="1" customWidth="1"/>
    <col min="5695" max="5695" width="35.85546875" bestFit="1" customWidth="1"/>
    <col min="5696" max="5696" width="48.42578125" bestFit="1" customWidth="1"/>
    <col min="5697" max="5697" width="40.42578125" bestFit="1" customWidth="1"/>
    <col min="5698" max="5698" width="24.42578125" bestFit="1" customWidth="1"/>
    <col min="5699" max="5699" width="43.42578125" bestFit="1" customWidth="1"/>
    <col min="5700" max="5700" width="46" bestFit="1" customWidth="1"/>
    <col min="5701" max="5701" width="41.140625" bestFit="1" customWidth="1"/>
    <col min="5702" max="5702" width="53.7109375" bestFit="1" customWidth="1"/>
    <col min="5703" max="5703" width="45.7109375" bestFit="1" customWidth="1"/>
    <col min="5704" max="5704" width="44.140625" bestFit="1" customWidth="1"/>
    <col min="5705" max="5705" width="43.42578125" bestFit="1" customWidth="1"/>
    <col min="5706" max="5706" width="36.7109375" bestFit="1" customWidth="1"/>
    <col min="5707" max="5707" width="26.28515625" bestFit="1" customWidth="1"/>
    <col min="5708" max="5708" width="24.140625" bestFit="1" customWidth="1"/>
    <col min="5709" max="5709" width="28.28515625" bestFit="1" customWidth="1"/>
    <col min="5710" max="5710" width="41.140625" bestFit="1" customWidth="1"/>
    <col min="5711" max="5711" width="53.7109375" bestFit="1" customWidth="1"/>
    <col min="5712" max="5712" width="45.7109375" bestFit="1" customWidth="1"/>
    <col min="5713" max="5713" width="19.140625" bestFit="1" customWidth="1"/>
    <col min="5714" max="5714" width="38.140625" bestFit="1" customWidth="1"/>
    <col min="5715" max="5715" width="40.7109375" bestFit="1" customWidth="1"/>
    <col min="5716" max="5716" width="35.85546875" bestFit="1" customWidth="1"/>
    <col min="5717" max="5717" width="48.42578125" bestFit="1" customWidth="1"/>
    <col min="5718" max="5718" width="40.42578125" bestFit="1" customWidth="1"/>
    <col min="5719" max="5719" width="38.85546875" bestFit="1" customWidth="1"/>
    <col min="5720" max="5720" width="38.140625" bestFit="1" customWidth="1"/>
    <col min="5721" max="5721" width="31.42578125" bestFit="1" customWidth="1"/>
    <col min="5722" max="5722" width="20.85546875" bestFit="1" customWidth="1"/>
    <col min="5723" max="5723" width="18.85546875" bestFit="1" customWidth="1"/>
    <col min="5724" max="5724" width="23" bestFit="1" customWidth="1"/>
    <col min="5725" max="5725" width="35.85546875" bestFit="1" customWidth="1"/>
    <col min="5726" max="5726" width="48.42578125" bestFit="1" customWidth="1"/>
    <col min="5727" max="5727" width="40.42578125" bestFit="1" customWidth="1"/>
    <col min="5728" max="5728" width="28.85546875" bestFit="1" customWidth="1"/>
    <col min="5729" max="5729" width="47.85546875" bestFit="1" customWidth="1"/>
    <col min="5730" max="5730" width="50.5703125" bestFit="1" customWidth="1"/>
    <col min="5731" max="5731" width="45.5703125" bestFit="1" customWidth="1"/>
    <col min="5732" max="5732" width="58.140625" bestFit="1" customWidth="1"/>
    <col min="5733" max="5733" width="50.140625" bestFit="1" customWidth="1"/>
    <col min="5734" max="5734" width="48.5703125" bestFit="1" customWidth="1"/>
    <col min="5735" max="5735" width="47.85546875" bestFit="1" customWidth="1"/>
    <col min="5736" max="5736" width="41.140625" bestFit="1" customWidth="1"/>
    <col min="5737" max="5737" width="30.7109375" bestFit="1" customWidth="1"/>
    <col min="5738" max="5738" width="28.5703125" bestFit="1" customWidth="1"/>
    <col min="5739" max="5739" width="32.7109375" bestFit="1" customWidth="1"/>
    <col min="5740" max="5740" width="45.5703125" bestFit="1" customWidth="1"/>
    <col min="5741" max="5741" width="58.140625" bestFit="1" customWidth="1"/>
    <col min="5742" max="5742" width="50.140625" bestFit="1" customWidth="1"/>
    <col min="5743" max="5743" width="19.140625" bestFit="1" customWidth="1"/>
    <col min="5744" max="5744" width="38.140625" bestFit="1" customWidth="1"/>
    <col min="5745" max="5745" width="40.7109375" bestFit="1" customWidth="1"/>
    <col min="5746" max="5746" width="35.85546875" bestFit="1" customWidth="1"/>
    <col min="5747" max="5747" width="48.42578125" bestFit="1" customWidth="1"/>
    <col min="5748" max="5748" width="40.42578125" bestFit="1" customWidth="1"/>
    <col min="5749" max="5749" width="38.85546875" bestFit="1" customWidth="1"/>
    <col min="5750" max="5750" width="38.140625" bestFit="1" customWidth="1"/>
    <col min="5751" max="5751" width="31.42578125" bestFit="1" customWidth="1"/>
    <col min="5752" max="5752" width="20.85546875" bestFit="1" customWidth="1"/>
    <col min="5753" max="5753" width="18.85546875" bestFit="1" customWidth="1"/>
    <col min="5754" max="5754" width="23" bestFit="1" customWidth="1"/>
    <col min="5755" max="5755" width="35.85546875" bestFit="1" customWidth="1"/>
    <col min="5756" max="5756" width="48.42578125" bestFit="1" customWidth="1"/>
    <col min="5757" max="5757" width="40.42578125" bestFit="1" customWidth="1"/>
    <col min="5758" max="5758" width="35.28515625" bestFit="1" customWidth="1"/>
    <col min="5759" max="5759" width="54.140625" bestFit="1" customWidth="1"/>
    <col min="5760" max="5760" width="56.85546875" bestFit="1" customWidth="1"/>
    <col min="5761" max="5761" width="52" bestFit="1" customWidth="1"/>
    <col min="5762" max="5762" width="64.5703125" bestFit="1" customWidth="1"/>
    <col min="5763" max="5763" width="56.5703125" bestFit="1" customWidth="1"/>
    <col min="5764" max="5764" width="55" bestFit="1" customWidth="1"/>
    <col min="5765" max="5765" width="54.140625" bestFit="1" customWidth="1"/>
    <col min="5766" max="5766" width="47.5703125" bestFit="1" customWidth="1"/>
    <col min="5767" max="5767" width="37" bestFit="1" customWidth="1"/>
    <col min="5768" max="5768" width="35" bestFit="1" customWidth="1"/>
    <col min="5769" max="5769" width="39.140625" bestFit="1" customWidth="1"/>
    <col min="5770" max="5770" width="52" bestFit="1" customWidth="1"/>
    <col min="5771" max="5771" width="64.5703125" bestFit="1" customWidth="1"/>
    <col min="5772" max="5772" width="56.5703125" bestFit="1" customWidth="1"/>
    <col min="5773" max="5773" width="19.140625" bestFit="1" customWidth="1"/>
    <col min="5774" max="5774" width="38.140625" bestFit="1" customWidth="1"/>
    <col min="5775" max="5775" width="40.7109375" bestFit="1" customWidth="1"/>
    <col min="5776" max="5776" width="35.85546875" bestFit="1" customWidth="1"/>
    <col min="5777" max="5777" width="48.42578125" bestFit="1" customWidth="1"/>
    <col min="5778" max="5778" width="40.42578125" bestFit="1" customWidth="1"/>
    <col min="5779" max="5779" width="38.85546875" bestFit="1" customWidth="1"/>
    <col min="5780" max="5780" width="38.140625" bestFit="1" customWidth="1"/>
    <col min="5781" max="5781" width="31.42578125" bestFit="1" customWidth="1"/>
    <col min="5782" max="5782" width="20.85546875" bestFit="1" customWidth="1"/>
    <col min="5783" max="5783" width="18.85546875" bestFit="1" customWidth="1"/>
    <col min="5784" max="5784" width="23" bestFit="1" customWidth="1"/>
    <col min="5785" max="5785" width="35.85546875" bestFit="1" customWidth="1"/>
    <col min="5786" max="5786" width="48.42578125" bestFit="1" customWidth="1"/>
    <col min="5787" max="5787" width="40.42578125" bestFit="1" customWidth="1"/>
    <col min="5788" max="5788" width="27.140625" bestFit="1" customWidth="1"/>
    <col min="5789" max="5789" width="46" bestFit="1" customWidth="1"/>
    <col min="5790" max="5790" width="48.7109375" bestFit="1" customWidth="1"/>
    <col min="5791" max="5791" width="43.85546875" bestFit="1" customWidth="1"/>
    <col min="5792" max="5792" width="56.42578125" bestFit="1" customWidth="1"/>
    <col min="5793" max="5793" width="48.42578125" bestFit="1" customWidth="1"/>
    <col min="5794" max="5794" width="46.85546875" bestFit="1" customWidth="1"/>
    <col min="5795" max="5795" width="46" bestFit="1" customWidth="1"/>
    <col min="5796" max="5796" width="39.42578125" bestFit="1" customWidth="1"/>
    <col min="5797" max="5797" width="28.85546875" bestFit="1" customWidth="1"/>
    <col min="5798" max="5798" width="26.85546875" bestFit="1" customWidth="1"/>
    <col min="5799" max="5799" width="31" bestFit="1" customWidth="1"/>
    <col min="5800" max="5800" width="43.85546875" bestFit="1" customWidth="1"/>
    <col min="5801" max="5801" width="56.42578125" bestFit="1" customWidth="1"/>
    <col min="5802" max="5802" width="48.42578125" bestFit="1" customWidth="1"/>
    <col min="5803" max="5803" width="19.140625" bestFit="1" customWidth="1"/>
    <col min="5804" max="5804" width="38.140625" bestFit="1" customWidth="1"/>
    <col min="5805" max="5805" width="40.7109375" bestFit="1" customWidth="1"/>
    <col min="5806" max="5806" width="35.85546875" bestFit="1" customWidth="1"/>
    <col min="5807" max="5807" width="48.42578125" bestFit="1" customWidth="1"/>
    <col min="5808" max="5808" width="40.42578125" bestFit="1" customWidth="1"/>
    <col min="5809" max="5809" width="38.85546875" bestFit="1" customWidth="1"/>
    <col min="5810" max="5810" width="38.140625" bestFit="1" customWidth="1"/>
    <col min="5811" max="5811" width="31.42578125" bestFit="1" customWidth="1"/>
    <col min="5812" max="5812" width="20.85546875" bestFit="1" customWidth="1"/>
    <col min="5813" max="5813" width="18.85546875" bestFit="1" customWidth="1"/>
    <col min="5814" max="5814" width="23" bestFit="1" customWidth="1"/>
    <col min="5815" max="5815" width="35.85546875" bestFit="1" customWidth="1"/>
    <col min="5816" max="5816" width="48.42578125" bestFit="1" customWidth="1"/>
    <col min="5817" max="5817" width="40.42578125" bestFit="1" customWidth="1"/>
    <col min="5818" max="5818" width="27.7109375" bestFit="1" customWidth="1"/>
    <col min="5819" max="5819" width="46.7109375" bestFit="1" customWidth="1"/>
    <col min="5820" max="5820" width="49.28515625" bestFit="1" customWidth="1"/>
    <col min="5821" max="5821" width="44.42578125" bestFit="1" customWidth="1"/>
    <col min="5822" max="5822" width="57" bestFit="1" customWidth="1"/>
    <col min="5823" max="5823" width="49" bestFit="1" customWidth="1"/>
    <col min="5824" max="5824" width="47.42578125" bestFit="1" customWidth="1"/>
    <col min="5825" max="5825" width="46.7109375" bestFit="1" customWidth="1"/>
    <col min="5826" max="5826" width="40" bestFit="1" customWidth="1"/>
    <col min="5827" max="5827" width="29.42578125" bestFit="1" customWidth="1"/>
    <col min="5828" max="5828" width="27.42578125" bestFit="1" customWidth="1"/>
    <col min="5829" max="5829" width="31.5703125" bestFit="1" customWidth="1"/>
    <col min="5830" max="5830" width="44.42578125" bestFit="1" customWidth="1"/>
    <col min="5831" max="5831" width="57" bestFit="1" customWidth="1"/>
    <col min="5832" max="5832" width="49" bestFit="1" customWidth="1"/>
    <col min="5833" max="5833" width="19.140625" bestFit="1" customWidth="1"/>
    <col min="5834" max="5834" width="38.140625" bestFit="1" customWidth="1"/>
    <col min="5835" max="5835" width="40.7109375" bestFit="1" customWidth="1"/>
    <col min="5836" max="5836" width="35.85546875" bestFit="1" customWidth="1"/>
    <col min="5837" max="5837" width="48.42578125" bestFit="1" customWidth="1"/>
    <col min="5838" max="5838" width="40.42578125" bestFit="1" customWidth="1"/>
    <col min="5839" max="5839" width="38.85546875" bestFit="1" customWidth="1"/>
    <col min="5840" max="5840" width="38.140625" bestFit="1" customWidth="1"/>
    <col min="5841" max="5841" width="31.42578125" bestFit="1" customWidth="1"/>
    <col min="5842" max="5842" width="20.85546875" bestFit="1" customWidth="1"/>
    <col min="5843" max="5843" width="18.85546875" bestFit="1" customWidth="1"/>
    <col min="5844" max="5844" width="23" bestFit="1" customWidth="1"/>
    <col min="5845" max="5845" width="35.85546875" bestFit="1" customWidth="1"/>
    <col min="5846" max="5846" width="48.42578125" bestFit="1" customWidth="1"/>
    <col min="5847" max="5847" width="40.42578125" bestFit="1" customWidth="1"/>
    <col min="5848" max="5848" width="26" bestFit="1" customWidth="1"/>
    <col min="5849" max="5849" width="44.85546875" bestFit="1" customWidth="1"/>
    <col min="5850" max="5850" width="47.5703125" bestFit="1" customWidth="1"/>
    <col min="5851" max="5851" width="42.7109375" bestFit="1" customWidth="1"/>
    <col min="5852" max="5852" width="55.28515625" bestFit="1" customWidth="1"/>
    <col min="5853" max="5853" width="47.28515625" bestFit="1" customWidth="1"/>
    <col min="5854" max="5854" width="45.5703125" bestFit="1" customWidth="1"/>
    <col min="5855" max="5855" width="44.85546875" bestFit="1" customWidth="1"/>
    <col min="5856" max="5856" width="38.28515625" bestFit="1" customWidth="1"/>
    <col min="5857" max="5857" width="27.7109375" bestFit="1" customWidth="1"/>
    <col min="5858" max="5858" width="25.7109375" bestFit="1" customWidth="1"/>
    <col min="5859" max="5859" width="29.85546875" bestFit="1" customWidth="1"/>
    <col min="5860" max="5860" width="42.7109375" bestFit="1" customWidth="1"/>
    <col min="5861" max="5861" width="55.28515625" bestFit="1" customWidth="1"/>
    <col min="5862" max="5862" width="47.28515625" bestFit="1" customWidth="1"/>
    <col min="5863" max="5863" width="19.140625" bestFit="1" customWidth="1"/>
    <col min="5864" max="5864" width="38.140625" bestFit="1" customWidth="1"/>
    <col min="5865" max="5865" width="40.7109375" bestFit="1" customWidth="1"/>
    <col min="5866" max="5866" width="35.85546875" bestFit="1" customWidth="1"/>
    <col min="5867" max="5867" width="48.42578125" bestFit="1" customWidth="1"/>
    <col min="5868" max="5868" width="40.42578125" bestFit="1" customWidth="1"/>
    <col min="5869" max="5869" width="38.85546875" bestFit="1" customWidth="1"/>
    <col min="5870" max="5870" width="38.140625" bestFit="1" customWidth="1"/>
    <col min="5871" max="5871" width="31.42578125" bestFit="1" customWidth="1"/>
    <col min="5872" max="5872" width="20.85546875" bestFit="1" customWidth="1"/>
    <col min="5873" max="5873" width="18.85546875" bestFit="1" customWidth="1"/>
    <col min="5874" max="5874" width="23" bestFit="1" customWidth="1"/>
    <col min="5875" max="5875" width="35.85546875" bestFit="1" customWidth="1"/>
    <col min="5876" max="5876" width="48.42578125" bestFit="1" customWidth="1"/>
    <col min="5877" max="5877" width="40.42578125" bestFit="1" customWidth="1"/>
    <col min="5878" max="5878" width="27.28515625" bestFit="1" customWidth="1"/>
    <col min="5879" max="5879" width="46.28515625" bestFit="1" customWidth="1"/>
    <col min="5880" max="5880" width="48.85546875" bestFit="1" customWidth="1"/>
    <col min="5881" max="5881" width="44" bestFit="1" customWidth="1"/>
    <col min="5882" max="5882" width="56.5703125" bestFit="1" customWidth="1"/>
    <col min="5883" max="5883" width="48.5703125" bestFit="1" customWidth="1"/>
    <col min="5884" max="5884" width="47" bestFit="1" customWidth="1"/>
    <col min="5885" max="5885" width="46.28515625" bestFit="1" customWidth="1"/>
    <col min="5886" max="5886" width="39.5703125" bestFit="1" customWidth="1"/>
    <col min="5887" max="5887" width="29" bestFit="1" customWidth="1"/>
    <col min="5888" max="5888" width="27" bestFit="1" customWidth="1"/>
    <col min="5889" max="5889" width="31.140625" bestFit="1" customWidth="1"/>
    <col min="5890" max="5890" width="44" bestFit="1" customWidth="1"/>
    <col min="5891" max="5891" width="56.5703125" bestFit="1" customWidth="1"/>
    <col min="5892" max="5892" width="48.5703125" bestFit="1" customWidth="1"/>
    <col min="5893" max="5893" width="19.140625" bestFit="1" customWidth="1"/>
    <col min="5894" max="5894" width="38.140625" bestFit="1" customWidth="1"/>
    <col min="5895" max="5895" width="40.7109375" bestFit="1" customWidth="1"/>
    <col min="5896" max="5896" width="35.85546875" bestFit="1" customWidth="1"/>
    <col min="5897" max="5897" width="48.42578125" bestFit="1" customWidth="1"/>
    <col min="5898" max="5898" width="40.42578125" bestFit="1" customWidth="1"/>
    <col min="5899" max="5899" width="38.85546875" bestFit="1" customWidth="1"/>
    <col min="5900" max="5900" width="38.140625" bestFit="1" customWidth="1"/>
    <col min="5901" max="5901" width="31.42578125" bestFit="1" customWidth="1"/>
    <col min="5902" max="5902" width="20.85546875" bestFit="1" customWidth="1"/>
    <col min="5903" max="5903" width="18.85546875" bestFit="1" customWidth="1"/>
    <col min="5904" max="5904" width="23" bestFit="1" customWidth="1"/>
    <col min="5905" max="5905" width="35.85546875" bestFit="1" customWidth="1"/>
    <col min="5906" max="5906" width="48.42578125" bestFit="1" customWidth="1"/>
    <col min="5907" max="5907" width="40.42578125" bestFit="1" customWidth="1"/>
    <col min="5908" max="5908" width="27.28515625" bestFit="1" customWidth="1"/>
    <col min="5909" max="5909" width="46.28515625" bestFit="1" customWidth="1"/>
    <col min="5910" max="5910" width="48.85546875" bestFit="1" customWidth="1"/>
    <col min="5911" max="5911" width="44" bestFit="1" customWidth="1"/>
    <col min="5912" max="5912" width="56.5703125" bestFit="1" customWidth="1"/>
    <col min="5913" max="5913" width="48.5703125" bestFit="1" customWidth="1"/>
    <col min="5914" max="5914" width="47" bestFit="1" customWidth="1"/>
    <col min="5915" max="5915" width="46.28515625" bestFit="1" customWidth="1"/>
    <col min="5916" max="5916" width="39.5703125" bestFit="1" customWidth="1"/>
    <col min="5917" max="5917" width="29" bestFit="1" customWidth="1"/>
    <col min="5918" max="5918" width="27" bestFit="1" customWidth="1"/>
    <col min="5919" max="5919" width="31.140625" bestFit="1" customWidth="1"/>
    <col min="5920" max="5920" width="44" bestFit="1" customWidth="1"/>
    <col min="5921" max="5921" width="56.5703125" bestFit="1" customWidth="1"/>
    <col min="5922" max="5922" width="48.5703125" bestFit="1" customWidth="1"/>
    <col min="5923" max="5923" width="19.140625" bestFit="1" customWidth="1"/>
    <col min="5924" max="5924" width="38.140625" bestFit="1" customWidth="1"/>
    <col min="5925" max="5925" width="40.7109375" bestFit="1" customWidth="1"/>
    <col min="5926" max="5926" width="35.85546875" bestFit="1" customWidth="1"/>
    <col min="5927" max="5927" width="48.42578125" bestFit="1" customWidth="1"/>
    <col min="5928" max="5928" width="40.42578125" bestFit="1" customWidth="1"/>
    <col min="5929" max="5929" width="38.85546875" bestFit="1" customWidth="1"/>
    <col min="5930" max="5930" width="38.140625" bestFit="1" customWidth="1"/>
    <col min="5931" max="5931" width="31.42578125" bestFit="1" customWidth="1"/>
    <col min="5932" max="5932" width="20.85546875" bestFit="1" customWidth="1"/>
    <col min="5933" max="5933" width="18.85546875" bestFit="1" customWidth="1"/>
    <col min="5934" max="5934" width="23" bestFit="1" customWidth="1"/>
    <col min="5935" max="5935" width="35.85546875" bestFit="1" customWidth="1"/>
    <col min="5936" max="5936" width="48.42578125" bestFit="1" customWidth="1"/>
    <col min="5937" max="5937" width="40.42578125" bestFit="1" customWidth="1"/>
    <col min="5938" max="5938" width="31.7109375" bestFit="1" customWidth="1"/>
    <col min="5939" max="5939" width="50.7109375" bestFit="1" customWidth="1"/>
    <col min="5940" max="5940" width="53.28515625" bestFit="1" customWidth="1"/>
    <col min="5941" max="5941" width="48.42578125" bestFit="1" customWidth="1"/>
    <col min="5942" max="5942" width="61" bestFit="1" customWidth="1"/>
    <col min="5943" max="5943" width="53" bestFit="1" customWidth="1"/>
    <col min="5944" max="5944" width="51.42578125" bestFit="1" customWidth="1"/>
    <col min="5945" max="5945" width="50.7109375" bestFit="1" customWidth="1"/>
    <col min="5946" max="5946" width="44" bestFit="1" customWidth="1"/>
    <col min="5947" max="5947" width="33.42578125" bestFit="1" customWidth="1"/>
    <col min="5948" max="5948" width="31.42578125" bestFit="1" customWidth="1"/>
    <col min="5949" max="5949" width="35.5703125" bestFit="1" customWidth="1"/>
    <col min="5950" max="5950" width="48.42578125" bestFit="1" customWidth="1"/>
    <col min="5951" max="5951" width="61" bestFit="1" customWidth="1"/>
    <col min="5952" max="5952" width="53" bestFit="1" customWidth="1"/>
    <col min="5953" max="5953" width="20.7109375" bestFit="1" customWidth="1"/>
    <col min="5954" max="5954" width="38.140625" bestFit="1" customWidth="1"/>
    <col min="5955" max="5955" width="40.7109375" bestFit="1" customWidth="1"/>
    <col min="5956" max="5956" width="35.85546875" bestFit="1" customWidth="1"/>
    <col min="5957" max="5957" width="48.42578125" bestFit="1" customWidth="1"/>
    <col min="5958" max="5958" width="40.42578125" bestFit="1" customWidth="1"/>
    <col min="5959" max="5959" width="38.85546875" bestFit="1" customWidth="1"/>
    <col min="5960" max="5960" width="38.140625" bestFit="1" customWidth="1"/>
    <col min="5961" max="5961" width="31.42578125" bestFit="1" customWidth="1"/>
    <col min="5962" max="5962" width="20.85546875" bestFit="1" customWidth="1"/>
    <col min="5963" max="5963" width="18.85546875" bestFit="1" customWidth="1"/>
    <col min="5964" max="5964" width="23" bestFit="1" customWidth="1"/>
    <col min="5965" max="5965" width="35.85546875" bestFit="1" customWidth="1"/>
    <col min="5966" max="5966" width="48.42578125" bestFit="1" customWidth="1"/>
    <col min="5967" max="5967" width="40.42578125" bestFit="1" customWidth="1"/>
    <col min="5968" max="5968" width="37.7109375" bestFit="1" customWidth="1"/>
    <col min="5969" max="5969" width="56.7109375" bestFit="1" customWidth="1"/>
    <col min="5970" max="5970" width="59.42578125" bestFit="1" customWidth="1"/>
    <col min="5971" max="5971" width="54.5703125" bestFit="1" customWidth="1"/>
    <col min="5972" max="5972" width="67.140625" bestFit="1" customWidth="1"/>
    <col min="5973" max="5973" width="59.140625" bestFit="1" customWidth="1"/>
    <col min="5974" max="5974" width="57.42578125" bestFit="1" customWidth="1"/>
    <col min="5975" max="5975" width="56.7109375" bestFit="1" customWidth="1"/>
    <col min="5976" max="5976" width="50" bestFit="1" customWidth="1"/>
    <col min="5977" max="5977" width="39.5703125" bestFit="1" customWidth="1"/>
    <col min="5978" max="5978" width="37.42578125" bestFit="1" customWidth="1"/>
    <col min="5979" max="5979" width="41.5703125" bestFit="1" customWidth="1"/>
    <col min="5980" max="5980" width="54.5703125" bestFit="1" customWidth="1"/>
    <col min="5981" max="5981" width="67.140625" bestFit="1" customWidth="1"/>
    <col min="5982" max="5982" width="59.140625" bestFit="1" customWidth="1"/>
    <col min="5983" max="5983" width="19.140625" bestFit="1" customWidth="1"/>
    <col min="5984" max="5984" width="38.140625" bestFit="1" customWidth="1"/>
    <col min="5985" max="5985" width="40.7109375" bestFit="1" customWidth="1"/>
    <col min="5986" max="5986" width="35.85546875" bestFit="1" customWidth="1"/>
    <col min="5987" max="5987" width="48.42578125" bestFit="1" customWidth="1"/>
    <col min="5988" max="5988" width="40.42578125" bestFit="1" customWidth="1"/>
    <col min="5989" max="5989" width="38.85546875" bestFit="1" customWidth="1"/>
    <col min="5990" max="5990" width="38.140625" bestFit="1" customWidth="1"/>
    <col min="5991" max="5991" width="31.42578125" bestFit="1" customWidth="1"/>
    <col min="5992" max="5992" width="20.85546875" bestFit="1" customWidth="1"/>
    <col min="5993" max="5993" width="18.85546875" bestFit="1" customWidth="1"/>
    <col min="5994" max="5994" width="23" bestFit="1" customWidth="1"/>
    <col min="5995" max="5995" width="35.85546875" bestFit="1" customWidth="1"/>
    <col min="5996" max="5996" width="48.42578125" bestFit="1" customWidth="1"/>
    <col min="5997" max="5997" width="40.42578125" bestFit="1" customWidth="1"/>
    <col min="5998" max="5998" width="25.7109375" bestFit="1" customWidth="1"/>
    <col min="5999" max="5999" width="44.5703125" bestFit="1" customWidth="1"/>
    <col min="6000" max="6000" width="47.28515625" bestFit="1" customWidth="1"/>
    <col min="6001" max="6001" width="42.42578125" bestFit="1" customWidth="1"/>
    <col min="6002" max="6002" width="55" bestFit="1" customWidth="1"/>
    <col min="6003" max="6003" width="47" bestFit="1" customWidth="1"/>
    <col min="6004" max="6004" width="45.28515625" bestFit="1" customWidth="1"/>
    <col min="6005" max="6005" width="44.5703125" bestFit="1" customWidth="1"/>
    <col min="6006" max="6006" width="38" bestFit="1" customWidth="1"/>
    <col min="6007" max="6007" width="27.42578125" bestFit="1" customWidth="1"/>
    <col min="6008" max="6008" width="25.28515625" bestFit="1" customWidth="1"/>
    <col min="6009" max="6009" width="29.42578125" bestFit="1" customWidth="1"/>
    <col min="6010" max="6010" width="42.42578125" bestFit="1" customWidth="1"/>
    <col min="6011" max="6011" width="55" bestFit="1" customWidth="1"/>
    <col min="6012" max="6012" width="47" bestFit="1" customWidth="1"/>
    <col min="6013" max="6013" width="19.140625" bestFit="1" customWidth="1"/>
    <col min="6014" max="6014" width="38.140625" bestFit="1" customWidth="1"/>
    <col min="6015" max="6015" width="40.7109375" bestFit="1" customWidth="1"/>
    <col min="6016" max="6016" width="35.85546875" bestFit="1" customWidth="1"/>
    <col min="6017" max="6017" width="48.42578125" bestFit="1" customWidth="1"/>
    <col min="6018" max="6018" width="40.42578125" bestFit="1" customWidth="1"/>
    <col min="6019" max="6019" width="38.85546875" bestFit="1" customWidth="1"/>
    <col min="6020" max="6020" width="38.140625" bestFit="1" customWidth="1"/>
    <col min="6021" max="6021" width="31.42578125" bestFit="1" customWidth="1"/>
    <col min="6022" max="6022" width="20.85546875" bestFit="1" customWidth="1"/>
    <col min="6023" max="6023" width="18.85546875" bestFit="1" customWidth="1"/>
    <col min="6024" max="6024" width="23" bestFit="1" customWidth="1"/>
    <col min="6025" max="6025" width="35.85546875" bestFit="1" customWidth="1"/>
    <col min="6026" max="6026" width="48.42578125" bestFit="1" customWidth="1"/>
    <col min="6027" max="6027" width="40.42578125" bestFit="1" customWidth="1"/>
    <col min="6028" max="6028" width="27.42578125" bestFit="1" customWidth="1"/>
    <col min="6029" max="6029" width="46.42578125" bestFit="1" customWidth="1"/>
    <col min="6030" max="6030" width="49" bestFit="1" customWidth="1"/>
    <col min="6031" max="6031" width="44.140625" bestFit="1" customWidth="1"/>
    <col min="6032" max="6032" width="56.7109375" bestFit="1" customWidth="1"/>
    <col min="6033" max="6033" width="48.7109375" bestFit="1" customWidth="1"/>
    <col min="6034" max="6034" width="47.140625" bestFit="1" customWidth="1"/>
    <col min="6035" max="6035" width="46.42578125" bestFit="1" customWidth="1"/>
    <col min="6036" max="6036" width="39.7109375" bestFit="1" customWidth="1"/>
    <col min="6037" max="6037" width="29.140625" bestFit="1" customWidth="1"/>
    <col min="6038" max="6038" width="27.140625" bestFit="1" customWidth="1"/>
    <col min="6039" max="6039" width="31.28515625" bestFit="1" customWidth="1"/>
    <col min="6040" max="6040" width="44.140625" bestFit="1" customWidth="1"/>
    <col min="6041" max="6041" width="56.7109375" bestFit="1" customWidth="1"/>
    <col min="6042" max="6042" width="48.7109375" bestFit="1" customWidth="1"/>
    <col min="6043" max="6043" width="33.42578125" bestFit="1" customWidth="1"/>
    <col min="6044" max="6044" width="52.42578125" bestFit="1" customWidth="1"/>
    <col min="6045" max="6045" width="55.140625" bestFit="1" customWidth="1"/>
    <col min="6046" max="6046" width="50.140625" bestFit="1" customWidth="1"/>
    <col min="6047" max="6047" width="62.85546875" bestFit="1" customWidth="1"/>
    <col min="6048" max="6048" width="54.85546875" bestFit="1" customWidth="1"/>
    <col min="6049" max="6049" width="53.140625" bestFit="1" customWidth="1"/>
    <col min="6050" max="6050" width="52.42578125" bestFit="1" customWidth="1"/>
    <col min="6051" max="6051" width="45.7109375" bestFit="1" customWidth="1"/>
    <col min="6052" max="6052" width="35.28515625" bestFit="1" customWidth="1"/>
    <col min="6053" max="6053" width="33.140625" bestFit="1" customWidth="1"/>
    <col min="6054" max="6054" width="37.28515625" bestFit="1" customWidth="1"/>
    <col min="6055" max="6055" width="50.140625" bestFit="1" customWidth="1"/>
    <col min="6056" max="6056" width="62.85546875" bestFit="1" customWidth="1"/>
    <col min="6057" max="6057" width="54.85546875" bestFit="1" customWidth="1"/>
    <col min="6058" max="6058" width="19.140625" bestFit="1" customWidth="1"/>
    <col min="6059" max="6059" width="38.140625" bestFit="1" customWidth="1"/>
    <col min="6060" max="6060" width="40.7109375" bestFit="1" customWidth="1"/>
    <col min="6061" max="6061" width="35.85546875" bestFit="1" customWidth="1"/>
    <col min="6062" max="6062" width="48.42578125" bestFit="1" customWidth="1"/>
    <col min="6063" max="6063" width="40.42578125" bestFit="1" customWidth="1"/>
    <col min="6064" max="6064" width="38.85546875" bestFit="1" customWidth="1"/>
    <col min="6065" max="6065" width="38.140625" bestFit="1" customWidth="1"/>
    <col min="6066" max="6066" width="31.42578125" bestFit="1" customWidth="1"/>
    <col min="6067" max="6067" width="20.85546875" bestFit="1" customWidth="1"/>
    <col min="6068" max="6068" width="18.85546875" bestFit="1" customWidth="1"/>
    <col min="6069" max="6069" width="23" bestFit="1" customWidth="1"/>
    <col min="6070" max="6070" width="35.85546875" bestFit="1" customWidth="1"/>
    <col min="6071" max="6071" width="48.42578125" bestFit="1" customWidth="1"/>
    <col min="6072" max="6072" width="40.42578125" bestFit="1" customWidth="1"/>
    <col min="6073" max="6073" width="31.42578125" bestFit="1" customWidth="1"/>
    <col min="6074" max="6074" width="50.42578125" bestFit="1" customWidth="1"/>
    <col min="6075" max="6075" width="53" bestFit="1" customWidth="1"/>
    <col min="6076" max="6076" width="48.140625" bestFit="1" customWidth="1"/>
    <col min="6077" max="6077" width="60.7109375" bestFit="1" customWidth="1"/>
    <col min="6078" max="6078" width="52.7109375" bestFit="1" customWidth="1"/>
    <col min="6079" max="6079" width="51.140625" bestFit="1" customWidth="1"/>
    <col min="6080" max="6080" width="50.42578125" bestFit="1" customWidth="1"/>
    <col min="6081" max="6081" width="43.7109375" bestFit="1" customWidth="1"/>
    <col min="6082" max="6082" width="33.140625" bestFit="1" customWidth="1"/>
    <col min="6083" max="6083" width="31.140625" bestFit="1" customWidth="1"/>
    <col min="6084" max="6084" width="35.28515625" bestFit="1" customWidth="1"/>
    <col min="6085" max="6085" width="48.140625" bestFit="1" customWidth="1"/>
    <col min="6086" max="6086" width="60.7109375" bestFit="1" customWidth="1"/>
    <col min="6087" max="6087" width="52.7109375" bestFit="1" customWidth="1"/>
    <col min="6088" max="6088" width="19.140625" bestFit="1" customWidth="1"/>
    <col min="6089" max="6089" width="38.140625" bestFit="1" customWidth="1"/>
    <col min="6090" max="6090" width="40.7109375" bestFit="1" customWidth="1"/>
    <col min="6091" max="6091" width="35.85546875" bestFit="1" customWidth="1"/>
    <col min="6092" max="6092" width="48.42578125" bestFit="1" customWidth="1"/>
    <col min="6093" max="6093" width="40.42578125" bestFit="1" customWidth="1"/>
    <col min="6094" max="6094" width="38.85546875" bestFit="1" customWidth="1"/>
    <col min="6095" max="6095" width="38.140625" bestFit="1" customWidth="1"/>
    <col min="6096" max="6096" width="31.42578125" bestFit="1" customWidth="1"/>
    <col min="6097" max="6097" width="20.85546875" bestFit="1" customWidth="1"/>
    <col min="6098" max="6098" width="18.85546875" bestFit="1" customWidth="1"/>
    <col min="6099" max="6099" width="23" bestFit="1" customWidth="1"/>
    <col min="6100" max="6100" width="35.85546875" bestFit="1" customWidth="1"/>
    <col min="6101" max="6101" width="48.42578125" bestFit="1" customWidth="1"/>
    <col min="6102" max="6102" width="40.42578125" bestFit="1" customWidth="1"/>
    <col min="6103" max="6103" width="34" bestFit="1" customWidth="1"/>
    <col min="6104" max="6104" width="52.85546875" bestFit="1" customWidth="1"/>
    <col min="6105" max="6105" width="55.5703125" bestFit="1" customWidth="1"/>
    <col min="6106" max="6106" width="50.7109375" bestFit="1" customWidth="1"/>
    <col min="6107" max="6107" width="63.28515625" bestFit="1" customWidth="1"/>
    <col min="6108" max="6108" width="55.28515625" bestFit="1" customWidth="1"/>
    <col min="6109" max="6109" width="53.5703125" bestFit="1" customWidth="1"/>
    <col min="6110" max="6110" width="52.85546875" bestFit="1" customWidth="1"/>
    <col min="6111" max="6111" width="46.28515625" bestFit="1" customWidth="1"/>
    <col min="6112" max="6112" width="35.7109375" bestFit="1" customWidth="1"/>
    <col min="6113" max="6113" width="33.5703125" bestFit="1" customWidth="1"/>
    <col min="6114" max="6114" width="37.7109375" bestFit="1" customWidth="1"/>
    <col min="6115" max="6115" width="50.7109375" bestFit="1" customWidth="1"/>
    <col min="6116" max="6116" width="63.28515625" bestFit="1" customWidth="1"/>
    <col min="6117" max="6117" width="55.28515625" bestFit="1" customWidth="1"/>
    <col min="6118" max="6118" width="19.140625" bestFit="1" customWidth="1"/>
    <col min="6119" max="6119" width="38.140625" bestFit="1" customWidth="1"/>
    <col min="6120" max="6120" width="40.7109375" bestFit="1" customWidth="1"/>
    <col min="6121" max="6121" width="35.85546875" bestFit="1" customWidth="1"/>
    <col min="6122" max="6122" width="48.42578125" bestFit="1" customWidth="1"/>
    <col min="6123" max="6123" width="40.42578125" bestFit="1" customWidth="1"/>
    <col min="6124" max="6124" width="38.85546875" bestFit="1" customWidth="1"/>
    <col min="6125" max="6125" width="38.140625" bestFit="1" customWidth="1"/>
    <col min="6126" max="6126" width="31.42578125" bestFit="1" customWidth="1"/>
    <col min="6127" max="6127" width="20.85546875" bestFit="1" customWidth="1"/>
    <col min="6128" max="6128" width="18.85546875" bestFit="1" customWidth="1"/>
    <col min="6129" max="6129" width="23" bestFit="1" customWidth="1"/>
    <col min="6130" max="6130" width="35.85546875" bestFit="1" customWidth="1"/>
    <col min="6131" max="6131" width="48.42578125" bestFit="1" customWidth="1"/>
    <col min="6132" max="6132" width="40.42578125" bestFit="1" customWidth="1"/>
    <col min="6133" max="6133" width="28.5703125" bestFit="1" customWidth="1"/>
    <col min="6134" max="6134" width="47.5703125" bestFit="1" customWidth="1"/>
    <col min="6135" max="6135" width="50.140625" bestFit="1" customWidth="1"/>
    <col min="6136" max="6136" width="45.28515625" bestFit="1" customWidth="1"/>
    <col min="6137" max="6137" width="57.85546875" bestFit="1" customWidth="1"/>
    <col min="6138" max="6138" width="49.85546875" bestFit="1" customWidth="1"/>
    <col min="6139" max="6139" width="48.28515625" bestFit="1" customWidth="1"/>
    <col min="6140" max="6140" width="47.5703125" bestFit="1" customWidth="1"/>
    <col min="6141" max="6141" width="40.85546875" bestFit="1" customWidth="1"/>
    <col min="6142" max="6142" width="30.42578125" bestFit="1" customWidth="1"/>
    <col min="6143" max="6143" width="28.28515625" bestFit="1" customWidth="1"/>
    <col min="6144" max="6144" width="32.42578125" bestFit="1" customWidth="1"/>
    <col min="6145" max="6145" width="45.28515625" bestFit="1" customWidth="1"/>
    <col min="6146" max="6146" width="57.85546875" bestFit="1" customWidth="1"/>
    <col min="6147" max="6147" width="49.85546875" bestFit="1" customWidth="1"/>
    <col min="6148" max="6148" width="19.140625" bestFit="1" customWidth="1"/>
    <col min="6149" max="6149" width="38.140625" bestFit="1" customWidth="1"/>
    <col min="6150" max="6150" width="40.7109375" bestFit="1" customWidth="1"/>
    <col min="6151" max="6151" width="35.85546875" bestFit="1" customWidth="1"/>
    <col min="6152" max="6152" width="48.42578125" bestFit="1" customWidth="1"/>
    <col min="6153" max="6153" width="40.42578125" bestFit="1" customWidth="1"/>
    <col min="6154" max="6154" width="38.85546875" bestFit="1" customWidth="1"/>
    <col min="6155" max="6155" width="38.140625" bestFit="1" customWidth="1"/>
    <col min="6156" max="6156" width="31.42578125" bestFit="1" customWidth="1"/>
    <col min="6157" max="6157" width="20.85546875" bestFit="1" customWidth="1"/>
    <col min="6158" max="6158" width="18.85546875" bestFit="1" customWidth="1"/>
    <col min="6159" max="6159" width="23" bestFit="1" customWidth="1"/>
    <col min="6160" max="6160" width="35.85546875" bestFit="1" customWidth="1"/>
    <col min="6161" max="6161" width="48.42578125" bestFit="1" customWidth="1"/>
    <col min="6162" max="6162" width="40.42578125" bestFit="1" customWidth="1"/>
    <col min="6163" max="6163" width="24.42578125" bestFit="1" customWidth="1"/>
    <col min="6164" max="6164" width="43.42578125" bestFit="1" customWidth="1"/>
    <col min="6165" max="6165" width="46" bestFit="1" customWidth="1"/>
    <col min="6166" max="6166" width="41.140625" bestFit="1" customWidth="1"/>
    <col min="6167" max="6167" width="53.7109375" bestFit="1" customWidth="1"/>
    <col min="6168" max="6168" width="45.7109375" bestFit="1" customWidth="1"/>
    <col min="6169" max="6169" width="44.140625" bestFit="1" customWidth="1"/>
    <col min="6170" max="6170" width="43.42578125" bestFit="1" customWidth="1"/>
    <col min="6171" max="6171" width="36.7109375" bestFit="1" customWidth="1"/>
    <col min="6172" max="6172" width="26.28515625" bestFit="1" customWidth="1"/>
    <col min="6173" max="6173" width="24.140625" bestFit="1" customWidth="1"/>
    <col min="6174" max="6174" width="28.28515625" bestFit="1" customWidth="1"/>
    <col min="6175" max="6175" width="41.140625" bestFit="1" customWidth="1"/>
    <col min="6176" max="6176" width="53.7109375" bestFit="1" customWidth="1"/>
    <col min="6177" max="6177" width="45.7109375" bestFit="1" customWidth="1"/>
    <col min="6178" max="6178" width="19.140625" bestFit="1" customWidth="1"/>
    <col min="6179" max="6179" width="38.140625" bestFit="1" customWidth="1"/>
    <col min="6180" max="6180" width="40.7109375" bestFit="1" customWidth="1"/>
    <col min="6181" max="6181" width="35.85546875" bestFit="1" customWidth="1"/>
    <col min="6182" max="6182" width="48.42578125" bestFit="1" customWidth="1"/>
    <col min="6183" max="6183" width="40.42578125" bestFit="1" customWidth="1"/>
    <col min="6184" max="6184" width="38.85546875" bestFit="1" customWidth="1"/>
    <col min="6185" max="6185" width="38.140625" bestFit="1" customWidth="1"/>
    <col min="6186" max="6186" width="31.42578125" bestFit="1" customWidth="1"/>
    <col min="6187" max="6187" width="20.85546875" bestFit="1" customWidth="1"/>
    <col min="6188" max="6188" width="18.85546875" bestFit="1" customWidth="1"/>
    <col min="6189" max="6189" width="23" bestFit="1" customWidth="1"/>
    <col min="6190" max="6190" width="35.85546875" bestFit="1" customWidth="1"/>
    <col min="6191" max="6191" width="48.42578125" bestFit="1" customWidth="1"/>
    <col min="6192" max="6192" width="40.42578125" bestFit="1" customWidth="1"/>
    <col min="6193" max="6193" width="28.85546875" bestFit="1" customWidth="1"/>
    <col min="6194" max="6194" width="47.85546875" bestFit="1" customWidth="1"/>
    <col min="6195" max="6195" width="50.5703125" bestFit="1" customWidth="1"/>
    <col min="6196" max="6196" width="45.5703125" bestFit="1" customWidth="1"/>
    <col min="6197" max="6197" width="58.140625" bestFit="1" customWidth="1"/>
    <col min="6198" max="6198" width="50.140625" bestFit="1" customWidth="1"/>
    <col min="6199" max="6199" width="48.5703125" bestFit="1" customWidth="1"/>
    <col min="6200" max="6200" width="47.85546875" bestFit="1" customWidth="1"/>
    <col min="6201" max="6201" width="41.140625" bestFit="1" customWidth="1"/>
    <col min="6202" max="6202" width="30.7109375" bestFit="1" customWidth="1"/>
    <col min="6203" max="6203" width="28.5703125" bestFit="1" customWidth="1"/>
    <col min="6204" max="6204" width="32.7109375" bestFit="1" customWidth="1"/>
    <col min="6205" max="6205" width="45.5703125" bestFit="1" customWidth="1"/>
    <col min="6206" max="6206" width="58.140625" bestFit="1" customWidth="1"/>
    <col min="6207" max="6207" width="50.140625" bestFit="1" customWidth="1"/>
    <col min="6208" max="6208" width="19.140625" bestFit="1" customWidth="1"/>
    <col min="6209" max="6209" width="38.140625" bestFit="1" customWidth="1"/>
    <col min="6210" max="6210" width="40.7109375" bestFit="1" customWidth="1"/>
    <col min="6211" max="6211" width="35.85546875" bestFit="1" customWidth="1"/>
    <col min="6212" max="6212" width="48.42578125" bestFit="1" customWidth="1"/>
    <col min="6213" max="6213" width="40.42578125" bestFit="1" customWidth="1"/>
    <col min="6214" max="6214" width="38.85546875" bestFit="1" customWidth="1"/>
    <col min="6215" max="6215" width="38.140625" bestFit="1" customWidth="1"/>
    <col min="6216" max="6216" width="31.42578125" bestFit="1" customWidth="1"/>
    <col min="6217" max="6217" width="20.85546875" bestFit="1" customWidth="1"/>
    <col min="6218" max="6218" width="18.85546875" bestFit="1" customWidth="1"/>
    <col min="6219" max="6219" width="23" bestFit="1" customWidth="1"/>
    <col min="6220" max="6220" width="35.85546875" bestFit="1" customWidth="1"/>
    <col min="6221" max="6221" width="48.42578125" bestFit="1" customWidth="1"/>
    <col min="6222" max="6222" width="40.42578125" bestFit="1" customWidth="1"/>
    <col min="6223" max="6223" width="27.140625" bestFit="1" customWidth="1"/>
    <col min="6224" max="6224" width="46" bestFit="1" customWidth="1"/>
    <col min="6225" max="6225" width="48.7109375" bestFit="1" customWidth="1"/>
    <col min="6226" max="6226" width="43.85546875" bestFit="1" customWidth="1"/>
    <col min="6227" max="6227" width="56.42578125" bestFit="1" customWidth="1"/>
    <col min="6228" max="6228" width="48.42578125" bestFit="1" customWidth="1"/>
    <col min="6229" max="6229" width="46.85546875" bestFit="1" customWidth="1"/>
    <col min="6230" max="6230" width="46" bestFit="1" customWidth="1"/>
    <col min="6231" max="6231" width="39.42578125" bestFit="1" customWidth="1"/>
    <col min="6232" max="6232" width="28.85546875" bestFit="1" customWidth="1"/>
    <col min="6233" max="6233" width="26.85546875" bestFit="1" customWidth="1"/>
    <col min="6234" max="6234" width="31" bestFit="1" customWidth="1"/>
    <col min="6235" max="6235" width="43.85546875" bestFit="1" customWidth="1"/>
    <col min="6236" max="6236" width="56.42578125" bestFit="1" customWidth="1"/>
    <col min="6237" max="6237" width="48.42578125" bestFit="1" customWidth="1"/>
    <col min="6238" max="6238" width="19.140625" bestFit="1" customWidth="1"/>
    <col min="6239" max="6239" width="38.140625" bestFit="1" customWidth="1"/>
    <col min="6240" max="6240" width="40.7109375" bestFit="1" customWidth="1"/>
    <col min="6241" max="6241" width="35.85546875" bestFit="1" customWidth="1"/>
    <col min="6242" max="6242" width="48.42578125" bestFit="1" customWidth="1"/>
    <col min="6243" max="6243" width="40.42578125" bestFit="1" customWidth="1"/>
    <col min="6244" max="6244" width="38.85546875" bestFit="1" customWidth="1"/>
    <col min="6245" max="6245" width="38.140625" bestFit="1" customWidth="1"/>
    <col min="6246" max="6246" width="31.42578125" bestFit="1" customWidth="1"/>
    <col min="6247" max="6247" width="20.85546875" bestFit="1" customWidth="1"/>
    <col min="6248" max="6248" width="18.85546875" bestFit="1" customWidth="1"/>
    <col min="6249" max="6249" width="23" bestFit="1" customWidth="1"/>
    <col min="6250" max="6250" width="35.85546875" bestFit="1" customWidth="1"/>
    <col min="6251" max="6251" width="48.42578125" bestFit="1" customWidth="1"/>
    <col min="6252" max="6252" width="40.42578125" bestFit="1" customWidth="1"/>
    <col min="6253" max="6253" width="27.7109375" bestFit="1" customWidth="1"/>
    <col min="6254" max="6254" width="46.7109375" bestFit="1" customWidth="1"/>
    <col min="6255" max="6255" width="49.28515625" bestFit="1" customWidth="1"/>
    <col min="6256" max="6256" width="44.42578125" bestFit="1" customWidth="1"/>
    <col min="6257" max="6257" width="57" bestFit="1" customWidth="1"/>
    <col min="6258" max="6258" width="49" bestFit="1" customWidth="1"/>
    <col min="6259" max="6259" width="47.42578125" bestFit="1" customWidth="1"/>
    <col min="6260" max="6260" width="46.7109375" bestFit="1" customWidth="1"/>
    <col min="6261" max="6261" width="40" bestFit="1" customWidth="1"/>
    <col min="6262" max="6262" width="29.42578125" bestFit="1" customWidth="1"/>
    <col min="6263" max="6263" width="27.42578125" bestFit="1" customWidth="1"/>
    <col min="6264" max="6264" width="31.5703125" bestFit="1" customWidth="1"/>
    <col min="6265" max="6265" width="44.42578125" bestFit="1" customWidth="1"/>
    <col min="6266" max="6266" width="57" bestFit="1" customWidth="1"/>
    <col min="6267" max="6267" width="49" bestFit="1" customWidth="1"/>
    <col min="6268" max="6268" width="19.140625" bestFit="1" customWidth="1"/>
    <col min="6269" max="6269" width="38.140625" bestFit="1" customWidth="1"/>
    <col min="6270" max="6270" width="40.7109375" bestFit="1" customWidth="1"/>
    <col min="6271" max="6271" width="35.85546875" bestFit="1" customWidth="1"/>
    <col min="6272" max="6272" width="48.42578125" bestFit="1" customWidth="1"/>
    <col min="6273" max="6273" width="40.42578125" bestFit="1" customWidth="1"/>
    <col min="6274" max="6274" width="38.85546875" bestFit="1" customWidth="1"/>
    <col min="6275" max="6275" width="38.140625" bestFit="1" customWidth="1"/>
    <col min="6276" max="6276" width="31.42578125" bestFit="1" customWidth="1"/>
    <col min="6277" max="6277" width="20.85546875" bestFit="1" customWidth="1"/>
    <col min="6278" max="6278" width="18.85546875" bestFit="1" customWidth="1"/>
    <col min="6279" max="6279" width="23" bestFit="1" customWidth="1"/>
    <col min="6280" max="6280" width="35.85546875" bestFit="1" customWidth="1"/>
    <col min="6281" max="6281" width="48.42578125" bestFit="1" customWidth="1"/>
    <col min="6282" max="6282" width="40.42578125" bestFit="1" customWidth="1"/>
    <col min="6283" max="6283" width="26" bestFit="1" customWidth="1"/>
    <col min="6284" max="6284" width="44.85546875" bestFit="1" customWidth="1"/>
    <col min="6285" max="6285" width="47.5703125" bestFit="1" customWidth="1"/>
    <col min="6286" max="6286" width="42.7109375" bestFit="1" customWidth="1"/>
    <col min="6287" max="6287" width="55.28515625" bestFit="1" customWidth="1"/>
    <col min="6288" max="6288" width="47.28515625" bestFit="1" customWidth="1"/>
    <col min="6289" max="6289" width="45.5703125" bestFit="1" customWidth="1"/>
    <col min="6290" max="6290" width="44.85546875" bestFit="1" customWidth="1"/>
    <col min="6291" max="6291" width="38.28515625" bestFit="1" customWidth="1"/>
    <col min="6292" max="6292" width="27.7109375" bestFit="1" customWidth="1"/>
    <col min="6293" max="6293" width="25.7109375" bestFit="1" customWidth="1"/>
    <col min="6294" max="6294" width="29.85546875" bestFit="1" customWidth="1"/>
    <col min="6295" max="6295" width="42.7109375" bestFit="1" customWidth="1"/>
    <col min="6296" max="6296" width="55.28515625" bestFit="1" customWidth="1"/>
    <col min="6297" max="6297" width="47.28515625" bestFit="1" customWidth="1"/>
    <col min="6298" max="6298" width="19.140625" bestFit="1" customWidth="1"/>
    <col min="6299" max="6299" width="38.140625" bestFit="1" customWidth="1"/>
    <col min="6300" max="6300" width="40.7109375" bestFit="1" customWidth="1"/>
    <col min="6301" max="6301" width="35.85546875" bestFit="1" customWidth="1"/>
    <col min="6302" max="6302" width="48.42578125" bestFit="1" customWidth="1"/>
    <col min="6303" max="6303" width="40.42578125" bestFit="1" customWidth="1"/>
    <col min="6304" max="6304" width="38.85546875" bestFit="1" customWidth="1"/>
    <col min="6305" max="6305" width="38.140625" bestFit="1" customWidth="1"/>
    <col min="6306" max="6306" width="31.42578125" bestFit="1" customWidth="1"/>
    <col min="6307" max="6307" width="20.85546875" bestFit="1" customWidth="1"/>
    <col min="6308" max="6308" width="18.85546875" bestFit="1" customWidth="1"/>
    <col min="6309" max="6309" width="23" bestFit="1" customWidth="1"/>
    <col min="6310" max="6310" width="35.85546875" bestFit="1" customWidth="1"/>
    <col min="6311" max="6311" width="48.42578125" bestFit="1" customWidth="1"/>
    <col min="6312" max="6312" width="40.42578125" bestFit="1" customWidth="1"/>
    <col min="6313" max="6313" width="26.85546875" bestFit="1" customWidth="1"/>
    <col min="6314" max="6314" width="45.7109375" bestFit="1" customWidth="1"/>
    <col min="6315" max="6315" width="48.42578125" bestFit="1" customWidth="1"/>
    <col min="6316" max="6316" width="43.5703125" bestFit="1" customWidth="1"/>
    <col min="6317" max="6317" width="56.140625" bestFit="1" customWidth="1"/>
    <col min="6318" max="6318" width="48.140625" bestFit="1" customWidth="1"/>
    <col min="6319" max="6319" width="46.5703125" bestFit="1" customWidth="1"/>
    <col min="6320" max="6320" width="45.7109375" bestFit="1" customWidth="1"/>
    <col min="6321" max="6321" width="39.140625" bestFit="1" customWidth="1"/>
    <col min="6322" max="6322" width="28.5703125" bestFit="1" customWidth="1"/>
    <col min="6323" max="6323" width="26.5703125" bestFit="1" customWidth="1"/>
    <col min="6324" max="6324" width="30.7109375" bestFit="1" customWidth="1"/>
    <col min="6325" max="6325" width="43.5703125" bestFit="1" customWidth="1"/>
    <col min="6326" max="6326" width="56.140625" bestFit="1" customWidth="1"/>
    <col min="6327" max="6327" width="48.140625" bestFit="1" customWidth="1"/>
    <col min="6328" max="6328" width="19.140625" bestFit="1" customWidth="1"/>
    <col min="6329" max="6329" width="38.140625" bestFit="1" customWidth="1"/>
    <col min="6330" max="6330" width="40.7109375" bestFit="1" customWidth="1"/>
    <col min="6331" max="6331" width="35.85546875" bestFit="1" customWidth="1"/>
    <col min="6332" max="6332" width="48.42578125" bestFit="1" customWidth="1"/>
    <col min="6333" max="6333" width="40.42578125" bestFit="1" customWidth="1"/>
    <col min="6334" max="6334" width="38.85546875" bestFit="1" customWidth="1"/>
    <col min="6335" max="6335" width="38.140625" bestFit="1" customWidth="1"/>
    <col min="6336" max="6336" width="31.42578125" bestFit="1" customWidth="1"/>
    <col min="6337" max="6337" width="20.85546875" bestFit="1" customWidth="1"/>
    <col min="6338" max="6338" width="18.85546875" bestFit="1" customWidth="1"/>
    <col min="6339" max="6339" width="23" bestFit="1" customWidth="1"/>
    <col min="6340" max="6340" width="35.85546875" bestFit="1" customWidth="1"/>
    <col min="6341" max="6341" width="48.42578125" bestFit="1" customWidth="1"/>
    <col min="6342" max="6342" width="40.42578125" bestFit="1" customWidth="1"/>
    <col min="6343" max="6343" width="27.28515625" bestFit="1" customWidth="1"/>
    <col min="6344" max="6344" width="46.28515625" bestFit="1" customWidth="1"/>
    <col min="6345" max="6345" width="48.85546875" bestFit="1" customWidth="1"/>
    <col min="6346" max="6346" width="44" bestFit="1" customWidth="1"/>
    <col min="6347" max="6347" width="56.5703125" bestFit="1" customWidth="1"/>
    <col min="6348" max="6348" width="48.5703125" bestFit="1" customWidth="1"/>
    <col min="6349" max="6349" width="47" bestFit="1" customWidth="1"/>
    <col min="6350" max="6350" width="46.28515625" bestFit="1" customWidth="1"/>
    <col min="6351" max="6351" width="39.5703125" bestFit="1" customWidth="1"/>
    <col min="6352" max="6352" width="29" bestFit="1" customWidth="1"/>
    <col min="6353" max="6353" width="27" bestFit="1" customWidth="1"/>
    <col min="6354" max="6354" width="31.140625" bestFit="1" customWidth="1"/>
    <col min="6355" max="6355" width="44" bestFit="1" customWidth="1"/>
    <col min="6356" max="6356" width="56.5703125" bestFit="1" customWidth="1"/>
    <col min="6357" max="6357" width="48.5703125" bestFit="1" customWidth="1"/>
    <col min="6358" max="6358" width="20.7109375" bestFit="1" customWidth="1"/>
    <col min="6359" max="6359" width="38.140625" bestFit="1" customWidth="1"/>
    <col min="6360" max="6360" width="40.7109375" bestFit="1" customWidth="1"/>
    <col min="6361" max="6361" width="35.85546875" bestFit="1" customWidth="1"/>
    <col min="6362" max="6362" width="48.42578125" bestFit="1" customWidth="1"/>
    <col min="6363" max="6363" width="40.42578125" bestFit="1" customWidth="1"/>
    <col min="6364" max="6364" width="38.85546875" bestFit="1" customWidth="1"/>
    <col min="6365" max="6365" width="38.140625" bestFit="1" customWidth="1"/>
    <col min="6366" max="6366" width="31.42578125" bestFit="1" customWidth="1"/>
    <col min="6367" max="6367" width="20.85546875" bestFit="1" customWidth="1"/>
    <col min="6368" max="6368" width="18.85546875" bestFit="1" customWidth="1"/>
    <col min="6369" max="6369" width="23" bestFit="1" customWidth="1"/>
    <col min="6370" max="6370" width="35.85546875" bestFit="1" customWidth="1"/>
    <col min="6371" max="6371" width="48.42578125" bestFit="1" customWidth="1"/>
    <col min="6372" max="6372" width="40.42578125" bestFit="1" customWidth="1"/>
    <col min="6373" max="6373" width="37.7109375" bestFit="1" customWidth="1"/>
    <col min="6374" max="6374" width="56.7109375" bestFit="1" customWidth="1"/>
    <col min="6375" max="6375" width="59.42578125" bestFit="1" customWidth="1"/>
    <col min="6376" max="6376" width="54.5703125" bestFit="1" customWidth="1"/>
    <col min="6377" max="6377" width="67.140625" bestFit="1" customWidth="1"/>
    <col min="6378" max="6378" width="59.140625" bestFit="1" customWidth="1"/>
    <col min="6379" max="6379" width="57.42578125" bestFit="1" customWidth="1"/>
    <col min="6380" max="6380" width="56.7109375" bestFit="1" customWidth="1"/>
    <col min="6381" max="6381" width="50" bestFit="1" customWidth="1"/>
    <col min="6382" max="6382" width="39.5703125" bestFit="1" customWidth="1"/>
    <col min="6383" max="6383" width="37.42578125" bestFit="1" customWidth="1"/>
    <col min="6384" max="6384" width="41.5703125" bestFit="1" customWidth="1"/>
    <col min="6385" max="6385" width="54.5703125" bestFit="1" customWidth="1"/>
    <col min="6386" max="6386" width="67.140625" bestFit="1" customWidth="1"/>
    <col min="6387" max="6387" width="59.140625" bestFit="1" customWidth="1"/>
    <col min="6388" max="6388" width="19.140625" bestFit="1" customWidth="1"/>
    <col min="6389" max="6389" width="38.140625" bestFit="1" customWidth="1"/>
    <col min="6390" max="6390" width="40.7109375" bestFit="1" customWidth="1"/>
    <col min="6391" max="6391" width="35.85546875" bestFit="1" customWidth="1"/>
    <col min="6392" max="6392" width="48.42578125" bestFit="1" customWidth="1"/>
    <col min="6393" max="6393" width="40.42578125" bestFit="1" customWidth="1"/>
    <col min="6394" max="6394" width="38.85546875" bestFit="1" customWidth="1"/>
    <col min="6395" max="6395" width="38.140625" bestFit="1" customWidth="1"/>
    <col min="6396" max="6396" width="31.42578125" bestFit="1" customWidth="1"/>
    <col min="6397" max="6397" width="20.85546875" bestFit="1" customWidth="1"/>
    <col min="6398" max="6398" width="18.85546875" bestFit="1" customWidth="1"/>
    <col min="6399" max="6399" width="23" bestFit="1" customWidth="1"/>
    <col min="6400" max="6400" width="35.85546875" bestFit="1" customWidth="1"/>
    <col min="6401" max="6401" width="48.42578125" bestFit="1" customWidth="1"/>
    <col min="6402" max="6402" width="40.42578125" bestFit="1" customWidth="1"/>
    <col min="6403" max="6403" width="30.7109375" bestFit="1" customWidth="1"/>
    <col min="6404" max="6404" width="49.5703125" bestFit="1" customWidth="1"/>
    <col min="6405" max="6405" width="52.28515625" bestFit="1" customWidth="1"/>
    <col min="6406" max="6406" width="47.42578125" bestFit="1" customWidth="1"/>
    <col min="6407" max="6407" width="60" bestFit="1" customWidth="1"/>
    <col min="6408" max="6408" width="52" bestFit="1" customWidth="1"/>
    <col min="6409" max="6409" width="50.42578125" bestFit="1" customWidth="1"/>
    <col min="6410" max="6410" width="49.5703125" bestFit="1" customWidth="1"/>
    <col min="6411" max="6411" width="43" bestFit="1" customWidth="1"/>
    <col min="6412" max="6412" width="32.42578125" bestFit="1" customWidth="1"/>
    <col min="6413" max="6413" width="30.42578125" bestFit="1" customWidth="1"/>
    <col min="6414" max="6414" width="34.5703125" bestFit="1" customWidth="1"/>
    <col min="6415" max="6415" width="47.42578125" bestFit="1" customWidth="1"/>
    <col min="6416" max="6416" width="60" bestFit="1" customWidth="1"/>
    <col min="6417" max="6417" width="52" bestFit="1" customWidth="1"/>
    <col min="6418" max="6418" width="19.140625" bestFit="1" customWidth="1"/>
    <col min="6419" max="6419" width="38.140625" bestFit="1" customWidth="1"/>
    <col min="6420" max="6420" width="40.7109375" bestFit="1" customWidth="1"/>
    <col min="6421" max="6421" width="35.85546875" bestFit="1" customWidth="1"/>
    <col min="6422" max="6422" width="48.42578125" bestFit="1" customWidth="1"/>
    <col min="6423" max="6423" width="40.42578125" bestFit="1" customWidth="1"/>
    <col min="6424" max="6424" width="38.85546875" bestFit="1" customWidth="1"/>
    <col min="6425" max="6425" width="38.140625" bestFit="1" customWidth="1"/>
    <col min="6426" max="6426" width="31.42578125" bestFit="1" customWidth="1"/>
    <col min="6427" max="6427" width="20.85546875" bestFit="1" customWidth="1"/>
    <col min="6428" max="6428" width="18.85546875" bestFit="1" customWidth="1"/>
    <col min="6429" max="6429" width="23" bestFit="1" customWidth="1"/>
    <col min="6430" max="6430" width="35.85546875" bestFit="1" customWidth="1"/>
    <col min="6431" max="6431" width="48.42578125" bestFit="1" customWidth="1"/>
    <col min="6432" max="6432" width="40.42578125" bestFit="1" customWidth="1"/>
    <col min="6433" max="6433" width="25.7109375" bestFit="1" customWidth="1"/>
    <col min="6434" max="6434" width="44.5703125" bestFit="1" customWidth="1"/>
    <col min="6435" max="6435" width="47.28515625" bestFit="1" customWidth="1"/>
    <col min="6436" max="6436" width="42.42578125" bestFit="1" customWidth="1"/>
    <col min="6437" max="6437" width="55" bestFit="1" customWidth="1"/>
    <col min="6438" max="6438" width="47" bestFit="1" customWidth="1"/>
    <col min="6439" max="6439" width="45.28515625" bestFit="1" customWidth="1"/>
    <col min="6440" max="6440" width="44.5703125" bestFit="1" customWidth="1"/>
    <col min="6441" max="6441" width="38" bestFit="1" customWidth="1"/>
    <col min="6442" max="6442" width="27.42578125" bestFit="1" customWidth="1"/>
    <col min="6443" max="6443" width="25.28515625" bestFit="1" customWidth="1"/>
    <col min="6444" max="6444" width="29.42578125" bestFit="1" customWidth="1"/>
    <col min="6445" max="6445" width="42.42578125" bestFit="1" customWidth="1"/>
    <col min="6446" max="6446" width="55" bestFit="1" customWidth="1"/>
    <col min="6447" max="6447" width="47" bestFit="1" customWidth="1"/>
    <col min="6448" max="6448" width="19.140625" bestFit="1" customWidth="1"/>
    <col min="6449" max="6449" width="38.140625" bestFit="1" customWidth="1"/>
    <col min="6450" max="6450" width="40.7109375" bestFit="1" customWidth="1"/>
    <col min="6451" max="6451" width="35.85546875" bestFit="1" customWidth="1"/>
    <col min="6452" max="6452" width="48.42578125" bestFit="1" customWidth="1"/>
    <col min="6453" max="6453" width="40.42578125" bestFit="1" customWidth="1"/>
    <col min="6454" max="6454" width="38.85546875" bestFit="1" customWidth="1"/>
    <col min="6455" max="6455" width="38.140625" bestFit="1" customWidth="1"/>
    <col min="6456" max="6456" width="31.42578125" bestFit="1" customWidth="1"/>
    <col min="6457" max="6457" width="20.85546875" bestFit="1" customWidth="1"/>
    <col min="6458" max="6458" width="18.85546875" bestFit="1" customWidth="1"/>
    <col min="6459" max="6459" width="23" bestFit="1" customWidth="1"/>
    <col min="6460" max="6460" width="35.85546875" bestFit="1" customWidth="1"/>
    <col min="6461" max="6461" width="48.42578125" bestFit="1" customWidth="1"/>
    <col min="6462" max="6462" width="40.42578125" bestFit="1" customWidth="1"/>
    <col min="6463" max="6463" width="28" bestFit="1" customWidth="1"/>
    <col min="6464" max="6464" width="47" bestFit="1" customWidth="1"/>
    <col min="6465" max="6465" width="49.5703125" bestFit="1" customWidth="1"/>
    <col min="6466" max="6466" width="44.7109375" bestFit="1" customWidth="1"/>
    <col min="6467" max="6467" width="57.28515625" bestFit="1" customWidth="1"/>
    <col min="6468" max="6468" width="49.28515625" bestFit="1" customWidth="1"/>
    <col min="6469" max="6469" width="47.7109375" bestFit="1" customWidth="1"/>
    <col min="6470" max="6470" width="47" bestFit="1" customWidth="1"/>
    <col min="6471" max="6471" width="40.28515625" bestFit="1" customWidth="1"/>
    <col min="6472" max="6472" width="29.85546875" bestFit="1" customWidth="1"/>
    <col min="6473" max="6473" width="27.7109375" bestFit="1" customWidth="1"/>
    <col min="6474" max="6474" width="31.85546875" bestFit="1" customWidth="1"/>
    <col min="6475" max="6475" width="44.7109375" bestFit="1" customWidth="1"/>
    <col min="6476" max="6476" width="57.28515625" bestFit="1" customWidth="1"/>
    <col min="6477" max="6477" width="49.28515625" bestFit="1" customWidth="1"/>
    <col min="6478" max="6478" width="31.7109375" bestFit="1" customWidth="1"/>
    <col min="6479" max="6479" width="50.7109375" bestFit="1" customWidth="1"/>
    <col min="6480" max="6480" width="53.28515625" bestFit="1" customWidth="1"/>
    <col min="6481" max="6481" width="48.42578125" bestFit="1" customWidth="1"/>
    <col min="6482" max="6482" width="61" bestFit="1" customWidth="1"/>
    <col min="6483" max="6483" width="53" bestFit="1" customWidth="1"/>
    <col min="6484" max="6484" width="51.42578125" bestFit="1" customWidth="1"/>
    <col min="6485" max="6485" width="50.7109375" bestFit="1" customWidth="1"/>
    <col min="6486" max="6486" width="44" bestFit="1" customWidth="1"/>
    <col min="6487" max="6487" width="33.42578125" bestFit="1" customWidth="1"/>
    <col min="6488" max="6488" width="31.42578125" bestFit="1" customWidth="1"/>
    <col min="6489" max="6489" width="35.5703125" bestFit="1" customWidth="1"/>
    <col min="6490" max="6490" width="48.42578125" bestFit="1" customWidth="1"/>
    <col min="6491" max="6491" width="61" bestFit="1" customWidth="1"/>
    <col min="6492" max="6492" width="53" bestFit="1" customWidth="1"/>
    <col min="6493" max="6493" width="20.7109375" bestFit="1" customWidth="1"/>
    <col min="6494" max="6494" width="38.140625" bestFit="1" customWidth="1"/>
    <col min="6495" max="6495" width="40.7109375" bestFit="1" customWidth="1"/>
    <col min="6496" max="6496" width="35.85546875" bestFit="1" customWidth="1"/>
    <col min="6497" max="6497" width="48.42578125" bestFit="1" customWidth="1"/>
    <col min="6498" max="6498" width="40.42578125" bestFit="1" customWidth="1"/>
    <col min="6499" max="6499" width="38.85546875" bestFit="1" customWidth="1"/>
    <col min="6500" max="6500" width="38.140625" bestFit="1" customWidth="1"/>
    <col min="6501" max="6501" width="31.42578125" bestFit="1" customWidth="1"/>
    <col min="6502" max="6502" width="20.85546875" bestFit="1" customWidth="1"/>
    <col min="6503" max="6503" width="18.85546875" bestFit="1" customWidth="1"/>
    <col min="6504" max="6504" width="23" bestFit="1" customWidth="1"/>
    <col min="6505" max="6505" width="35.85546875" bestFit="1" customWidth="1"/>
    <col min="6506" max="6506" width="48.42578125" bestFit="1" customWidth="1"/>
    <col min="6507" max="6507" width="40.42578125" bestFit="1" customWidth="1"/>
    <col min="6508" max="6508" width="31.42578125" bestFit="1" customWidth="1"/>
    <col min="6509" max="6509" width="50.42578125" bestFit="1" customWidth="1"/>
    <col min="6510" max="6510" width="53" bestFit="1" customWidth="1"/>
    <col min="6511" max="6511" width="48.140625" bestFit="1" customWidth="1"/>
    <col min="6512" max="6512" width="60.7109375" bestFit="1" customWidth="1"/>
    <col min="6513" max="6513" width="52.7109375" bestFit="1" customWidth="1"/>
    <col min="6514" max="6514" width="51.140625" bestFit="1" customWidth="1"/>
    <col min="6515" max="6515" width="50.42578125" bestFit="1" customWidth="1"/>
    <col min="6516" max="6516" width="43.7109375" bestFit="1" customWidth="1"/>
    <col min="6517" max="6517" width="33.140625" bestFit="1" customWidth="1"/>
    <col min="6518" max="6518" width="31.140625" bestFit="1" customWidth="1"/>
    <col min="6519" max="6519" width="35.28515625" bestFit="1" customWidth="1"/>
    <col min="6520" max="6520" width="48.140625" bestFit="1" customWidth="1"/>
    <col min="6521" max="6521" width="60.7109375" bestFit="1" customWidth="1"/>
    <col min="6522" max="6522" width="52.7109375" bestFit="1" customWidth="1"/>
    <col min="6523" max="6523" width="19.140625" bestFit="1" customWidth="1"/>
    <col min="6524" max="6524" width="38.140625" bestFit="1" customWidth="1"/>
    <col min="6525" max="6525" width="40.7109375" bestFit="1" customWidth="1"/>
    <col min="6526" max="6526" width="35.85546875" bestFit="1" customWidth="1"/>
    <col min="6527" max="6527" width="48.42578125" bestFit="1" customWidth="1"/>
    <col min="6528" max="6528" width="40.42578125" bestFit="1" customWidth="1"/>
    <col min="6529" max="6529" width="38.85546875" bestFit="1" customWidth="1"/>
    <col min="6530" max="6530" width="38.140625" bestFit="1" customWidth="1"/>
    <col min="6531" max="6531" width="31.42578125" bestFit="1" customWidth="1"/>
    <col min="6532" max="6532" width="20.85546875" bestFit="1" customWidth="1"/>
    <col min="6533" max="6533" width="18.85546875" bestFit="1" customWidth="1"/>
    <col min="6534" max="6534" width="23" bestFit="1" customWidth="1"/>
    <col min="6535" max="6535" width="35.85546875" bestFit="1" customWidth="1"/>
    <col min="6536" max="6536" width="48.42578125" bestFit="1" customWidth="1"/>
    <col min="6537" max="6537" width="40.42578125" bestFit="1" customWidth="1"/>
    <col min="6538" max="6538" width="34" bestFit="1" customWidth="1"/>
    <col min="6539" max="6539" width="52.85546875" bestFit="1" customWidth="1"/>
    <col min="6540" max="6540" width="55.5703125" bestFit="1" customWidth="1"/>
    <col min="6541" max="6541" width="50.7109375" bestFit="1" customWidth="1"/>
    <col min="6542" max="6542" width="63.28515625" bestFit="1" customWidth="1"/>
    <col min="6543" max="6543" width="55.28515625" bestFit="1" customWidth="1"/>
    <col min="6544" max="6544" width="53.5703125" bestFit="1" customWidth="1"/>
    <col min="6545" max="6545" width="52.85546875" bestFit="1" customWidth="1"/>
    <col min="6546" max="6546" width="46.28515625" bestFit="1" customWidth="1"/>
    <col min="6547" max="6547" width="35.7109375" bestFit="1" customWidth="1"/>
    <col min="6548" max="6548" width="33.5703125" bestFit="1" customWidth="1"/>
    <col min="6549" max="6549" width="37.7109375" bestFit="1" customWidth="1"/>
    <col min="6550" max="6550" width="50.7109375" bestFit="1" customWidth="1"/>
    <col min="6551" max="6551" width="63.28515625" bestFit="1" customWidth="1"/>
    <col min="6552" max="6552" width="55.28515625" bestFit="1" customWidth="1"/>
    <col min="6553" max="6553" width="19.140625" bestFit="1" customWidth="1"/>
    <col min="6554" max="6554" width="38.140625" bestFit="1" customWidth="1"/>
    <col min="6555" max="6555" width="40.7109375" bestFit="1" customWidth="1"/>
    <col min="6556" max="6556" width="35.85546875" bestFit="1" customWidth="1"/>
    <col min="6557" max="6557" width="48.42578125" bestFit="1" customWidth="1"/>
    <col min="6558" max="6558" width="40.42578125" bestFit="1" customWidth="1"/>
    <col min="6559" max="6559" width="38.85546875" bestFit="1" customWidth="1"/>
    <col min="6560" max="6560" width="38.140625" bestFit="1" customWidth="1"/>
    <col min="6561" max="6561" width="31.42578125" bestFit="1" customWidth="1"/>
    <col min="6562" max="6562" width="20.85546875" bestFit="1" customWidth="1"/>
    <col min="6563" max="6563" width="18.85546875" bestFit="1" customWidth="1"/>
    <col min="6564" max="6564" width="23" bestFit="1" customWidth="1"/>
    <col min="6565" max="6565" width="35.85546875" bestFit="1" customWidth="1"/>
    <col min="6566" max="6566" width="48.42578125" bestFit="1" customWidth="1"/>
    <col min="6567" max="6567" width="40.42578125" bestFit="1" customWidth="1"/>
    <col min="6568" max="6568" width="24.42578125" bestFit="1" customWidth="1"/>
    <col min="6569" max="6569" width="43.42578125" bestFit="1" customWidth="1"/>
    <col min="6570" max="6570" width="46" bestFit="1" customWidth="1"/>
    <col min="6571" max="6571" width="41.140625" bestFit="1" customWidth="1"/>
    <col min="6572" max="6572" width="53.7109375" bestFit="1" customWidth="1"/>
    <col min="6573" max="6573" width="45.7109375" bestFit="1" customWidth="1"/>
    <col min="6574" max="6574" width="44.140625" bestFit="1" customWidth="1"/>
    <col min="6575" max="6575" width="43.42578125" bestFit="1" customWidth="1"/>
    <col min="6576" max="6576" width="36.7109375" bestFit="1" customWidth="1"/>
    <col min="6577" max="6577" width="26.28515625" bestFit="1" customWidth="1"/>
    <col min="6578" max="6578" width="24.140625" bestFit="1" customWidth="1"/>
    <col min="6579" max="6579" width="28.28515625" bestFit="1" customWidth="1"/>
    <col min="6580" max="6580" width="41.140625" bestFit="1" customWidth="1"/>
    <col min="6581" max="6581" width="53.7109375" bestFit="1" customWidth="1"/>
    <col min="6582" max="6582" width="45.7109375" bestFit="1" customWidth="1"/>
    <col min="6583" max="6583" width="19.140625" bestFit="1" customWidth="1"/>
    <col min="6584" max="6584" width="38.140625" bestFit="1" customWidth="1"/>
    <col min="6585" max="6585" width="40.7109375" bestFit="1" customWidth="1"/>
    <col min="6586" max="6586" width="35.85546875" bestFit="1" customWidth="1"/>
    <col min="6587" max="6587" width="48.42578125" bestFit="1" customWidth="1"/>
    <col min="6588" max="6588" width="40.42578125" bestFit="1" customWidth="1"/>
    <col min="6589" max="6589" width="38.85546875" bestFit="1" customWidth="1"/>
    <col min="6590" max="6590" width="38.140625" bestFit="1" customWidth="1"/>
    <col min="6591" max="6591" width="31.42578125" bestFit="1" customWidth="1"/>
    <col min="6592" max="6592" width="20.85546875" bestFit="1" customWidth="1"/>
    <col min="6593" max="6593" width="18.85546875" bestFit="1" customWidth="1"/>
    <col min="6594" max="6594" width="23" bestFit="1" customWidth="1"/>
    <col min="6595" max="6595" width="35.85546875" bestFit="1" customWidth="1"/>
    <col min="6596" max="6596" width="48.42578125" bestFit="1" customWidth="1"/>
    <col min="6597" max="6597" width="40.42578125" bestFit="1" customWidth="1"/>
    <col min="6598" max="6598" width="28.85546875" bestFit="1" customWidth="1"/>
    <col min="6599" max="6599" width="47.85546875" bestFit="1" customWidth="1"/>
    <col min="6600" max="6600" width="50.5703125" bestFit="1" customWidth="1"/>
    <col min="6601" max="6601" width="45.5703125" bestFit="1" customWidth="1"/>
    <col min="6602" max="6602" width="58.140625" bestFit="1" customWidth="1"/>
    <col min="6603" max="6603" width="50.140625" bestFit="1" customWidth="1"/>
    <col min="6604" max="6604" width="48.5703125" bestFit="1" customWidth="1"/>
    <col min="6605" max="6605" width="47.85546875" bestFit="1" customWidth="1"/>
    <col min="6606" max="6606" width="41.140625" bestFit="1" customWidth="1"/>
    <col min="6607" max="6607" width="30.7109375" bestFit="1" customWidth="1"/>
    <col min="6608" max="6608" width="28.5703125" bestFit="1" customWidth="1"/>
    <col min="6609" max="6609" width="32.7109375" bestFit="1" customWidth="1"/>
    <col min="6610" max="6610" width="45.5703125" bestFit="1" customWidth="1"/>
    <col min="6611" max="6611" width="58.140625" bestFit="1" customWidth="1"/>
    <col min="6612" max="6612" width="50.140625" bestFit="1" customWidth="1"/>
    <col min="6613" max="6613" width="19.140625" bestFit="1" customWidth="1"/>
    <col min="6614" max="6614" width="38.140625" bestFit="1" customWidth="1"/>
    <col min="6615" max="6615" width="40.7109375" bestFit="1" customWidth="1"/>
    <col min="6616" max="6616" width="35.85546875" bestFit="1" customWidth="1"/>
    <col min="6617" max="6617" width="48.42578125" bestFit="1" customWidth="1"/>
    <col min="6618" max="6618" width="40.42578125" bestFit="1" customWidth="1"/>
    <col min="6619" max="6619" width="38.85546875" bestFit="1" customWidth="1"/>
    <col min="6620" max="6620" width="38.140625" bestFit="1" customWidth="1"/>
    <col min="6621" max="6621" width="31.42578125" bestFit="1" customWidth="1"/>
    <col min="6622" max="6622" width="20.85546875" bestFit="1" customWidth="1"/>
    <col min="6623" max="6623" width="18.85546875" bestFit="1" customWidth="1"/>
    <col min="6624" max="6624" width="23" bestFit="1" customWidth="1"/>
    <col min="6625" max="6625" width="35.85546875" bestFit="1" customWidth="1"/>
    <col min="6626" max="6626" width="48.42578125" bestFit="1" customWidth="1"/>
    <col min="6627" max="6627" width="40.42578125" bestFit="1" customWidth="1"/>
    <col min="6628" max="6628" width="35.28515625" bestFit="1" customWidth="1"/>
    <col min="6629" max="6629" width="54.140625" bestFit="1" customWidth="1"/>
    <col min="6630" max="6630" width="56.85546875" bestFit="1" customWidth="1"/>
    <col min="6631" max="6631" width="52" bestFit="1" customWidth="1"/>
    <col min="6632" max="6632" width="64.5703125" bestFit="1" customWidth="1"/>
    <col min="6633" max="6633" width="56.5703125" bestFit="1" customWidth="1"/>
    <col min="6634" max="6634" width="55" bestFit="1" customWidth="1"/>
    <col min="6635" max="6635" width="54.140625" bestFit="1" customWidth="1"/>
    <col min="6636" max="6636" width="47.5703125" bestFit="1" customWidth="1"/>
    <col min="6637" max="6637" width="37" bestFit="1" customWidth="1"/>
    <col min="6638" max="6638" width="35" bestFit="1" customWidth="1"/>
    <col min="6639" max="6639" width="39.140625" bestFit="1" customWidth="1"/>
    <col min="6640" max="6640" width="52" bestFit="1" customWidth="1"/>
    <col min="6641" max="6641" width="64.5703125" bestFit="1" customWidth="1"/>
    <col min="6642" max="6642" width="56.5703125" bestFit="1" customWidth="1"/>
    <col min="6643" max="6643" width="19.140625" bestFit="1" customWidth="1"/>
    <col min="6644" max="6644" width="38.140625" bestFit="1" customWidth="1"/>
    <col min="6645" max="6645" width="40.7109375" bestFit="1" customWidth="1"/>
    <col min="6646" max="6646" width="35.85546875" bestFit="1" customWidth="1"/>
    <col min="6647" max="6647" width="48.42578125" bestFit="1" customWidth="1"/>
    <col min="6648" max="6648" width="40.42578125" bestFit="1" customWidth="1"/>
    <col min="6649" max="6649" width="38.85546875" bestFit="1" customWidth="1"/>
    <col min="6650" max="6650" width="38.140625" bestFit="1" customWidth="1"/>
    <col min="6651" max="6651" width="31.42578125" bestFit="1" customWidth="1"/>
    <col min="6652" max="6652" width="20.85546875" bestFit="1" customWidth="1"/>
    <col min="6653" max="6653" width="18.85546875" bestFit="1" customWidth="1"/>
    <col min="6654" max="6654" width="23" bestFit="1" customWidth="1"/>
    <col min="6655" max="6655" width="35.85546875" bestFit="1" customWidth="1"/>
    <col min="6656" max="6656" width="48.42578125" bestFit="1" customWidth="1"/>
    <col min="6657" max="6657" width="40.42578125" bestFit="1" customWidth="1"/>
    <col min="6658" max="6658" width="27.7109375" bestFit="1" customWidth="1"/>
    <col min="6659" max="6659" width="46.7109375" bestFit="1" customWidth="1"/>
    <col min="6660" max="6660" width="49.28515625" bestFit="1" customWidth="1"/>
    <col min="6661" max="6661" width="44.42578125" bestFit="1" customWidth="1"/>
    <col min="6662" max="6662" width="57" bestFit="1" customWidth="1"/>
    <col min="6663" max="6663" width="49" bestFit="1" customWidth="1"/>
    <col min="6664" max="6664" width="47.42578125" bestFit="1" customWidth="1"/>
    <col min="6665" max="6665" width="46.7109375" bestFit="1" customWidth="1"/>
    <col min="6666" max="6666" width="40" bestFit="1" customWidth="1"/>
    <col min="6667" max="6667" width="29.42578125" bestFit="1" customWidth="1"/>
    <col min="6668" max="6668" width="27.42578125" bestFit="1" customWidth="1"/>
    <col min="6669" max="6669" width="31.5703125" bestFit="1" customWidth="1"/>
    <col min="6670" max="6670" width="44.42578125" bestFit="1" customWidth="1"/>
    <col min="6671" max="6671" width="57" bestFit="1" customWidth="1"/>
    <col min="6672" max="6672" width="49" bestFit="1" customWidth="1"/>
    <col min="6673" max="6673" width="19.140625" bestFit="1" customWidth="1"/>
    <col min="6674" max="6674" width="38.140625" bestFit="1" customWidth="1"/>
    <col min="6675" max="6675" width="40.7109375" bestFit="1" customWidth="1"/>
    <col min="6676" max="6676" width="35.85546875" bestFit="1" customWidth="1"/>
    <col min="6677" max="6677" width="48.42578125" bestFit="1" customWidth="1"/>
    <col min="6678" max="6678" width="40.42578125" bestFit="1" customWidth="1"/>
    <col min="6679" max="6679" width="38.85546875" bestFit="1" customWidth="1"/>
    <col min="6680" max="6680" width="38.140625" bestFit="1" customWidth="1"/>
    <col min="6681" max="6681" width="31.42578125" bestFit="1" customWidth="1"/>
    <col min="6682" max="6682" width="20.85546875" bestFit="1" customWidth="1"/>
    <col min="6683" max="6683" width="18.85546875" bestFit="1" customWidth="1"/>
    <col min="6684" max="6684" width="23" bestFit="1" customWidth="1"/>
    <col min="6685" max="6685" width="35.85546875" bestFit="1" customWidth="1"/>
    <col min="6686" max="6686" width="48.42578125" bestFit="1" customWidth="1"/>
    <col min="6687" max="6687" width="40.42578125" bestFit="1" customWidth="1"/>
    <col min="6688" max="6688" width="26" bestFit="1" customWidth="1"/>
    <col min="6689" max="6689" width="44.85546875" bestFit="1" customWidth="1"/>
    <col min="6690" max="6690" width="47.5703125" bestFit="1" customWidth="1"/>
    <col min="6691" max="6691" width="42.7109375" bestFit="1" customWidth="1"/>
    <col min="6692" max="6692" width="55.28515625" bestFit="1" customWidth="1"/>
    <col min="6693" max="6693" width="47.28515625" bestFit="1" customWidth="1"/>
    <col min="6694" max="6694" width="45.5703125" bestFit="1" customWidth="1"/>
    <col min="6695" max="6695" width="44.85546875" bestFit="1" customWidth="1"/>
    <col min="6696" max="6696" width="38.28515625" bestFit="1" customWidth="1"/>
    <col min="6697" max="6697" width="27.7109375" bestFit="1" customWidth="1"/>
    <col min="6698" max="6698" width="25.7109375" bestFit="1" customWidth="1"/>
    <col min="6699" max="6699" width="29.85546875" bestFit="1" customWidth="1"/>
    <col min="6700" max="6700" width="42.7109375" bestFit="1" customWidth="1"/>
    <col min="6701" max="6701" width="55.28515625" bestFit="1" customWidth="1"/>
    <col min="6702" max="6702" width="47.28515625" bestFit="1" customWidth="1"/>
    <col min="6703" max="6703" width="19.140625" bestFit="1" customWidth="1"/>
    <col min="6704" max="6704" width="38.140625" bestFit="1" customWidth="1"/>
    <col min="6705" max="6705" width="40.7109375" bestFit="1" customWidth="1"/>
    <col min="6706" max="6706" width="35.85546875" bestFit="1" customWidth="1"/>
    <col min="6707" max="6707" width="48.42578125" bestFit="1" customWidth="1"/>
    <col min="6708" max="6708" width="40.42578125" bestFit="1" customWidth="1"/>
    <col min="6709" max="6709" width="38.85546875" bestFit="1" customWidth="1"/>
    <col min="6710" max="6710" width="38.140625" bestFit="1" customWidth="1"/>
    <col min="6711" max="6711" width="31.42578125" bestFit="1" customWidth="1"/>
    <col min="6712" max="6712" width="20.85546875" bestFit="1" customWidth="1"/>
    <col min="6713" max="6713" width="18.85546875" bestFit="1" customWidth="1"/>
    <col min="6714" max="6714" width="23" bestFit="1" customWidth="1"/>
    <col min="6715" max="6715" width="35.85546875" bestFit="1" customWidth="1"/>
    <col min="6716" max="6716" width="48.42578125" bestFit="1" customWidth="1"/>
    <col min="6717" max="6717" width="40.42578125" bestFit="1" customWidth="1"/>
    <col min="6718" max="6718" width="26.85546875" bestFit="1" customWidth="1"/>
    <col min="6719" max="6719" width="45.7109375" bestFit="1" customWidth="1"/>
    <col min="6720" max="6720" width="48.42578125" bestFit="1" customWidth="1"/>
    <col min="6721" max="6721" width="43.5703125" bestFit="1" customWidth="1"/>
    <col min="6722" max="6722" width="56.140625" bestFit="1" customWidth="1"/>
    <col min="6723" max="6723" width="48.140625" bestFit="1" customWidth="1"/>
    <col min="6724" max="6724" width="46.5703125" bestFit="1" customWidth="1"/>
    <col min="6725" max="6725" width="45.7109375" bestFit="1" customWidth="1"/>
    <col min="6726" max="6726" width="39.140625" bestFit="1" customWidth="1"/>
    <col min="6727" max="6727" width="28.5703125" bestFit="1" customWidth="1"/>
    <col min="6728" max="6728" width="26.5703125" bestFit="1" customWidth="1"/>
    <col min="6729" max="6729" width="30.7109375" bestFit="1" customWidth="1"/>
    <col min="6730" max="6730" width="43.5703125" bestFit="1" customWidth="1"/>
    <col min="6731" max="6731" width="56.140625" bestFit="1" customWidth="1"/>
    <col min="6732" max="6732" width="48.140625" bestFit="1" customWidth="1"/>
    <col min="6733" max="6733" width="19.140625" bestFit="1" customWidth="1"/>
    <col min="6734" max="6734" width="38.140625" bestFit="1" customWidth="1"/>
    <col min="6735" max="6735" width="40.7109375" bestFit="1" customWidth="1"/>
    <col min="6736" max="6736" width="35.85546875" bestFit="1" customWidth="1"/>
    <col min="6737" max="6737" width="48.42578125" bestFit="1" customWidth="1"/>
    <col min="6738" max="6738" width="40.42578125" bestFit="1" customWidth="1"/>
    <col min="6739" max="6739" width="38.85546875" bestFit="1" customWidth="1"/>
    <col min="6740" max="6740" width="38.140625" bestFit="1" customWidth="1"/>
    <col min="6741" max="6741" width="31.42578125" bestFit="1" customWidth="1"/>
    <col min="6742" max="6742" width="20.85546875" bestFit="1" customWidth="1"/>
    <col min="6743" max="6743" width="18.85546875" bestFit="1" customWidth="1"/>
    <col min="6744" max="6744" width="23" bestFit="1" customWidth="1"/>
    <col min="6745" max="6745" width="35.85546875" bestFit="1" customWidth="1"/>
    <col min="6746" max="6746" width="48.42578125" bestFit="1" customWidth="1"/>
    <col min="6747" max="6747" width="40.42578125" bestFit="1" customWidth="1"/>
    <col min="6748" max="6748" width="27.28515625" bestFit="1" customWidth="1"/>
    <col min="6749" max="6749" width="46.28515625" bestFit="1" customWidth="1"/>
    <col min="6750" max="6750" width="48.85546875" bestFit="1" customWidth="1"/>
    <col min="6751" max="6751" width="44" bestFit="1" customWidth="1"/>
    <col min="6752" max="6752" width="56.5703125" bestFit="1" customWidth="1"/>
    <col min="6753" max="6753" width="48.5703125" bestFit="1" customWidth="1"/>
    <col min="6754" max="6754" width="47" bestFit="1" customWidth="1"/>
    <col min="6755" max="6755" width="46.28515625" bestFit="1" customWidth="1"/>
    <col min="6756" max="6756" width="39.5703125" bestFit="1" customWidth="1"/>
    <col min="6757" max="6757" width="29" bestFit="1" customWidth="1"/>
    <col min="6758" max="6758" width="27" bestFit="1" customWidth="1"/>
    <col min="6759" max="6759" width="31.140625" bestFit="1" customWidth="1"/>
    <col min="6760" max="6760" width="44" bestFit="1" customWidth="1"/>
    <col min="6761" max="6761" width="56.5703125" bestFit="1" customWidth="1"/>
    <col min="6762" max="6762" width="48.5703125" bestFit="1" customWidth="1"/>
    <col min="6763" max="6763" width="19.140625" bestFit="1" customWidth="1"/>
    <col min="6764" max="6764" width="38.140625" bestFit="1" customWidth="1"/>
    <col min="6765" max="6765" width="40.7109375" bestFit="1" customWidth="1"/>
    <col min="6766" max="6766" width="35.85546875" bestFit="1" customWidth="1"/>
    <col min="6767" max="6767" width="48.42578125" bestFit="1" customWidth="1"/>
    <col min="6768" max="6768" width="40.42578125" bestFit="1" customWidth="1"/>
    <col min="6769" max="6769" width="38.85546875" bestFit="1" customWidth="1"/>
    <col min="6770" max="6770" width="38.140625" bestFit="1" customWidth="1"/>
    <col min="6771" max="6771" width="31.42578125" bestFit="1" customWidth="1"/>
    <col min="6772" max="6772" width="20.85546875" bestFit="1" customWidth="1"/>
    <col min="6773" max="6773" width="18.85546875" bestFit="1" customWidth="1"/>
    <col min="6774" max="6774" width="23" bestFit="1" customWidth="1"/>
    <col min="6775" max="6775" width="35.85546875" bestFit="1" customWidth="1"/>
    <col min="6776" max="6776" width="48.42578125" bestFit="1" customWidth="1"/>
    <col min="6777" max="6777" width="40.42578125" bestFit="1" customWidth="1"/>
    <col min="6778" max="6778" width="33.42578125" bestFit="1" customWidth="1"/>
    <col min="6779" max="6779" width="52.42578125" bestFit="1" customWidth="1"/>
    <col min="6780" max="6780" width="55.140625" bestFit="1" customWidth="1"/>
    <col min="6781" max="6781" width="50.140625" bestFit="1" customWidth="1"/>
    <col min="6782" max="6782" width="62.85546875" bestFit="1" customWidth="1"/>
    <col min="6783" max="6783" width="54.85546875" bestFit="1" customWidth="1"/>
    <col min="6784" max="6784" width="53.140625" bestFit="1" customWidth="1"/>
    <col min="6785" max="6785" width="52.42578125" bestFit="1" customWidth="1"/>
    <col min="6786" max="6786" width="45.7109375" bestFit="1" customWidth="1"/>
    <col min="6787" max="6787" width="35.28515625" bestFit="1" customWidth="1"/>
    <col min="6788" max="6788" width="33.140625" bestFit="1" customWidth="1"/>
    <col min="6789" max="6789" width="37.28515625" bestFit="1" customWidth="1"/>
    <col min="6790" max="6790" width="50.140625" bestFit="1" customWidth="1"/>
    <col min="6791" max="6791" width="62.85546875" bestFit="1" customWidth="1"/>
    <col min="6792" max="6792" width="54.85546875" bestFit="1" customWidth="1"/>
    <col min="6793" max="6793" width="19.140625" bestFit="1" customWidth="1"/>
    <col min="6794" max="6794" width="38.140625" bestFit="1" customWidth="1"/>
    <col min="6795" max="6795" width="40.7109375" bestFit="1" customWidth="1"/>
    <col min="6796" max="6796" width="35.85546875" bestFit="1" customWidth="1"/>
    <col min="6797" max="6797" width="48.42578125" bestFit="1" customWidth="1"/>
    <col min="6798" max="6798" width="40.42578125" bestFit="1" customWidth="1"/>
    <col min="6799" max="6799" width="38.85546875" bestFit="1" customWidth="1"/>
    <col min="6800" max="6800" width="38.140625" bestFit="1" customWidth="1"/>
    <col min="6801" max="6801" width="31.42578125" bestFit="1" customWidth="1"/>
    <col min="6802" max="6802" width="20.85546875" bestFit="1" customWidth="1"/>
    <col min="6803" max="6803" width="18.85546875" bestFit="1" customWidth="1"/>
    <col min="6804" max="6804" width="23" bestFit="1" customWidth="1"/>
    <col min="6805" max="6805" width="35.85546875" bestFit="1" customWidth="1"/>
    <col min="6806" max="6806" width="48.42578125" bestFit="1" customWidth="1"/>
    <col min="6807" max="6807" width="40.42578125" bestFit="1" customWidth="1"/>
    <col min="6808" max="6808" width="31.7109375" bestFit="1" customWidth="1"/>
    <col min="6809" max="6809" width="50.7109375" bestFit="1" customWidth="1"/>
    <col min="6810" max="6810" width="53.28515625" bestFit="1" customWidth="1"/>
    <col min="6811" max="6811" width="48.42578125" bestFit="1" customWidth="1"/>
    <col min="6812" max="6812" width="61" bestFit="1" customWidth="1"/>
    <col min="6813" max="6813" width="53" bestFit="1" customWidth="1"/>
    <col min="6814" max="6814" width="51.42578125" bestFit="1" customWidth="1"/>
    <col min="6815" max="6815" width="50.7109375" bestFit="1" customWidth="1"/>
    <col min="6816" max="6816" width="44" bestFit="1" customWidth="1"/>
    <col min="6817" max="6817" width="33.42578125" bestFit="1" customWidth="1"/>
    <col min="6818" max="6818" width="31.42578125" bestFit="1" customWidth="1"/>
    <col min="6819" max="6819" width="35.5703125" bestFit="1" customWidth="1"/>
    <col min="6820" max="6820" width="48.42578125" bestFit="1" customWidth="1"/>
    <col min="6821" max="6821" width="61" bestFit="1" customWidth="1"/>
    <col min="6822" max="6822" width="53" bestFit="1" customWidth="1"/>
    <col min="6823" max="6823" width="19.140625" bestFit="1" customWidth="1"/>
    <col min="6824" max="6824" width="38.140625" bestFit="1" customWidth="1"/>
    <col min="6825" max="6825" width="40.7109375" bestFit="1" customWidth="1"/>
    <col min="6826" max="6826" width="35.85546875" bestFit="1" customWidth="1"/>
    <col min="6827" max="6827" width="48.42578125" bestFit="1" customWidth="1"/>
    <col min="6828" max="6828" width="40.42578125" bestFit="1" customWidth="1"/>
    <col min="6829" max="6829" width="38.85546875" bestFit="1" customWidth="1"/>
    <col min="6830" max="6830" width="38.140625" bestFit="1" customWidth="1"/>
    <col min="6831" max="6831" width="31.42578125" bestFit="1" customWidth="1"/>
    <col min="6832" max="6832" width="20.85546875" bestFit="1" customWidth="1"/>
    <col min="6833" max="6833" width="18.85546875" bestFit="1" customWidth="1"/>
    <col min="6834" max="6834" width="23" bestFit="1" customWidth="1"/>
    <col min="6835" max="6835" width="35.85546875" bestFit="1" customWidth="1"/>
    <col min="6836" max="6836" width="48.42578125" bestFit="1" customWidth="1"/>
    <col min="6837" max="6837" width="40.42578125" bestFit="1" customWidth="1"/>
    <col min="6838" max="6838" width="30.7109375" bestFit="1" customWidth="1"/>
    <col min="6839" max="6839" width="49.5703125" bestFit="1" customWidth="1"/>
    <col min="6840" max="6840" width="52.28515625" bestFit="1" customWidth="1"/>
    <col min="6841" max="6841" width="47.42578125" bestFit="1" customWidth="1"/>
    <col min="6842" max="6842" width="60" bestFit="1" customWidth="1"/>
    <col min="6843" max="6843" width="52" bestFit="1" customWidth="1"/>
    <col min="6844" max="6844" width="50.42578125" bestFit="1" customWidth="1"/>
    <col min="6845" max="6845" width="49.5703125" bestFit="1" customWidth="1"/>
    <col min="6846" max="6846" width="43" bestFit="1" customWidth="1"/>
    <col min="6847" max="6847" width="32.42578125" bestFit="1" customWidth="1"/>
    <col min="6848" max="6848" width="30.42578125" bestFit="1" customWidth="1"/>
    <col min="6849" max="6849" width="34.5703125" bestFit="1" customWidth="1"/>
    <col min="6850" max="6850" width="47.42578125" bestFit="1" customWidth="1"/>
    <col min="6851" max="6851" width="60" bestFit="1" customWidth="1"/>
    <col min="6852" max="6852" width="52" bestFit="1" customWidth="1"/>
    <col min="6853" max="6853" width="19.140625" bestFit="1" customWidth="1"/>
    <col min="6854" max="6854" width="38.140625" bestFit="1" customWidth="1"/>
    <col min="6855" max="6855" width="40.7109375" bestFit="1" customWidth="1"/>
    <col min="6856" max="6856" width="35.85546875" bestFit="1" customWidth="1"/>
    <col min="6857" max="6857" width="48.42578125" bestFit="1" customWidth="1"/>
    <col min="6858" max="6858" width="40.42578125" bestFit="1" customWidth="1"/>
    <col min="6859" max="6859" width="38.85546875" bestFit="1" customWidth="1"/>
    <col min="6860" max="6860" width="38.140625" bestFit="1" customWidth="1"/>
    <col min="6861" max="6861" width="31.42578125" bestFit="1" customWidth="1"/>
    <col min="6862" max="6862" width="20.85546875" bestFit="1" customWidth="1"/>
    <col min="6863" max="6863" width="18.85546875" bestFit="1" customWidth="1"/>
    <col min="6864" max="6864" width="23" bestFit="1" customWidth="1"/>
    <col min="6865" max="6865" width="35.85546875" bestFit="1" customWidth="1"/>
    <col min="6866" max="6866" width="48.42578125" bestFit="1" customWidth="1"/>
    <col min="6867" max="6867" width="40.42578125" bestFit="1" customWidth="1"/>
    <col min="6868" max="6868" width="32.28515625" bestFit="1" customWidth="1"/>
    <col min="6869" max="6869" width="51.28515625" bestFit="1" customWidth="1"/>
    <col min="6870" max="6870" width="53.85546875" bestFit="1" customWidth="1"/>
    <col min="6871" max="6871" width="49" bestFit="1" customWidth="1"/>
    <col min="6872" max="6872" width="61.5703125" bestFit="1" customWidth="1"/>
    <col min="6873" max="6873" width="53.5703125" bestFit="1" customWidth="1"/>
    <col min="6874" max="6874" width="52" bestFit="1" customWidth="1"/>
    <col min="6875" max="6875" width="51.28515625" bestFit="1" customWidth="1"/>
    <col min="6876" max="6876" width="44.5703125" bestFit="1" customWidth="1"/>
    <col min="6877" max="6877" width="34.140625" bestFit="1" customWidth="1"/>
    <col min="6878" max="6878" width="32" bestFit="1" customWidth="1"/>
    <col min="6879" max="6879" width="36.140625" bestFit="1" customWidth="1"/>
    <col min="6880" max="6880" width="49" bestFit="1" customWidth="1"/>
    <col min="6881" max="6881" width="61.5703125" bestFit="1" customWidth="1"/>
    <col min="6882" max="6882" width="53.5703125" bestFit="1" customWidth="1"/>
    <col min="6883" max="6883" width="19.140625" bestFit="1" customWidth="1"/>
    <col min="6884" max="6884" width="38.140625" bestFit="1" customWidth="1"/>
    <col min="6885" max="6885" width="40.7109375" bestFit="1" customWidth="1"/>
    <col min="6886" max="6886" width="35.85546875" bestFit="1" customWidth="1"/>
    <col min="6887" max="6887" width="48.42578125" bestFit="1" customWidth="1"/>
    <col min="6888" max="6888" width="40.42578125" bestFit="1" customWidth="1"/>
    <col min="6889" max="6889" width="38.85546875" bestFit="1" customWidth="1"/>
    <col min="6890" max="6890" width="38.140625" bestFit="1" customWidth="1"/>
    <col min="6891" max="6891" width="31.42578125" bestFit="1" customWidth="1"/>
    <col min="6892" max="6892" width="20.85546875" bestFit="1" customWidth="1"/>
    <col min="6893" max="6893" width="18.85546875" bestFit="1" customWidth="1"/>
    <col min="6894" max="6894" width="23" bestFit="1" customWidth="1"/>
    <col min="6895" max="6895" width="35.85546875" bestFit="1" customWidth="1"/>
    <col min="6896" max="6896" width="48.42578125" bestFit="1" customWidth="1"/>
    <col min="6897" max="6897" width="40.42578125" bestFit="1" customWidth="1"/>
    <col min="6898" max="6898" width="25.7109375" bestFit="1" customWidth="1"/>
    <col min="6899" max="6899" width="44.5703125" bestFit="1" customWidth="1"/>
    <col min="6900" max="6900" width="47.28515625" bestFit="1" customWidth="1"/>
    <col min="6901" max="6901" width="42.42578125" bestFit="1" customWidth="1"/>
    <col min="6902" max="6902" width="55" bestFit="1" customWidth="1"/>
    <col min="6903" max="6903" width="47" bestFit="1" customWidth="1"/>
    <col min="6904" max="6904" width="45.28515625" bestFit="1" customWidth="1"/>
    <col min="6905" max="6905" width="44.5703125" bestFit="1" customWidth="1"/>
    <col min="6906" max="6906" width="38" bestFit="1" customWidth="1"/>
    <col min="6907" max="6907" width="27.42578125" bestFit="1" customWidth="1"/>
    <col min="6908" max="6908" width="25.28515625" bestFit="1" customWidth="1"/>
    <col min="6909" max="6909" width="29.42578125" bestFit="1" customWidth="1"/>
    <col min="6910" max="6910" width="42.42578125" bestFit="1" customWidth="1"/>
    <col min="6911" max="6911" width="55" bestFit="1" customWidth="1"/>
    <col min="6912" max="6912" width="47" bestFit="1" customWidth="1"/>
    <col min="6913" max="6913" width="19.140625" bestFit="1" customWidth="1"/>
    <col min="6914" max="6914" width="38.140625" bestFit="1" customWidth="1"/>
    <col min="6915" max="6915" width="40.7109375" bestFit="1" customWidth="1"/>
    <col min="6916" max="6916" width="35.85546875" bestFit="1" customWidth="1"/>
    <col min="6917" max="6917" width="48.42578125" bestFit="1" customWidth="1"/>
    <col min="6918" max="6918" width="40.42578125" bestFit="1" customWidth="1"/>
    <col min="6919" max="6919" width="38.85546875" bestFit="1" customWidth="1"/>
    <col min="6920" max="6920" width="38.140625" bestFit="1" customWidth="1"/>
    <col min="6921" max="6921" width="31.42578125" bestFit="1" customWidth="1"/>
    <col min="6922" max="6922" width="20.85546875" bestFit="1" customWidth="1"/>
    <col min="6923" max="6923" width="18.85546875" bestFit="1" customWidth="1"/>
    <col min="6924" max="6924" width="23" bestFit="1" customWidth="1"/>
    <col min="6925" max="6925" width="35.85546875" bestFit="1" customWidth="1"/>
    <col min="6926" max="6926" width="48.42578125" bestFit="1" customWidth="1"/>
    <col min="6927" max="6927" width="40.42578125" bestFit="1" customWidth="1"/>
    <col min="6928" max="6928" width="27.42578125" bestFit="1" customWidth="1"/>
    <col min="6929" max="6929" width="46.42578125" bestFit="1" customWidth="1"/>
    <col min="6930" max="6930" width="49" bestFit="1" customWidth="1"/>
    <col min="6931" max="6931" width="44.140625" bestFit="1" customWidth="1"/>
    <col min="6932" max="6932" width="56.7109375" bestFit="1" customWidth="1"/>
    <col min="6933" max="6933" width="48.7109375" bestFit="1" customWidth="1"/>
    <col min="6934" max="6934" width="47.140625" bestFit="1" customWidth="1"/>
    <col min="6935" max="6935" width="46.42578125" bestFit="1" customWidth="1"/>
    <col min="6936" max="6936" width="39.7109375" bestFit="1" customWidth="1"/>
    <col min="6937" max="6937" width="29.140625" bestFit="1" customWidth="1"/>
    <col min="6938" max="6938" width="27.140625" bestFit="1" customWidth="1"/>
    <col min="6939" max="6939" width="31.28515625" bestFit="1" customWidth="1"/>
    <col min="6940" max="6940" width="44.140625" bestFit="1" customWidth="1"/>
    <col min="6941" max="6941" width="56.7109375" bestFit="1" customWidth="1"/>
    <col min="6942" max="6942" width="48.7109375" bestFit="1" customWidth="1"/>
    <col min="6943" max="6943" width="19.140625" bestFit="1" customWidth="1"/>
    <col min="6944" max="6944" width="38.140625" bestFit="1" customWidth="1"/>
    <col min="6945" max="6945" width="40.7109375" bestFit="1" customWidth="1"/>
    <col min="6946" max="6946" width="35.85546875" bestFit="1" customWidth="1"/>
    <col min="6947" max="6947" width="48.42578125" bestFit="1" customWidth="1"/>
    <col min="6948" max="6948" width="40.42578125" bestFit="1" customWidth="1"/>
    <col min="6949" max="6949" width="38.85546875" bestFit="1" customWidth="1"/>
    <col min="6950" max="6950" width="38.140625" bestFit="1" customWidth="1"/>
    <col min="6951" max="6951" width="31.42578125" bestFit="1" customWidth="1"/>
    <col min="6952" max="6952" width="20.85546875" bestFit="1" customWidth="1"/>
    <col min="6953" max="6953" width="18.85546875" bestFit="1" customWidth="1"/>
    <col min="6954" max="6954" width="23" bestFit="1" customWidth="1"/>
    <col min="6955" max="6955" width="35.85546875" bestFit="1" customWidth="1"/>
    <col min="6956" max="6956" width="48.42578125" bestFit="1" customWidth="1"/>
    <col min="6957" max="6957" width="40.42578125" bestFit="1" customWidth="1"/>
    <col min="6958" max="6958" width="28" bestFit="1" customWidth="1"/>
    <col min="6959" max="6959" width="47" bestFit="1" customWidth="1"/>
    <col min="6960" max="6960" width="49.5703125" bestFit="1" customWidth="1"/>
    <col min="6961" max="6961" width="44.7109375" bestFit="1" customWidth="1"/>
    <col min="6962" max="6962" width="57.28515625" bestFit="1" customWidth="1"/>
    <col min="6963" max="6963" width="49.28515625" bestFit="1" customWidth="1"/>
    <col min="6964" max="6964" width="47.7109375" bestFit="1" customWidth="1"/>
    <col min="6965" max="6965" width="47" bestFit="1" customWidth="1"/>
    <col min="6966" max="6966" width="40.28515625" bestFit="1" customWidth="1"/>
    <col min="6967" max="6967" width="29.85546875" bestFit="1" customWidth="1"/>
    <col min="6968" max="6968" width="27.7109375" bestFit="1" customWidth="1"/>
    <col min="6969" max="6969" width="31.85546875" bestFit="1" customWidth="1"/>
    <col min="6970" max="6970" width="44.7109375" bestFit="1" customWidth="1"/>
    <col min="6971" max="6971" width="57.28515625" bestFit="1" customWidth="1"/>
    <col min="6972" max="6972" width="49.28515625" bestFit="1" customWidth="1"/>
    <col min="6973" max="6973" width="37.7109375" bestFit="1" customWidth="1"/>
    <col min="6974" max="6974" width="56.7109375" bestFit="1" customWidth="1"/>
    <col min="6975" max="6975" width="59.42578125" bestFit="1" customWidth="1"/>
    <col min="6976" max="6976" width="54.5703125" bestFit="1" customWidth="1"/>
    <col min="6977" max="6977" width="67.140625" bestFit="1" customWidth="1"/>
    <col min="6978" max="6978" width="59.140625" bestFit="1" customWidth="1"/>
    <col min="6979" max="6979" width="57.42578125" bestFit="1" customWidth="1"/>
    <col min="6980" max="6980" width="56.7109375" bestFit="1" customWidth="1"/>
    <col min="6981" max="6981" width="50" bestFit="1" customWidth="1"/>
    <col min="6982" max="6982" width="39.5703125" bestFit="1" customWidth="1"/>
    <col min="6983" max="6983" width="37.42578125" bestFit="1" customWidth="1"/>
    <col min="6984" max="6984" width="41.5703125" bestFit="1" customWidth="1"/>
    <col min="6985" max="6985" width="54.5703125" bestFit="1" customWidth="1"/>
    <col min="6986" max="6986" width="67.140625" bestFit="1" customWidth="1"/>
    <col min="6987" max="6987" width="59.140625" bestFit="1" customWidth="1"/>
    <col min="6988" max="6988" width="19.140625" bestFit="1" customWidth="1"/>
    <col min="6989" max="6989" width="38.140625" bestFit="1" customWidth="1"/>
    <col min="6990" max="6990" width="40.7109375" bestFit="1" customWidth="1"/>
    <col min="6991" max="6991" width="35.85546875" bestFit="1" customWidth="1"/>
    <col min="6992" max="6992" width="48.42578125" bestFit="1" customWidth="1"/>
    <col min="6993" max="6993" width="40.42578125" bestFit="1" customWidth="1"/>
    <col min="6994" max="6994" width="38.85546875" bestFit="1" customWidth="1"/>
    <col min="6995" max="6995" width="38.140625" bestFit="1" customWidth="1"/>
    <col min="6996" max="6996" width="31.42578125" bestFit="1" customWidth="1"/>
    <col min="6997" max="6997" width="20.85546875" bestFit="1" customWidth="1"/>
    <col min="6998" max="6998" width="18.85546875" bestFit="1" customWidth="1"/>
    <col min="6999" max="6999" width="23" bestFit="1" customWidth="1"/>
    <col min="7000" max="7000" width="35.85546875" bestFit="1" customWidth="1"/>
    <col min="7001" max="7001" width="48.42578125" bestFit="1" customWidth="1"/>
    <col min="7002" max="7002" width="40.42578125" bestFit="1" customWidth="1"/>
    <col min="7003" max="7003" width="31.42578125" bestFit="1" customWidth="1"/>
    <col min="7004" max="7004" width="50.42578125" bestFit="1" customWidth="1"/>
    <col min="7005" max="7005" width="53" bestFit="1" customWidth="1"/>
    <col min="7006" max="7006" width="48.140625" bestFit="1" customWidth="1"/>
    <col min="7007" max="7007" width="60.7109375" bestFit="1" customWidth="1"/>
    <col min="7008" max="7008" width="52.7109375" bestFit="1" customWidth="1"/>
    <col min="7009" max="7009" width="51.140625" bestFit="1" customWidth="1"/>
    <col min="7010" max="7010" width="50.42578125" bestFit="1" customWidth="1"/>
    <col min="7011" max="7011" width="43.7109375" bestFit="1" customWidth="1"/>
    <col min="7012" max="7012" width="33.140625" bestFit="1" customWidth="1"/>
    <col min="7013" max="7013" width="31.140625" bestFit="1" customWidth="1"/>
    <col min="7014" max="7014" width="35.28515625" bestFit="1" customWidth="1"/>
    <col min="7015" max="7015" width="48.140625" bestFit="1" customWidth="1"/>
    <col min="7016" max="7016" width="60.7109375" bestFit="1" customWidth="1"/>
    <col min="7017" max="7017" width="52.7109375" bestFit="1" customWidth="1"/>
    <col min="7018" max="7018" width="19.140625" bestFit="1" customWidth="1"/>
    <col min="7019" max="7019" width="38.140625" bestFit="1" customWidth="1"/>
    <col min="7020" max="7020" width="40.7109375" bestFit="1" customWidth="1"/>
    <col min="7021" max="7021" width="35.85546875" bestFit="1" customWidth="1"/>
    <col min="7022" max="7022" width="48.42578125" bestFit="1" customWidth="1"/>
    <col min="7023" max="7023" width="40.42578125" bestFit="1" customWidth="1"/>
    <col min="7024" max="7024" width="38.85546875" bestFit="1" customWidth="1"/>
    <col min="7025" max="7025" width="38.140625" bestFit="1" customWidth="1"/>
    <col min="7026" max="7026" width="31.42578125" bestFit="1" customWidth="1"/>
    <col min="7027" max="7027" width="20.85546875" bestFit="1" customWidth="1"/>
    <col min="7028" max="7028" width="18.85546875" bestFit="1" customWidth="1"/>
    <col min="7029" max="7029" width="23" bestFit="1" customWidth="1"/>
    <col min="7030" max="7030" width="35.85546875" bestFit="1" customWidth="1"/>
    <col min="7031" max="7031" width="48.42578125" bestFit="1" customWidth="1"/>
    <col min="7032" max="7032" width="40.42578125" bestFit="1" customWidth="1"/>
    <col min="7033" max="7033" width="34" bestFit="1" customWidth="1"/>
    <col min="7034" max="7034" width="52.85546875" bestFit="1" customWidth="1"/>
    <col min="7035" max="7035" width="55.5703125" bestFit="1" customWidth="1"/>
    <col min="7036" max="7036" width="50.7109375" bestFit="1" customWidth="1"/>
    <col min="7037" max="7037" width="63.28515625" bestFit="1" customWidth="1"/>
    <col min="7038" max="7038" width="55.28515625" bestFit="1" customWidth="1"/>
    <col min="7039" max="7039" width="53.5703125" bestFit="1" customWidth="1"/>
    <col min="7040" max="7040" width="52.85546875" bestFit="1" customWidth="1"/>
    <col min="7041" max="7041" width="46.28515625" bestFit="1" customWidth="1"/>
    <col min="7042" max="7042" width="35.7109375" bestFit="1" customWidth="1"/>
    <col min="7043" max="7043" width="33.5703125" bestFit="1" customWidth="1"/>
    <col min="7044" max="7044" width="37.7109375" bestFit="1" customWidth="1"/>
    <col min="7045" max="7045" width="50.7109375" bestFit="1" customWidth="1"/>
    <col min="7046" max="7046" width="63.28515625" bestFit="1" customWidth="1"/>
    <col min="7047" max="7047" width="55.28515625" bestFit="1" customWidth="1"/>
    <col min="7048" max="7048" width="19.140625" bestFit="1" customWidth="1"/>
    <col min="7049" max="7049" width="38.140625" bestFit="1" customWidth="1"/>
    <col min="7050" max="7050" width="40.7109375" bestFit="1" customWidth="1"/>
    <col min="7051" max="7051" width="35.85546875" bestFit="1" customWidth="1"/>
    <col min="7052" max="7052" width="48.42578125" bestFit="1" customWidth="1"/>
    <col min="7053" max="7053" width="40.42578125" bestFit="1" customWidth="1"/>
    <col min="7054" max="7054" width="38.85546875" bestFit="1" customWidth="1"/>
    <col min="7055" max="7055" width="38.140625" bestFit="1" customWidth="1"/>
    <col min="7056" max="7056" width="31.42578125" bestFit="1" customWidth="1"/>
    <col min="7057" max="7057" width="20.85546875" bestFit="1" customWidth="1"/>
    <col min="7058" max="7058" width="18.85546875" bestFit="1" customWidth="1"/>
    <col min="7059" max="7059" width="23" bestFit="1" customWidth="1"/>
    <col min="7060" max="7060" width="35.85546875" bestFit="1" customWidth="1"/>
    <col min="7061" max="7061" width="48.42578125" bestFit="1" customWidth="1"/>
    <col min="7062" max="7062" width="40.42578125" bestFit="1" customWidth="1"/>
    <col min="7063" max="7063" width="28.5703125" bestFit="1" customWidth="1"/>
    <col min="7064" max="7064" width="47.5703125" bestFit="1" customWidth="1"/>
    <col min="7065" max="7065" width="50.140625" bestFit="1" customWidth="1"/>
    <col min="7066" max="7066" width="45.28515625" bestFit="1" customWidth="1"/>
    <col min="7067" max="7067" width="57.85546875" bestFit="1" customWidth="1"/>
    <col min="7068" max="7068" width="49.85546875" bestFit="1" customWidth="1"/>
    <col min="7069" max="7069" width="48.28515625" bestFit="1" customWidth="1"/>
    <col min="7070" max="7070" width="47.5703125" bestFit="1" customWidth="1"/>
    <col min="7071" max="7071" width="40.85546875" bestFit="1" customWidth="1"/>
    <col min="7072" max="7072" width="30.42578125" bestFit="1" customWidth="1"/>
    <col min="7073" max="7073" width="28.28515625" bestFit="1" customWidth="1"/>
    <col min="7074" max="7074" width="32.42578125" bestFit="1" customWidth="1"/>
    <col min="7075" max="7075" width="45.28515625" bestFit="1" customWidth="1"/>
    <col min="7076" max="7076" width="57.85546875" bestFit="1" customWidth="1"/>
    <col min="7077" max="7077" width="49.85546875" bestFit="1" customWidth="1"/>
    <col min="7078" max="7078" width="19.140625" bestFit="1" customWidth="1"/>
    <col min="7079" max="7079" width="38.140625" bestFit="1" customWidth="1"/>
    <col min="7080" max="7080" width="40.7109375" bestFit="1" customWidth="1"/>
    <col min="7081" max="7081" width="35.85546875" bestFit="1" customWidth="1"/>
    <col min="7082" max="7082" width="48.42578125" bestFit="1" customWidth="1"/>
    <col min="7083" max="7083" width="40.42578125" bestFit="1" customWidth="1"/>
    <col min="7084" max="7084" width="38.85546875" bestFit="1" customWidth="1"/>
    <col min="7085" max="7085" width="38.140625" bestFit="1" customWidth="1"/>
    <col min="7086" max="7086" width="31.42578125" bestFit="1" customWidth="1"/>
    <col min="7087" max="7087" width="20.85546875" bestFit="1" customWidth="1"/>
    <col min="7088" max="7088" width="18.85546875" bestFit="1" customWidth="1"/>
    <col min="7089" max="7089" width="23" bestFit="1" customWidth="1"/>
    <col min="7090" max="7090" width="35.85546875" bestFit="1" customWidth="1"/>
    <col min="7091" max="7091" width="48.42578125" bestFit="1" customWidth="1"/>
    <col min="7092" max="7092" width="40.42578125" bestFit="1" customWidth="1"/>
    <col min="7093" max="7093" width="24.42578125" bestFit="1" customWidth="1"/>
    <col min="7094" max="7094" width="43.42578125" bestFit="1" customWidth="1"/>
    <col min="7095" max="7095" width="46" bestFit="1" customWidth="1"/>
    <col min="7096" max="7096" width="41.140625" bestFit="1" customWidth="1"/>
    <col min="7097" max="7097" width="53.7109375" bestFit="1" customWidth="1"/>
    <col min="7098" max="7098" width="45.7109375" bestFit="1" customWidth="1"/>
    <col min="7099" max="7099" width="44.140625" bestFit="1" customWidth="1"/>
    <col min="7100" max="7100" width="43.42578125" bestFit="1" customWidth="1"/>
    <col min="7101" max="7101" width="36.7109375" bestFit="1" customWidth="1"/>
    <col min="7102" max="7102" width="26.28515625" bestFit="1" customWidth="1"/>
    <col min="7103" max="7103" width="24.140625" bestFit="1" customWidth="1"/>
    <col min="7104" max="7104" width="28.28515625" bestFit="1" customWidth="1"/>
    <col min="7105" max="7105" width="41.140625" bestFit="1" customWidth="1"/>
    <col min="7106" max="7106" width="53.7109375" bestFit="1" customWidth="1"/>
    <col min="7107" max="7107" width="45.7109375" bestFit="1" customWidth="1"/>
    <col min="7108" max="7108" width="19.140625" bestFit="1" customWidth="1"/>
    <col min="7109" max="7109" width="38.140625" bestFit="1" customWidth="1"/>
    <col min="7110" max="7110" width="40.7109375" bestFit="1" customWidth="1"/>
    <col min="7111" max="7111" width="35.85546875" bestFit="1" customWidth="1"/>
    <col min="7112" max="7112" width="48.42578125" bestFit="1" customWidth="1"/>
    <col min="7113" max="7113" width="40.42578125" bestFit="1" customWidth="1"/>
    <col min="7114" max="7114" width="38.85546875" bestFit="1" customWidth="1"/>
    <col min="7115" max="7115" width="38.140625" bestFit="1" customWidth="1"/>
    <col min="7116" max="7116" width="31.42578125" bestFit="1" customWidth="1"/>
    <col min="7117" max="7117" width="20.85546875" bestFit="1" customWidth="1"/>
    <col min="7118" max="7118" width="18.85546875" bestFit="1" customWidth="1"/>
    <col min="7119" max="7119" width="23" bestFit="1" customWidth="1"/>
    <col min="7120" max="7120" width="35.85546875" bestFit="1" customWidth="1"/>
    <col min="7121" max="7121" width="48.42578125" bestFit="1" customWidth="1"/>
    <col min="7122" max="7122" width="40.42578125" bestFit="1" customWidth="1"/>
    <col min="7123" max="7123" width="28.85546875" bestFit="1" customWidth="1"/>
    <col min="7124" max="7124" width="47.85546875" bestFit="1" customWidth="1"/>
    <col min="7125" max="7125" width="50.5703125" bestFit="1" customWidth="1"/>
    <col min="7126" max="7126" width="45.5703125" bestFit="1" customWidth="1"/>
    <col min="7127" max="7127" width="58.140625" bestFit="1" customWidth="1"/>
    <col min="7128" max="7128" width="50.140625" bestFit="1" customWidth="1"/>
    <col min="7129" max="7129" width="48.5703125" bestFit="1" customWidth="1"/>
    <col min="7130" max="7130" width="47.85546875" bestFit="1" customWidth="1"/>
    <col min="7131" max="7131" width="41.140625" bestFit="1" customWidth="1"/>
    <col min="7132" max="7132" width="30.7109375" bestFit="1" customWidth="1"/>
    <col min="7133" max="7133" width="28.5703125" bestFit="1" customWidth="1"/>
    <col min="7134" max="7134" width="32.7109375" bestFit="1" customWidth="1"/>
    <col min="7135" max="7135" width="45.5703125" bestFit="1" customWidth="1"/>
    <col min="7136" max="7136" width="58.140625" bestFit="1" customWidth="1"/>
    <col min="7137" max="7137" width="50.140625" bestFit="1" customWidth="1"/>
    <col min="7138" max="7138" width="19.140625" bestFit="1" customWidth="1"/>
    <col min="7139" max="7139" width="38.140625" bestFit="1" customWidth="1"/>
    <col min="7140" max="7140" width="40.7109375" bestFit="1" customWidth="1"/>
    <col min="7141" max="7141" width="35.85546875" bestFit="1" customWidth="1"/>
    <col min="7142" max="7142" width="48.42578125" bestFit="1" customWidth="1"/>
    <col min="7143" max="7143" width="40.42578125" bestFit="1" customWidth="1"/>
    <col min="7144" max="7144" width="38.85546875" bestFit="1" customWidth="1"/>
    <col min="7145" max="7145" width="38.140625" bestFit="1" customWidth="1"/>
    <col min="7146" max="7146" width="31.42578125" bestFit="1" customWidth="1"/>
    <col min="7147" max="7147" width="20.85546875" bestFit="1" customWidth="1"/>
    <col min="7148" max="7148" width="18.85546875" bestFit="1" customWidth="1"/>
    <col min="7149" max="7149" width="23" bestFit="1" customWidth="1"/>
    <col min="7150" max="7150" width="35.85546875" bestFit="1" customWidth="1"/>
    <col min="7151" max="7151" width="48.42578125" bestFit="1" customWidth="1"/>
    <col min="7152" max="7152" width="40.42578125" bestFit="1" customWidth="1"/>
    <col min="7153" max="7153" width="35.28515625" bestFit="1" customWidth="1"/>
    <col min="7154" max="7154" width="54.140625" bestFit="1" customWidth="1"/>
    <col min="7155" max="7155" width="56.85546875" bestFit="1" customWidth="1"/>
    <col min="7156" max="7156" width="52" bestFit="1" customWidth="1"/>
    <col min="7157" max="7157" width="64.5703125" bestFit="1" customWidth="1"/>
    <col min="7158" max="7158" width="56.5703125" bestFit="1" customWidth="1"/>
    <col min="7159" max="7159" width="55" bestFit="1" customWidth="1"/>
    <col min="7160" max="7160" width="54.140625" bestFit="1" customWidth="1"/>
    <col min="7161" max="7161" width="47.5703125" bestFit="1" customWidth="1"/>
    <col min="7162" max="7162" width="37" bestFit="1" customWidth="1"/>
    <col min="7163" max="7163" width="35" bestFit="1" customWidth="1"/>
    <col min="7164" max="7164" width="39.140625" bestFit="1" customWidth="1"/>
    <col min="7165" max="7165" width="52" bestFit="1" customWidth="1"/>
    <col min="7166" max="7166" width="64.5703125" bestFit="1" customWidth="1"/>
    <col min="7167" max="7167" width="56.5703125" bestFit="1" customWidth="1"/>
    <col min="7168" max="7168" width="19.140625" bestFit="1" customWidth="1"/>
    <col min="7169" max="7169" width="38.140625" bestFit="1" customWidth="1"/>
    <col min="7170" max="7170" width="40.7109375" bestFit="1" customWidth="1"/>
    <col min="7171" max="7171" width="35.85546875" bestFit="1" customWidth="1"/>
    <col min="7172" max="7172" width="48.42578125" bestFit="1" customWidth="1"/>
    <col min="7173" max="7173" width="40.42578125" bestFit="1" customWidth="1"/>
    <col min="7174" max="7174" width="38.85546875" bestFit="1" customWidth="1"/>
    <col min="7175" max="7175" width="38.140625" bestFit="1" customWidth="1"/>
    <col min="7176" max="7176" width="31.42578125" bestFit="1" customWidth="1"/>
    <col min="7177" max="7177" width="20.85546875" bestFit="1" customWidth="1"/>
    <col min="7178" max="7178" width="18.85546875" bestFit="1" customWidth="1"/>
    <col min="7179" max="7179" width="23" bestFit="1" customWidth="1"/>
    <col min="7180" max="7180" width="35.85546875" bestFit="1" customWidth="1"/>
    <col min="7181" max="7181" width="48.42578125" bestFit="1" customWidth="1"/>
    <col min="7182" max="7182" width="40.42578125" bestFit="1" customWidth="1"/>
    <col min="7183" max="7183" width="27.140625" bestFit="1" customWidth="1"/>
    <col min="7184" max="7184" width="46" bestFit="1" customWidth="1"/>
    <col min="7185" max="7185" width="48.7109375" bestFit="1" customWidth="1"/>
    <col min="7186" max="7186" width="43.85546875" bestFit="1" customWidth="1"/>
    <col min="7187" max="7187" width="56.42578125" bestFit="1" customWidth="1"/>
    <col min="7188" max="7188" width="48.42578125" bestFit="1" customWidth="1"/>
    <col min="7189" max="7189" width="46.85546875" bestFit="1" customWidth="1"/>
    <col min="7190" max="7190" width="46" bestFit="1" customWidth="1"/>
    <col min="7191" max="7191" width="39.42578125" bestFit="1" customWidth="1"/>
    <col min="7192" max="7192" width="28.85546875" bestFit="1" customWidth="1"/>
    <col min="7193" max="7193" width="26.85546875" bestFit="1" customWidth="1"/>
    <col min="7194" max="7194" width="31" bestFit="1" customWidth="1"/>
    <col min="7195" max="7195" width="43.85546875" bestFit="1" customWidth="1"/>
    <col min="7196" max="7196" width="56.42578125" bestFit="1" customWidth="1"/>
    <col min="7197" max="7197" width="48.42578125" bestFit="1" customWidth="1"/>
    <col min="7198" max="7198" width="19.140625" bestFit="1" customWidth="1"/>
    <col min="7199" max="7199" width="38.140625" bestFit="1" customWidth="1"/>
    <col min="7200" max="7200" width="40.7109375" bestFit="1" customWidth="1"/>
    <col min="7201" max="7201" width="35.85546875" bestFit="1" customWidth="1"/>
    <col min="7202" max="7202" width="48.42578125" bestFit="1" customWidth="1"/>
    <col min="7203" max="7203" width="40.42578125" bestFit="1" customWidth="1"/>
    <col min="7204" max="7204" width="38.85546875" bestFit="1" customWidth="1"/>
    <col min="7205" max="7205" width="38.140625" bestFit="1" customWidth="1"/>
    <col min="7206" max="7206" width="31.42578125" bestFit="1" customWidth="1"/>
    <col min="7207" max="7207" width="20.85546875" bestFit="1" customWidth="1"/>
    <col min="7208" max="7208" width="18.85546875" bestFit="1" customWidth="1"/>
    <col min="7209" max="7209" width="23" bestFit="1" customWidth="1"/>
    <col min="7210" max="7210" width="35.85546875" bestFit="1" customWidth="1"/>
    <col min="7211" max="7211" width="48.42578125" bestFit="1" customWidth="1"/>
    <col min="7212" max="7212" width="40.42578125" bestFit="1" customWidth="1"/>
    <col min="7213" max="7213" width="26" bestFit="1" customWidth="1"/>
    <col min="7214" max="7214" width="44.85546875" bestFit="1" customWidth="1"/>
    <col min="7215" max="7215" width="47.5703125" bestFit="1" customWidth="1"/>
    <col min="7216" max="7216" width="42.7109375" bestFit="1" customWidth="1"/>
    <col min="7217" max="7217" width="55.28515625" bestFit="1" customWidth="1"/>
    <col min="7218" max="7218" width="47.28515625" bestFit="1" customWidth="1"/>
    <col min="7219" max="7219" width="45.5703125" bestFit="1" customWidth="1"/>
    <col min="7220" max="7220" width="44.85546875" bestFit="1" customWidth="1"/>
    <col min="7221" max="7221" width="38.28515625" bestFit="1" customWidth="1"/>
    <col min="7222" max="7222" width="27.7109375" bestFit="1" customWidth="1"/>
    <col min="7223" max="7223" width="25.7109375" bestFit="1" customWidth="1"/>
    <col min="7224" max="7224" width="29.85546875" bestFit="1" customWidth="1"/>
    <col min="7225" max="7225" width="42.7109375" bestFit="1" customWidth="1"/>
    <col min="7226" max="7226" width="55.28515625" bestFit="1" customWidth="1"/>
    <col min="7227" max="7227" width="47.28515625" bestFit="1" customWidth="1"/>
    <col min="7228" max="7228" width="19.140625" bestFit="1" customWidth="1"/>
    <col min="7229" max="7229" width="38.140625" bestFit="1" customWidth="1"/>
    <col min="7230" max="7230" width="40.7109375" bestFit="1" customWidth="1"/>
    <col min="7231" max="7231" width="35.85546875" bestFit="1" customWidth="1"/>
    <col min="7232" max="7232" width="48.42578125" bestFit="1" customWidth="1"/>
    <col min="7233" max="7233" width="40.42578125" bestFit="1" customWidth="1"/>
    <col min="7234" max="7234" width="38.85546875" bestFit="1" customWidth="1"/>
    <col min="7235" max="7235" width="38.140625" bestFit="1" customWidth="1"/>
    <col min="7236" max="7236" width="31.42578125" bestFit="1" customWidth="1"/>
    <col min="7237" max="7237" width="20.85546875" bestFit="1" customWidth="1"/>
    <col min="7238" max="7238" width="18.85546875" bestFit="1" customWidth="1"/>
    <col min="7239" max="7239" width="23" bestFit="1" customWidth="1"/>
    <col min="7240" max="7240" width="35.85546875" bestFit="1" customWidth="1"/>
    <col min="7241" max="7241" width="48.42578125" bestFit="1" customWidth="1"/>
    <col min="7242" max="7242" width="40.42578125" bestFit="1" customWidth="1"/>
    <col min="7243" max="7243" width="27.28515625" bestFit="1" customWidth="1"/>
    <col min="7244" max="7244" width="46.28515625" bestFit="1" customWidth="1"/>
    <col min="7245" max="7245" width="48.85546875" bestFit="1" customWidth="1"/>
    <col min="7246" max="7246" width="44" bestFit="1" customWidth="1"/>
    <col min="7247" max="7247" width="56.5703125" bestFit="1" customWidth="1"/>
    <col min="7248" max="7248" width="48.5703125" bestFit="1" customWidth="1"/>
    <col min="7249" max="7249" width="47" bestFit="1" customWidth="1"/>
    <col min="7250" max="7250" width="46.28515625" bestFit="1" customWidth="1"/>
    <col min="7251" max="7251" width="39.5703125" bestFit="1" customWidth="1"/>
    <col min="7252" max="7252" width="29" bestFit="1" customWidth="1"/>
    <col min="7253" max="7253" width="27" bestFit="1" customWidth="1"/>
    <col min="7254" max="7254" width="31.140625" bestFit="1" customWidth="1"/>
    <col min="7255" max="7255" width="44" bestFit="1" customWidth="1"/>
    <col min="7256" max="7256" width="56.5703125" bestFit="1" customWidth="1"/>
    <col min="7257" max="7257" width="48.5703125" bestFit="1" customWidth="1"/>
    <col min="7258" max="7258" width="19.140625" bestFit="1" customWidth="1"/>
    <col min="7259" max="7259" width="38.140625" bestFit="1" customWidth="1"/>
    <col min="7260" max="7260" width="40.7109375" bestFit="1" customWidth="1"/>
    <col min="7261" max="7261" width="35.85546875" bestFit="1" customWidth="1"/>
    <col min="7262" max="7262" width="48.42578125" bestFit="1" customWidth="1"/>
    <col min="7263" max="7263" width="40.42578125" bestFit="1" customWidth="1"/>
    <col min="7264" max="7264" width="38.85546875" bestFit="1" customWidth="1"/>
    <col min="7265" max="7265" width="38.140625" bestFit="1" customWidth="1"/>
    <col min="7266" max="7266" width="31.42578125" bestFit="1" customWidth="1"/>
    <col min="7267" max="7267" width="20.85546875" bestFit="1" customWidth="1"/>
    <col min="7268" max="7268" width="18.85546875" bestFit="1" customWidth="1"/>
    <col min="7269" max="7269" width="23" bestFit="1" customWidth="1"/>
    <col min="7270" max="7270" width="35.85546875" bestFit="1" customWidth="1"/>
    <col min="7271" max="7271" width="48.42578125" bestFit="1" customWidth="1"/>
    <col min="7272" max="7272" width="40.42578125" bestFit="1" customWidth="1"/>
    <col min="7273" max="7273" width="27.28515625" bestFit="1" customWidth="1"/>
    <col min="7274" max="7274" width="46.28515625" bestFit="1" customWidth="1"/>
    <col min="7275" max="7275" width="48.85546875" bestFit="1" customWidth="1"/>
    <col min="7276" max="7276" width="44" bestFit="1" customWidth="1"/>
    <col min="7277" max="7277" width="56.5703125" bestFit="1" customWidth="1"/>
    <col min="7278" max="7278" width="48.5703125" bestFit="1" customWidth="1"/>
    <col min="7279" max="7279" width="47" bestFit="1" customWidth="1"/>
    <col min="7280" max="7280" width="46.28515625" bestFit="1" customWidth="1"/>
    <col min="7281" max="7281" width="39.5703125" bestFit="1" customWidth="1"/>
    <col min="7282" max="7282" width="29" bestFit="1" customWidth="1"/>
    <col min="7283" max="7283" width="27" bestFit="1" customWidth="1"/>
    <col min="7284" max="7284" width="31.140625" bestFit="1" customWidth="1"/>
    <col min="7285" max="7285" width="44" bestFit="1" customWidth="1"/>
    <col min="7286" max="7286" width="56.5703125" bestFit="1" customWidth="1"/>
    <col min="7287" max="7287" width="48.5703125" bestFit="1" customWidth="1"/>
    <col min="7288" max="7288" width="19.140625" bestFit="1" customWidth="1"/>
    <col min="7289" max="7289" width="38.140625" bestFit="1" customWidth="1"/>
    <col min="7290" max="7290" width="40.7109375" bestFit="1" customWidth="1"/>
    <col min="7291" max="7291" width="35.85546875" bestFit="1" customWidth="1"/>
    <col min="7292" max="7292" width="48.42578125" bestFit="1" customWidth="1"/>
    <col min="7293" max="7293" width="40.42578125" bestFit="1" customWidth="1"/>
    <col min="7294" max="7294" width="38.85546875" bestFit="1" customWidth="1"/>
    <col min="7295" max="7295" width="38.140625" bestFit="1" customWidth="1"/>
    <col min="7296" max="7296" width="31.42578125" bestFit="1" customWidth="1"/>
    <col min="7297" max="7297" width="20.85546875" bestFit="1" customWidth="1"/>
    <col min="7298" max="7298" width="18.85546875" bestFit="1" customWidth="1"/>
    <col min="7299" max="7299" width="23" bestFit="1" customWidth="1"/>
    <col min="7300" max="7300" width="35.85546875" bestFit="1" customWidth="1"/>
    <col min="7301" max="7301" width="48.42578125" bestFit="1" customWidth="1"/>
    <col min="7302" max="7302" width="40.42578125" bestFit="1" customWidth="1"/>
    <col min="7303" max="7303" width="33.42578125" bestFit="1" customWidth="1"/>
    <col min="7304" max="7304" width="52.42578125" bestFit="1" customWidth="1"/>
    <col min="7305" max="7305" width="55.140625" bestFit="1" customWidth="1"/>
    <col min="7306" max="7306" width="50.140625" bestFit="1" customWidth="1"/>
    <col min="7307" max="7307" width="62.85546875" bestFit="1" customWidth="1"/>
    <col min="7308" max="7308" width="54.85546875" bestFit="1" customWidth="1"/>
    <col min="7309" max="7309" width="53.140625" bestFit="1" customWidth="1"/>
    <col min="7310" max="7310" width="52.42578125" bestFit="1" customWidth="1"/>
    <col min="7311" max="7311" width="45.7109375" bestFit="1" customWidth="1"/>
    <col min="7312" max="7312" width="35.28515625" bestFit="1" customWidth="1"/>
    <col min="7313" max="7313" width="33.140625" bestFit="1" customWidth="1"/>
    <col min="7314" max="7314" width="37.28515625" bestFit="1" customWidth="1"/>
    <col min="7315" max="7315" width="50.140625" bestFit="1" customWidth="1"/>
    <col min="7316" max="7316" width="62.85546875" bestFit="1" customWidth="1"/>
    <col min="7317" max="7317" width="54.85546875" bestFit="1" customWidth="1"/>
    <col min="7318" max="7318" width="19.140625" bestFit="1" customWidth="1"/>
    <col min="7319" max="7319" width="38.140625" bestFit="1" customWidth="1"/>
    <col min="7320" max="7320" width="40.7109375" bestFit="1" customWidth="1"/>
    <col min="7321" max="7321" width="35.85546875" bestFit="1" customWidth="1"/>
    <col min="7322" max="7322" width="48.42578125" bestFit="1" customWidth="1"/>
    <col min="7323" max="7323" width="40.42578125" bestFit="1" customWidth="1"/>
    <col min="7324" max="7324" width="38.85546875" bestFit="1" customWidth="1"/>
    <col min="7325" max="7325" width="38.140625" bestFit="1" customWidth="1"/>
    <col min="7326" max="7326" width="31.42578125" bestFit="1" customWidth="1"/>
    <col min="7327" max="7327" width="20.85546875" bestFit="1" customWidth="1"/>
    <col min="7328" max="7328" width="18.85546875" bestFit="1" customWidth="1"/>
    <col min="7329" max="7329" width="23" bestFit="1" customWidth="1"/>
    <col min="7330" max="7330" width="35.85546875" bestFit="1" customWidth="1"/>
    <col min="7331" max="7331" width="48.42578125" bestFit="1" customWidth="1"/>
    <col min="7332" max="7332" width="40.42578125" bestFit="1" customWidth="1"/>
    <col min="7333" max="7333" width="31.7109375" bestFit="1" customWidth="1"/>
    <col min="7334" max="7334" width="50.7109375" bestFit="1" customWidth="1"/>
    <col min="7335" max="7335" width="53.28515625" bestFit="1" customWidth="1"/>
    <col min="7336" max="7336" width="48.42578125" bestFit="1" customWidth="1"/>
    <col min="7337" max="7337" width="61" bestFit="1" customWidth="1"/>
    <col min="7338" max="7338" width="53" bestFit="1" customWidth="1"/>
    <col min="7339" max="7339" width="51.42578125" bestFit="1" customWidth="1"/>
    <col min="7340" max="7340" width="50.7109375" bestFit="1" customWidth="1"/>
    <col min="7341" max="7341" width="44" bestFit="1" customWidth="1"/>
    <col min="7342" max="7342" width="33.42578125" bestFit="1" customWidth="1"/>
    <col min="7343" max="7343" width="31.42578125" bestFit="1" customWidth="1"/>
    <col min="7344" max="7344" width="35.5703125" bestFit="1" customWidth="1"/>
    <col min="7345" max="7345" width="48.42578125" bestFit="1" customWidth="1"/>
    <col min="7346" max="7346" width="61" bestFit="1" customWidth="1"/>
    <col min="7347" max="7347" width="53" bestFit="1" customWidth="1"/>
    <col min="7348" max="7348" width="19.140625" bestFit="1" customWidth="1"/>
    <col min="7349" max="7349" width="38.140625" bestFit="1" customWidth="1"/>
    <col min="7350" max="7350" width="40.7109375" bestFit="1" customWidth="1"/>
    <col min="7351" max="7351" width="35.85546875" bestFit="1" customWidth="1"/>
    <col min="7352" max="7352" width="48.42578125" bestFit="1" customWidth="1"/>
    <col min="7353" max="7353" width="40.42578125" bestFit="1" customWidth="1"/>
    <col min="7354" max="7354" width="38.85546875" bestFit="1" customWidth="1"/>
    <col min="7355" max="7355" width="38.140625" bestFit="1" customWidth="1"/>
    <col min="7356" max="7356" width="31.42578125" bestFit="1" customWidth="1"/>
    <col min="7357" max="7357" width="20.85546875" bestFit="1" customWidth="1"/>
    <col min="7358" max="7358" width="18.85546875" bestFit="1" customWidth="1"/>
    <col min="7359" max="7359" width="23" bestFit="1" customWidth="1"/>
    <col min="7360" max="7360" width="35.85546875" bestFit="1" customWidth="1"/>
    <col min="7361" max="7361" width="48.42578125" bestFit="1" customWidth="1"/>
    <col min="7362" max="7362" width="40.42578125" bestFit="1" customWidth="1"/>
    <col min="7363" max="7363" width="32.28515625" bestFit="1" customWidth="1"/>
    <col min="7364" max="7364" width="51.28515625" bestFit="1" customWidth="1"/>
    <col min="7365" max="7365" width="53.85546875" bestFit="1" customWidth="1"/>
    <col min="7366" max="7366" width="49" bestFit="1" customWidth="1"/>
    <col min="7367" max="7367" width="61.5703125" bestFit="1" customWidth="1"/>
    <col min="7368" max="7368" width="53.5703125" bestFit="1" customWidth="1"/>
    <col min="7369" max="7369" width="52" bestFit="1" customWidth="1"/>
    <col min="7370" max="7370" width="51.28515625" bestFit="1" customWidth="1"/>
    <col min="7371" max="7371" width="44.5703125" bestFit="1" customWidth="1"/>
    <col min="7372" max="7372" width="34.140625" bestFit="1" customWidth="1"/>
    <col min="7373" max="7373" width="32" bestFit="1" customWidth="1"/>
    <col min="7374" max="7374" width="36.140625" bestFit="1" customWidth="1"/>
    <col min="7375" max="7375" width="49" bestFit="1" customWidth="1"/>
    <col min="7376" max="7376" width="61.5703125" bestFit="1" customWidth="1"/>
    <col min="7377" max="7377" width="53.5703125" bestFit="1" customWidth="1"/>
    <col min="7378" max="7378" width="19.140625" bestFit="1" customWidth="1"/>
    <col min="7379" max="7379" width="38.140625" bestFit="1" customWidth="1"/>
    <col min="7380" max="7380" width="40.7109375" bestFit="1" customWidth="1"/>
    <col min="7381" max="7381" width="35.85546875" bestFit="1" customWidth="1"/>
    <col min="7382" max="7382" width="48.42578125" bestFit="1" customWidth="1"/>
    <col min="7383" max="7383" width="40.42578125" bestFit="1" customWidth="1"/>
    <col min="7384" max="7384" width="38.85546875" bestFit="1" customWidth="1"/>
    <col min="7385" max="7385" width="38.140625" bestFit="1" customWidth="1"/>
    <col min="7386" max="7386" width="31.42578125" bestFit="1" customWidth="1"/>
    <col min="7387" max="7387" width="20.85546875" bestFit="1" customWidth="1"/>
    <col min="7388" max="7388" width="18.85546875" bestFit="1" customWidth="1"/>
    <col min="7389" max="7389" width="23" bestFit="1" customWidth="1"/>
    <col min="7390" max="7390" width="35.85546875" bestFit="1" customWidth="1"/>
    <col min="7391" max="7391" width="48.42578125" bestFit="1" customWidth="1"/>
    <col min="7392" max="7392" width="40.42578125" bestFit="1" customWidth="1"/>
    <col min="7393" max="7393" width="25.7109375" bestFit="1" customWidth="1"/>
    <col min="7394" max="7394" width="44.5703125" bestFit="1" customWidth="1"/>
    <col min="7395" max="7395" width="47.28515625" bestFit="1" customWidth="1"/>
    <col min="7396" max="7396" width="42.42578125" bestFit="1" customWidth="1"/>
    <col min="7397" max="7397" width="55" bestFit="1" customWidth="1"/>
    <col min="7398" max="7398" width="47" bestFit="1" customWidth="1"/>
    <col min="7399" max="7399" width="45.28515625" bestFit="1" customWidth="1"/>
    <col min="7400" max="7400" width="44.5703125" bestFit="1" customWidth="1"/>
    <col min="7401" max="7401" width="38" bestFit="1" customWidth="1"/>
    <col min="7402" max="7402" width="27.42578125" bestFit="1" customWidth="1"/>
    <col min="7403" max="7403" width="25.28515625" bestFit="1" customWidth="1"/>
    <col min="7404" max="7404" width="29.42578125" bestFit="1" customWidth="1"/>
    <col min="7405" max="7405" width="42.42578125" bestFit="1" customWidth="1"/>
    <col min="7406" max="7406" width="55" bestFit="1" customWidth="1"/>
    <col min="7407" max="7407" width="47" bestFit="1" customWidth="1"/>
    <col min="7408" max="7408" width="19.140625" bestFit="1" customWidth="1"/>
    <col min="7409" max="7409" width="38.140625" bestFit="1" customWidth="1"/>
    <col min="7410" max="7410" width="40.7109375" bestFit="1" customWidth="1"/>
    <col min="7411" max="7411" width="35.85546875" bestFit="1" customWidth="1"/>
    <col min="7412" max="7412" width="48.42578125" bestFit="1" customWidth="1"/>
    <col min="7413" max="7413" width="40.42578125" bestFit="1" customWidth="1"/>
    <col min="7414" max="7414" width="38.85546875" bestFit="1" customWidth="1"/>
    <col min="7415" max="7415" width="38.140625" bestFit="1" customWidth="1"/>
    <col min="7416" max="7416" width="31.42578125" bestFit="1" customWidth="1"/>
    <col min="7417" max="7417" width="20.85546875" bestFit="1" customWidth="1"/>
    <col min="7418" max="7418" width="18.85546875" bestFit="1" customWidth="1"/>
    <col min="7419" max="7419" width="23" bestFit="1" customWidth="1"/>
    <col min="7420" max="7420" width="35.85546875" bestFit="1" customWidth="1"/>
    <col min="7421" max="7421" width="48.42578125" bestFit="1" customWidth="1"/>
    <col min="7422" max="7422" width="40.42578125" bestFit="1" customWidth="1"/>
    <col min="7423" max="7423" width="27.42578125" bestFit="1" customWidth="1"/>
    <col min="7424" max="7424" width="46.42578125" bestFit="1" customWidth="1"/>
    <col min="7425" max="7425" width="49" bestFit="1" customWidth="1"/>
    <col min="7426" max="7426" width="44.140625" bestFit="1" customWidth="1"/>
    <col min="7427" max="7427" width="56.7109375" bestFit="1" customWidth="1"/>
    <col min="7428" max="7428" width="48.7109375" bestFit="1" customWidth="1"/>
    <col min="7429" max="7429" width="47.140625" bestFit="1" customWidth="1"/>
    <col min="7430" max="7430" width="46.42578125" bestFit="1" customWidth="1"/>
    <col min="7431" max="7431" width="39.7109375" bestFit="1" customWidth="1"/>
    <col min="7432" max="7432" width="29.140625" bestFit="1" customWidth="1"/>
    <col min="7433" max="7433" width="27.140625" bestFit="1" customWidth="1"/>
    <col min="7434" max="7434" width="31.28515625" bestFit="1" customWidth="1"/>
    <col min="7435" max="7435" width="44.140625" bestFit="1" customWidth="1"/>
    <col min="7436" max="7436" width="56.7109375" bestFit="1" customWidth="1"/>
    <col min="7437" max="7437" width="48.7109375" bestFit="1" customWidth="1"/>
    <col min="7438" max="7438" width="19.140625" bestFit="1" customWidth="1"/>
    <col min="7439" max="7439" width="38.140625" bestFit="1" customWidth="1"/>
    <col min="7440" max="7440" width="40.7109375" bestFit="1" customWidth="1"/>
    <col min="7441" max="7441" width="35.85546875" bestFit="1" customWidth="1"/>
    <col min="7442" max="7442" width="48.42578125" bestFit="1" customWidth="1"/>
    <col min="7443" max="7443" width="40.42578125" bestFit="1" customWidth="1"/>
    <col min="7444" max="7444" width="38.85546875" bestFit="1" customWidth="1"/>
    <col min="7445" max="7445" width="38.140625" bestFit="1" customWidth="1"/>
    <col min="7446" max="7446" width="31.42578125" bestFit="1" customWidth="1"/>
    <col min="7447" max="7447" width="20.85546875" bestFit="1" customWidth="1"/>
    <col min="7448" max="7448" width="18.85546875" bestFit="1" customWidth="1"/>
    <col min="7449" max="7449" width="23" bestFit="1" customWidth="1"/>
    <col min="7450" max="7450" width="35.85546875" bestFit="1" customWidth="1"/>
    <col min="7451" max="7451" width="48.42578125" bestFit="1" customWidth="1"/>
    <col min="7452" max="7452" width="40.42578125" bestFit="1" customWidth="1"/>
    <col min="7453" max="7453" width="28" bestFit="1" customWidth="1"/>
    <col min="7454" max="7454" width="47" bestFit="1" customWidth="1"/>
    <col min="7455" max="7455" width="49.5703125" bestFit="1" customWidth="1"/>
    <col min="7456" max="7456" width="44.7109375" bestFit="1" customWidth="1"/>
    <col min="7457" max="7457" width="57.28515625" bestFit="1" customWidth="1"/>
    <col min="7458" max="7458" width="49.28515625" bestFit="1" customWidth="1"/>
    <col min="7459" max="7459" width="47.7109375" bestFit="1" customWidth="1"/>
    <col min="7460" max="7460" width="47" bestFit="1" customWidth="1"/>
    <col min="7461" max="7461" width="40.28515625" bestFit="1" customWidth="1"/>
    <col min="7462" max="7462" width="29.85546875" bestFit="1" customWidth="1"/>
    <col min="7463" max="7463" width="27.7109375" bestFit="1" customWidth="1"/>
    <col min="7464" max="7464" width="31.85546875" bestFit="1" customWidth="1"/>
    <col min="7465" max="7465" width="44.7109375" bestFit="1" customWidth="1"/>
    <col min="7466" max="7466" width="57.28515625" bestFit="1" customWidth="1"/>
    <col min="7467" max="7467" width="49.28515625" bestFit="1" customWidth="1"/>
    <col min="7468" max="7468" width="30.7109375" bestFit="1" customWidth="1"/>
    <col min="7469" max="7469" width="49.5703125" bestFit="1" customWidth="1"/>
    <col min="7470" max="7470" width="52.28515625" bestFit="1" customWidth="1"/>
    <col min="7471" max="7471" width="47.42578125" bestFit="1" customWidth="1"/>
    <col min="7472" max="7472" width="60" bestFit="1" customWidth="1"/>
    <col min="7473" max="7473" width="52" bestFit="1" customWidth="1"/>
    <col min="7474" max="7474" width="50.42578125" bestFit="1" customWidth="1"/>
    <col min="7475" max="7475" width="49.5703125" bestFit="1" customWidth="1"/>
    <col min="7476" max="7476" width="43" bestFit="1" customWidth="1"/>
    <col min="7477" max="7477" width="32.42578125" bestFit="1" customWidth="1"/>
    <col min="7478" max="7478" width="30.42578125" bestFit="1" customWidth="1"/>
    <col min="7479" max="7479" width="34.5703125" bestFit="1" customWidth="1"/>
    <col min="7480" max="7480" width="47.42578125" bestFit="1" customWidth="1"/>
    <col min="7481" max="7481" width="60" bestFit="1" customWidth="1"/>
    <col min="7482" max="7482" width="52" bestFit="1" customWidth="1"/>
    <col min="7483" max="7483" width="19.140625" bestFit="1" customWidth="1"/>
    <col min="7484" max="7484" width="38.140625" bestFit="1" customWidth="1"/>
    <col min="7485" max="7485" width="40.7109375" bestFit="1" customWidth="1"/>
    <col min="7486" max="7486" width="35.85546875" bestFit="1" customWidth="1"/>
    <col min="7487" max="7487" width="48.42578125" bestFit="1" customWidth="1"/>
    <col min="7488" max="7488" width="40.42578125" bestFit="1" customWidth="1"/>
    <col min="7489" max="7489" width="38.85546875" bestFit="1" customWidth="1"/>
    <col min="7490" max="7490" width="38.140625" bestFit="1" customWidth="1"/>
    <col min="7491" max="7491" width="31.42578125" bestFit="1" customWidth="1"/>
    <col min="7492" max="7492" width="20.85546875" bestFit="1" customWidth="1"/>
    <col min="7493" max="7493" width="18.85546875" bestFit="1" customWidth="1"/>
    <col min="7494" max="7494" width="23" bestFit="1" customWidth="1"/>
    <col min="7495" max="7495" width="35.85546875" bestFit="1" customWidth="1"/>
    <col min="7496" max="7496" width="48.42578125" bestFit="1" customWidth="1"/>
    <col min="7497" max="7497" width="40.42578125" bestFit="1" customWidth="1"/>
    <col min="7498" max="7498" width="31.42578125" bestFit="1" customWidth="1"/>
    <col min="7499" max="7499" width="50.42578125" bestFit="1" customWidth="1"/>
    <col min="7500" max="7500" width="53" bestFit="1" customWidth="1"/>
    <col min="7501" max="7501" width="48.140625" bestFit="1" customWidth="1"/>
    <col min="7502" max="7502" width="60.7109375" bestFit="1" customWidth="1"/>
    <col min="7503" max="7503" width="52.7109375" bestFit="1" customWidth="1"/>
    <col min="7504" max="7504" width="51.140625" bestFit="1" customWidth="1"/>
    <col min="7505" max="7505" width="50.42578125" bestFit="1" customWidth="1"/>
    <col min="7506" max="7506" width="43.7109375" bestFit="1" customWidth="1"/>
    <col min="7507" max="7507" width="33.140625" bestFit="1" customWidth="1"/>
    <col min="7508" max="7508" width="31.140625" bestFit="1" customWidth="1"/>
    <col min="7509" max="7509" width="35.28515625" bestFit="1" customWidth="1"/>
    <col min="7510" max="7510" width="48.140625" bestFit="1" customWidth="1"/>
    <col min="7511" max="7511" width="60.7109375" bestFit="1" customWidth="1"/>
    <col min="7512" max="7512" width="52.7109375" bestFit="1" customWidth="1"/>
    <col min="7513" max="7513" width="19.140625" bestFit="1" customWidth="1"/>
    <col min="7514" max="7514" width="38.140625" bestFit="1" customWidth="1"/>
    <col min="7515" max="7515" width="40.7109375" bestFit="1" customWidth="1"/>
    <col min="7516" max="7516" width="35.85546875" bestFit="1" customWidth="1"/>
    <col min="7517" max="7517" width="48.42578125" bestFit="1" customWidth="1"/>
    <col min="7518" max="7518" width="40.42578125" bestFit="1" customWidth="1"/>
    <col min="7519" max="7519" width="38.85546875" bestFit="1" customWidth="1"/>
    <col min="7520" max="7520" width="38.140625" bestFit="1" customWidth="1"/>
    <col min="7521" max="7521" width="31.42578125" bestFit="1" customWidth="1"/>
    <col min="7522" max="7522" width="20.85546875" bestFit="1" customWidth="1"/>
    <col min="7523" max="7523" width="18.85546875" bestFit="1" customWidth="1"/>
    <col min="7524" max="7524" width="23" bestFit="1" customWidth="1"/>
    <col min="7525" max="7525" width="35.85546875" bestFit="1" customWidth="1"/>
    <col min="7526" max="7526" width="48.42578125" bestFit="1" customWidth="1"/>
    <col min="7527" max="7527" width="40.42578125" bestFit="1" customWidth="1"/>
    <col min="7528" max="7528" width="28.85546875" bestFit="1" customWidth="1"/>
    <col min="7529" max="7529" width="47.85546875" bestFit="1" customWidth="1"/>
    <col min="7530" max="7530" width="50.5703125" bestFit="1" customWidth="1"/>
    <col min="7531" max="7531" width="45.5703125" bestFit="1" customWidth="1"/>
    <col min="7532" max="7532" width="58.140625" bestFit="1" customWidth="1"/>
    <col min="7533" max="7533" width="50.140625" bestFit="1" customWidth="1"/>
    <col min="7534" max="7534" width="48.5703125" bestFit="1" customWidth="1"/>
    <col min="7535" max="7535" width="47.85546875" bestFit="1" customWidth="1"/>
    <col min="7536" max="7536" width="41.140625" bestFit="1" customWidth="1"/>
    <col min="7537" max="7537" width="30.7109375" bestFit="1" customWidth="1"/>
    <col min="7538" max="7538" width="28.5703125" bestFit="1" customWidth="1"/>
    <col min="7539" max="7539" width="32.7109375" bestFit="1" customWidth="1"/>
    <col min="7540" max="7540" width="45.5703125" bestFit="1" customWidth="1"/>
    <col min="7541" max="7541" width="58.140625" bestFit="1" customWidth="1"/>
    <col min="7542" max="7542" width="50.140625" bestFit="1" customWidth="1"/>
    <col min="7543" max="7543" width="19.140625" bestFit="1" customWidth="1"/>
    <col min="7544" max="7544" width="38.140625" bestFit="1" customWidth="1"/>
    <col min="7545" max="7545" width="40.7109375" bestFit="1" customWidth="1"/>
    <col min="7546" max="7546" width="35.85546875" bestFit="1" customWidth="1"/>
    <col min="7547" max="7547" width="48.42578125" bestFit="1" customWidth="1"/>
    <col min="7548" max="7548" width="40.42578125" bestFit="1" customWidth="1"/>
    <col min="7549" max="7549" width="38.85546875" bestFit="1" customWidth="1"/>
    <col min="7550" max="7550" width="38.140625" bestFit="1" customWidth="1"/>
    <col min="7551" max="7551" width="31.42578125" bestFit="1" customWidth="1"/>
    <col min="7552" max="7552" width="20.85546875" bestFit="1" customWidth="1"/>
    <col min="7553" max="7553" width="18.85546875" bestFit="1" customWidth="1"/>
    <col min="7554" max="7554" width="23" bestFit="1" customWidth="1"/>
    <col min="7555" max="7555" width="35.85546875" bestFit="1" customWidth="1"/>
    <col min="7556" max="7556" width="48.42578125" bestFit="1" customWidth="1"/>
    <col min="7557" max="7557" width="40.42578125" bestFit="1" customWidth="1"/>
    <col min="7558" max="7558" width="35.28515625" bestFit="1" customWidth="1"/>
    <col min="7559" max="7559" width="54.140625" bestFit="1" customWidth="1"/>
    <col min="7560" max="7560" width="56.85546875" bestFit="1" customWidth="1"/>
    <col min="7561" max="7561" width="52" bestFit="1" customWidth="1"/>
    <col min="7562" max="7562" width="64.5703125" bestFit="1" customWidth="1"/>
    <col min="7563" max="7563" width="56.5703125" bestFit="1" customWidth="1"/>
    <col min="7564" max="7564" width="55" bestFit="1" customWidth="1"/>
    <col min="7565" max="7565" width="54.140625" bestFit="1" customWidth="1"/>
    <col min="7566" max="7566" width="47.5703125" bestFit="1" customWidth="1"/>
    <col min="7567" max="7567" width="37" bestFit="1" customWidth="1"/>
    <col min="7568" max="7568" width="35" bestFit="1" customWidth="1"/>
    <col min="7569" max="7569" width="39.140625" bestFit="1" customWidth="1"/>
    <col min="7570" max="7570" width="52" bestFit="1" customWidth="1"/>
    <col min="7571" max="7571" width="64.5703125" bestFit="1" customWidth="1"/>
    <col min="7572" max="7572" width="56.5703125" bestFit="1" customWidth="1"/>
    <col min="7573" max="7573" width="19.140625" bestFit="1" customWidth="1"/>
    <col min="7574" max="7574" width="38.140625" bestFit="1" customWidth="1"/>
    <col min="7575" max="7575" width="40.7109375" bestFit="1" customWidth="1"/>
    <col min="7576" max="7576" width="35.85546875" bestFit="1" customWidth="1"/>
    <col min="7577" max="7577" width="48.42578125" bestFit="1" customWidth="1"/>
    <col min="7578" max="7578" width="40.42578125" bestFit="1" customWidth="1"/>
    <col min="7579" max="7579" width="38.85546875" bestFit="1" customWidth="1"/>
    <col min="7580" max="7580" width="38.140625" bestFit="1" customWidth="1"/>
    <col min="7581" max="7581" width="31.42578125" bestFit="1" customWidth="1"/>
    <col min="7582" max="7582" width="20.85546875" bestFit="1" customWidth="1"/>
    <col min="7583" max="7583" width="18.85546875" bestFit="1" customWidth="1"/>
    <col min="7584" max="7584" width="23" bestFit="1" customWidth="1"/>
    <col min="7585" max="7585" width="35.85546875" bestFit="1" customWidth="1"/>
    <col min="7586" max="7586" width="48.42578125" bestFit="1" customWidth="1"/>
    <col min="7587" max="7587" width="40.42578125" bestFit="1" customWidth="1"/>
    <col min="7588" max="7588" width="27.140625" bestFit="1" customWidth="1"/>
    <col min="7589" max="7589" width="46" bestFit="1" customWidth="1"/>
    <col min="7590" max="7590" width="48.7109375" bestFit="1" customWidth="1"/>
    <col min="7591" max="7591" width="43.85546875" bestFit="1" customWidth="1"/>
    <col min="7592" max="7592" width="56.42578125" bestFit="1" customWidth="1"/>
    <col min="7593" max="7593" width="48.42578125" bestFit="1" customWidth="1"/>
    <col min="7594" max="7594" width="46.85546875" bestFit="1" customWidth="1"/>
    <col min="7595" max="7595" width="46" bestFit="1" customWidth="1"/>
    <col min="7596" max="7596" width="39.42578125" bestFit="1" customWidth="1"/>
    <col min="7597" max="7597" width="28.85546875" bestFit="1" customWidth="1"/>
    <col min="7598" max="7598" width="26.85546875" bestFit="1" customWidth="1"/>
    <col min="7599" max="7599" width="31" bestFit="1" customWidth="1"/>
    <col min="7600" max="7600" width="43.85546875" bestFit="1" customWidth="1"/>
    <col min="7601" max="7601" width="56.42578125" bestFit="1" customWidth="1"/>
    <col min="7602" max="7602" width="48.42578125" bestFit="1" customWidth="1"/>
    <col min="7603" max="7603" width="19.140625" bestFit="1" customWidth="1"/>
    <col min="7604" max="7604" width="38.140625" bestFit="1" customWidth="1"/>
    <col min="7605" max="7605" width="40.7109375" bestFit="1" customWidth="1"/>
    <col min="7606" max="7606" width="35.85546875" bestFit="1" customWidth="1"/>
    <col min="7607" max="7607" width="48.42578125" bestFit="1" customWidth="1"/>
    <col min="7608" max="7608" width="40.42578125" bestFit="1" customWidth="1"/>
    <col min="7609" max="7609" width="38.85546875" bestFit="1" customWidth="1"/>
    <col min="7610" max="7610" width="38.140625" bestFit="1" customWidth="1"/>
    <col min="7611" max="7611" width="31.42578125" bestFit="1" customWidth="1"/>
    <col min="7612" max="7612" width="20.85546875" bestFit="1" customWidth="1"/>
    <col min="7613" max="7613" width="18.85546875" bestFit="1" customWidth="1"/>
    <col min="7614" max="7614" width="23" bestFit="1" customWidth="1"/>
    <col min="7615" max="7615" width="35.85546875" bestFit="1" customWidth="1"/>
    <col min="7616" max="7616" width="48.42578125" bestFit="1" customWidth="1"/>
    <col min="7617" max="7617" width="40.42578125" bestFit="1" customWidth="1"/>
    <col min="7618" max="7618" width="27.7109375" bestFit="1" customWidth="1"/>
    <col min="7619" max="7619" width="46.7109375" bestFit="1" customWidth="1"/>
    <col min="7620" max="7620" width="49.28515625" bestFit="1" customWidth="1"/>
    <col min="7621" max="7621" width="44.42578125" bestFit="1" customWidth="1"/>
    <col min="7622" max="7622" width="57" bestFit="1" customWidth="1"/>
    <col min="7623" max="7623" width="49" bestFit="1" customWidth="1"/>
    <col min="7624" max="7624" width="47.42578125" bestFit="1" customWidth="1"/>
    <col min="7625" max="7625" width="46.7109375" bestFit="1" customWidth="1"/>
    <col min="7626" max="7626" width="40" bestFit="1" customWidth="1"/>
    <col min="7627" max="7627" width="29.42578125" bestFit="1" customWidth="1"/>
    <col min="7628" max="7628" width="27.42578125" bestFit="1" customWidth="1"/>
    <col min="7629" max="7629" width="31.5703125" bestFit="1" customWidth="1"/>
    <col min="7630" max="7630" width="44.42578125" bestFit="1" customWidth="1"/>
    <col min="7631" max="7631" width="57" bestFit="1" customWidth="1"/>
    <col min="7632" max="7632" width="49" bestFit="1" customWidth="1"/>
    <col min="7633" max="7633" width="19.140625" bestFit="1" customWidth="1"/>
    <col min="7634" max="7634" width="38.140625" bestFit="1" customWidth="1"/>
    <col min="7635" max="7635" width="40.7109375" bestFit="1" customWidth="1"/>
    <col min="7636" max="7636" width="35.85546875" bestFit="1" customWidth="1"/>
    <col min="7637" max="7637" width="48.42578125" bestFit="1" customWidth="1"/>
    <col min="7638" max="7638" width="40.42578125" bestFit="1" customWidth="1"/>
    <col min="7639" max="7639" width="38.85546875" bestFit="1" customWidth="1"/>
    <col min="7640" max="7640" width="38.140625" bestFit="1" customWidth="1"/>
    <col min="7641" max="7641" width="31.42578125" bestFit="1" customWidth="1"/>
    <col min="7642" max="7642" width="20.85546875" bestFit="1" customWidth="1"/>
    <col min="7643" max="7643" width="18.85546875" bestFit="1" customWidth="1"/>
    <col min="7644" max="7644" width="23" bestFit="1" customWidth="1"/>
    <col min="7645" max="7645" width="35.85546875" bestFit="1" customWidth="1"/>
    <col min="7646" max="7646" width="48.42578125" bestFit="1" customWidth="1"/>
    <col min="7647" max="7647" width="40.42578125" bestFit="1" customWidth="1"/>
    <col min="7648" max="7648" width="26" bestFit="1" customWidth="1"/>
    <col min="7649" max="7649" width="44.85546875" bestFit="1" customWidth="1"/>
    <col min="7650" max="7650" width="47.5703125" bestFit="1" customWidth="1"/>
    <col min="7651" max="7651" width="42.7109375" bestFit="1" customWidth="1"/>
    <col min="7652" max="7652" width="55.28515625" bestFit="1" customWidth="1"/>
    <col min="7653" max="7653" width="47.28515625" bestFit="1" customWidth="1"/>
    <col min="7654" max="7654" width="45.5703125" bestFit="1" customWidth="1"/>
    <col min="7655" max="7655" width="44.85546875" bestFit="1" customWidth="1"/>
    <col min="7656" max="7656" width="38.28515625" bestFit="1" customWidth="1"/>
    <col min="7657" max="7657" width="27.7109375" bestFit="1" customWidth="1"/>
    <col min="7658" max="7658" width="25.7109375" bestFit="1" customWidth="1"/>
    <col min="7659" max="7659" width="29.85546875" bestFit="1" customWidth="1"/>
    <col min="7660" max="7660" width="42.7109375" bestFit="1" customWidth="1"/>
    <col min="7661" max="7661" width="55.28515625" bestFit="1" customWidth="1"/>
    <col min="7662" max="7662" width="47.28515625" bestFit="1" customWidth="1"/>
    <col min="7663" max="7663" width="19.140625" bestFit="1" customWidth="1"/>
    <col min="7664" max="7664" width="38.140625" bestFit="1" customWidth="1"/>
    <col min="7665" max="7665" width="40.7109375" bestFit="1" customWidth="1"/>
    <col min="7666" max="7666" width="35.85546875" bestFit="1" customWidth="1"/>
    <col min="7667" max="7667" width="48.42578125" bestFit="1" customWidth="1"/>
    <col min="7668" max="7668" width="40.42578125" bestFit="1" customWidth="1"/>
    <col min="7669" max="7669" width="38.85546875" bestFit="1" customWidth="1"/>
    <col min="7670" max="7670" width="38.140625" bestFit="1" customWidth="1"/>
    <col min="7671" max="7671" width="31.42578125" bestFit="1" customWidth="1"/>
    <col min="7672" max="7672" width="20.85546875" bestFit="1" customWidth="1"/>
    <col min="7673" max="7673" width="18.85546875" bestFit="1" customWidth="1"/>
    <col min="7674" max="7674" width="23" bestFit="1" customWidth="1"/>
    <col min="7675" max="7675" width="35.85546875" bestFit="1" customWidth="1"/>
    <col min="7676" max="7676" width="48.42578125" bestFit="1" customWidth="1"/>
    <col min="7677" max="7677" width="40.42578125" bestFit="1" customWidth="1"/>
    <col min="7678" max="7678" width="27.28515625" bestFit="1" customWidth="1"/>
    <col min="7679" max="7679" width="46.28515625" bestFit="1" customWidth="1"/>
    <col min="7680" max="7680" width="48.85546875" bestFit="1" customWidth="1"/>
    <col min="7681" max="7681" width="44" bestFit="1" customWidth="1"/>
    <col min="7682" max="7682" width="56.5703125" bestFit="1" customWidth="1"/>
    <col min="7683" max="7683" width="48.5703125" bestFit="1" customWidth="1"/>
    <col min="7684" max="7684" width="47" bestFit="1" customWidth="1"/>
    <col min="7685" max="7685" width="46.28515625" bestFit="1" customWidth="1"/>
    <col min="7686" max="7686" width="39.5703125" bestFit="1" customWidth="1"/>
    <col min="7687" max="7687" width="29" bestFit="1" customWidth="1"/>
    <col min="7688" max="7688" width="27" bestFit="1" customWidth="1"/>
    <col min="7689" max="7689" width="31.140625" bestFit="1" customWidth="1"/>
    <col min="7690" max="7690" width="44" bestFit="1" customWidth="1"/>
    <col min="7691" max="7691" width="56.5703125" bestFit="1" customWidth="1"/>
    <col min="7692" max="7692" width="48.5703125" bestFit="1" customWidth="1"/>
    <col min="7693" max="7693" width="19.140625" bestFit="1" customWidth="1"/>
    <col min="7694" max="7694" width="38.140625" bestFit="1" customWidth="1"/>
    <col min="7695" max="7695" width="40.7109375" bestFit="1" customWidth="1"/>
    <col min="7696" max="7696" width="35.85546875" bestFit="1" customWidth="1"/>
    <col min="7697" max="7697" width="48.42578125" bestFit="1" customWidth="1"/>
    <col min="7698" max="7698" width="40.42578125" bestFit="1" customWidth="1"/>
    <col min="7699" max="7699" width="38.85546875" bestFit="1" customWidth="1"/>
    <col min="7700" max="7700" width="38.140625" bestFit="1" customWidth="1"/>
    <col min="7701" max="7701" width="31.42578125" bestFit="1" customWidth="1"/>
    <col min="7702" max="7702" width="20.85546875" bestFit="1" customWidth="1"/>
    <col min="7703" max="7703" width="18.85546875" bestFit="1" customWidth="1"/>
    <col min="7704" max="7704" width="23" bestFit="1" customWidth="1"/>
    <col min="7705" max="7705" width="35.85546875" bestFit="1" customWidth="1"/>
    <col min="7706" max="7706" width="48.42578125" bestFit="1" customWidth="1"/>
    <col min="7707" max="7707" width="40.42578125" bestFit="1" customWidth="1"/>
    <col min="7708" max="7708" width="26.85546875" bestFit="1" customWidth="1"/>
    <col min="7709" max="7709" width="45.7109375" bestFit="1" customWidth="1"/>
    <col min="7710" max="7710" width="48.42578125" bestFit="1" customWidth="1"/>
    <col min="7711" max="7711" width="43.5703125" bestFit="1" customWidth="1"/>
    <col min="7712" max="7712" width="56.140625" bestFit="1" customWidth="1"/>
    <col min="7713" max="7713" width="48.140625" bestFit="1" customWidth="1"/>
    <col min="7714" max="7714" width="46.5703125" bestFit="1" customWidth="1"/>
    <col min="7715" max="7715" width="45.7109375" bestFit="1" customWidth="1"/>
    <col min="7716" max="7716" width="39.140625" bestFit="1" customWidth="1"/>
    <col min="7717" max="7717" width="28.5703125" bestFit="1" customWidth="1"/>
    <col min="7718" max="7718" width="26.5703125" bestFit="1" customWidth="1"/>
    <col min="7719" max="7719" width="30.7109375" bestFit="1" customWidth="1"/>
    <col min="7720" max="7720" width="43.5703125" bestFit="1" customWidth="1"/>
    <col min="7721" max="7721" width="56.140625" bestFit="1" customWidth="1"/>
    <col min="7722" max="7722" width="48.140625" bestFit="1" customWidth="1"/>
    <col min="7723" max="7723" width="19.140625" bestFit="1" customWidth="1"/>
    <col min="7724" max="7724" width="38.140625" bestFit="1" customWidth="1"/>
    <col min="7725" max="7725" width="40.7109375" bestFit="1" customWidth="1"/>
    <col min="7726" max="7726" width="35.85546875" bestFit="1" customWidth="1"/>
    <col min="7727" max="7727" width="48.42578125" bestFit="1" customWidth="1"/>
    <col min="7728" max="7728" width="40.42578125" bestFit="1" customWidth="1"/>
    <col min="7729" max="7729" width="38.85546875" bestFit="1" customWidth="1"/>
    <col min="7730" max="7730" width="38.140625" bestFit="1" customWidth="1"/>
    <col min="7731" max="7731" width="31.42578125" bestFit="1" customWidth="1"/>
    <col min="7732" max="7732" width="20.85546875" bestFit="1" customWidth="1"/>
    <col min="7733" max="7733" width="18.85546875" bestFit="1" customWidth="1"/>
    <col min="7734" max="7734" width="23" bestFit="1" customWidth="1"/>
    <col min="7735" max="7735" width="35.85546875" bestFit="1" customWidth="1"/>
    <col min="7736" max="7736" width="48.42578125" bestFit="1" customWidth="1"/>
    <col min="7737" max="7737" width="40.42578125" bestFit="1" customWidth="1"/>
    <col min="7738" max="7738" width="33.42578125" bestFit="1" customWidth="1"/>
    <col min="7739" max="7739" width="52.42578125" bestFit="1" customWidth="1"/>
    <col min="7740" max="7740" width="55.140625" bestFit="1" customWidth="1"/>
    <col min="7741" max="7741" width="50.140625" bestFit="1" customWidth="1"/>
    <col min="7742" max="7742" width="62.85546875" bestFit="1" customWidth="1"/>
    <col min="7743" max="7743" width="54.85546875" bestFit="1" customWidth="1"/>
    <col min="7744" max="7744" width="53.140625" bestFit="1" customWidth="1"/>
    <col min="7745" max="7745" width="52.42578125" bestFit="1" customWidth="1"/>
    <col min="7746" max="7746" width="45.7109375" bestFit="1" customWidth="1"/>
    <col min="7747" max="7747" width="35.28515625" bestFit="1" customWidth="1"/>
    <col min="7748" max="7748" width="33.140625" bestFit="1" customWidth="1"/>
    <col min="7749" max="7749" width="37.28515625" bestFit="1" customWidth="1"/>
    <col min="7750" max="7750" width="50.140625" bestFit="1" customWidth="1"/>
    <col min="7751" max="7751" width="62.85546875" bestFit="1" customWidth="1"/>
    <col min="7752" max="7752" width="54.85546875" bestFit="1" customWidth="1"/>
    <col min="7753" max="7753" width="19.140625" bestFit="1" customWidth="1"/>
    <col min="7754" max="7754" width="38.140625" bestFit="1" customWidth="1"/>
    <col min="7755" max="7755" width="40.7109375" bestFit="1" customWidth="1"/>
    <col min="7756" max="7756" width="35.85546875" bestFit="1" customWidth="1"/>
    <col min="7757" max="7757" width="48.42578125" bestFit="1" customWidth="1"/>
    <col min="7758" max="7758" width="40.42578125" bestFit="1" customWidth="1"/>
    <col min="7759" max="7759" width="38.85546875" bestFit="1" customWidth="1"/>
    <col min="7760" max="7760" width="38.140625" bestFit="1" customWidth="1"/>
    <col min="7761" max="7761" width="31.42578125" bestFit="1" customWidth="1"/>
    <col min="7762" max="7762" width="20.85546875" bestFit="1" customWidth="1"/>
    <col min="7763" max="7763" width="18.85546875" bestFit="1" customWidth="1"/>
    <col min="7764" max="7764" width="23" bestFit="1" customWidth="1"/>
    <col min="7765" max="7765" width="35.85546875" bestFit="1" customWidth="1"/>
    <col min="7766" max="7766" width="48.42578125" bestFit="1" customWidth="1"/>
    <col min="7767" max="7767" width="40.42578125" bestFit="1" customWidth="1"/>
    <col min="7768" max="7768" width="31.7109375" bestFit="1" customWidth="1"/>
    <col min="7769" max="7769" width="50.7109375" bestFit="1" customWidth="1"/>
    <col min="7770" max="7770" width="53.28515625" bestFit="1" customWidth="1"/>
    <col min="7771" max="7771" width="48.42578125" bestFit="1" customWidth="1"/>
    <col min="7772" max="7772" width="61" bestFit="1" customWidth="1"/>
    <col min="7773" max="7773" width="53" bestFit="1" customWidth="1"/>
    <col min="7774" max="7774" width="51.42578125" bestFit="1" customWidth="1"/>
    <col min="7775" max="7775" width="50.7109375" bestFit="1" customWidth="1"/>
    <col min="7776" max="7776" width="44" bestFit="1" customWidth="1"/>
    <col min="7777" max="7777" width="33.42578125" bestFit="1" customWidth="1"/>
    <col min="7778" max="7778" width="31.42578125" bestFit="1" customWidth="1"/>
    <col min="7779" max="7779" width="35.5703125" bestFit="1" customWidth="1"/>
    <col min="7780" max="7780" width="48.42578125" bestFit="1" customWidth="1"/>
    <col min="7781" max="7781" width="61" bestFit="1" customWidth="1"/>
    <col min="7782" max="7782" width="53" bestFit="1" customWidth="1"/>
    <col min="7783" max="7783" width="20.7109375" bestFit="1" customWidth="1"/>
    <col min="7784" max="7784" width="38.140625" bestFit="1" customWidth="1"/>
    <col min="7785" max="7785" width="40.7109375" bestFit="1" customWidth="1"/>
    <col min="7786" max="7786" width="35.85546875" bestFit="1" customWidth="1"/>
    <col min="7787" max="7787" width="48.42578125" bestFit="1" customWidth="1"/>
    <col min="7788" max="7788" width="40.42578125" bestFit="1" customWidth="1"/>
    <col min="7789" max="7789" width="38.85546875" bestFit="1" customWidth="1"/>
    <col min="7790" max="7790" width="38.140625" bestFit="1" customWidth="1"/>
    <col min="7791" max="7791" width="31.42578125" bestFit="1" customWidth="1"/>
    <col min="7792" max="7792" width="20.85546875" bestFit="1" customWidth="1"/>
    <col min="7793" max="7793" width="18.85546875" bestFit="1" customWidth="1"/>
    <col min="7794" max="7794" width="23" bestFit="1" customWidth="1"/>
    <col min="7795" max="7795" width="35.85546875" bestFit="1" customWidth="1"/>
    <col min="7796" max="7796" width="48.42578125" bestFit="1" customWidth="1"/>
    <col min="7797" max="7797" width="40.42578125" bestFit="1" customWidth="1"/>
    <col min="7798" max="7798" width="37.7109375" bestFit="1" customWidth="1"/>
    <col min="7799" max="7799" width="56.7109375" bestFit="1" customWidth="1"/>
    <col min="7800" max="7800" width="59.42578125" bestFit="1" customWidth="1"/>
    <col min="7801" max="7801" width="54.5703125" bestFit="1" customWidth="1"/>
    <col min="7802" max="7802" width="67.140625" bestFit="1" customWidth="1"/>
    <col min="7803" max="7803" width="59.140625" bestFit="1" customWidth="1"/>
    <col min="7804" max="7804" width="57.42578125" bestFit="1" customWidth="1"/>
    <col min="7805" max="7805" width="56.7109375" bestFit="1" customWidth="1"/>
    <col min="7806" max="7806" width="50" bestFit="1" customWidth="1"/>
    <col min="7807" max="7807" width="39.5703125" bestFit="1" customWidth="1"/>
    <col min="7808" max="7808" width="37.42578125" bestFit="1" customWidth="1"/>
    <col min="7809" max="7809" width="41.5703125" bestFit="1" customWidth="1"/>
    <col min="7810" max="7810" width="54.5703125" bestFit="1" customWidth="1"/>
    <col min="7811" max="7811" width="67.140625" bestFit="1" customWidth="1"/>
    <col min="7812" max="7812" width="59.140625" bestFit="1" customWidth="1"/>
    <col min="7813" max="7813" width="19.140625" bestFit="1" customWidth="1"/>
    <col min="7814" max="7814" width="38.140625" bestFit="1" customWidth="1"/>
    <col min="7815" max="7815" width="40.7109375" bestFit="1" customWidth="1"/>
    <col min="7816" max="7816" width="35.85546875" bestFit="1" customWidth="1"/>
    <col min="7817" max="7817" width="48.42578125" bestFit="1" customWidth="1"/>
    <col min="7818" max="7818" width="40.42578125" bestFit="1" customWidth="1"/>
    <col min="7819" max="7819" width="38.85546875" bestFit="1" customWidth="1"/>
    <col min="7820" max="7820" width="38.140625" bestFit="1" customWidth="1"/>
    <col min="7821" max="7821" width="31.42578125" bestFit="1" customWidth="1"/>
    <col min="7822" max="7822" width="20.85546875" bestFit="1" customWidth="1"/>
    <col min="7823" max="7823" width="18.85546875" bestFit="1" customWidth="1"/>
    <col min="7824" max="7824" width="23" bestFit="1" customWidth="1"/>
    <col min="7825" max="7825" width="35.85546875" bestFit="1" customWidth="1"/>
    <col min="7826" max="7826" width="48.42578125" bestFit="1" customWidth="1"/>
    <col min="7827" max="7827" width="40.42578125" bestFit="1" customWidth="1"/>
    <col min="7828" max="7828" width="30.7109375" bestFit="1" customWidth="1"/>
    <col min="7829" max="7829" width="49.5703125" bestFit="1" customWidth="1"/>
    <col min="7830" max="7830" width="52.28515625" bestFit="1" customWidth="1"/>
    <col min="7831" max="7831" width="47.42578125" bestFit="1" customWidth="1"/>
    <col min="7832" max="7832" width="60" bestFit="1" customWidth="1"/>
    <col min="7833" max="7833" width="52" bestFit="1" customWidth="1"/>
    <col min="7834" max="7834" width="50.42578125" bestFit="1" customWidth="1"/>
    <col min="7835" max="7835" width="49.5703125" bestFit="1" customWidth="1"/>
    <col min="7836" max="7836" width="43" bestFit="1" customWidth="1"/>
    <col min="7837" max="7837" width="32.42578125" bestFit="1" customWidth="1"/>
    <col min="7838" max="7838" width="30.42578125" bestFit="1" customWidth="1"/>
    <col min="7839" max="7839" width="34.5703125" bestFit="1" customWidth="1"/>
    <col min="7840" max="7840" width="47.42578125" bestFit="1" customWidth="1"/>
    <col min="7841" max="7841" width="60" bestFit="1" customWidth="1"/>
    <col min="7842" max="7842" width="52" bestFit="1" customWidth="1"/>
    <col min="7843" max="7843" width="19.140625" bestFit="1" customWidth="1"/>
    <col min="7844" max="7844" width="38.140625" bestFit="1" customWidth="1"/>
    <col min="7845" max="7845" width="40.7109375" bestFit="1" customWidth="1"/>
    <col min="7846" max="7846" width="35.85546875" bestFit="1" customWidth="1"/>
    <col min="7847" max="7847" width="48.42578125" bestFit="1" customWidth="1"/>
    <col min="7848" max="7848" width="40.42578125" bestFit="1" customWidth="1"/>
    <col min="7849" max="7849" width="38.85546875" bestFit="1" customWidth="1"/>
    <col min="7850" max="7850" width="38.140625" bestFit="1" customWidth="1"/>
    <col min="7851" max="7851" width="31.42578125" bestFit="1" customWidth="1"/>
    <col min="7852" max="7852" width="20.85546875" bestFit="1" customWidth="1"/>
    <col min="7853" max="7853" width="18.85546875" bestFit="1" customWidth="1"/>
    <col min="7854" max="7854" width="23" bestFit="1" customWidth="1"/>
    <col min="7855" max="7855" width="35.85546875" bestFit="1" customWidth="1"/>
    <col min="7856" max="7856" width="48.42578125" bestFit="1" customWidth="1"/>
    <col min="7857" max="7857" width="40.42578125" bestFit="1" customWidth="1"/>
    <col min="7858" max="7858" width="25.7109375" bestFit="1" customWidth="1"/>
    <col min="7859" max="7859" width="44.5703125" bestFit="1" customWidth="1"/>
    <col min="7860" max="7860" width="47.28515625" bestFit="1" customWidth="1"/>
    <col min="7861" max="7861" width="42.42578125" bestFit="1" customWidth="1"/>
    <col min="7862" max="7862" width="55" bestFit="1" customWidth="1"/>
    <col min="7863" max="7863" width="47" bestFit="1" customWidth="1"/>
    <col min="7864" max="7864" width="45.28515625" bestFit="1" customWidth="1"/>
    <col min="7865" max="7865" width="44.5703125" bestFit="1" customWidth="1"/>
    <col min="7866" max="7866" width="38" bestFit="1" customWidth="1"/>
    <col min="7867" max="7867" width="27.42578125" bestFit="1" customWidth="1"/>
    <col min="7868" max="7868" width="25.28515625" bestFit="1" customWidth="1"/>
    <col min="7869" max="7869" width="29.42578125" bestFit="1" customWidth="1"/>
    <col min="7870" max="7870" width="42.42578125" bestFit="1" customWidth="1"/>
    <col min="7871" max="7871" width="55" bestFit="1" customWidth="1"/>
    <col min="7872" max="7872" width="47" bestFit="1" customWidth="1"/>
    <col min="7873" max="7873" width="19.140625" bestFit="1" customWidth="1"/>
    <col min="7874" max="7874" width="38.140625" bestFit="1" customWidth="1"/>
    <col min="7875" max="7875" width="40.7109375" bestFit="1" customWidth="1"/>
    <col min="7876" max="7876" width="35.85546875" bestFit="1" customWidth="1"/>
    <col min="7877" max="7877" width="48.42578125" bestFit="1" customWidth="1"/>
    <col min="7878" max="7878" width="40.42578125" bestFit="1" customWidth="1"/>
    <col min="7879" max="7879" width="38.85546875" bestFit="1" customWidth="1"/>
    <col min="7880" max="7880" width="38.140625" bestFit="1" customWidth="1"/>
    <col min="7881" max="7881" width="31.42578125" bestFit="1" customWidth="1"/>
    <col min="7882" max="7882" width="20.85546875" bestFit="1" customWidth="1"/>
    <col min="7883" max="7883" width="18.85546875" bestFit="1" customWidth="1"/>
    <col min="7884" max="7884" width="23" bestFit="1" customWidth="1"/>
    <col min="7885" max="7885" width="35.85546875" bestFit="1" customWidth="1"/>
    <col min="7886" max="7886" width="48.42578125" bestFit="1" customWidth="1"/>
    <col min="7887" max="7887" width="40.42578125" bestFit="1" customWidth="1"/>
    <col min="7888" max="7888" width="27.42578125" bestFit="1" customWidth="1"/>
    <col min="7889" max="7889" width="46.42578125" bestFit="1" customWidth="1"/>
    <col min="7890" max="7890" width="49" bestFit="1" customWidth="1"/>
    <col min="7891" max="7891" width="44.140625" bestFit="1" customWidth="1"/>
    <col min="7892" max="7892" width="56.7109375" bestFit="1" customWidth="1"/>
    <col min="7893" max="7893" width="48.7109375" bestFit="1" customWidth="1"/>
    <col min="7894" max="7894" width="47.140625" bestFit="1" customWidth="1"/>
    <col min="7895" max="7895" width="46.42578125" bestFit="1" customWidth="1"/>
    <col min="7896" max="7896" width="39.7109375" bestFit="1" customWidth="1"/>
    <col min="7897" max="7897" width="29.140625" bestFit="1" customWidth="1"/>
    <col min="7898" max="7898" width="27.140625" bestFit="1" customWidth="1"/>
    <col min="7899" max="7899" width="31.28515625" bestFit="1" customWidth="1"/>
    <col min="7900" max="7900" width="44.140625" bestFit="1" customWidth="1"/>
    <col min="7901" max="7901" width="56.7109375" bestFit="1" customWidth="1"/>
    <col min="7902" max="7902" width="48.7109375" bestFit="1" customWidth="1"/>
    <col min="7903" max="7903" width="19.140625" bestFit="1" customWidth="1"/>
    <col min="7904" max="7904" width="38.140625" bestFit="1" customWidth="1"/>
    <col min="7905" max="7905" width="40.7109375" bestFit="1" customWidth="1"/>
    <col min="7906" max="7906" width="35.85546875" bestFit="1" customWidth="1"/>
    <col min="7907" max="7907" width="48.42578125" bestFit="1" customWidth="1"/>
    <col min="7908" max="7908" width="40.42578125" bestFit="1" customWidth="1"/>
    <col min="7909" max="7909" width="38.85546875" bestFit="1" customWidth="1"/>
    <col min="7910" max="7910" width="38.140625" bestFit="1" customWidth="1"/>
    <col min="7911" max="7911" width="31.42578125" bestFit="1" customWidth="1"/>
    <col min="7912" max="7912" width="20.85546875" bestFit="1" customWidth="1"/>
    <col min="7913" max="7913" width="18.85546875" bestFit="1" customWidth="1"/>
    <col min="7914" max="7914" width="23" bestFit="1" customWidth="1"/>
    <col min="7915" max="7915" width="35.85546875" bestFit="1" customWidth="1"/>
    <col min="7916" max="7916" width="48.42578125" bestFit="1" customWidth="1"/>
    <col min="7917" max="7917" width="40.42578125" bestFit="1" customWidth="1"/>
    <col min="7918" max="7918" width="28" bestFit="1" customWidth="1"/>
    <col min="7919" max="7919" width="47" bestFit="1" customWidth="1"/>
    <col min="7920" max="7920" width="49.5703125" bestFit="1" customWidth="1"/>
    <col min="7921" max="7921" width="44.7109375" bestFit="1" customWidth="1"/>
    <col min="7922" max="7922" width="57.28515625" bestFit="1" customWidth="1"/>
    <col min="7923" max="7923" width="49.28515625" bestFit="1" customWidth="1"/>
    <col min="7924" max="7924" width="47.7109375" bestFit="1" customWidth="1"/>
    <col min="7925" max="7925" width="47" bestFit="1" customWidth="1"/>
    <col min="7926" max="7926" width="40.28515625" bestFit="1" customWidth="1"/>
    <col min="7927" max="7927" width="29.85546875" bestFit="1" customWidth="1"/>
    <col min="7928" max="7928" width="27.7109375" bestFit="1" customWidth="1"/>
    <col min="7929" max="7929" width="31.85546875" bestFit="1" customWidth="1"/>
    <col min="7930" max="7930" width="44.7109375" bestFit="1" customWidth="1"/>
    <col min="7931" max="7931" width="57.28515625" bestFit="1" customWidth="1"/>
    <col min="7932" max="7932" width="49.28515625" bestFit="1" customWidth="1"/>
    <col min="7933" max="7933" width="32.28515625" bestFit="1" customWidth="1"/>
    <col min="7934" max="7934" width="51.28515625" bestFit="1" customWidth="1"/>
    <col min="7935" max="7935" width="53.85546875" bestFit="1" customWidth="1"/>
    <col min="7936" max="7936" width="49" bestFit="1" customWidth="1"/>
    <col min="7937" max="7937" width="61.5703125" bestFit="1" customWidth="1"/>
    <col min="7938" max="7938" width="53.5703125" bestFit="1" customWidth="1"/>
    <col min="7939" max="7939" width="52" bestFit="1" customWidth="1"/>
    <col min="7940" max="7940" width="51.28515625" bestFit="1" customWidth="1"/>
    <col min="7941" max="7941" width="44.5703125" bestFit="1" customWidth="1"/>
    <col min="7942" max="7942" width="34.140625" bestFit="1" customWidth="1"/>
    <col min="7943" max="7943" width="32" bestFit="1" customWidth="1"/>
    <col min="7944" max="7944" width="36.140625" bestFit="1" customWidth="1"/>
    <col min="7945" max="7945" width="49" bestFit="1" customWidth="1"/>
    <col min="7946" max="7946" width="61.5703125" bestFit="1" customWidth="1"/>
    <col min="7947" max="7947" width="53.5703125" bestFit="1" customWidth="1"/>
    <col min="7948" max="7948" width="19.140625" bestFit="1" customWidth="1"/>
    <col min="7949" max="7949" width="38.140625" bestFit="1" customWidth="1"/>
    <col min="7950" max="7950" width="40.7109375" bestFit="1" customWidth="1"/>
    <col min="7951" max="7951" width="35.85546875" bestFit="1" customWidth="1"/>
    <col min="7952" max="7952" width="48.42578125" bestFit="1" customWidth="1"/>
    <col min="7953" max="7953" width="40.42578125" bestFit="1" customWidth="1"/>
    <col min="7954" max="7954" width="38.85546875" bestFit="1" customWidth="1"/>
    <col min="7955" max="7955" width="38.140625" bestFit="1" customWidth="1"/>
    <col min="7956" max="7956" width="31.42578125" bestFit="1" customWidth="1"/>
    <col min="7957" max="7957" width="20.85546875" bestFit="1" customWidth="1"/>
    <col min="7958" max="7958" width="18.85546875" bestFit="1" customWidth="1"/>
    <col min="7959" max="7959" width="23" bestFit="1" customWidth="1"/>
    <col min="7960" max="7960" width="35.85546875" bestFit="1" customWidth="1"/>
    <col min="7961" max="7961" width="48.42578125" bestFit="1" customWidth="1"/>
    <col min="7962" max="7962" width="40.42578125" bestFit="1" customWidth="1"/>
    <col min="7963" max="7963" width="34" bestFit="1" customWidth="1"/>
    <col min="7964" max="7964" width="52.85546875" bestFit="1" customWidth="1"/>
    <col min="7965" max="7965" width="55.5703125" bestFit="1" customWidth="1"/>
    <col min="7966" max="7966" width="50.7109375" bestFit="1" customWidth="1"/>
    <col min="7967" max="7967" width="63.28515625" bestFit="1" customWidth="1"/>
    <col min="7968" max="7968" width="55.28515625" bestFit="1" customWidth="1"/>
    <col min="7969" max="7969" width="53.5703125" bestFit="1" customWidth="1"/>
    <col min="7970" max="7970" width="52.85546875" bestFit="1" customWidth="1"/>
    <col min="7971" max="7971" width="46.28515625" bestFit="1" customWidth="1"/>
    <col min="7972" max="7972" width="35.7109375" bestFit="1" customWidth="1"/>
    <col min="7973" max="7973" width="33.5703125" bestFit="1" customWidth="1"/>
    <col min="7974" max="7974" width="37.7109375" bestFit="1" customWidth="1"/>
    <col min="7975" max="7975" width="50.7109375" bestFit="1" customWidth="1"/>
    <col min="7976" max="7976" width="63.28515625" bestFit="1" customWidth="1"/>
    <col min="7977" max="7977" width="55.28515625" bestFit="1" customWidth="1"/>
    <col min="7978" max="7978" width="19.140625" bestFit="1" customWidth="1"/>
    <col min="7979" max="7979" width="38.140625" bestFit="1" customWidth="1"/>
    <col min="7980" max="7980" width="40.7109375" bestFit="1" customWidth="1"/>
    <col min="7981" max="7981" width="35.85546875" bestFit="1" customWidth="1"/>
    <col min="7982" max="7982" width="48.42578125" bestFit="1" customWidth="1"/>
    <col min="7983" max="7983" width="40.42578125" bestFit="1" customWidth="1"/>
    <col min="7984" max="7984" width="38.85546875" bestFit="1" customWidth="1"/>
    <col min="7985" max="7985" width="38.140625" bestFit="1" customWidth="1"/>
    <col min="7986" max="7986" width="31.42578125" bestFit="1" customWidth="1"/>
    <col min="7987" max="7987" width="20.85546875" bestFit="1" customWidth="1"/>
    <col min="7988" max="7988" width="18.85546875" bestFit="1" customWidth="1"/>
    <col min="7989" max="7989" width="23" bestFit="1" customWidth="1"/>
    <col min="7990" max="7990" width="35.85546875" bestFit="1" customWidth="1"/>
    <col min="7991" max="7991" width="48.42578125" bestFit="1" customWidth="1"/>
    <col min="7992" max="7992" width="40.42578125" bestFit="1" customWidth="1"/>
    <col min="7993" max="7993" width="28.5703125" bestFit="1" customWidth="1"/>
    <col min="7994" max="7994" width="47.5703125" bestFit="1" customWidth="1"/>
    <col min="7995" max="7995" width="50.140625" bestFit="1" customWidth="1"/>
    <col min="7996" max="7996" width="45.28515625" bestFit="1" customWidth="1"/>
    <col min="7997" max="7997" width="57.85546875" bestFit="1" customWidth="1"/>
    <col min="7998" max="7998" width="49.85546875" bestFit="1" customWidth="1"/>
    <col min="7999" max="7999" width="48.28515625" bestFit="1" customWidth="1"/>
    <col min="8000" max="8000" width="47.5703125" bestFit="1" customWidth="1"/>
    <col min="8001" max="8001" width="40.85546875" bestFit="1" customWidth="1"/>
    <col min="8002" max="8002" width="30.42578125" bestFit="1" customWidth="1"/>
    <col min="8003" max="8003" width="28.28515625" bestFit="1" customWidth="1"/>
    <col min="8004" max="8004" width="32.42578125" bestFit="1" customWidth="1"/>
    <col min="8005" max="8005" width="45.28515625" bestFit="1" customWidth="1"/>
    <col min="8006" max="8006" width="57.85546875" bestFit="1" customWidth="1"/>
    <col min="8007" max="8007" width="49.85546875" bestFit="1" customWidth="1"/>
    <col min="8008" max="8008" width="19.140625" bestFit="1" customWidth="1"/>
    <col min="8009" max="8009" width="38.140625" bestFit="1" customWidth="1"/>
    <col min="8010" max="8010" width="40.7109375" bestFit="1" customWidth="1"/>
    <col min="8011" max="8011" width="35.85546875" bestFit="1" customWidth="1"/>
    <col min="8012" max="8012" width="48.42578125" bestFit="1" customWidth="1"/>
    <col min="8013" max="8013" width="40.42578125" bestFit="1" customWidth="1"/>
    <col min="8014" max="8014" width="38.85546875" bestFit="1" customWidth="1"/>
    <col min="8015" max="8015" width="38.140625" bestFit="1" customWidth="1"/>
    <col min="8016" max="8016" width="31.42578125" bestFit="1" customWidth="1"/>
    <col min="8017" max="8017" width="20.85546875" bestFit="1" customWidth="1"/>
    <col min="8018" max="8018" width="18.85546875" bestFit="1" customWidth="1"/>
    <col min="8019" max="8019" width="23" bestFit="1" customWidth="1"/>
    <col min="8020" max="8020" width="35.85546875" bestFit="1" customWidth="1"/>
    <col min="8021" max="8021" width="48.42578125" bestFit="1" customWidth="1"/>
    <col min="8022" max="8022" width="40.42578125" bestFit="1" customWidth="1"/>
    <col min="8023" max="8023" width="28.85546875" bestFit="1" customWidth="1"/>
    <col min="8024" max="8024" width="47.85546875" bestFit="1" customWidth="1"/>
    <col min="8025" max="8025" width="50.5703125" bestFit="1" customWidth="1"/>
    <col min="8026" max="8026" width="45.5703125" bestFit="1" customWidth="1"/>
    <col min="8027" max="8027" width="58.140625" bestFit="1" customWidth="1"/>
    <col min="8028" max="8028" width="50.140625" bestFit="1" customWidth="1"/>
    <col min="8029" max="8029" width="48.5703125" bestFit="1" customWidth="1"/>
    <col min="8030" max="8030" width="47.85546875" bestFit="1" customWidth="1"/>
    <col min="8031" max="8031" width="41.140625" bestFit="1" customWidth="1"/>
    <col min="8032" max="8032" width="30.7109375" bestFit="1" customWidth="1"/>
    <col min="8033" max="8033" width="28.5703125" bestFit="1" customWidth="1"/>
    <col min="8034" max="8034" width="32.7109375" bestFit="1" customWidth="1"/>
    <col min="8035" max="8035" width="45.5703125" bestFit="1" customWidth="1"/>
    <col min="8036" max="8036" width="58.140625" bestFit="1" customWidth="1"/>
    <col min="8037" max="8037" width="50.140625" bestFit="1" customWidth="1"/>
    <col min="8038" max="8038" width="19.140625" bestFit="1" customWidth="1"/>
    <col min="8039" max="8039" width="38.140625" bestFit="1" customWidth="1"/>
    <col min="8040" max="8040" width="40.7109375" bestFit="1" customWidth="1"/>
    <col min="8041" max="8041" width="35.85546875" bestFit="1" customWidth="1"/>
    <col min="8042" max="8042" width="48.42578125" bestFit="1" customWidth="1"/>
    <col min="8043" max="8043" width="40.42578125" bestFit="1" customWidth="1"/>
    <col min="8044" max="8044" width="38.85546875" bestFit="1" customWidth="1"/>
    <col min="8045" max="8045" width="38.140625" bestFit="1" customWidth="1"/>
    <col min="8046" max="8046" width="31.42578125" bestFit="1" customWidth="1"/>
    <col min="8047" max="8047" width="20.85546875" bestFit="1" customWidth="1"/>
    <col min="8048" max="8048" width="18.85546875" bestFit="1" customWidth="1"/>
    <col min="8049" max="8049" width="23" bestFit="1" customWidth="1"/>
    <col min="8050" max="8050" width="35.85546875" bestFit="1" customWidth="1"/>
    <col min="8051" max="8051" width="48.42578125" bestFit="1" customWidth="1"/>
    <col min="8052" max="8052" width="40.42578125" bestFit="1" customWidth="1"/>
    <col min="8053" max="8053" width="35.28515625" bestFit="1" customWidth="1"/>
    <col min="8054" max="8054" width="54.140625" bestFit="1" customWidth="1"/>
    <col min="8055" max="8055" width="56.85546875" bestFit="1" customWidth="1"/>
    <col min="8056" max="8056" width="52" bestFit="1" customWidth="1"/>
    <col min="8057" max="8057" width="64.5703125" bestFit="1" customWidth="1"/>
    <col min="8058" max="8058" width="56.5703125" bestFit="1" customWidth="1"/>
    <col min="8059" max="8059" width="55" bestFit="1" customWidth="1"/>
    <col min="8060" max="8060" width="54.140625" bestFit="1" customWidth="1"/>
    <col min="8061" max="8061" width="47.5703125" bestFit="1" customWidth="1"/>
    <col min="8062" max="8062" width="37" bestFit="1" customWidth="1"/>
    <col min="8063" max="8063" width="35" bestFit="1" customWidth="1"/>
    <col min="8064" max="8064" width="39.140625" bestFit="1" customWidth="1"/>
    <col min="8065" max="8065" width="52" bestFit="1" customWidth="1"/>
    <col min="8066" max="8066" width="64.5703125" bestFit="1" customWidth="1"/>
    <col min="8067" max="8067" width="56.5703125" bestFit="1" customWidth="1"/>
    <col min="8068" max="8068" width="19.140625" bestFit="1" customWidth="1"/>
    <col min="8069" max="8069" width="38.140625" bestFit="1" customWidth="1"/>
    <col min="8070" max="8070" width="40.7109375" bestFit="1" customWidth="1"/>
    <col min="8071" max="8071" width="35.85546875" bestFit="1" customWidth="1"/>
    <col min="8072" max="8072" width="48.42578125" bestFit="1" customWidth="1"/>
    <col min="8073" max="8073" width="40.42578125" bestFit="1" customWidth="1"/>
    <col min="8074" max="8074" width="38.85546875" bestFit="1" customWidth="1"/>
    <col min="8075" max="8075" width="38.140625" bestFit="1" customWidth="1"/>
    <col min="8076" max="8076" width="31.42578125" bestFit="1" customWidth="1"/>
    <col min="8077" max="8077" width="20.85546875" bestFit="1" customWidth="1"/>
    <col min="8078" max="8078" width="18.85546875" bestFit="1" customWidth="1"/>
    <col min="8079" max="8079" width="23" bestFit="1" customWidth="1"/>
    <col min="8080" max="8080" width="35.85546875" bestFit="1" customWidth="1"/>
    <col min="8081" max="8081" width="48.42578125" bestFit="1" customWidth="1"/>
    <col min="8082" max="8082" width="40.42578125" bestFit="1" customWidth="1"/>
    <col min="8083" max="8083" width="27.140625" bestFit="1" customWidth="1"/>
    <col min="8084" max="8084" width="46" bestFit="1" customWidth="1"/>
    <col min="8085" max="8085" width="48.7109375" bestFit="1" customWidth="1"/>
    <col min="8086" max="8086" width="43.85546875" bestFit="1" customWidth="1"/>
    <col min="8087" max="8087" width="56.42578125" bestFit="1" customWidth="1"/>
    <col min="8088" max="8088" width="48.42578125" bestFit="1" customWidth="1"/>
    <col min="8089" max="8089" width="46.85546875" bestFit="1" customWidth="1"/>
    <col min="8090" max="8090" width="46" bestFit="1" customWidth="1"/>
    <col min="8091" max="8091" width="39.42578125" bestFit="1" customWidth="1"/>
    <col min="8092" max="8092" width="28.85546875" bestFit="1" customWidth="1"/>
    <col min="8093" max="8093" width="26.85546875" bestFit="1" customWidth="1"/>
    <col min="8094" max="8094" width="31" bestFit="1" customWidth="1"/>
    <col min="8095" max="8095" width="43.85546875" bestFit="1" customWidth="1"/>
    <col min="8096" max="8096" width="56.42578125" bestFit="1" customWidth="1"/>
    <col min="8097" max="8097" width="48.42578125" bestFit="1" customWidth="1"/>
    <col min="8098" max="8098" width="19.140625" bestFit="1" customWidth="1"/>
    <col min="8099" max="8099" width="38.140625" bestFit="1" customWidth="1"/>
    <col min="8100" max="8100" width="40.7109375" bestFit="1" customWidth="1"/>
    <col min="8101" max="8101" width="35.85546875" bestFit="1" customWidth="1"/>
    <col min="8102" max="8102" width="48.42578125" bestFit="1" customWidth="1"/>
    <col min="8103" max="8103" width="40.42578125" bestFit="1" customWidth="1"/>
    <col min="8104" max="8104" width="38.85546875" bestFit="1" customWidth="1"/>
    <col min="8105" max="8105" width="38.140625" bestFit="1" customWidth="1"/>
    <col min="8106" max="8106" width="31.42578125" bestFit="1" customWidth="1"/>
    <col min="8107" max="8107" width="20.85546875" bestFit="1" customWidth="1"/>
    <col min="8108" max="8108" width="18.85546875" bestFit="1" customWidth="1"/>
    <col min="8109" max="8109" width="23" bestFit="1" customWidth="1"/>
    <col min="8110" max="8110" width="35.85546875" bestFit="1" customWidth="1"/>
    <col min="8111" max="8111" width="48.42578125" bestFit="1" customWidth="1"/>
    <col min="8112" max="8112" width="40.42578125" bestFit="1" customWidth="1"/>
    <col min="8113" max="8113" width="27.7109375" bestFit="1" customWidth="1"/>
    <col min="8114" max="8114" width="46.7109375" bestFit="1" customWidth="1"/>
    <col min="8115" max="8115" width="49.28515625" bestFit="1" customWidth="1"/>
    <col min="8116" max="8116" width="44.42578125" bestFit="1" customWidth="1"/>
    <col min="8117" max="8117" width="57" bestFit="1" customWidth="1"/>
    <col min="8118" max="8118" width="49" bestFit="1" customWidth="1"/>
    <col min="8119" max="8119" width="47.42578125" bestFit="1" customWidth="1"/>
    <col min="8120" max="8120" width="46.7109375" bestFit="1" customWidth="1"/>
    <col min="8121" max="8121" width="40" bestFit="1" customWidth="1"/>
    <col min="8122" max="8122" width="29.42578125" bestFit="1" customWidth="1"/>
    <col min="8123" max="8123" width="27.42578125" bestFit="1" customWidth="1"/>
    <col min="8124" max="8124" width="31.5703125" bestFit="1" customWidth="1"/>
    <col min="8125" max="8125" width="44.42578125" bestFit="1" customWidth="1"/>
    <col min="8126" max="8126" width="57" bestFit="1" customWidth="1"/>
    <col min="8127" max="8127" width="49" bestFit="1" customWidth="1"/>
    <col min="8128" max="8128" width="19.140625" bestFit="1" customWidth="1"/>
    <col min="8129" max="8129" width="38.140625" bestFit="1" customWidth="1"/>
    <col min="8130" max="8130" width="40.7109375" bestFit="1" customWidth="1"/>
    <col min="8131" max="8131" width="35.85546875" bestFit="1" customWidth="1"/>
    <col min="8132" max="8132" width="48.42578125" bestFit="1" customWidth="1"/>
    <col min="8133" max="8133" width="40.42578125" bestFit="1" customWidth="1"/>
    <col min="8134" max="8134" width="38.85546875" bestFit="1" customWidth="1"/>
    <col min="8135" max="8135" width="38.140625" bestFit="1" customWidth="1"/>
    <col min="8136" max="8136" width="31.42578125" bestFit="1" customWidth="1"/>
    <col min="8137" max="8137" width="20.85546875" bestFit="1" customWidth="1"/>
    <col min="8138" max="8138" width="18.85546875" bestFit="1" customWidth="1"/>
    <col min="8139" max="8139" width="23" bestFit="1" customWidth="1"/>
    <col min="8140" max="8140" width="35.85546875" bestFit="1" customWidth="1"/>
    <col min="8141" max="8141" width="48.42578125" bestFit="1" customWidth="1"/>
    <col min="8142" max="8142" width="40.42578125" bestFit="1" customWidth="1"/>
    <col min="8143" max="8143" width="26" bestFit="1" customWidth="1"/>
    <col min="8144" max="8144" width="44.85546875" bestFit="1" customWidth="1"/>
    <col min="8145" max="8145" width="47.5703125" bestFit="1" customWidth="1"/>
    <col min="8146" max="8146" width="42.7109375" bestFit="1" customWidth="1"/>
    <col min="8147" max="8147" width="55.28515625" bestFit="1" customWidth="1"/>
    <col min="8148" max="8148" width="47.28515625" bestFit="1" customWidth="1"/>
    <col min="8149" max="8149" width="45.5703125" bestFit="1" customWidth="1"/>
    <col min="8150" max="8150" width="44.85546875" bestFit="1" customWidth="1"/>
    <col min="8151" max="8151" width="38.28515625" bestFit="1" customWidth="1"/>
    <col min="8152" max="8152" width="27.7109375" bestFit="1" customWidth="1"/>
    <col min="8153" max="8153" width="25.7109375" bestFit="1" customWidth="1"/>
    <col min="8154" max="8154" width="29.85546875" bestFit="1" customWidth="1"/>
    <col min="8155" max="8155" width="42.7109375" bestFit="1" customWidth="1"/>
    <col min="8156" max="8156" width="55.28515625" bestFit="1" customWidth="1"/>
    <col min="8157" max="8157" width="47.28515625" bestFit="1" customWidth="1"/>
    <col min="8158" max="8158" width="19.140625" bestFit="1" customWidth="1"/>
    <col min="8159" max="8159" width="38.140625" bestFit="1" customWidth="1"/>
    <col min="8160" max="8160" width="40.7109375" bestFit="1" customWidth="1"/>
    <col min="8161" max="8161" width="35.85546875" bestFit="1" customWidth="1"/>
    <col min="8162" max="8162" width="48.42578125" bestFit="1" customWidth="1"/>
    <col min="8163" max="8163" width="40.42578125" bestFit="1" customWidth="1"/>
    <col min="8164" max="8164" width="38.85546875" bestFit="1" customWidth="1"/>
    <col min="8165" max="8165" width="38.140625" bestFit="1" customWidth="1"/>
    <col min="8166" max="8166" width="31.42578125" bestFit="1" customWidth="1"/>
    <col min="8167" max="8167" width="20.85546875" bestFit="1" customWidth="1"/>
    <col min="8168" max="8168" width="18.85546875" bestFit="1" customWidth="1"/>
    <col min="8169" max="8169" width="23" bestFit="1" customWidth="1"/>
    <col min="8170" max="8170" width="35.85546875" bestFit="1" customWidth="1"/>
    <col min="8171" max="8171" width="48.42578125" bestFit="1" customWidth="1"/>
    <col min="8172" max="8172" width="40.42578125" bestFit="1" customWidth="1"/>
    <col min="8173" max="8173" width="27.28515625" bestFit="1" customWidth="1"/>
    <col min="8174" max="8174" width="46.28515625" bestFit="1" customWidth="1"/>
    <col min="8175" max="8175" width="48.85546875" bestFit="1" customWidth="1"/>
    <col min="8176" max="8176" width="44" bestFit="1" customWidth="1"/>
    <col min="8177" max="8177" width="56.5703125" bestFit="1" customWidth="1"/>
    <col min="8178" max="8178" width="48.5703125" bestFit="1" customWidth="1"/>
    <col min="8179" max="8179" width="47" bestFit="1" customWidth="1"/>
    <col min="8180" max="8180" width="46.28515625" bestFit="1" customWidth="1"/>
    <col min="8181" max="8181" width="39.5703125" bestFit="1" customWidth="1"/>
    <col min="8182" max="8182" width="29" bestFit="1" customWidth="1"/>
    <col min="8183" max="8183" width="27" bestFit="1" customWidth="1"/>
    <col min="8184" max="8184" width="31.140625" bestFit="1" customWidth="1"/>
    <col min="8185" max="8185" width="44" bestFit="1" customWidth="1"/>
    <col min="8186" max="8186" width="56.5703125" bestFit="1" customWidth="1"/>
    <col min="8187" max="8187" width="48.5703125" bestFit="1" customWidth="1"/>
    <col min="8188" max="8188" width="19.140625" bestFit="1" customWidth="1"/>
    <col min="8189" max="8189" width="38.140625" bestFit="1" customWidth="1"/>
    <col min="8190" max="8190" width="40.7109375" bestFit="1" customWidth="1"/>
    <col min="8191" max="8191" width="35.85546875" bestFit="1" customWidth="1"/>
    <col min="8192" max="8192" width="48.42578125" bestFit="1" customWidth="1"/>
    <col min="8193" max="8193" width="40.42578125" bestFit="1" customWidth="1"/>
    <col min="8194" max="8194" width="38.85546875" bestFit="1" customWidth="1"/>
    <col min="8195" max="8195" width="38.140625" bestFit="1" customWidth="1"/>
    <col min="8196" max="8196" width="31.42578125" bestFit="1" customWidth="1"/>
    <col min="8197" max="8197" width="20.85546875" bestFit="1" customWidth="1"/>
    <col min="8198" max="8198" width="18.85546875" bestFit="1" customWidth="1"/>
    <col min="8199" max="8199" width="23" bestFit="1" customWidth="1"/>
    <col min="8200" max="8200" width="35.85546875" bestFit="1" customWidth="1"/>
    <col min="8201" max="8201" width="48.42578125" bestFit="1" customWidth="1"/>
    <col min="8202" max="8202" width="40.42578125" bestFit="1" customWidth="1"/>
    <col min="8203" max="8203" width="26.85546875" bestFit="1" customWidth="1"/>
    <col min="8204" max="8204" width="45.7109375" bestFit="1" customWidth="1"/>
    <col min="8205" max="8205" width="48.42578125" bestFit="1" customWidth="1"/>
    <col min="8206" max="8206" width="43.5703125" bestFit="1" customWidth="1"/>
    <col min="8207" max="8207" width="56.140625" bestFit="1" customWidth="1"/>
    <col min="8208" max="8208" width="48.140625" bestFit="1" customWidth="1"/>
    <col min="8209" max="8209" width="46.5703125" bestFit="1" customWidth="1"/>
    <col min="8210" max="8210" width="45.7109375" bestFit="1" customWidth="1"/>
    <col min="8211" max="8211" width="39.140625" bestFit="1" customWidth="1"/>
    <col min="8212" max="8212" width="28.5703125" bestFit="1" customWidth="1"/>
    <col min="8213" max="8213" width="26.5703125" bestFit="1" customWidth="1"/>
    <col min="8214" max="8214" width="30.7109375" bestFit="1" customWidth="1"/>
    <col min="8215" max="8215" width="43.5703125" bestFit="1" customWidth="1"/>
    <col min="8216" max="8216" width="56.140625" bestFit="1" customWidth="1"/>
    <col min="8217" max="8217" width="48.140625" bestFit="1" customWidth="1"/>
    <col min="8218" max="8218" width="19.140625" bestFit="1" customWidth="1"/>
    <col min="8219" max="8219" width="38.140625" bestFit="1" customWidth="1"/>
    <col min="8220" max="8220" width="40.7109375" bestFit="1" customWidth="1"/>
    <col min="8221" max="8221" width="35.85546875" bestFit="1" customWidth="1"/>
    <col min="8222" max="8222" width="48.42578125" bestFit="1" customWidth="1"/>
    <col min="8223" max="8223" width="40.42578125" bestFit="1" customWidth="1"/>
    <col min="8224" max="8224" width="38.85546875" bestFit="1" customWidth="1"/>
    <col min="8225" max="8225" width="38.140625" bestFit="1" customWidth="1"/>
    <col min="8226" max="8226" width="31.42578125" bestFit="1" customWidth="1"/>
    <col min="8227" max="8227" width="20.85546875" bestFit="1" customWidth="1"/>
    <col min="8228" max="8228" width="18.85546875" bestFit="1" customWidth="1"/>
    <col min="8229" max="8229" width="23" bestFit="1" customWidth="1"/>
    <col min="8230" max="8230" width="35.85546875" bestFit="1" customWidth="1"/>
    <col min="8231" max="8231" width="48.42578125" bestFit="1" customWidth="1"/>
    <col min="8232" max="8232" width="40.42578125" bestFit="1" customWidth="1"/>
    <col min="8233" max="8233" width="27.28515625" bestFit="1" customWidth="1"/>
    <col min="8234" max="8234" width="46.28515625" bestFit="1" customWidth="1"/>
    <col min="8235" max="8235" width="48.85546875" bestFit="1" customWidth="1"/>
    <col min="8236" max="8236" width="44" bestFit="1" customWidth="1"/>
    <col min="8237" max="8237" width="56.5703125" bestFit="1" customWidth="1"/>
    <col min="8238" max="8238" width="48.5703125" bestFit="1" customWidth="1"/>
    <col min="8239" max="8239" width="47" bestFit="1" customWidth="1"/>
    <col min="8240" max="8240" width="46.28515625" bestFit="1" customWidth="1"/>
    <col min="8241" max="8241" width="39.5703125" bestFit="1" customWidth="1"/>
    <col min="8242" max="8242" width="29" bestFit="1" customWidth="1"/>
    <col min="8243" max="8243" width="27" bestFit="1" customWidth="1"/>
    <col min="8244" max="8244" width="31.140625" bestFit="1" customWidth="1"/>
    <col min="8245" max="8245" width="44" bestFit="1" customWidth="1"/>
    <col min="8246" max="8246" width="56.5703125" bestFit="1" customWidth="1"/>
    <col min="8247" max="8247" width="48.5703125" bestFit="1" customWidth="1"/>
    <col min="8248" max="8248" width="19.140625" bestFit="1" customWidth="1"/>
    <col min="8249" max="8249" width="38.140625" bestFit="1" customWidth="1"/>
    <col min="8250" max="8250" width="40.7109375" bestFit="1" customWidth="1"/>
    <col min="8251" max="8251" width="35.85546875" bestFit="1" customWidth="1"/>
    <col min="8252" max="8252" width="48.42578125" bestFit="1" customWidth="1"/>
    <col min="8253" max="8253" width="40.42578125" bestFit="1" customWidth="1"/>
    <col min="8254" max="8254" width="38.85546875" bestFit="1" customWidth="1"/>
    <col min="8255" max="8255" width="38.140625" bestFit="1" customWidth="1"/>
    <col min="8256" max="8256" width="31.42578125" bestFit="1" customWidth="1"/>
    <col min="8257" max="8257" width="20.85546875" bestFit="1" customWidth="1"/>
    <col min="8258" max="8258" width="18.85546875" bestFit="1" customWidth="1"/>
    <col min="8259" max="8259" width="23" bestFit="1" customWidth="1"/>
    <col min="8260" max="8260" width="35.85546875" bestFit="1" customWidth="1"/>
    <col min="8261" max="8261" width="48.42578125" bestFit="1" customWidth="1"/>
    <col min="8262" max="8262" width="40.42578125" bestFit="1" customWidth="1"/>
    <col min="8263" max="8263" width="33.42578125" bestFit="1" customWidth="1"/>
    <col min="8264" max="8264" width="52.42578125" bestFit="1" customWidth="1"/>
    <col min="8265" max="8265" width="55.140625" bestFit="1" customWidth="1"/>
    <col min="8266" max="8266" width="50.140625" bestFit="1" customWidth="1"/>
    <col min="8267" max="8267" width="62.85546875" bestFit="1" customWidth="1"/>
    <col min="8268" max="8268" width="54.85546875" bestFit="1" customWidth="1"/>
    <col min="8269" max="8269" width="53.140625" bestFit="1" customWidth="1"/>
    <col min="8270" max="8270" width="52.42578125" bestFit="1" customWidth="1"/>
    <col min="8271" max="8271" width="45.7109375" bestFit="1" customWidth="1"/>
    <col min="8272" max="8272" width="35.28515625" bestFit="1" customWidth="1"/>
    <col min="8273" max="8273" width="33.140625" bestFit="1" customWidth="1"/>
    <col min="8274" max="8274" width="37.28515625" bestFit="1" customWidth="1"/>
    <col min="8275" max="8275" width="50.140625" bestFit="1" customWidth="1"/>
    <col min="8276" max="8276" width="62.85546875" bestFit="1" customWidth="1"/>
    <col min="8277" max="8277" width="54.85546875" bestFit="1" customWidth="1"/>
    <col min="8278" max="8278" width="19.140625" bestFit="1" customWidth="1"/>
    <col min="8279" max="8279" width="38.140625" bestFit="1" customWidth="1"/>
    <col min="8280" max="8280" width="40.7109375" bestFit="1" customWidth="1"/>
    <col min="8281" max="8281" width="35.85546875" bestFit="1" customWidth="1"/>
    <col min="8282" max="8282" width="48.42578125" bestFit="1" customWidth="1"/>
    <col min="8283" max="8283" width="40.42578125" bestFit="1" customWidth="1"/>
    <col min="8284" max="8284" width="38.85546875" bestFit="1" customWidth="1"/>
    <col min="8285" max="8285" width="38.140625" bestFit="1" customWidth="1"/>
    <col min="8286" max="8286" width="31.42578125" bestFit="1" customWidth="1"/>
    <col min="8287" max="8287" width="20.85546875" bestFit="1" customWidth="1"/>
    <col min="8288" max="8288" width="18.85546875" bestFit="1" customWidth="1"/>
    <col min="8289" max="8289" width="23" bestFit="1" customWidth="1"/>
    <col min="8290" max="8290" width="35.85546875" bestFit="1" customWidth="1"/>
    <col min="8291" max="8291" width="48.42578125" bestFit="1" customWidth="1"/>
    <col min="8292" max="8292" width="40.42578125" bestFit="1" customWidth="1"/>
    <col min="8293" max="8293" width="32.28515625" bestFit="1" customWidth="1"/>
    <col min="8294" max="8294" width="51.28515625" bestFit="1" customWidth="1"/>
    <col min="8295" max="8295" width="53.85546875" bestFit="1" customWidth="1"/>
    <col min="8296" max="8296" width="49" bestFit="1" customWidth="1"/>
    <col min="8297" max="8297" width="61.5703125" bestFit="1" customWidth="1"/>
    <col min="8298" max="8298" width="53.5703125" bestFit="1" customWidth="1"/>
    <col min="8299" max="8299" width="52" bestFit="1" customWidth="1"/>
    <col min="8300" max="8300" width="51.28515625" bestFit="1" customWidth="1"/>
    <col min="8301" max="8301" width="44.5703125" bestFit="1" customWidth="1"/>
    <col min="8302" max="8302" width="34.140625" bestFit="1" customWidth="1"/>
    <col min="8303" max="8303" width="32" bestFit="1" customWidth="1"/>
    <col min="8304" max="8304" width="36.140625" bestFit="1" customWidth="1"/>
    <col min="8305" max="8305" width="49" bestFit="1" customWidth="1"/>
    <col min="8306" max="8306" width="61.5703125" bestFit="1" customWidth="1"/>
    <col min="8307" max="8307" width="53.5703125" bestFit="1" customWidth="1"/>
    <col min="8308" max="8308" width="19.140625" bestFit="1" customWidth="1"/>
    <col min="8309" max="8309" width="38.140625" bestFit="1" customWidth="1"/>
    <col min="8310" max="8310" width="40.7109375" bestFit="1" customWidth="1"/>
    <col min="8311" max="8311" width="35.85546875" bestFit="1" customWidth="1"/>
    <col min="8312" max="8312" width="48.42578125" bestFit="1" customWidth="1"/>
    <col min="8313" max="8313" width="40.42578125" bestFit="1" customWidth="1"/>
    <col min="8314" max="8314" width="38.85546875" bestFit="1" customWidth="1"/>
    <col min="8315" max="8315" width="38.140625" bestFit="1" customWidth="1"/>
    <col min="8316" max="8316" width="31.42578125" bestFit="1" customWidth="1"/>
    <col min="8317" max="8317" width="20.85546875" bestFit="1" customWidth="1"/>
    <col min="8318" max="8318" width="18.85546875" bestFit="1" customWidth="1"/>
    <col min="8319" max="8319" width="23" bestFit="1" customWidth="1"/>
    <col min="8320" max="8320" width="35.85546875" bestFit="1" customWidth="1"/>
    <col min="8321" max="8321" width="48.42578125" bestFit="1" customWidth="1"/>
    <col min="8322" max="8322" width="40.42578125" bestFit="1" customWidth="1"/>
    <col min="8323" max="8323" width="27.42578125" bestFit="1" customWidth="1"/>
    <col min="8324" max="8324" width="46.42578125" bestFit="1" customWidth="1"/>
    <col min="8325" max="8325" width="49" bestFit="1" customWidth="1"/>
    <col min="8326" max="8326" width="44.140625" bestFit="1" customWidth="1"/>
    <col min="8327" max="8327" width="56.7109375" bestFit="1" customWidth="1"/>
    <col min="8328" max="8328" width="48.7109375" bestFit="1" customWidth="1"/>
    <col min="8329" max="8329" width="47.140625" bestFit="1" customWidth="1"/>
    <col min="8330" max="8330" width="46.42578125" bestFit="1" customWidth="1"/>
    <col min="8331" max="8331" width="39.7109375" bestFit="1" customWidth="1"/>
    <col min="8332" max="8332" width="29.140625" bestFit="1" customWidth="1"/>
    <col min="8333" max="8333" width="27.140625" bestFit="1" customWidth="1"/>
    <col min="8334" max="8334" width="31.28515625" bestFit="1" customWidth="1"/>
    <col min="8335" max="8335" width="44.140625" bestFit="1" customWidth="1"/>
    <col min="8336" max="8336" width="56.7109375" bestFit="1" customWidth="1"/>
    <col min="8337" max="8337" width="48.7109375" bestFit="1" customWidth="1"/>
    <col min="8338" max="8338" width="19.140625" bestFit="1" customWidth="1"/>
    <col min="8339" max="8339" width="38.140625" bestFit="1" customWidth="1"/>
    <col min="8340" max="8340" width="40.7109375" bestFit="1" customWidth="1"/>
    <col min="8341" max="8341" width="35.85546875" bestFit="1" customWidth="1"/>
    <col min="8342" max="8342" width="48.42578125" bestFit="1" customWidth="1"/>
    <col min="8343" max="8343" width="40.42578125" bestFit="1" customWidth="1"/>
    <col min="8344" max="8344" width="38.85546875" bestFit="1" customWidth="1"/>
    <col min="8345" max="8345" width="38.140625" bestFit="1" customWidth="1"/>
    <col min="8346" max="8346" width="31.42578125" bestFit="1" customWidth="1"/>
    <col min="8347" max="8347" width="20.85546875" bestFit="1" customWidth="1"/>
    <col min="8348" max="8348" width="18.85546875" bestFit="1" customWidth="1"/>
    <col min="8349" max="8349" width="23" bestFit="1" customWidth="1"/>
    <col min="8350" max="8350" width="35.85546875" bestFit="1" customWidth="1"/>
    <col min="8351" max="8351" width="48.42578125" bestFit="1" customWidth="1"/>
    <col min="8352" max="8352" width="40.42578125" bestFit="1" customWidth="1"/>
    <col min="8353" max="8353" width="28" bestFit="1" customWidth="1"/>
    <col min="8354" max="8354" width="47" bestFit="1" customWidth="1"/>
    <col min="8355" max="8355" width="49.5703125" bestFit="1" customWidth="1"/>
    <col min="8356" max="8356" width="44.7109375" bestFit="1" customWidth="1"/>
    <col min="8357" max="8357" width="57.28515625" bestFit="1" customWidth="1"/>
    <col min="8358" max="8358" width="49.28515625" bestFit="1" customWidth="1"/>
    <col min="8359" max="8359" width="47.7109375" bestFit="1" customWidth="1"/>
    <col min="8360" max="8360" width="47" bestFit="1" customWidth="1"/>
    <col min="8361" max="8361" width="40.28515625" bestFit="1" customWidth="1"/>
    <col min="8362" max="8362" width="29.85546875" bestFit="1" customWidth="1"/>
    <col min="8363" max="8363" width="27.7109375" bestFit="1" customWidth="1"/>
    <col min="8364" max="8364" width="31.85546875" bestFit="1" customWidth="1"/>
    <col min="8365" max="8365" width="44.7109375" bestFit="1" customWidth="1"/>
    <col min="8366" max="8366" width="57.28515625" bestFit="1" customWidth="1"/>
    <col min="8367" max="8367" width="49.28515625" bestFit="1" customWidth="1"/>
    <col min="8368" max="8368" width="25.7109375" bestFit="1" customWidth="1"/>
    <col min="8369" max="8369" width="44.5703125" bestFit="1" customWidth="1"/>
    <col min="8370" max="8370" width="47.28515625" bestFit="1" customWidth="1"/>
    <col min="8371" max="8371" width="42.42578125" bestFit="1" customWidth="1"/>
    <col min="8372" max="8372" width="55" bestFit="1" customWidth="1"/>
    <col min="8373" max="8373" width="47" bestFit="1" customWidth="1"/>
    <col min="8374" max="8374" width="45.28515625" bestFit="1" customWidth="1"/>
    <col min="8375" max="8375" width="44.5703125" bestFit="1" customWidth="1"/>
    <col min="8376" max="8376" width="38" bestFit="1" customWidth="1"/>
    <col min="8377" max="8377" width="27.42578125" bestFit="1" customWidth="1"/>
    <col min="8378" max="8378" width="25.28515625" bestFit="1" customWidth="1"/>
    <col min="8379" max="8379" width="29.42578125" bestFit="1" customWidth="1"/>
    <col min="8380" max="8380" width="42.42578125" bestFit="1" customWidth="1"/>
    <col min="8381" max="8381" width="55" bestFit="1" customWidth="1"/>
    <col min="8382" max="8382" width="47" bestFit="1" customWidth="1"/>
    <col min="8383" max="8383" width="19.140625" bestFit="1" customWidth="1"/>
    <col min="8384" max="8384" width="38.140625" bestFit="1" customWidth="1"/>
    <col min="8385" max="8385" width="40.7109375" bestFit="1" customWidth="1"/>
    <col min="8386" max="8386" width="35.85546875" bestFit="1" customWidth="1"/>
    <col min="8387" max="8387" width="48.42578125" bestFit="1" customWidth="1"/>
    <col min="8388" max="8388" width="40.42578125" bestFit="1" customWidth="1"/>
    <col min="8389" max="8389" width="38.85546875" bestFit="1" customWidth="1"/>
    <col min="8390" max="8390" width="38.140625" bestFit="1" customWidth="1"/>
    <col min="8391" max="8391" width="31.42578125" bestFit="1" customWidth="1"/>
    <col min="8392" max="8392" width="20.85546875" bestFit="1" customWidth="1"/>
    <col min="8393" max="8393" width="18.85546875" bestFit="1" customWidth="1"/>
    <col min="8394" max="8394" width="23" bestFit="1" customWidth="1"/>
    <col min="8395" max="8395" width="35.85546875" bestFit="1" customWidth="1"/>
    <col min="8396" max="8396" width="48.42578125" bestFit="1" customWidth="1"/>
    <col min="8397" max="8397" width="40.42578125" bestFit="1" customWidth="1"/>
    <col min="8398" max="8398" width="31.42578125" bestFit="1" customWidth="1"/>
    <col min="8399" max="8399" width="50.42578125" bestFit="1" customWidth="1"/>
    <col min="8400" max="8400" width="53" bestFit="1" customWidth="1"/>
    <col min="8401" max="8401" width="48.140625" bestFit="1" customWidth="1"/>
    <col min="8402" max="8402" width="60.7109375" bestFit="1" customWidth="1"/>
    <col min="8403" max="8403" width="52.7109375" bestFit="1" customWidth="1"/>
    <col min="8404" max="8404" width="51.140625" bestFit="1" customWidth="1"/>
    <col min="8405" max="8405" width="50.42578125" bestFit="1" customWidth="1"/>
    <col min="8406" max="8406" width="43.7109375" bestFit="1" customWidth="1"/>
    <col min="8407" max="8407" width="33.140625" bestFit="1" customWidth="1"/>
    <col min="8408" max="8408" width="31.140625" bestFit="1" customWidth="1"/>
    <col min="8409" max="8409" width="35.28515625" bestFit="1" customWidth="1"/>
    <col min="8410" max="8410" width="48.140625" bestFit="1" customWidth="1"/>
    <col min="8411" max="8411" width="60.7109375" bestFit="1" customWidth="1"/>
    <col min="8412" max="8412" width="52.7109375" bestFit="1" customWidth="1"/>
    <col min="8413" max="8413" width="19.140625" bestFit="1" customWidth="1"/>
    <col min="8414" max="8414" width="38.140625" bestFit="1" customWidth="1"/>
    <col min="8415" max="8415" width="40.7109375" bestFit="1" customWidth="1"/>
    <col min="8416" max="8416" width="35.85546875" bestFit="1" customWidth="1"/>
    <col min="8417" max="8417" width="48.42578125" bestFit="1" customWidth="1"/>
    <col min="8418" max="8418" width="40.42578125" bestFit="1" customWidth="1"/>
    <col min="8419" max="8419" width="38.85546875" bestFit="1" customWidth="1"/>
    <col min="8420" max="8420" width="38.140625" bestFit="1" customWidth="1"/>
    <col min="8421" max="8421" width="31.42578125" bestFit="1" customWidth="1"/>
    <col min="8422" max="8422" width="20.85546875" bestFit="1" customWidth="1"/>
    <col min="8423" max="8423" width="18.85546875" bestFit="1" customWidth="1"/>
    <col min="8424" max="8424" width="23" bestFit="1" customWidth="1"/>
    <col min="8425" max="8425" width="35.85546875" bestFit="1" customWidth="1"/>
    <col min="8426" max="8426" width="48.42578125" bestFit="1" customWidth="1"/>
    <col min="8427" max="8427" width="40.42578125" bestFit="1" customWidth="1"/>
    <col min="8428" max="8428" width="34" bestFit="1" customWidth="1"/>
    <col min="8429" max="8429" width="52.85546875" bestFit="1" customWidth="1"/>
    <col min="8430" max="8430" width="55.5703125" bestFit="1" customWidth="1"/>
    <col min="8431" max="8431" width="50.7109375" bestFit="1" customWidth="1"/>
    <col min="8432" max="8432" width="63.28515625" bestFit="1" customWidth="1"/>
    <col min="8433" max="8433" width="55.28515625" bestFit="1" customWidth="1"/>
    <col min="8434" max="8434" width="53.5703125" bestFit="1" customWidth="1"/>
    <col min="8435" max="8435" width="52.85546875" bestFit="1" customWidth="1"/>
    <col min="8436" max="8436" width="46.28515625" bestFit="1" customWidth="1"/>
    <col min="8437" max="8437" width="35.7109375" bestFit="1" customWidth="1"/>
    <col min="8438" max="8438" width="33.5703125" bestFit="1" customWidth="1"/>
    <col min="8439" max="8439" width="37.7109375" bestFit="1" customWidth="1"/>
    <col min="8440" max="8440" width="50.7109375" bestFit="1" customWidth="1"/>
    <col min="8441" max="8441" width="63.28515625" bestFit="1" customWidth="1"/>
    <col min="8442" max="8442" width="55.28515625" bestFit="1" customWidth="1"/>
    <col min="8443" max="8443" width="19.140625" bestFit="1" customWidth="1"/>
    <col min="8444" max="8444" width="38.140625" bestFit="1" customWidth="1"/>
    <col min="8445" max="8445" width="40.7109375" bestFit="1" customWidth="1"/>
    <col min="8446" max="8446" width="35.85546875" bestFit="1" customWidth="1"/>
    <col min="8447" max="8447" width="48.42578125" bestFit="1" customWidth="1"/>
    <col min="8448" max="8448" width="40.42578125" bestFit="1" customWidth="1"/>
    <col min="8449" max="8449" width="38.85546875" bestFit="1" customWidth="1"/>
    <col min="8450" max="8450" width="38.140625" bestFit="1" customWidth="1"/>
    <col min="8451" max="8451" width="31.42578125" bestFit="1" customWidth="1"/>
    <col min="8452" max="8452" width="20.85546875" bestFit="1" customWidth="1"/>
    <col min="8453" max="8453" width="18.85546875" bestFit="1" customWidth="1"/>
    <col min="8454" max="8454" width="23" bestFit="1" customWidth="1"/>
    <col min="8455" max="8455" width="35.85546875" bestFit="1" customWidth="1"/>
    <col min="8456" max="8456" width="48.42578125" bestFit="1" customWidth="1"/>
    <col min="8457" max="8457" width="40.42578125" bestFit="1" customWidth="1"/>
    <col min="8458" max="8458" width="28.5703125" bestFit="1" customWidth="1"/>
    <col min="8459" max="8459" width="47.5703125" bestFit="1" customWidth="1"/>
    <col min="8460" max="8460" width="50.140625" bestFit="1" customWidth="1"/>
    <col min="8461" max="8461" width="45.28515625" bestFit="1" customWidth="1"/>
    <col min="8462" max="8462" width="57.85546875" bestFit="1" customWidth="1"/>
    <col min="8463" max="8463" width="49.85546875" bestFit="1" customWidth="1"/>
    <col min="8464" max="8464" width="48.28515625" bestFit="1" customWidth="1"/>
    <col min="8465" max="8465" width="47.5703125" bestFit="1" customWidth="1"/>
    <col min="8466" max="8466" width="40.85546875" bestFit="1" customWidth="1"/>
    <col min="8467" max="8467" width="30.42578125" bestFit="1" customWidth="1"/>
    <col min="8468" max="8468" width="28.28515625" bestFit="1" customWidth="1"/>
    <col min="8469" max="8469" width="32.42578125" bestFit="1" customWidth="1"/>
    <col min="8470" max="8470" width="45.28515625" bestFit="1" customWidth="1"/>
    <col min="8471" max="8471" width="57.85546875" bestFit="1" customWidth="1"/>
    <col min="8472" max="8472" width="49.85546875" bestFit="1" customWidth="1"/>
    <col min="8473" max="8473" width="19.140625" bestFit="1" customWidth="1"/>
    <col min="8474" max="8474" width="38.140625" bestFit="1" customWidth="1"/>
    <col min="8475" max="8475" width="40.7109375" bestFit="1" customWidth="1"/>
    <col min="8476" max="8476" width="35.85546875" bestFit="1" customWidth="1"/>
    <col min="8477" max="8477" width="48.42578125" bestFit="1" customWidth="1"/>
    <col min="8478" max="8478" width="40.42578125" bestFit="1" customWidth="1"/>
    <col min="8479" max="8479" width="38.85546875" bestFit="1" customWidth="1"/>
    <col min="8480" max="8480" width="38.140625" bestFit="1" customWidth="1"/>
    <col min="8481" max="8481" width="31.42578125" bestFit="1" customWidth="1"/>
    <col min="8482" max="8482" width="20.85546875" bestFit="1" customWidth="1"/>
    <col min="8483" max="8483" width="18.85546875" bestFit="1" customWidth="1"/>
    <col min="8484" max="8484" width="23" bestFit="1" customWidth="1"/>
    <col min="8485" max="8485" width="35.85546875" bestFit="1" customWidth="1"/>
    <col min="8486" max="8486" width="48.42578125" bestFit="1" customWidth="1"/>
    <col min="8487" max="8487" width="40.42578125" bestFit="1" customWidth="1"/>
    <col min="8488" max="8488" width="24.42578125" bestFit="1" customWidth="1"/>
    <col min="8489" max="8489" width="43.42578125" bestFit="1" customWidth="1"/>
    <col min="8490" max="8490" width="46" bestFit="1" customWidth="1"/>
    <col min="8491" max="8491" width="41.140625" bestFit="1" customWidth="1"/>
    <col min="8492" max="8492" width="53.7109375" bestFit="1" customWidth="1"/>
    <col min="8493" max="8493" width="45.7109375" bestFit="1" customWidth="1"/>
    <col min="8494" max="8494" width="44.140625" bestFit="1" customWidth="1"/>
    <col min="8495" max="8495" width="43.42578125" bestFit="1" customWidth="1"/>
    <col min="8496" max="8496" width="36.7109375" bestFit="1" customWidth="1"/>
    <col min="8497" max="8497" width="26.28515625" bestFit="1" customWidth="1"/>
    <col min="8498" max="8498" width="24.140625" bestFit="1" customWidth="1"/>
    <col min="8499" max="8499" width="28.28515625" bestFit="1" customWidth="1"/>
    <col min="8500" max="8500" width="41.140625" bestFit="1" customWidth="1"/>
    <col min="8501" max="8501" width="53.7109375" bestFit="1" customWidth="1"/>
    <col min="8502" max="8502" width="45.7109375" bestFit="1" customWidth="1"/>
    <col min="8503" max="8503" width="19.140625" bestFit="1" customWidth="1"/>
    <col min="8504" max="8504" width="38.140625" bestFit="1" customWidth="1"/>
    <col min="8505" max="8505" width="40.7109375" bestFit="1" customWidth="1"/>
    <col min="8506" max="8506" width="35.85546875" bestFit="1" customWidth="1"/>
    <col min="8507" max="8507" width="48.42578125" bestFit="1" customWidth="1"/>
    <col min="8508" max="8508" width="40.42578125" bestFit="1" customWidth="1"/>
    <col min="8509" max="8509" width="38.85546875" bestFit="1" customWidth="1"/>
    <col min="8510" max="8510" width="38.140625" bestFit="1" customWidth="1"/>
    <col min="8511" max="8511" width="31.42578125" bestFit="1" customWidth="1"/>
    <col min="8512" max="8512" width="20.85546875" bestFit="1" customWidth="1"/>
    <col min="8513" max="8513" width="18.85546875" bestFit="1" customWidth="1"/>
    <col min="8514" max="8514" width="23" bestFit="1" customWidth="1"/>
    <col min="8515" max="8515" width="35.85546875" bestFit="1" customWidth="1"/>
    <col min="8516" max="8516" width="48.42578125" bestFit="1" customWidth="1"/>
    <col min="8517" max="8517" width="40.42578125" bestFit="1" customWidth="1"/>
    <col min="8518" max="8518" width="35.28515625" bestFit="1" customWidth="1"/>
    <col min="8519" max="8519" width="54.140625" bestFit="1" customWidth="1"/>
    <col min="8520" max="8520" width="56.85546875" bestFit="1" customWidth="1"/>
    <col min="8521" max="8521" width="52" bestFit="1" customWidth="1"/>
    <col min="8522" max="8522" width="64.5703125" bestFit="1" customWidth="1"/>
    <col min="8523" max="8523" width="56.5703125" bestFit="1" customWidth="1"/>
    <col min="8524" max="8524" width="55" bestFit="1" customWidth="1"/>
    <col min="8525" max="8525" width="54.140625" bestFit="1" customWidth="1"/>
    <col min="8526" max="8526" width="47.5703125" bestFit="1" customWidth="1"/>
    <col min="8527" max="8527" width="37" bestFit="1" customWidth="1"/>
    <col min="8528" max="8528" width="35" bestFit="1" customWidth="1"/>
    <col min="8529" max="8529" width="39.140625" bestFit="1" customWidth="1"/>
    <col min="8530" max="8530" width="52" bestFit="1" customWidth="1"/>
    <col min="8531" max="8531" width="64.5703125" bestFit="1" customWidth="1"/>
    <col min="8532" max="8532" width="56.5703125" bestFit="1" customWidth="1"/>
    <col min="8533" max="8533" width="19.140625" bestFit="1" customWidth="1"/>
    <col min="8534" max="8534" width="38.140625" bestFit="1" customWidth="1"/>
    <col min="8535" max="8535" width="40.7109375" bestFit="1" customWidth="1"/>
    <col min="8536" max="8536" width="35.85546875" bestFit="1" customWidth="1"/>
    <col min="8537" max="8537" width="48.42578125" bestFit="1" customWidth="1"/>
    <col min="8538" max="8538" width="40.42578125" bestFit="1" customWidth="1"/>
    <col min="8539" max="8539" width="38.85546875" bestFit="1" customWidth="1"/>
    <col min="8540" max="8540" width="38.140625" bestFit="1" customWidth="1"/>
    <col min="8541" max="8541" width="31.42578125" bestFit="1" customWidth="1"/>
    <col min="8542" max="8542" width="20.85546875" bestFit="1" customWidth="1"/>
    <col min="8543" max="8543" width="18.85546875" bestFit="1" customWidth="1"/>
    <col min="8544" max="8544" width="23" bestFit="1" customWidth="1"/>
    <col min="8545" max="8545" width="35.85546875" bestFit="1" customWidth="1"/>
    <col min="8546" max="8546" width="48.42578125" bestFit="1" customWidth="1"/>
    <col min="8547" max="8547" width="40.42578125" bestFit="1" customWidth="1"/>
    <col min="8548" max="8548" width="27.140625" bestFit="1" customWidth="1"/>
    <col min="8549" max="8549" width="46" bestFit="1" customWidth="1"/>
    <col min="8550" max="8550" width="48.7109375" bestFit="1" customWidth="1"/>
    <col min="8551" max="8551" width="43.85546875" bestFit="1" customWidth="1"/>
    <col min="8552" max="8552" width="56.42578125" bestFit="1" customWidth="1"/>
    <col min="8553" max="8553" width="48.42578125" bestFit="1" customWidth="1"/>
    <col min="8554" max="8554" width="46.85546875" bestFit="1" customWidth="1"/>
    <col min="8555" max="8555" width="46" bestFit="1" customWidth="1"/>
    <col min="8556" max="8556" width="39.42578125" bestFit="1" customWidth="1"/>
    <col min="8557" max="8557" width="28.85546875" bestFit="1" customWidth="1"/>
    <col min="8558" max="8558" width="26.85546875" bestFit="1" customWidth="1"/>
    <col min="8559" max="8559" width="31" bestFit="1" customWidth="1"/>
    <col min="8560" max="8560" width="43.85546875" bestFit="1" customWidth="1"/>
    <col min="8561" max="8561" width="56.42578125" bestFit="1" customWidth="1"/>
    <col min="8562" max="8562" width="48.42578125" bestFit="1" customWidth="1"/>
    <col min="8563" max="8563" width="19.140625" bestFit="1" customWidth="1"/>
    <col min="8564" max="8564" width="38.140625" bestFit="1" customWidth="1"/>
    <col min="8565" max="8565" width="40.7109375" bestFit="1" customWidth="1"/>
    <col min="8566" max="8566" width="35.85546875" bestFit="1" customWidth="1"/>
    <col min="8567" max="8567" width="48.42578125" bestFit="1" customWidth="1"/>
    <col min="8568" max="8568" width="40.42578125" bestFit="1" customWidth="1"/>
    <col min="8569" max="8569" width="38.85546875" bestFit="1" customWidth="1"/>
    <col min="8570" max="8570" width="38.140625" bestFit="1" customWidth="1"/>
    <col min="8571" max="8571" width="31.42578125" bestFit="1" customWidth="1"/>
    <col min="8572" max="8572" width="20.85546875" bestFit="1" customWidth="1"/>
    <col min="8573" max="8573" width="18.85546875" bestFit="1" customWidth="1"/>
    <col min="8574" max="8574" width="23" bestFit="1" customWidth="1"/>
    <col min="8575" max="8575" width="35.85546875" bestFit="1" customWidth="1"/>
    <col min="8576" max="8576" width="48.42578125" bestFit="1" customWidth="1"/>
    <col min="8577" max="8577" width="40.42578125" bestFit="1" customWidth="1"/>
    <col min="8578" max="8578" width="27.7109375" bestFit="1" customWidth="1"/>
    <col min="8579" max="8579" width="46.7109375" bestFit="1" customWidth="1"/>
    <col min="8580" max="8580" width="49.28515625" bestFit="1" customWidth="1"/>
    <col min="8581" max="8581" width="44.42578125" bestFit="1" customWidth="1"/>
    <col min="8582" max="8582" width="57" bestFit="1" customWidth="1"/>
    <col min="8583" max="8583" width="49" bestFit="1" customWidth="1"/>
    <col min="8584" max="8584" width="47.42578125" bestFit="1" customWidth="1"/>
    <col min="8585" max="8585" width="46.7109375" bestFit="1" customWidth="1"/>
    <col min="8586" max="8586" width="40" bestFit="1" customWidth="1"/>
    <col min="8587" max="8587" width="29.42578125" bestFit="1" customWidth="1"/>
    <col min="8588" max="8588" width="27.42578125" bestFit="1" customWidth="1"/>
    <col min="8589" max="8589" width="31.5703125" bestFit="1" customWidth="1"/>
    <col min="8590" max="8590" width="44.42578125" bestFit="1" customWidth="1"/>
    <col min="8591" max="8591" width="57" bestFit="1" customWidth="1"/>
    <col min="8592" max="8592" width="49" bestFit="1" customWidth="1"/>
    <col min="8593" max="8593" width="19.140625" bestFit="1" customWidth="1"/>
    <col min="8594" max="8594" width="38.140625" bestFit="1" customWidth="1"/>
    <col min="8595" max="8595" width="40.7109375" bestFit="1" customWidth="1"/>
    <col min="8596" max="8596" width="35.85546875" bestFit="1" customWidth="1"/>
    <col min="8597" max="8597" width="48.42578125" bestFit="1" customWidth="1"/>
    <col min="8598" max="8598" width="40.42578125" bestFit="1" customWidth="1"/>
    <col min="8599" max="8599" width="38.85546875" bestFit="1" customWidth="1"/>
    <col min="8600" max="8600" width="38.140625" bestFit="1" customWidth="1"/>
    <col min="8601" max="8601" width="31.42578125" bestFit="1" customWidth="1"/>
    <col min="8602" max="8602" width="20.85546875" bestFit="1" customWidth="1"/>
    <col min="8603" max="8603" width="18.85546875" bestFit="1" customWidth="1"/>
    <col min="8604" max="8604" width="23" bestFit="1" customWidth="1"/>
    <col min="8605" max="8605" width="35.85546875" bestFit="1" customWidth="1"/>
    <col min="8606" max="8606" width="48.42578125" bestFit="1" customWidth="1"/>
    <col min="8607" max="8607" width="40.42578125" bestFit="1" customWidth="1"/>
    <col min="8608" max="8608" width="26" bestFit="1" customWidth="1"/>
    <col min="8609" max="8609" width="44.85546875" bestFit="1" customWidth="1"/>
    <col min="8610" max="8610" width="47.5703125" bestFit="1" customWidth="1"/>
    <col min="8611" max="8611" width="42.7109375" bestFit="1" customWidth="1"/>
    <col min="8612" max="8612" width="55.28515625" bestFit="1" customWidth="1"/>
    <col min="8613" max="8613" width="47.28515625" bestFit="1" customWidth="1"/>
    <col min="8614" max="8614" width="45.5703125" bestFit="1" customWidth="1"/>
    <col min="8615" max="8615" width="44.85546875" bestFit="1" customWidth="1"/>
    <col min="8616" max="8616" width="38.28515625" bestFit="1" customWidth="1"/>
    <col min="8617" max="8617" width="27.7109375" bestFit="1" customWidth="1"/>
    <col min="8618" max="8618" width="25.7109375" bestFit="1" customWidth="1"/>
    <col min="8619" max="8619" width="29.85546875" bestFit="1" customWidth="1"/>
    <col min="8620" max="8620" width="42.7109375" bestFit="1" customWidth="1"/>
    <col min="8621" max="8621" width="55.28515625" bestFit="1" customWidth="1"/>
    <col min="8622" max="8622" width="47.28515625" bestFit="1" customWidth="1"/>
    <col min="8623" max="8623" width="19.140625" bestFit="1" customWidth="1"/>
    <col min="8624" max="8624" width="38.140625" bestFit="1" customWidth="1"/>
    <col min="8625" max="8625" width="40.7109375" bestFit="1" customWidth="1"/>
    <col min="8626" max="8626" width="35.85546875" bestFit="1" customWidth="1"/>
    <col min="8627" max="8627" width="48.42578125" bestFit="1" customWidth="1"/>
    <col min="8628" max="8628" width="40.42578125" bestFit="1" customWidth="1"/>
    <col min="8629" max="8629" width="38.85546875" bestFit="1" customWidth="1"/>
    <col min="8630" max="8630" width="38.140625" bestFit="1" customWidth="1"/>
    <col min="8631" max="8631" width="31.42578125" bestFit="1" customWidth="1"/>
    <col min="8632" max="8632" width="20.85546875" bestFit="1" customWidth="1"/>
    <col min="8633" max="8633" width="18.85546875" bestFit="1" customWidth="1"/>
    <col min="8634" max="8634" width="23" bestFit="1" customWidth="1"/>
    <col min="8635" max="8635" width="35.85546875" bestFit="1" customWidth="1"/>
    <col min="8636" max="8636" width="48.42578125" bestFit="1" customWidth="1"/>
    <col min="8637" max="8637" width="40.42578125" bestFit="1" customWidth="1"/>
    <col min="8638" max="8638" width="27.28515625" bestFit="1" customWidth="1"/>
    <col min="8639" max="8639" width="46.28515625" bestFit="1" customWidth="1"/>
    <col min="8640" max="8640" width="48.85546875" bestFit="1" customWidth="1"/>
    <col min="8641" max="8641" width="44" bestFit="1" customWidth="1"/>
    <col min="8642" max="8642" width="56.5703125" bestFit="1" customWidth="1"/>
    <col min="8643" max="8643" width="48.5703125" bestFit="1" customWidth="1"/>
    <col min="8644" max="8644" width="47" bestFit="1" customWidth="1"/>
    <col min="8645" max="8645" width="46.28515625" bestFit="1" customWidth="1"/>
    <col min="8646" max="8646" width="39.5703125" bestFit="1" customWidth="1"/>
    <col min="8647" max="8647" width="29" bestFit="1" customWidth="1"/>
    <col min="8648" max="8648" width="27" bestFit="1" customWidth="1"/>
    <col min="8649" max="8649" width="31.140625" bestFit="1" customWidth="1"/>
    <col min="8650" max="8650" width="44" bestFit="1" customWidth="1"/>
    <col min="8651" max="8651" width="56.5703125" bestFit="1" customWidth="1"/>
    <col min="8652" max="8652" width="48.5703125" bestFit="1" customWidth="1"/>
    <col min="8653" max="8653" width="19.140625" bestFit="1" customWidth="1"/>
    <col min="8654" max="8654" width="38.140625" bestFit="1" customWidth="1"/>
    <col min="8655" max="8655" width="40.7109375" bestFit="1" customWidth="1"/>
    <col min="8656" max="8656" width="35.85546875" bestFit="1" customWidth="1"/>
    <col min="8657" max="8657" width="48.42578125" bestFit="1" customWidth="1"/>
    <col min="8658" max="8658" width="40.42578125" bestFit="1" customWidth="1"/>
    <col min="8659" max="8659" width="38.85546875" bestFit="1" customWidth="1"/>
    <col min="8660" max="8660" width="38.140625" bestFit="1" customWidth="1"/>
    <col min="8661" max="8661" width="31.42578125" bestFit="1" customWidth="1"/>
    <col min="8662" max="8662" width="20.85546875" bestFit="1" customWidth="1"/>
    <col min="8663" max="8663" width="18.85546875" bestFit="1" customWidth="1"/>
    <col min="8664" max="8664" width="23" bestFit="1" customWidth="1"/>
    <col min="8665" max="8665" width="35.85546875" bestFit="1" customWidth="1"/>
    <col min="8666" max="8666" width="48.42578125" bestFit="1" customWidth="1"/>
    <col min="8667" max="8667" width="40.42578125" bestFit="1" customWidth="1"/>
    <col min="8668" max="8668" width="27.28515625" bestFit="1" customWidth="1"/>
    <col min="8669" max="8669" width="46.28515625" bestFit="1" customWidth="1"/>
    <col min="8670" max="8670" width="48.85546875" bestFit="1" customWidth="1"/>
    <col min="8671" max="8671" width="44" bestFit="1" customWidth="1"/>
    <col min="8672" max="8672" width="56.5703125" bestFit="1" customWidth="1"/>
    <col min="8673" max="8673" width="48.5703125" bestFit="1" customWidth="1"/>
    <col min="8674" max="8674" width="47" bestFit="1" customWidth="1"/>
    <col min="8675" max="8675" width="46.28515625" bestFit="1" customWidth="1"/>
    <col min="8676" max="8676" width="39.5703125" bestFit="1" customWidth="1"/>
    <col min="8677" max="8677" width="29" bestFit="1" customWidth="1"/>
    <col min="8678" max="8678" width="27" bestFit="1" customWidth="1"/>
    <col min="8679" max="8679" width="31.140625" bestFit="1" customWidth="1"/>
    <col min="8680" max="8680" width="44" bestFit="1" customWidth="1"/>
    <col min="8681" max="8681" width="56.5703125" bestFit="1" customWidth="1"/>
    <col min="8682" max="8682" width="48.5703125" bestFit="1" customWidth="1"/>
    <col min="8683" max="8683" width="19.140625" bestFit="1" customWidth="1"/>
    <col min="8684" max="8684" width="38.140625" bestFit="1" customWidth="1"/>
    <col min="8685" max="8685" width="40.7109375" bestFit="1" customWidth="1"/>
    <col min="8686" max="8686" width="35.85546875" bestFit="1" customWidth="1"/>
    <col min="8687" max="8687" width="48.42578125" bestFit="1" customWidth="1"/>
    <col min="8688" max="8688" width="40.42578125" bestFit="1" customWidth="1"/>
    <col min="8689" max="8689" width="38.85546875" bestFit="1" customWidth="1"/>
    <col min="8690" max="8690" width="38.140625" bestFit="1" customWidth="1"/>
    <col min="8691" max="8691" width="31.42578125" bestFit="1" customWidth="1"/>
    <col min="8692" max="8692" width="20.85546875" bestFit="1" customWidth="1"/>
    <col min="8693" max="8693" width="18.85546875" bestFit="1" customWidth="1"/>
    <col min="8694" max="8694" width="23" bestFit="1" customWidth="1"/>
    <col min="8695" max="8695" width="35.85546875" bestFit="1" customWidth="1"/>
    <col min="8696" max="8696" width="48.42578125" bestFit="1" customWidth="1"/>
    <col min="8697" max="8697" width="40.42578125" bestFit="1" customWidth="1"/>
    <col min="8698" max="8698" width="33.42578125" bestFit="1" customWidth="1"/>
    <col min="8699" max="8699" width="52.42578125" bestFit="1" customWidth="1"/>
    <col min="8700" max="8700" width="55.140625" bestFit="1" customWidth="1"/>
    <col min="8701" max="8701" width="50.140625" bestFit="1" customWidth="1"/>
    <col min="8702" max="8702" width="62.85546875" bestFit="1" customWidth="1"/>
    <col min="8703" max="8703" width="54.85546875" bestFit="1" customWidth="1"/>
    <col min="8704" max="8704" width="53.140625" bestFit="1" customWidth="1"/>
    <col min="8705" max="8705" width="52.42578125" bestFit="1" customWidth="1"/>
    <col min="8706" max="8706" width="45.7109375" bestFit="1" customWidth="1"/>
    <col min="8707" max="8707" width="35.28515625" bestFit="1" customWidth="1"/>
    <col min="8708" max="8708" width="33.140625" bestFit="1" customWidth="1"/>
    <col min="8709" max="8709" width="37.28515625" bestFit="1" customWidth="1"/>
    <col min="8710" max="8710" width="50.140625" bestFit="1" customWidth="1"/>
    <col min="8711" max="8711" width="62.85546875" bestFit="1" customWidth="1"/>
    <col min="8712" max="8712" width="54.85546875" bestFit="1" customWidth="1"/>
    <col min="8713" max="8713" width="19.140625" bestFit="1" customWidth="1"/>
    <col min="8714" max="8714" width="38.140625" bestFit="1" customWidth="1"/>
    <col min="8715" max="8715" width="40.7109375" bestFit="1" customWidth="1"/>
    <col min="8716" max="8716" width="35.85546875" bestFit="1" customWidth="1"/>
    <col min="8717" max="8717" width="48.42578125" bestFit="1" customWidth="1"/>
    <col min="8718" max="8718" width="40.42578125" bestFit="1" customWidth="1"/>
    <col min="8719" max="8719" width="38.85546875" bestFit="1" customWidth="1"/>
    <col min="8720" max="8720" width="38.140625" bestFit="1" customWidth="1"/>
    <col min="8721" max="8721" width="31.42578125" bestFit="1" customWidth="1"/>
    <col min="8722" max="8722" width="20.85546875" bestFit="1" customWidth="1"/>
    <col min="8723" max="8723" width="18.85546875" bestFit="1" customWidth="1"/>
    <col min="8724" max="8724" width="23" bestFit="1" customWidth="1"/>
    <col min="8725" max="8725" width="35.85546875" bestFit="1" customWidth="1"/>
    <col min="8726" max="8726" width="48.42578125" bestFit="1" customWidth="1"/>
    <col min="8727" max="8727" width="40.42578125" bestFit="1" customWidth="1"/>
    <col min="8728" max="8728" width="31.7109375" bestFit="1" customWidth="1"/>
    <col min="8729" max="8729" width="50.7109375" bestFit="1" customWidth="1"/>
    <col min="8730" max="8730" width="53.28515625" bestFit="1" customWidth="1"/>
    <col min="8731" max="8731" width="48.42578125" bestFit="1" customWidth="1"/>
    <col min="8732" max="8732" width="61" bestFit="1" customWidth="1"/>
    <col min="8733" max="8733" width="53" bestFit="1" customWidth="1"/>
    <col min="8734" max="8734" width="51.42578125" bestFit="1" customWidth="1"/>
    <col min="8735" max="8735" width="50.7109375" bestFit="1" customWidth="1"/>
    <col min="8736" max="8736" width="44" bestFit="1" customWidth="1"/>
    <col min="8737" max="8737" width="33.42578125" bestFit="1" customWidth="1"/>
    <col min="8738" max="8738" width="31.42578125" bestFit="1" customWidth="1"/>
    <col min="8739" max="8739" width="35.5703125" bestFit="1" customWidth="1"/>
    <col min="8740" max="8740" width="48.42578125" bestFit="1" customWidth="1"/>
    <col min="8741" max="8741" width="61" bestFit="1" customWidth="1"/>
    <col min="8742" max="8742" width="53" bestFit="1" customWidth="1"/>
    <col min="8743" max="8743" width="19.140625" bestFit="1" customWidth="1"/>
    <col min="8744" max="8744" width="38.140625" bestFit="1" customWidth="1"/>
    <col min="8745" max="8745" width="40.7109375" bestFit="1" customWidth="1"/>
    <col min="8746" max="8746" width="35.85546875" bestFit="1" customWidth="1"/>
    <col min="8747" max="8747" width="48.42578125" bestFit="1" customWidth="1"/>
    <col min="8748" max="8748" width="40.42578125" bestFit="1" customWidth="1"/>
    <col min="8749" max="8749" width="38.85546875" bestFit="1" customWidth="1"/>
    <col min="8750" max="8750" width="38.140625" bestFit="1" customWidth="1"/>
    <col min="8751" max="8751" width="31.42578125" bestFit="1" customWidth="1"/>
    <col min="8752" max="8752" width="20.85546875" bestFit="1" customWidth="1"/>
    <col min="8753" max="8753" width="18.85546875" bestFit="1" customWidth="1"/>
    <col min="8754" max="8754" width="23" bestFit="1" customWidth="1"/>
    <col min="8755" max="8755" width="35.85546875" bestFit="1" customWidth="1"/>
    <col min="8756" max="8756" width="48.42578125" bestFit="1" customWidth="1"/>
    <col min="8757" max="8757" width="40.42578125" bestFit="1" customWidth="1"/>
    <col min="8758" max="8758" width="30.7109375" bestFit="1" customWidth="1"/>
    <col min="8759" max="8759" width="49.5703125" bestFit="1" customWidth="1"/>
    <col min="8760" max="8760" width="52.28515625" bestFit="1" customWidth="1"/>
    <col min="8761" max="8761" width="47.42578125" bestFit="1" customWidth="1"/>
    <col min="8762" max="8762" width="60" bestFit="1" customWidth="1"/>
    <col min="8763" max="8763" width="52" bestFit="1" customWidth="1"/>
    <col min="8764" max="8764" width="50.42578125" bestFit="1" customWidth="1"/>
    <col min="8765" max="8765" width="49.5703125" bestFit="1" customWidth="1"/>
    <col min="8766" max="8766" width="43" bestFit="1" customWidth="1"/>
    <col min="8767" max="8767" width="32.42578125" bestFit="1" customWidth="1"/>
    <col min="8768" max="8768" width="30.42578125" bestFit="1" customWidth="1"/>
    <col min="8769" max="8769" width="34.5703125" bestFit="1" customWidth="1"/>
    <col min="8770" max="8770" width="47.42578125" bestFit="1" customWidth="1"/>
    <col min="8771" max="8771" width="60" bestFit="1" customWidth="1"/>
    <col min="8772" max="8772" width="52" bestFit="1" customWidth="1"/>
    <col min="8773" max="8773" width="19.140625" bestFit="1" customWidth="1"/>
    <col min="8774" max="8774" width="38.140625" bestFit="1" customWidth="1"/>
    <col min="8775" max="8775" width="40.7109375" bestFit="1" customWidth="1"/>
    <col min="8776" max="8776" width="35.85546875" bestFit="1" customWidth="1"/>
    <col min="8777" max="8777" width="48.42578125" bestFit="1" customWidth="1"/>
    <col min="8778" max="8778" width="40.42578125" bestFit="1" customWidth="1"/>
    <col min="8779" max="8779" width="38.85546875" bestFit="1" customWidth="1"/>
    <col min="8780" max="8780" width="38.140625" bestFit="1" customWidth="1"/>
    <col min="8781" max="8781" width="31.42578125" bestFit="1" customWidth="1"/>
    <col min="8782" max="8782" width="20.85546875" bestFit="1" customWidth="1"/>
    <col min="8783" max="8783" width="18.85546875" bestFit="1" customWidth="1"/>
    <col min="8784" max="8784" width="23" bestFit="1" customWidth="1"/>
    <col min="8785" max="8785" width="35.85546875" bestFit="1" customWidth="1"/>
    <col min="8786" max="8786" width="48.42578125" bestFit="1" customWidth="1"/>
    <col min="8787" max="8787" width="40.42578125" bestFit="1" customWidth="1"/>
    <col min="8788" max="8788" width="32.28515625" bestFit="1" customWidth="1"/>
    <col min="8789" max="8789" width="51.28515625" bestFit="1" customWidth="1"/>
    <col min="8790" max="8790" width="53.85546875" bestFit="1" customWidth="1"/>
    <col min="8791" max="8791" width="49" bestFit="1" customWidth="1"/>
    <col min="8792" max="8792" width="61.5703125" bestFit="1" customWidth="1"/>
    <col min="8793" max="8793" width="53.5703125" bestFit="1" customWidth="1"/>
    <col min="8794" max="8794" width="52" bestFit="1" customWidth="1"/>
    <col min="8795" max="8795" width="51.28515625" bestFit="1" customWidth="1"/>
    <col min="8796" max="8796" width="44.5703125" bestFit="1" customWidth="1"/>
    <col min="8797" max="8797" width="34.140625" bestFit="1" customWidth="1"/>
    <col min="8798" max="8798" width="32" bestFit="1" customWidth="1"/>
    <col min="8799" max="8799" width="36.140625" bestFit="1" customWidth="1"/>
    <col min="8800" max="8800" width="49" bestFit="1" customWidth="1"/>
    <col min="8801" max="8801" width="61.5703125" bestFit="1" customWidth="1"/>
    <col min="8802" max="8802" width="53.5703125" bestFit="1" customWidth="1"/>
    <col min="8803" max="8803" width="19.140625" bestFit="1" customWidth="1"/>
    <col min="8804" max="8804" width="38.140625" bestFit="1" customWidth="1"/>
    <col min="8805" max="8805" width="40.7109375" bestFit="1" customWidth="1"/>
    <col min="8806" max="8806" width="35.85546875" bestFit="1" customWidth="1"/>
    <col min="8807" max="8807" width="48.42578125" bestFit="1" customWidth="1"/>
    <col min="8808" max="8808" width="40.42578125" bestFit="1" customWidth="1"/>
    <col min="8809" max="8809" width="38.85546875" bestFit="1" customWidth="1"/>
    <col min="8810" max="8810" width="38.140625" bestFit="1" customWidth="1"/>
    <col min="8811" max="8811" width="31.42578125" bestFit="1" customWidth="1"/>
    <col min="8812" max="8812" width="20.85546875" bestFit="1" customWidth="1"/>
    <col min="8813" max="8813" width="18.85546875" bestFit="1" customWidth="1"/>
    <col min="8814" max="8814" width="23" bestFit="1" customWidth="1"/>
    <col min="8815" max="8815" width="35.85546875" bestFit="1" customWidth="1"/>
    <col min="8816" max="8816" width="48.42578125" bestFit="1" customWidth="1"/>
    <col min="8817" max="8817" width="40.42578125" bestFit="1" customWidth="1"/>
    <col min="8818" max="8818" width="25.7109375" bestFit="1" customWidth="1"/>
    <col min="8819" max="8819" width="44.5703125" bestFit="1" customWidth="1"/>
    <col min="8820" max="8820" width="47.28515625" bestFit="1" customWidth="1"/>
    <col min="8821" max="8821" width="42.42578125" bestFit="1" customWidth="1"/>
    <col min="8822" max="8822" width="55" bestFit="1" customWidth="1"/>
    <col min="8823" max="8823" width="47" bestFit="1" customWidth="1"/>
    <col min="8824" max="8824" width="45.28515625" bestFit="1" customWidth="1"/>
    <col min="8825" max="8825" width="44.5703125" bestFit="1" customWidth="1"/>
    <col min="8826" max="8826" width="38" bestFit="1" customWidth="1"/>
    <col min="8827" max="8827" width="27.42578125" bestFit="1" customWidth="1"/>
    <col min="8828" max="8828" width="25.28515625" bestFit="1" customWidth="1"/>
    <col min="8829" max="8829" width="29.42578125" bestFit="1" customWidth="1"/>
    <col min="8830" max="8830" width="42.42578125" bestFit="1" customWidth="1"/>
    <col min="8831" max="8831" width="55" bestFit="1" customWidth="1"/>
    <col min="8832" max="8832" width="47" bestFit="1" customWidth="1"/>
    <col min="8833" max="8833" width="19.140625" bestFit="1" customWidth="1"/>
    <col min="8834" max="8834" width="38.140625" bestFit="1" customWidth="1"/>
    <col min="8835" max="8835" width="40.7109375" bestFit="1" customWidth="1"/>
    <col min="8836" max="8836" width="35.85546875" bestFit="1" customWidth="1"/>
    <col min="8837" max="8837" width="48.42578125" bestFit="1" customWidth="1"/>
    <col min="8838" max="8838" width="40.42578125" bestFit="1" customWidth="1"/>
    <col min="8839" max="8839" width="38.85546875" bestFit="1" customWidth="1"/>
    <col min="8840" max="8840" width="38.140625" bestFit="1" customWidth="1"/>
    <col min="8841" max="8841" width="31.42578125" bestFit="1" customWidth="1"/>
    <col min="8842" max="8842" width="20.85546875" bestFit="1" customWidth="1"/>
    <col min="8843" max="8843" width="18.85546875" bestFit="1" customWidth="1"/>
    <col min="8844" max="8844" width="23" bestFit="1" customWidth="1"/>
    <col min="8845" max="8845" width="35.85546875" bestFit="1" customWidth="1"/>
    <col min="8846" max="8846" width="48.42578125" bestFit="1" customWidth="1"/>
    <col min="8847" max="8847" width="40.42578125" bestFit="1" customWidth="1"/>
    <col min="8848" max="8848" width="28" bestFit="1" customWidth="1"/>
    <col min="8849" max="8849" width="47" bestFit="1" customWidth="1"/>
    <col min="8850" max="8850" width="49.5703125" bestFit="1" customWidth="1"/>
    <col min="8851" max="8851" width="44.7109375" bestFit="1" customWidth="1"/>
    <col min="8852" max="8852" width="57.28515625" bestFit="1" customWidth="1"/>
    <col min="8853" max="8853" width="49.28515625" bestFit="1" customWidth="1"/>
    <col min="8854" max="8854" width="47.7109375" bestFit="1" customWidth="1"/>
    <col min="8855" max="8855" width="47" bestFit="1" customWidth="1"/>
    <col min="8856" max="8856" width="40.28515625" bestFit="1" customWidth="1"/>
    <col min="8857" max="8857" width="29.85546875" bestFit="1" customWidth="1"/>
    <col min="8858" max="8858" width="27.7109375" bestFit="1" customWidth="1"/>
    <col min="8859" max="8859" width="31.85546875" bestFit="1" customWidth="1"/>
    <col min="8860" max="8860" width="44.7109375" bestFit="1" customWidth="1"/>
    <col min="8861" max="8861" width="57.28515625" bestFit="1" customWidth="1"/>
    <col min="8862" max="8862" width="49.28515625" bestFit="1" customWidth="1"/>
    <col min="8863" max="8863" width="27.42578125" bestFit="1" customWidth="1"/>
    <col min="8864" max="8864" width="46.42578125" bestFit="1" customWidth="1"/>
    <col min="8865" max="8865" width="49" bestFit="1" customWidth="1"/>
    <col min="8866" max="8866" width="44.140625" bestFit="1" customWidth="1"/>
    <col min="8867" max="8867" width="56.7109375" bestFit="1" customWidth="1"/>
    <col min="8868" max="8868" width="48.7109375" bestFit="1" customWidth="1"/>
    <col min="8869" max="8869" width="47.140625" bestFit="1" customWidth="1"/>
    <col min="8870" max="8870" width="46.42578125" bestFit="1" customWidth="1"/>
    <col min="8871" max="8871" width="39.7109375" bestFit="1" customWidth="1"/>
    <col min="8872" max="8872" width="29.140625" bestFit="1" customWidth="1"/>
    <col min="8873" max="8873" width="27.140625" bestFit="1" customWidth="1"/>
    <col min="8874" max="8874" width="31.28515625" bestFit="1" customWidth="1"/>
    <col min="8875" max="8875" width="44.140625" bestFit="1" customWidth="1"/>
    <col min="8876" max="8876" width="56.7109375" bestFit="1" customWidth="1"/>
    <col min="8877" max="8877" width="48.7109375" bestFit="1" customWidth="1"/>
    <col min="8878" max="8878" width="19.140625" bestFit="1" customWidth="1"/>
    <col min="8879" max="8879" width="38.140625" bestFit="1" customWidth="1"/>
    <col min="8880" max="8880" width="40.7109375" bestFit="1" customWidth="1"/>
    <col min="8881" max="8881" width="35.85546875" bestFit="1" customWidth="1"/>
    <col min="8882" max="8882" width="48.42578125" bestFit="1" customWidth="1"/>
    <col min="8883" max="8883" width="40.42578125" bestFit="1" customWidth="1"/>
    <col min="8884" max="8884" width="38.85546875" bestFit="1" customWidth="1"/>
    <col min="8885" max="8885" width="38.140625" bestFit="1" customWidth="1"/>
    <col min="8886" max="8886" width="31.42578125" bestFit="1" customWidth="1"/>
    <col min="8887" max="8887" width="20.85546875" bestFit="1" customWidth="1"/>
    <col min="8888" max="8888" width="18.85546875" bestFit="1" customWidth="1"/>
    <col min="8889" max="8889" width="23" bestFit="1" customWidth="1"/>
    <col min="8890" max="8890" width="35.85546875" bestFit="1" customWidth="1"/>
    <col min="8891" max="8891" width="48.42578125" bestFit="1" customWidth="1"/>
    <col min="8892" max="8892" width="40.42578125" bestFit="1" customWidth="1"/>
    <col min="8893" max="8893" width="31.42578125" bestFit="1" customWidth="1"/>
    <col min="8894" max="8894" width="50.42578125" bestFit="1" customWidth="1"/>
    <col min="8895" max="8895" width="53" bestFit="1" customWidth="1"/>
    <col min="8896" max="8896" width="48.140625" bestFit="1" customWidth="1"/>
    <col min="8897" max="8897" width="60.7109375" bestFit="1" customWidth="1"/>
    <col min="8898" max="8898" width="52.7109375" bestFit="1" customWidth="1"/>
    <col min="8899" max="8899" width="51.140625" bestFit="1" customWidth="1"/>
    <col min="8900" max="8900" width="50.42578125" bestFit="1" customWidth="1"/>
    <col min="8901" max="8901" width="43.7109375" bestFit="1" customWidth="1"/>
    <col min="8902" max="8902" width="33.140625" bestFit="1" customWidth="1"/>
    <col min="8903" max="8903" width="31.140625" bestFit="1" customWidth="1"/>
    <col min="8904" max="8904" width="35.28515625" bestFit="1" customWidth="1"/>
    <col min="8905" max="8905" width="48.140625" bestFit="1" customWidth="1"/>
    <col min="8906" max="8906" width="60.7109375" bestFit="1" customWidth="1"/>
    <col min="8907" max="8907" width="52.7109375" bestFit="1" customWidth="1"/>
    <col min="8908" max="8908" width="19.140625" bestFit="1" customWidth="1"/>
    <col min="8909" max="8909" width="38.140625" bestFit="1" customWidth="1"/>
    <col min="8910" max="8910" width="40.7109375" bestFit="1" customWidth="1"/>
    <col min="8911" max="8911" width="35.85546875" bestFit="1" customWidth="1"/>
    <col min="8912" max="8912" width="48.42578125" bestFit="1" customWidth="1"/>
    <col min="8913" max="8913" width="40.42578125" bestFit="1" customWidth="1"/>
    <col min="8914" max="8914" width="38.85546875" bestFit="1" customWidth="1"/>
    <col min="8915" max="8915" width="38.140625" bestFit="1" customWidth="1"/>
    <col min="8916" max="8916" width="31.42578125" bestFit="1" customWidth="1"/>
    <col min="8917" max="8917" width="20.85546875" bestFit="1" customWidth="1"/>
    <col min="8918" max="8918" width="18.85546875" bestFit="1" customWidth="1"/>
    <col min="8919" max="8919" width="23" bestFit="1" customWidth="1"/>
    <col min="8920" max="8920" width="35.85546875" bestFit="1" customWidth="1"/>
    <col min="8921" max="8921" width="48.42578125" bestFit="1" customWidth="1"/>
    <col min="8922" max="8922" width="40.42578125" bestFit="1" customWidth="1"/>
    <col min="8923" max="8923" width="34" bestFit="1" customWidth="1"/>
    <col min="8924" max="8924" width="52.85546875" bestFit="1" customWidth="1"/>
    <col min="8925" max="8925" width="55.5703125" bestFit="1" customWidth="1"/>
    <col min="8926" max="8926" width="50.7109375" bestFit="1" customWidth="1"/>
    <col min="8927" max="8927" width="63.28515625" bestFit="1" customWidth="1"/>
    <col min="8928" max="8928" width="55.28515625" bestFit="1" customWidth="1"/>
    <col min="8929" max="8929" width="53.5703125" bestFit="1" customWidth="1"/>
    <col min="8930" max="8930" width="52.85546875" bestFit="1" customWidth="1"/>
    <col min="8931" max="8931" width="46.28515625" bestFit="1" customWidth="1"/>
    <col min="8932" max="8932" width="35.7109375" bestFit="1" customWidth="1"/>
    <col min="8933" max="8933" width="33.5703125" bestFit="1" customWidth="1"/>
    <col min="8934" max="8934" width="37.7109375" bestFit="1" customWidth="1"/>
    <col min="8935" max="8935" width="50.7109375" bestFit="1" customWidth="1"/>
    <col min="8936" max="8936" width="63.28515625" bestFit="1" customWidth="1"/>
    <col min="8937" max="8937" width="55.28515625" bestFit="1" customWidth="1"/>
    <col min="8938" max="8938" width="19.140625" bestFit="1" customWidth="1"/>
    <col min="8939" max="8939" width="38.140625" bestFit="1" customWidth="1"/>
    <col min="8940" max="8940" width="40.7109375" bestFit="1" customWidth="1"/>
    <col min="8941" max="8941" width="35.85546875" bestFit="1" customWidth="1"/>
    <col min="8942" max="8942" width="48.42578125" bestFit="1" customWidth="1"/>
    <col min="8943" max="8943" width="40.42578125" bestFit="1" customWidth="1"/>
    <col min="8944" max="8944" width="38.85546875" bestFit="1" customWidth="1"/>
    <col min="8945" max="8945" width="38.140625" bestFit="1" customWidth="1"/>
    <col min="8946" max="8946" width="31.42578125" bestFit="1" customWidth="1"/>
    <col min="8947" max="8947" width="20.85546875" bestFit="1" customWidth="1"/>
    <col min="8948" max="8948" width="18.85546875" bestFit="1" customWidth="1"/>
    <col min="8949" max="8949" width="23" bestFit="1" customWidth="1"/>
    <col min="8950" max="8950" width="35.85546875" bestFit="1" customWidth="1"/>
    <col min="8951" max="8951" width="48.42578125" bestFit="1" customWidth="1"/>
    <col min="8952" max="8952" width="40.42578125" bestFit="1" customWidth="1"/>
    <col min="8953" max="8953" width="28.5703125" bestFit="1" customWidth="1"/>
    <col min="8954" max="8954" width="47.5703125" bestFit="1" customWidth="1"/>
    <col min="8955" max="8955" width="50.140625" bestFit="1" customWidth="1"/>
    <col min="8956" max="8956" width="45.28515625" bestFit="1" customWidth="1"/>
    <col min="8957" max="8957" width="57.85546875" bestFit="1" customWidth="1"/>
    <col min="8958" max="8958" width="49.85546875" bestFit="1" customWidth="1"/>
    <col min="8959" max="8959" width="48.28515625" bestFit="1" customWidth="1"/>
    <col min="8960" max="8960" width="47.5703125" bestFit="1" customWidth="1"/>
    <col min="8961" max="8961" width="40.85546875" bestFit="1" customWidth="1"/>
    <col min="8962" max="8962" width="30.42578125" bestFit="1" customWidth="1"/>
    <col min="8963" max="8963" width="28.28515625" bestFit="1" customWidth="1"/>
    <col min="8964" max="8964" width="32.42578125" bestFit="1" customWidth="1"/>
    <col min="8965" max="8965" width="45.28515625" bestFit="1" customWidth="1"/>
    <col min="8966" max="8966" width="57.85546875" bestFit="1" customWidth="1"/>
    <col min="8967" max="8967" width="49.85546875" bestFit="1" customWidth="1"/>
    <col min="8968" max="8968" width="19.140625" bestFit="1" customWidth="1"/>
    <col min="8969" max="8969" width="38.140625" bestFit="1" customWidth="1"/>
    <col min="8970" max="8970" width="40.7109375" bestFit="1" customWidth="1"/>
    <col min="8971" max="8971" width="35.85546875" bestFit="1" customWidth="1"/>
    <col min="8972" max="8972" width="48.42578125" bestFit="1" customWidth="1"/>
    <col min="8973" max="8973" width="40.42578125" bestFit="1" customWidth="1"/>
    <col min="8974" max="8974" width="38.85546875" bestFit="1" customWidth="1"/>
    <col min="8975" max="8975" width="38.140625" bestFit="1" customWidth="1"/>
    <col min="8976" max="8976" width="31.42578125" bestFit="1" customWidth="1"/>
    <col min="8977" max="8977" width="20.85546875" bestFit="1" customWidth="1"/>
    <col min="8978" max="8978" width="18.85546875" bestFit="1" customWidth="1"/>
    <col min="8979" max="8979" width="23" bestFit="1" customWidth="1"/>
    <col min="8980" max="8980" width="35.85546875" bestFit="1" customWidth="1"/>
    <col min="8981" max="8981" width="48.42578125" bestFit="1" customWidth="1"/>
    <col min="8982" max="8982" width="40.42578125" bestFit="1" customWidth="1"/>
    <col min="8983" max="8983" width="24.42578125" bestFit="1" customWidth="1"/>
    <col min="8984" max="8984" width="43.42578125" bestFit="1" customWidth="1"/>
    <col min="8985" max="8985" width="46" bestFit="1" customWidth="1"/>
    <col min="8986" max="8986" width="41.140625" bestFit="1" customWidth="1"/>
    <col min="8987" max="8987" width="53.7109375" bestFit="1" customWidth="1"/>
    <col min="8988" max="8988" width="45.7109375" bestFit="1" customWidth="1"/>
    <col min="8989" max="8989" width="44.140625" bestFit="1" customWidth="1"/>
    <col min="8990" max="8990" width="43.42578125" bestFit="1" customWidth="1"/>
    <col min="8991" max="8991" width="36.7109375" bestFit="1" customWidth="1"/>
    <col min="8992" max="8992" width="26.28515625" bestFit="1" customWidth="1"/>
    <col min="8993" max="8993" width="24.140625" bestFit="1" customWidth="1"/>
    <col min="8994" max="8994" width="28.28515625" bestFit="1" customWidth="1"/>
    <col min="8995" max="8995" width="41.140625" bestFit="1" customWidth="1"/>
    <col min="8996" max="8996" width="53.7109375" bestFit="1" customWidth="1"/>
    <col min="8997" max="8997" width="45.7109375" bestFit="1" customWidth="1"/>
    <col min="8998" max="8998" width="19.140625" bestFit="1" customWidth="1"/>
    <col min="8999" max="8999" width="38.140625" bestFit="1" customWidth="1"/>
    <col min="9000" max="9000" width="40.7109375" bestFit="1" customWidth="1"/>
    <col min="9001" max="9001" width="35.85546875" bestFit="1" customWidth="1"/>
    <col min="9002" max="9002" width="48.42578125" bestFit="1" customWidth="1"/>
    <col min="9003" max="9003" width="40.42578125" bestFit="1" customWidth="1"/>
    <col min="9004" max="9004" width="38.85546875" bestFit="1" customWidth="1"/>
    <col min="9005" max="9005" width="38.140625" bestFit="1" customWidth="1"/>
    <col min="9006" max="9006" width="31.42578125" bestFit="1" customWidth="1"/>
    <col min="9007" max="9007" width="20.85546875" bestFit="1" customWidth="1"/>
    <col min="9008" max="9008" width="18.85546875" bestFit="1" customWidth="1"/>
    <col min="9009" max="9009" width="23" bestFit="1" customWidth="1"/>
    <col min="9010" max="9010" width="35.85546875" bestFit="1" customWidth="1"/>
    <col min="9011" max="9011" width="48.42578125" bestFit="1" customWidth="1"/>
    <col min="9012" max="9012" width="40.42578125" bestFit="1" customWidth="1"/>
    <col min="9013" max="9013" width="28.85546875" bestFit="1" customWidth="1"/>
    <col min="9014" max="9014" width="47.85546875" bestFit="1" customWidth="1"/>
    <col min="9015" max="9015" width="50.5703125" bestFit="1" customWidth="1"/>
    <col min="9016" max="9016" width="45.5703125" bestFit="1" customWidth="1"/>
    <col min="9017" max="9017" width="58.140625" bestFit="1" customWidth="1"/>
    <col min="9018" max="9018" width="50.140625" bestFit="1" customWidth="1"/>
    <col min="9019" max="9019" width="48.5703125" bestFit="1" customWidth="1"/>
    <col min="9020" max="9020" width="47.85546875" bestFit="1" customWidth="1"/>
    <col min="9021" max="9021" width="41.140625" bestFit="1" customWidth="1"/>
    <col min="9022" max="9022" width="30.7109375" bestFit="1" customWidth="1"/>
    <col min="9023" max="9023" width="28.5703125" bestFit="1" customWidth="1"/>
    <col min="9024" max="9024" width="32.7109375" bestFit="1" customWidth="1"/>
    <col min="9025" max="9025" width="45.5703125" bestFit="1" customWidth="1"/>
    <col min="9026" max="9026" width="58.140625" bestFit="1" customWidth="1"/>
    <col min="9027" max="9027" width="50.140625" bestFit="1" customWidth="1"/>
    <col min="9028" max="9028" width="19.140625" bestFit="1" customWidth="1"/>
    <col min="9029" max="9029" width="38.140625" bestFit="1" customWidth="1"/>
    <col min="9030" max="9030" width="40.7109375" bestFit="1" customWidth="1"/>
    <col min="9031" max="9031" width="35.85546875" bestFit="1" customWidth="1"/>
    <col min="9032" max="9032" width="48.42578125" bestFit="1" customWidth="1"/>
    <col min="9033" max="9033" width="40.42578125" bestFit="1" customWidth="1"/>
    <col min="9034" max="9034" width="38.85546875" bestFit="1" customWidth="1"/>
    <col min="9035" max="9035" width="38.140625" bestFit="1" customWidth="1"/>
    <col min="9036" max="9036" width="31.42578125" bestFit="1" customWidth="1"/>
    <col min="9037" max="9037" width="20.85546875" bestFit="1" customWidth="1"/>
    <col min="9038" max="9038" width="18.85546875" bestFit="1" customWidth="1"/>
    <col min="9039" max="9039" width="23" bestFit="1" customWidth="1"/>
    <col min="9040" max="9040" width="35.85546875" bestFit="1" customWidth="1"/>
    <col min="9041" max="9041" width="48.42578125" bestFit="1" customWidth="1"/>
    <col min="9042" max="9042" width="40.42578125" bestFit="1" customWidth="1"/>
    <col min="9043" max="9043" width="35.28515625" bestFit="1" customWidth="1"/>
    <col min="9044" max="9044" width="54.140625" bestFit="1" customWidth="1"/>
    <col min="9045" max="9045" width="56.85546875" bestFit="1" customWidth="1"/>
    <col min="9046" max="9046" width="52" bestFit="1" customWidth="1"/>
    <col min="9047" max="9047" width="64.5703125" bestFit="1" customWidth="1"/>
    <col min="9048" max="9048" width="56.5703125" bestFit="1" customWidth="1"/>
    <col min="9049" max="9049" width="55" bestFit="1" customWidth="1"/>
    <col min="9050" max="9050" width="54.140625" bestFit="1" customWidth="1"/>
    <col min="9051" max="9051" width="47.5703125" bestFit="1" customWidth="1"/>
    <col min="9052" max="9052" width="37" bestFit="1" customWidth="1"/>
    <col min="9053" max="9053" width="35" bestFit="1" customWidth="1"/>
    <col min="9054" max="9054" width="39.140625" bestFit="1" customWidth="1"/>
    <col min="9055" max="9055" width="52" bestFit="1" customWidth="1"/>
    <col min="9056" max="9056" width="64.5703125" bestFit="1" customWidth="1"/>
    <col min="9057" max="9057" width="56.5703125" bestFit="1" customWidth="1"/>
    <col min="9058" max="9058" width="19.140625" bestFit="1" customWidth="1"/>
    <col min="9059" max="9059" width="38.140625" bestFit="1" customWidth="1"/>
    <col min="9060" max="9060" width="40.7109375" bestFit="1" customWidth="1"/>
    <col min="9061" max="9061" width="35.85546875" bestFit="1" customWidth="1"/>
    <col min="9062" max="9062" width="48.42578125" bestFit="1" customWidth="1"/>
    <col min="9063" max="9063" width="40.42578125" bestFit="1" customWidth="1"/>
    <col min="9064" max="9064" width="38.85546875" bestFit="1" customWidth="1"/>
    <col min="9065" max="9065" width="38.140625" bestFit="1" customWidth="1"/>
    <col min="9066" max="9066" width="31.42578125" bestFit="1" customWidth="1"/>
    <col min="9067" max="9067" width="20.85546875" bestFit="1" customWidth="1"/>
    <col min="9068" max="9068" width="18.85546875" bestFit="1" customWidth="1"/>
    <col min="9069" max="9069" width="23" bestFit="1" customWidth="1"/>
    <col min="9070" max="9070" width="35.85546875" bestFit="1" customWidth="1"/>
    <col min="9071" max="9071" width="48.42578125" bestFit="1" customWidth="1"/>
    <col min="9072" max="9072" width="40.42578125" bestFit="1" customWidth="1"/>
    <col min="9073" max="9073" width="27.140625" bestFit="1" customWidth="1"/>
    <col min="9074" max="9074" width="46" bestFit="1" customWidth="1"/>
    <col min="9075" max="9075" width="48.7109375" bestFit="1" customWidth="1"/>
    <col min="9076" max="9076" width="43.85546875" bestFit="1" customWidth="1"/>
    <col min="9077" max="9077" width="56.42578125" bestFit="1" customWidth="1"/>
    <col min="9078" max="9078" width="48.42578125" bestFit="1" customWidth="1"/>
    <col min="9079" max="9079" width="46.85546875" bestFit="1" customWidth="1"/>
    <col min="9080" max="9080" width="46" bestFit="1" customWidth="1"/>
    <col min="9081" max="9081" width="39.42578125" bestFit="1" customWidth="1"/>
    <col min="9082" max="9082" width="28.85546875" bestFit="1" customWidth="1"/>
    <col min="9083" max="9083" width="26.85546875" bestFit="1" customWidth="1"/>
    <col min="9084" max="9084" width="31" bestFit="1" customWidth="1"/>
    <col min="9085" max="9085" width="43.85546875" bestFit="1" customWidth="1"/>
    <col min="9086" max="9086" width="56.42578125" bestFit="1" customWidth="1"/>
    <col min="9087" max="9087" width="48.42578125" bestFit="1" customWidth="1"/>
    <col min="9088" max="9088" width="19.140625" bestFit="1" customWidth="1"/>
    <col min="9089" max="9089" width="38.140625" bestFit="1" customWidth="1"/>
    <col min="9090" max="9090" width="40.7109375" bestFit="1" customWidth="1"/>
    <col min="9091" max="9091" width="35.85546875" bestFit="1" customWidth="1"/>
    <col min="9092" max="9092" width="48.42578125" bestFit="1" customWidth="1"/>
    <col min="9093" max="9093" width="40.42578125" bestFit="1" customWidth="1"/>
    <col min="9094" max="9094" width="38.85546875" bestFit="1" customWidth="1"/>
    <col min="9095" max="9095" width="38.140625" bestFit="1" customWidth="1"/>
    <col min="9096" max="9096" width="31.42578125" bestFit="1" customWidth="1"/>
    <col min="9097" max="9097" width="20.85546875" bestFit="1" customWidth="1"/>
    <col min="9098" max="9098" width="18.85546875" bestFit="1" customWidth="1"/>
    <col min="9099" max="9099" width="23" bestFit="1" customWidth="1"/>
    <col min="9100" max="9100" width="35.85546875" bestFit="1" customWidth="1"/>
    <col min="9101" max="9101" width="48.42578125" bestFit="1" customWidth="1"/>
    <col min="9102" max="9102" width="40.42578125" bestFit="1" customWidth="1"/>
    <col min="9103" max="9103" width="26" bestFit="1" customWidth="1"/>
    <col min="9104" max="9104" width="44.85546875" bestFit="1" customWidth="1"/>
    <col min="9105" max="9105" width="47.5703125" bestFit="1" customWidth="1"/>
    <col min="9106" max="9106" width="42.7109375" bestFit="1" customWidth="1"/>
    <col min="9107" max="9107" width="55.28515625" bestFit="1" customWidth="1"/>
    <col min="9108" max="9108" width="47.28515625" bestFit="1" customWidth="1"/>
    <col min="9109" max="9109" width="45.5703125" bestFit="1" customWidth="1"/>
    <col min="9110" max="9110" width="44.85546875" bestFit="1" customWidth="1"/>
    <col min="9111" max="9111" width="38.28515625" bestFit="1" customWidth="1"/>
    <col min="9112" max="9112" width="27.7109375" bestFit="1" customWidth="1"/>
    <col min="9113" max="9113" width="25.7109375" bestFit="1" customWidth="1"/>
    <col min="9114" max="9114" width="29.85546875" bestFit="1" customWidth="1"/>
    <col min="9115" max="9115" width="42.7109375" bestFit="1" customWidth="1"/>
    <col min="9116" max="9116" width="55.28515625" bestFit="1" customWidth="1"/>
    <col min="9117" max="9117" width="47.28515625" bestFit="1" customWidth="1"/>
    <col min="9118" max="9118" width="19.140625" bestFit="1" customWidth="1"/>
    <col min="9119" max="9119" width="38.140625" bestFit="1" customWidth="1"/>
    <col min="9120" max="9120" width="40.7109375" bestFit="1" customWidth="1"/>
    <col min="9121" max="9121" width="35.85546875" bestFit="1" customWidth="1"/>
    <col min="9122" max="9122" width="48.42578125" bestFit="1" customWidth="1"/>
    <col min="9123" max="9123" width="40.42578125" bestFit="1" customWidth="1"/>
    <col min="9124" max="9124" width="38.85546875" bestFit="1" customWidth="1"/>
    <col min="9125" max="9125" width="38.140625" bestFit="1" customWidth="1"/>
    <col min="9126" max="9126" width="31.42578125" bestFit="1" customWidth="1"/>
    <col min="9127" max="9127" width="20.85546875" bestFit="1" customWidth="1"/>
    <col min="9128" max="9128" width="18.85546875" bestFit="1" customWidth="1"/>
    <col min="9129" max="9129" width="23" bestFit="1" customWidth="1"/>
    <col min="9130" max="9130" width="35.85546875" bestFit="1" customWidth="1"/>
    <col min="9131" max="9131" width="48.42578125" bestFit="1" customWidth="1"/>
    <col min="9132" max="9132" width="40.42578125" bestFit="1" customWidth="1"/>
    <col min="9133" max="9133" width="27.28515625" bestFit="1" customWidth="1"/>
    <col min="9134" max="9134" width="46.28515625" bestFit="1" customWidth="1"/>
    <col min="9135" max="9135" width="48.85546875" bestFit="1" customWidth="1"/>
    <col min="9136" max="9136" width="44" bestFit="1" customWidth="1"/>
    <col min="9137" max="9137" width="56.5703125" bestFit="1" customWidth="1"/>
    <col min="9138" max="9138" width="48.5703125" bestFit="1" customWidth="1"/>
    <col min="9139" max="9139" width="47" bestFit="1" customWidth="1"/>
    <col min="9140" max="9140" width="46.28515625" bestFit="1" customWidth="1"/>
    <col min="9141" max="9141" width="39.5703125" bestFit="1" customWidth="1"/>
    <col min="9142" max="9142" width="29" bestFit="1" customWidth="1"/>
    <col min="9143" max="9143" width="27" bestFit="1" customWidth="1"/>
    <col min="9144" max="9144" width="31.140625" bestFit="1" customWidth="1"/>
    <col min="9145" max="9145" width="44" bestFit="1" customWidth="1"/>
    <col min="9146" max="9146" width="56.5703125" bestFit="1" customWidth="1"/>
    <col min="9147" max="9147" width="48.5703125" bestFit="1" customWidth="1"/>
    <col min="9148" max="9148" width="19.140625" bestFit="1" customWidth="1"/>
    <col min="9149" max="9149" width="38.140625" bestFit="1" customWidth="1"/>
    <col min="9150" max="9150" width="40.7109375" bestFit="1" customWidth="1"/>
    <col min="9151" max="9151" width="35.85546875" bestFit="1" customWidth="1"/>
    <col min="9152" max="9152" width="48.42578125" bestFit="1" customWidth="1"/>
    <col min="9153" max="9153" width="40.42578125" bestFit="1" customWidth="1"/>
    <col min="9154" max="9154" width="38.85546875" bestFit="1" customWidth="1"/>
    <col min="9155" max="9155" width="38.140625" bestFit="1" customWidth="1"/>
    <col min="9156" max="9156" width="31.42578125" bestFit="1" customWidth="1"/>
    <col min="9157" max="9157" width="20.85546875" bestFit="1" customWidth="1"/>
    <col min="9158" max="9158" width="18.85546875" bestFit="1" customWidth="1"/>
    <col min="9159" max="9159" width="23" bestFit="1" customWidth="1"/>
    <col min="9160" max="9160" width="35.85546875" bestFit="1" customWidth="1"/>
    <col min="9161" max="9161" width="48.42578125" bestFit="1" customWidth="1"/>
    <col min="9162" max="9162" width="40.42578125" bestFit="1" customWidth="1"/>
    <col min="9163" max="9163" width="26.85546875" bestFit="1" customWidth="1"/>
    <col min="9164" max="9164" width="45.7109375" bestFit="1" customWidth="1"/>
    <col min="9165" max="9165" width="48.42578125" bestFit="1" customWidth="1"/>
    <col min="9166" max="9166" width="43.5703125" bestFit="1" customWidth="1"/>
    <col min="9167" max="9167" width="56.140625" bestFit="1" customWidth="1"/>
    <col min="9168" max="9168" width="48.140625" bestFit="1" customWidth="1"/>
    <col min="9169" max="9169" width="46.5703125" bestFit="1" customWidth="1"/>
    <col min="9170" max="9170" width="45.7109375" bestFit="1" customWidth="1"/>
    <col min="9171" max="9171" width="39.140625" bestFit="1" customWidth="1"/>
    <col min="9172" max="9172" width="28.5703125" bestFit="1" customWidth="1"/>
    <col min="9173" max="9173" width="26.5703125" bestFit="1" customWidth="1"/>
    <col min="9174" max="9174" width="30.7109375" bestFit="1" customWidth="1"/>
    <col min="9175" max="9175" width="43.5703125" bestFit="1" customWidth="1"/>
    <col min="9176" max="9176" width="56.140625" bestFit="1" customWidth="1"/>
    <col min="9177" max="9177" width="48.140625" bestFit="1" customWidth="1"/>
    <col min="9178" max="9178" width="19.140625" bestFit="1" customWidth="1"/>
    <col min="9179" max="9179" width="38.140625" bestFit="1" customWidth="1"/>
    <col min="9180" max="9180" width="40.7109375" bestFit="1" customWidth="1"/>
    <col min="9181" max="9181" width="35.85546875" bestFit="1" customWidth="1"/>
    <col min="9182" max="9182" width="48.42578125" bestFit="1" customWidth="1"/>
    <col min="9183" max="9183" width="40.42578125" bestFit="1" customWidth="1"/>
    <col min="9184" max="9184" width="38.85546875" bestFit="1" customWidth="1"/>
    <col min="9185" max="9185" width="38.140625" bestFit="1" customWidth="1"/>
    <col min="9186" max="9186" width="31.42578125" bestFit="1" customWidth="1"/>
    <col min="9187" max="9187" width="20.85546875" bestFit="1" customWidth="1"/>
    <col min="9188" max="9188" width="18.85546875" bestFit="1" customWidth="1"/>
    <col min="9189" max="9189" width="23" bestFit="1" customWidth="1"/>
    <col min="9190" max="9190" width="35.85546875" bestFit="1" customWidth="1"/>
    <col min="9191" max="9191" width="48.42578125" bestFit="1" customWidth="1"/>
    <col min="9192" max="9192" width="40.42578125" bestFit="1" customWidth="1"/>
    <col min="9193" max="9193" width="27.28515625" bestFit="1" customWidth="1"/>
    <col min="9194" max="9194" width="46.28515625" bestFit="1" customWidth="1"/>
    <col min="9195" max="9195" width="48.85546875" bestFit="1" customWidth="1"/>
    <col min="9196" max="9196" width="44" bestFit="1" customWidth="1"/>
    <col min="9197" max="9197" width="56.5703125" bestFit="1" customWidth="1"/>
    <col min="9198" max="9198" width="48.5703125" bestFit="1" customWidth="1"/>
    <col min="9199" max="9199" width="47" bestFit="1" customWidth="1"/>
    <col min="9200" max="9200" width="46.28515625" bestFit="1" customWidth="1"/>
    <col min="9201" max="9201" width="39.5703125" bestFit="1" customWidth="1"/>
    <col min="9202" max="9202" width="29" bestFit="1" customWidth="1"/>
    <col min="9203" max="9203" width="27" bestFit="1" customWidth="1"/>
    <col min="9204" max="9204" width="31.140625" bestFit="1" customWidth="1"/>
    <col min="9205" max="9205" width="44" bestFit="1" customWidth="1"/>
    <col min="9206" max="9206" width="56.5703125" bestFit="1" customWidth="1"/>
    <col min="9207" max="9207" width="48.5703125" bestFit="1" customWidth="1"/>
    <col min="9208" max="9208" width="19.140625" bestFit="1" customWidth="1"/>
    <col min="9209" max="9209" width="38.140625" bestFit="1" customWidth="1"/>
    <col min="9210" max="9210" width="40.7109375" bestFit="1" customWidth="1"/>
    <col min="9211" max="9211" width="35.85546875" bestFit="1" customWidth="1"/>
    <col min="9212" max="9212" width="48.42578125" bestFit="1" customWidth="1"/>
    <col min="9213" max="9213" width="40.42578125" bestFit="1" customWidth="1"/>
    <col min="9214" max="9214" width="38.85546875" bestFit="1" customWidth="1"/>
    <col min="9215" max="9215" width="38.140625" bestFit="1" customWidth="1"/>
    <col min="9216" max="9216" width="31.42578125" bestFit="1" customWidth="1"/>
    <col min="9217" max="9217" width="20.85546875" bestFit="1" customWidth="1"/>
    <col min="9218" max="9218" width="18.85546875" bestFit="1" customWidth="1"/>
    <col min="9219" max="9219" width="23" bestFit="1" customWidth="1"/>
    <col min="9220" max="9220" width="35.85546875" bestFit="1" customWidth="1"/>
    <col min="9221" max="9221" width="48.42578125" bestFit="1" customWidth="1"/>
    <col min="9222" max="9222" width="40.42578125" bestFit="1" customWidth="1"/>
    <col min="9223" max="9223" width="33.42578125" bestFit="1" customWidth="1"/>
    <col min="9224" max="9224" width="52.42578125" bestFit="1" customWidth="1"/>
    <col min="9225" max="9225" width="55.140625" bestFit="1" customWidth="1"/>
    <col min="9226" max="9226" width="50.140625" bestFit="1" customWidth="1"/>
    <col min="9227" max="9227" width="62.85546875" bestFit="1" customWidth="1"/>
    <col min="9228" max="9228" width="54.85546875" bestFit="1" customWidth="1"/>
    <col min="9229" max="9229" width="53.140625" bestFit="1" customWidth="1"/>
    <col min="9230" max="9230" width="52.42578125" bestFit="1" customWidth="1"/>
    <col min="9231" max="9231" width="45.7109375" bestFit="1" customWidth="1"/>
    <col min="9232" max="9232" width="35.28515625" bestFit="1" customWidth="1"/>
    <col min="9233" max="9233" width="33.140625" bestFit="1" customWidth="1"/>
    <col min="9234" max="9234" width="37.28515625" bestFit="1" customWidth="1"/>
    <col min="9235" max="9235" width="50.140625" bestFit="1" customWidth="1"/>
    <col min="9236" max="9236" width="62.85546875" bestFit="1" customWidth="1"/>
    <col min="9237" max="9237" width="54.85546875" bestFit="1" customWidth="1"/>
    <col min="9238" max="9238" width="19.140625" bestFit="1" customWidth="1"/>
    <col min="9239" max="9239" width="38.140625" bestFit="1" customWidth="1"/>
    <col min="9240" max="9240" width="40.7109375" bestFit="1" customWidth="1"/>
    <col min="9241" max="9241" width="35.85546875" bestFit="1" customWidth="1"/>
    <col min="9242" max="9242" width="48.42578125" bestFit="1" customWidth="1"/>
    <col min="9243" max="9243" width="40.42578125" bestFit="1" customWidth="1"/>
    <col min="9244" max="9244" width="38.85546875" bestFit="1" customWidth="1"/>
    <col min="9245" max="9245" width="38.140625" bestFit="1" customWidth="1"/>
    <col min="9246" max="9246" width="31.42578125" bestFit="1" customWidth="1"/>
    <col min="9247" max="9247" width="20.85546875" bestFit="1" customWidth="1"/>
    <col min="9248" max="9248" width="18.85546875" bestFit="1" customWidth="1"/>
    <col min="9249" max="9249" width="23" bestFit="1" customWidth="1"/>
    <col min="9250" max="9250" width="35.85546875" bestFit="1" customWidth="1"/>
    <col min="9251" max="9251" width="48.42578125" bestFit="1" customWidth="1"/>
    <col min="9252" max="9252" width="40.42578125" bestFit="1" customWidth="1"/>
    <col min="9253" max="9253" width="31.7109375" bestFit="1" customWidth="1"/>
    <col min="9254" max="9254" width="50.7109375" bestFit="1" customWidth="1"/>
    <col min="9255" max="9255" width="53.28515625" bestFit="1" customWidth="1"/>
    <col min="9256" max="9256" width="48.42578125" bestFit="1" customWidth="1"/>
    <col min="9257" max="9257" width="61" bestFit="1" customWidth="1"/>
    <col min="9258" max="9258" width="53" bestFit="1" customWidth="1"/>
    <col min="9259" max="9259" width="51.42578125" bestFit="1" customWidth="1"/>
    <col min="9260" max="9260" width="50.7109375" bestFit="1" customWidth="1"/>
    <col min="9261" max="9261" width="44" bestFit="1" customWidth="1"/>
    <col min="9262" max="9262" width="33.42578125" bestFit="1" customWidth="1"/>
    <col min="9263" max="9263" width="31.42578125" bestFit="1" customWidth="1"/>
    <col min="9264" max="9264" width="35.5703125" bestFit="1" customWidth="1"/>
    <col min="9265" max="9265" width="48.42578125" bestFit="1" customWidth="1"/>
    <col min="9266" max="9266" width="61" bestFit="1" customWidth="1"/>
    <col min="9267" max="9267" width="53" bestFit="1" customWidth="1"/>
    <col min="9268" max="9268" width="20.7109375" bestFit="1" customWidth="1"/>
    <col min="9269" max="9269" width="38.140625" bestFit="1" customWidth="1"/>
    <col min="9270" max="9270" width="40.7109375" bestFit="1" customWidth="1"/>
    <col min="9271" max="9271" width="35.85546875" bestFit="1" customWidth="1"/>
    <col min="9272" max="9272" width="48.42578125" bestFit="1" customWidth="1"/>
    <col min="9273" max="9273" width="40.42578125" bestFit="1" customWidth="1"/>
    <col min="9274" max="9274" width="38.85546875" bestFit="1" customWidth="1"/>
    <col min="9275" max="9275" width="38.140625" bestFit="1" customWidth="1"/>
    <col min="9276" max="9276" width="31.42578125" bestFit="1" customWidth="1"/>
    <col min="9277" max="9277" width="20.85546875" bestFit="1" customWidth="1"/>
    <col min="9278" max="9278" width="18.85546875" bestFit="1" customWidth="1"/>
    <col min="9279" max="9279" width="23" bestFit="1" customWidth="1"/>
    <col min="9280" max="9280" width="35.85546875" bestFit="1" customWidth="1"/>
    <col min="9281" max="9281" width="48.42578125" bestFit="1" customWidth="1"/>
    <col min="9282" max="9282" width="40.42578125" bestFit="1" customWidth="1"/>
    <col min="9283" max="9283" width="37.7109375" bestFit="1" customWidth="1"/>
    <col min="9284" max="9284" width="56.7109375" bestFit="1" customWidth="1"/>
    <col min="9285" max="9285" width="59.42578125" bestFit="1" customWidth="1"/>
    <col min="9286" max="9286" width="54.5703125" bestFit="1" customWidth="1"/>
    <col min="9287" max="9287" width="67.140625" bestFit="1" customWidth="1"/>
    <col min="9288" max="9288" width="59.140625" bestFit="1" customWidth="1"/>
    <col min="9289" max="9289" width="57.42578125" bestFit="1" customWidth="1"/>
    <col min="9290" max="9290" width="56.7109375" bestFit="1" customWidth="1"/>
    <col min="9291" max="9291" width="50" bestFit="1" customWidth="1"/>
    <col min="9292" max="9292" width="39.5703125" bestFit="1" customWidth="1"/>
    <col min="9293" max="9293" width="37.42578125" bestFit="1" customWidth="1"/>
    <col min="9294" max="9294" width="41.5703125" bestFit="1" customWidth="1"/>
    <col min="9295" max="9295" width="54.5703125" bestFit="1" customWidth="1"/>
    <col min="9296" max="9296" width="67.140625" bestFit="1" customWidth="1"/>
    <col min="9297" max="9297" width="59.140625" bestFit="1" customWidth="1"/>
    <col min="9298" max="9298" width="19.140625" bestFit="1" customWidth="1"/>
    <col min="9299" max="9299" width="38.140625" bestFit="1" customWidth="1"/>
    <col min="9300" max="9300" width="40.7109375" bestFit="1" customWidth="1"/>
    <col min="9301" max="9301" width="35.85546875" bestFit="1" customWidth="1"/>
    <col min="9302" max="9302" width="48.42578125" bestFit="1" customWidth="1"/>
    <col min="9303" max="9303" width="40.42578125" bestFit="1" customWidth="1"/>
    <col min="9304" max="9304" width="38.85546875" bestFit="1" customWidth="1"/>
    <col min="9305" max="9305" width="38.140625" bestFit="1" customWidth="1"/>
    <col min="9306" max="9306" width="31.42578125" bestFit="1" customWidth="1"/>
    <col min="9307" max="9307" width="20.85546875" bestFit="1" customWidth="1"/>
    <col min="9308" max="9308" width="18.85546875" bestFit="1" customWidth="1"/>
    <col min="9309" max="9309" width="23" bestFit="1" customWidth="1"/>
    <col min="9310" max="9310" width="35.85546875" bestFit="1" customWidth="1"/>
    <col min="9311" max="9311" width="48.42578125" bestFit="1" customWidth="1"/>
    <col min="9312" max="9312" width="40.42578125" bestFit="1" customWidth="1"/>
    <col min="9313" max="9313" width="30.7109375" bestFit="1" customWidth="1"/>
    <col min="9314" max="9314" width="49.5703125" bestFit="1" customWidth="1"/>
    <col min="9315" max="9315" width="52.28515625" bestFit="1" customWidth="1"/>
    <col min="9316" max="9316" width="47.42578125" bestFit="1" customWidth="1"/>
    <col min="9317" max="9317" width="60" bestFit="1" customWidth="1"/>
    <col min="9318" max="9318" width="52" bestFit="1" customWidth="1"/>
    <col min="9319" max="9319" width="50.42578125" bestFit="1" customWidth="1"/>
    <col min="9320" max="9320" width="49.5703125" bestFit="1" customWidth="1"/>
    <col min="9321" max="9321" width="43" bestFit="1" customWidth="1"/>
    <col min="9322" max="9322" width="32.42578125" bestFit="1" customWidth="1"/>
    <col min="9323" max="9323" width="30.42578125" bestFit="1" customWidth="1"/>
    <col min="9324" max="9324" width="34.5703125" bestFit="1" customWidth="1"/>
    <col min="9325" max="9325" width="47.42578125" bestFit="1" customWidth="1"/>
    <col min="9326" max="9326" width="60" bestFit="1" customWidth="1"/>
    <col min="9327" max="9327" width="52" bestFit="1" customWidth="1"/>
    <col min="9328" max="9328" width="28" bestFit="1" customWidth="1"/>
    <col min="9329" max="9329" width="47" bestFit="1" customWidth="1"/>
    <col min="9330" max="9330" width="49.5703125" bestFit="1" customWidth="1"/>
    <col min="9331" max="9331" width="44.7109375" bestFit="1" customWidth="1"/>
    <col min="9332" max="9332" width="57.28515625" bestFit="1" customWidth="1"/>
    <col min="9333" max="9333" width="49.28515625" bestFit="1" customWidth="1"/>
    <col min="9334" max="9334" width="47.7109375" bestFit="1" customWidth="1"/>
    <col min="9335" max="9335" width="47" bestFit="1" customWidth="1"/>
    <col min="9336" max="9336" width="40.28515625" bestFit="1" customWidth="1"/>
    <col min="9337" max="9337" width="29.85546875" bestFit="1" customWidth="1"/>
    <col min="9338" max="9338" width="27.7109375" bestFit="1" customWidth="1"/>
    <col min="9339" max="9339" width="31.85546875" bestFit="1" customWidth="1"/>
    <col min="9340" max="9340" width="44.7109375" bestFit="1" customWidth="1"/>
    <col min="9341" max="9341" width="57.28515625" bestFit="1" customWidth="1"/>
    <col min="9342" max="9342" width="49.28515625" bestFit="1" customWidth="1"/>
    <col min="9343" max="9343" width="25.85546875" bestFit="1" customWidth="1"/>
    <col min="9344" max="9344" width="44.7109375" bestFit="1" customWidth="1"/>
    <col min="9345" max="9345" width="47.42578125" bestFit="1" customWidth="1"/>
    <col min="9346" max="9346" width="42.5703125" bestFit="1" customWidth="1"/>
    <col min="9347" max="9347" width="55.140625" bestFit="1" customWidth="1"/>
    <col min="9348" max="9348" width="47.140625" bestFit="1" customWidth="1"/>
    <col min="9349" max="9349" width="45.42578125" bestFit="1" customWidth="1"/>
    <col min="9350" max="9350" width="44.7109375" bestFit="1" customWidth="1"/>
    <col min="9351" max="9351" width="38.140625" bestFit="1" customWidth="1"/>
    <col min="9352" max="9352" width="27.5703125" bestFit="1" customWidth="1"/>
    <col min="9353" max="9353" width="25.5703125" bestFit="1" customWidth="1"/>
    <col min="9354" max="9354" width="29.7109375" bestFit="1" customWidth="1"/>
    <col min="9355" max="9355" width="42.5703125" bestFit="1" customWidth="1"/>
    <col min="9356" max="9356" width="55.140625" bestFit="1" customWidth="1"/>
    <col min="9357" max="9357" width="47.140625" bestFit="1" customWidth="1"/>
  </cols>
  <sheetData>
    <row r="1" spans="1:26" ht="60" x14ac:dyDescent="0.25">
      <c r="A1" t="s">
        <v>37</v>
      </c>
      <c r="B1" t="s">
        <v>38</v>
      </c>
      <c r="C1" t="s">
        <v>39</v>
      </c>
      <c r="D1" t="s">
        <v>40</v>
      </c>
      <c r="E1" t="s">
        <v>310</v>
      </c>
      <c r="F1" s="21" t="s">
        <v>42</v>
      </c>
      <c r="G1" s="21" t="s">
        <v>43</v>
      </c>
      <c r="H1" s="21" t="s">
        <v>44</v>
      </c>
      <c r="I1" s="21" t="s">
        <v>45</v>
      </c>
      <c r="J1" s="21" t="s">
        <v>46</v>
      </c>
      <c r="K1" s="21" t="s">
        <v>47</v>
      </c>
      <c r="L1" s="21" t="s">
        <v>48</v>
      </c>
      <c r="M1" s="21" t="s">
        <v>49</v>
      </c>
      <c r="N1" s="21" t="s">
        <v>50</v>
      </c>
      <c r="O1" s="21" t="s">
        <v>51</v>
      </c>
      <c r="P1" s="21" t="s">
        <v>52</v>
      </c>
      <c r="Q1" s="21" t="s">
        <v>53</v>
      </c>
      <c r="R1" s="21" t="s">
        <v>17</v>
      </c>
      <c r="S1" s="21" t="s">
        <v>18</v>
      </c>
      <c r="T1" s="21" t="s">
        <v>19</v>
      </c>
      <c r="U1" s="21" t="s">
        <v>20</v>
      </c>
      <c r="V1" s="21" t="s">
        <v>21</v>
      </c>
      <c r="W1" s="21" t="s">
        <v>22</v>
      </c>
      <c r="X1" t="s">
        <v>311</v>
      </c>
      <c r="Y1" s="23" t="s">
        <v>312</v>
      </c>
      <c r="Z1" s="25">
        <f>COUNTIF(X2:X217,TRUE)/COUNTA(X2:X217)</f>
        <v>0.79629629629629628</v>
      </c>
    </row>
    <row r="2" spans="1:26" x14ac:dyDescent="0.25">
      <c r="A2" t="s">
        <v>4</v>
      </c>
      <c r="B2" t="s">
        <v>8</v>
      </c>
      <c r="C2">
        <v>1</v>
      </c>
      <c r="D2">
        <v>2</v>
      </c>
      <c r="E2" t="s">
        <v>308</v>
      </c>
      <c r="F2" s="22">
        <v>1.1911357340720221</v>
      </c>
      <c r="G2" s="22">
        <v>-1.0451306413301662</v>
      </c>
      <c r="H2" s="22">
        <v>1.0997442455242967</v>
      </c>
      <c r="I2" s="22">
        <v>21.167555070323036</v>
      </c>
      <c r="J2" s="22">
        <v>0.99009900990099009</v>
      </c>
      <c r="K2" s="22">
        <v>-0.74380165289256206</v>
      </c>
      <c r="L2" s="22">
        <v>0.83953488372093021</v>
      </c>
      <c r="M2" s="22">
        <v>-0.9568181818181819</v>
      </c>
      <c r="N2" s="22">
        <v>0.90719257540603249</v>
      </c>
      <c r="O2" s="22">
        <v>18.895698076573023</v>
      </c>
      <c r="P2" s="22">
        <v>1</v>
      </c>
      <c r="Q2" s="22">
        <v>-1.3296703296703296</v>
      </c>
      <c r="R2" s="22">
        <v>23.7925818538775</v>
      </c>
      <c r="S2" s="22">
        <v>19.355937024211475</v>
      </c>
      <c r="T2" s="22">
        <v>43.148518878088979</v>
      </c>
      <c r="U2" s="14">
        <v>0.55141132239325796</v>
      </c>
      <c r="V2" s="14">
        <v>0.44858867760674193</v>
      </c>
      <c r="W2" t="s">
        <v>309</v>
      </c>
      <c r="X2" t="b">
        <v>0</v>
      </c>
    </row>
    <row r="3" spans="1:26" x14ac:dyDescent="0.25">
      <c r="A3" t="s">
        <v>13</v>
      </c>
      <c r="B3" t="s">
        <v>32</v>
      </c>
      <c r="C3">
        <v>3</v>
      </c>
      <c r="D3">
        <v>0</v>
      </c>
      <c r="E3" t="s">
        <v>309</v>
      </c>
      <c r="F3" s="22">
        <v>1.0160427807486632</v>
      </c>
      <c r="G3" s="22">
        <v>-1.0242587601078166</v>
      </c>
      <c r="H3" s="22">
        <v>0.99824868651488619</v>
      </c>
      <c r="I3" s="22">
        <v>20.848888633622423</v>
      </c>
      <c r="J3" s="22">
        <v>0.99415204678362568</v>
      </c>
      <c r="K3" s="22">
        <v>-0.87912087912087911</v>
      </c>
      <c r="L3" s="22">
        <v>0.98421052631578954</v>
      </c>
      <c r="M3" s="22">
        <v>-0.97631578947368425</v>
      </c>
      <c r="N3" s="22">
        <v>1</v>
      </c>
      <c r="O3" s="22">
        <v>19.18461792738692</v>
      </c>
      <c r="P3" s="22">
        <v>1</v>
      </c>
      <c r="Q3" s="22">
        <v>-1.1234567901234569</v>
      </c>
      <c r="R3" s="22">
        <v>23.05165013386295</v>
      </c>
      <c r="S3" s="22">
        <v>20.069055874105569</v>
      </c>
      <c r="T3" s="22">
        <v>43.120706007968522</v>
      </c>
      <c r="U3" s="14">
        <v>0.53458424659380821</v>
      </c>
      <c r="V3" s="14">
        <v>0.46541575340619173</v>
      </c>
      <c r="W3" t="s">
        <v>309</v>
      </c>
      <c r="X3" t="b">
        <v>1</v>
      </c>
    </row>
    <row r="4" spans="1:26" x14ac:dyDescent="0.25">
      <c r="A4" t="s">
        <v>5</v>
      </c>
      <c r="B4" t="s">
        <v>8</v>
      </c>
      <c r="C4">
        <v>2</v>
      </c>
      <c r="D4">
        <v>1</v>
      </c>
      <c r="E4" t="s">
        <v>309</v>
      </c>
      <c r="F4" s="22">
        <v>0.77562326869806086</v>
      </c>
      <c r="G4" s="22">
        <v>-0.83135391923990498</v>
      </c>
      <c r="H4" s="22">
        <v>0.81841432225063937</v>
      </c>
      <c r="I4" s="22">
        <v>20.692312632457774</v>
      </c>
      <c r="J4" s="22">
        <v>0.69306930693069313</v>
      </c>
      <c r="K4" s="22">
        <v>-1.0743801652892562</v>
      </c>
      <c r="L4" s="22">
        <v>1.2892857142857144</v>
      </c>
      <c r="M4" s="22">
        <v>-1.2028571428571428</v>
      </c>
      <c r="N4" s="22">
        <v>1.2180685358255452</v>
      </c>
      <c r="O4" s="22">
        <v>19.329650549314131</v>
      </c>
      <c r="P4" s="22">
        <v>1.4225352112676057</v>
      </c>
      <c r="Q4" s="22">
        <v>-0.92366412213740456</v>
      </c>
      <c r="R4" s="22">
        <v>22.127369718098407</v>
      </c>
      <c r="S4" s="22">
        <v>21.13301874569845</v>
      </c>
      <c r="T4" s="22">
        <v>43.260388463796858</v>
      </c>
      <c r="U4" s="14">
        <v>0.51149262648475868</v>
      </c>
      <c r="V4" s="14">
        <v>0.48850737351524137</v>
      </c>
      <c r="W4" t="s">
        <v>309</v>
      </c>
      <c r="X4" t="b">
        <v>1</v>
      </c>
    </row>
    <row r="5" spans="1:26" x14ac:dyDescent="0.25">
      <c r="A5" t="s">
        <v>2</v>
      </c>
      <c r="B5" t="s">
        <v>0</v>
      </c>
      <c r="C5">
        <v>1</v>
      </c>
      <c r="D5">
        <v>2</v>
      </c>
      <c r="E5" t="s">
        <v>308</v>
      </c>
      <c r="F5" s="22">
        <v>0.55467511885895404</v>
      </c>
      <c r="G5" s="22">
        <v>-1.685823754789272</v>
      </c>
      <c r="H5" s="22">
        <v>0.48543689320388356</v>
      </c>
      <c r="I5" s="22">
        <v>16.06225522608209</v>
      </c>
      <c r="J5" s="22">
        <v>0.40723981900452488</v>
      </c>
      <c r="K5" s="22">
        <v>-4.838709677419355</v>
      </c>
      <c r="L5" s="22">
        <v>1.8028571428571429</v>
      </c>
      <c r="M5" s="22">
        <v>-0.59318181818181825</v>
      </c>
      <c r="N5" s="22">
        <v>2.0541310541310538</v>
      </c>
      <c r="O5" s="22">
        <v>24.901526185802041</v>
      </c>
      <c r="P5" s="22">
        <v>2.4285714285714288</v>
      </c>
      <c r="Q5" s="22">
        <v>-0.20529801324503313</v>
      </c>
      <c r="R5" s="22">
        <v>11.534327306187869</v>
      </c>
      <c r="S5" s="22">
        <v>30.388605979934816</v>
      </c>
      <c r="T5" s="22">
        <v>41.922933286122685</v>
      </c>
      <c r="U5" s="14">
        <v>0.27513168574027136</v>
      </c>
      <c r="V5" s="14">
        <v>0.72486831425972864</v>
      </c>
      <c r="W5" t="s">
        <v>308</v>
      </c>
      <c r="X5" t="b">
        <v>1</v>
      </c>
    </row>
    <row r="6" spans="1:26" x14ac:dyDescent="0.25">
      <c r="A6" t="s">
        <v>6</v>
      </c>
      <c r="B6" t="s">
        <v>11</v>
      </c>
      <c r="C6">
        <v>2</v>
      </c>
      <c r="D6">
        <v>0</v>
      </c>
      <c r="E6" t="s">
        <v>309</v>
      </c>
      <c r="F6" s="22">
        <v>1.4147909967845658</v>
      </c>
      <c r="G6" s="22">
        <v>-0.54862842892768082</v>
      </c>
      <c r="H6" s="22">
        <v>1.4251781472684084</v>
      </c>
      <c r="I6" s="22">
        <v>22.634737949384323</v>
      </c>
      <c r="J6" s="22">
        <v>1.4414414414414416</v>
      </c>
      <c r="K6" s="22">
        <v>-0.24793388429752067</v>
      </c>
      <c r="L6" s="22">
        <v>0.7068181818181819</v>
      </c>
      <c r="M6" s="22">
        <v>-1.8227272727272728</v>
      </c>
      <c r="N6" s="22">
        <v>0.70049916805324464</v>
      </c>
      <c r="O6" s="22">
        <v>17.670985730687224</v>
      </c>
      <c r="P6" s="22">
        <v>0.68944099378881984</v>
      </c>
      <c r="Q6" s="22">
        <v>-3.9032258064516125</v>
      </c>
      <c r="R6" s="22">
        <v>27.425565532736215</v>
      </c>
      <c r="S6" s="22">
        <v>14.041790995168586</v>
      </c>
      <c r="T6" s="22">
        <v>41.467356527904798</v>
      </c>
      <c r="U6" s="14">
        <v>0.66137723330110554</v>
      </c>
      <c r="V6" s="14">
        <v>0.33862276669889452</v>
      </c>
      <c r="W6" t="s">
        <v>309</v>
      </c>
      <c r="X6" t="b">
        <v>1</v>
      </c>
    </row>
    <row r="7" spans="1:26" x14ac:dyDescent="0.25">
      <c r="A7" t="s">
        <v>4</v>
      </c>
      <c r="B7" t="s">
        <v>12</v>
      </c>
      <c r="C7">
        <v>2</v>
      </c>
      <c r="D7">
        <v>0</v>
      </c>
      <c r="E7" t="s">
        <v>309</v>
      </c>
      <c r="F7" s="22">
        <v>0.87576374745417518</v>
      </c>
      <c r="G7" s="22">
        <v>-1.4617940199335548</v>
      </c>
      <c r="H7" s="22">
        <v>0.93275488069414314</v>
      </c>
      <c r="I7" s="22">
        <v>18.108895115652988</v>
      </c>
      <c r="J7" s="22">
        <v>0.82644628099173556</v>
      </c>
      <c r="K7" s="22">
        <v>-0.98901098901098905</v>
      </c>
      <c r="L7" s="22">
        <v>1.1418604651162791</v>
      </c>
      <c r="M7" s="22">
        <v>-0.68409090909090908</v>
      </c>
      <c r="N7" s="22">
        <v>1.0696055684454757</v>
      </c>
      <c r="O7" s="22">
        <v>22.087251987136703</v>
      </c>
      <c r="P7" s="22">
        <v>1.198019801980198</v>
      </c>
      <c r="Q7" s="22">
        <v>-1</v>
      </c>
      <c r="R7" s="22">
        <v>19.207707766640922</v>
      </c>
      <c r="S7" s="22">
        <v>23.812646913587749</v>
      </c>
      <c r="T7" s="22">
        <v>43.020354680228671</v>
      </c>
      <c r="U7" s="14">
        <v>0.44647953066431634</v>
      </c>
      <c r="V7" s="14">
        <v>0.55352046933568366</v>
      </c>
      <c r="W7" t="s">
        <v>308</v>
      </c>
      <c r="X7" t="b">
        <v>0</v>
      </c>
    </row>
    <row r="8" spans="1:26" x14ac:dyDescent="0.25">
      <c r="A8" t="s">
        <v>7</v>
      </c>
      <c r="B8" t="s">
        <v>5</v>
      </c>
      <c r="C8">
        <v>2</v>
      </c>
      <c r="D8">
        <v>1</v>
      </c>
      <c r="E8" t="s">
        <v>309</v>
      </c>
      <c r="F8" s="22">
        <v>2.1352313167259784</v>
      </c>
      <c r="G8" s="22">
        <v>-0.88319088319088312</v>
      </c>
      <c r="H8" s="22">
        <v>1.8691588785046729</v>
      </c>
      <c r="I8" s="22">
        <v>23.226367078393647</v>
      </c>
      <c r="J8" s="22">
        <v>2.3943661971830985</v>
      </c>
      <c r="K8" s="22">
        <v>-0.30534351145038169</v>
      </c>
      <c r="L8" s="22">
        <v>0.46833333333333338</v>
      </c>
      <c r="M8" s="22">
        <v>-1.1322580645161291</v>
      </c>
      <c r="N8" s="22">
        <v>0.53410981697171378</v>
      </c>
      <c r="O8" s="22">
        <v>17.220886109774998</v>
      </c>
      <c r="P8" s="22">
        <v>0.41520467836257302</v>
      </c>
      <c r="Q8" s="22">
        <v>-3.1951219512195124</v>
      </c>
      <c r="R8" s="22">
        <v>29.85841852997444</v>
      </c>
      <c r="S8" s="22">
        <v>14.311153922706978</v>
      </c>
      <c r="T8" s="22">
        <v>44.169572452681422</v>
      </c>
      <c r="U8" s="14">
        <v>0.67599519017218401</v>
      </c>
      <c r="V8" s="14">
        <v>0.32400480982781588</v>
      </c>
      <c r="W8" t="s">
        <v>309</v>
      </c>
      <c r="X8" t="b">
        <v>1</v>
      </c>
    </row>
    <row r="9" spans="1:26" x14ac:dyDescent="0.25">
      <c r="A9" t="s">
        <v>35</v>
      </c>
      <c r="B9" t="s">
        <v>11</v>
      </c>
      <c r="C9">
        <v>2</v>
      </c>
      <c r="D9">
        <v>3</v>
      </c>
      <c r="E9" t="s">
        <v>308</v>
      </c>
      <c r="F9" s="22">
        <v>0.83601286173633438</v>
      </c>
      <c r="G9" s="22">
        <v>-1.0723192019950125</v>
      </c>
      <c r="H9" s="22">
        <v>0.66508313539192399</v>
      </c>
      <c r="I9" s="22">
        <v>18.649836024998454</v>
      </c>
      <c r="J9" s="22">
        <v>0.45045045045045046</v>
      </c>
      <c r="K9" s="22">
        <v>-1.0743801652892562</v>
      </c>
      <c r="L9" s="22">
        <v>1.1961538461538461</v>
      </c>
      <c r="M9" s="22">
        <v>-0.93255813953488376</v>
      </c>
      <c r="N9" s="22">
        <v>1.498220640569395</v>
      </c>
      <c r="O9" s="22">
        <v>21.446486629951561</v>
      </c>
      <c r="P9" s="22">
        <v>2.1764705882352944</v>
      </c>
      <c r="Q9" s="22">
        <v>-0.92366412213740456</v>
      </c>
      <c r="R9" s="22">
        <v>19.377417260557539</v>
      </c>
      <c r="S9" s="22">
        <v>24.46110944323781</v>
      </c>
      <c r="T9" s="22">
        <v>43.838526703795353</v>
      </c>
      <c r="U9" s="14">
        <v>0.44201798549219778</v>
      </c>
      <c r="V9" s="14">
        <v>0.55798201450780216</v>
      </c>
      <c r="W9" t="s">
        <v>308</v>
      </c>
      <c r="X9" t="b">
        <v>1</v>
      </c>
    </row>
    <row r="10" spans="1:26" x14ac:dyDescent="0.25">
      <c r="A10" t="s">
        <v>1</v>
      </c>
      <c r="B10" t="s">
        <v>3</v>
      </c>
      <c r="C10">
        <v>4</v>
      </c>
      <c r="D10">
        <v>0</v>
      </c>
      <c r="E10" t="s">
        <v>309</v>
      </c>
      <c r="F10" s="22">
        <v>0.9116809116809117</v>
      </c>
      <c r="G10" s="22">
        <v>-0.72936660268714004</v>
      </c>
      <c r="H10" s="22">
        <v>1.1683848797250858</v>
      </c>
      <c r="I10" s="22">
        <v>20.037368726241866</v>
      </c>
      <c r="J10" s="22">
        <v>1.4754098360655739</v>
      </c>
      <c r="K10" s="22">
        <v>-1.0638297872340425</v>
      </c>
      <c r="L10" s="22">
        <v>1.096875</v>
      </c>
      <c r="M10" s="22">
        <v>-1.3710526315789473</v>
      </c>
      <c r="N10" s="22">
        <v>0.85337243401759533</v>
      </c>
      <c r="O10" s="22">
        <v>19.961417272201146</v>
      </c>
      <c r="P10" s="22">
        <v>0.67032967032967028</v>
      </c>
      <c r="Q10" s="22">
        <v>-0.93377483443708609</v>
      </c>
      <c r="R10" s="22">
        <v>22.889630361981865</v>
      </c>
      <c r="S10" s="22">
        <v>20.27716691053238</v>
      </c>
      <c r="T10" s="22">
        <v>43.166797272514245</v>
      </c>
      <c r="U10" s="14">
        <v>0.53026010286281922</v>
      </c>
      <c r="V10" s="14">
        <v>0.46973989713718084</v>
      </c>
      <c r="W10" t="s">
        <v>309</v>
      </c>
      <c r="X10" t="b">
        <v>1</v>
      </c>
    </row>
    <row r="11" spans="1:26" x14ac:dyDescent="0.25">
      <c r="A11" t="s">
        <v>32</v>
      </c>
      <c r="B11" t="s">
        <v>9</v>
      </c>
      <c r="C11">
        <v>3</v>
      </c>
      <c r="D11">
        <v>1</v>
      </c>
      <c r="E11" t="s">
        <v>309</v>
      </c>
      <c r="F11" s="22">
        <v>1.5954415954415955</v>
      </c>
      <c r="G11" s="22">
        <v>-0.60556464811783961</v>
      </c>
      <c r="H11" s="22">
        <v>2.5791855203619907</v>
      </c>
      <c r="I11" s="22">
        <v>23.027577541167915</v>
      </c>
      <c r="J11" s="22">
        <v>4.1463414634146343</v>
      </c>
      <c r="K11" s="22">
        <v>-0.52631578947368418</v>
      </c>
      <c r="L11" s="22">
        <v>0.62678571428571428</v>
      </c>
      <c r="M11" s="22">
        <v>-1.6513513513513514</v>
      </c>
      <c r="N11" s="22">
        <v>0.38704028021015763</v>
      </c>
      <c r="O11" s="22">
        <v>17.369479064958934</v>
      </c>
      <c r="P11" s="22">
        <v>0.23976608187134499</v>
      </c>
      <c r="Q11" s="22">
        <v>-1.8791208791208793</v>
      </c>
      <c r="R11" s="22">
        <v>31.727498966934345</v>
      </c>
      <c r="S11" s="22">
        <v>15.092598910853919</v>
      </c>
      <c r="T11" s="22">
        <v>46.820097877788264</v>
      </c>
      <c r="U11" s="14">
        <v>0.6776470021431984</v>
      </c>
      <c r="V11" s="14">
        <v>0.32235299785680155</v>
      </c>
      <c r="W11" t="s">
        <v>309</v>
      </c>
      <c r="X11" t="b">
        <v>1</v>
      </c>
    </row>
    <row r="12" spans="1:26" x14ac:dyDescent="0.25">
      <c r="A12" t="s">
        <v>8</v>
      </c>
      <c r="B12" t="s">
        <v>10</v>
      </c>
      <c r="C12">
        <v>1</v>
      </c>
      <c r="D12">
        <v>0</v>
      </c>
      <c r="E12" t="s">
        <v>309</v>
      </c>
      <c r="F12" s="22">
        <v>1.1214953271028036</v>
      </c>
      <c r="G12" s="22">
        <v>-1.3953488372093024</v>
      </c>
      <c r="H12" s="22">
        <v>0.7078039927404719</v>
      </c>
      <c r="I12" s="22">
        <v>18.38144147334868</v>
      </c>
      <c r="J12" s="22">
        <v>0.66225165562913912</v>
      </c>
      <c r="K12" s="22">
        <v>-1.6901408450704227</v>
      </c>
      <c r="L12" s="22">
        <v>0.89166666666666672</v>
      </c>
      <c r="M12" s="22">
        <v>-0.71666666666666667</v>
      </c>
      <c r="N12" s="22">
        <v>1.4092071611253196</v>
      </c>
      <c r="O12" s="22">
        <v>21.759681459122724</v>
      </c>
      <c r="P12" s="22">
        <v>1.495049504950495</v>
      </c>
      <c r="Q12" s="22">
        <v>-0.58677685950413216</v>
      </c>
      <c r="R12" s="22">
        <v>18.676877904868437</v>
      </c>
      <c r="S12" s="22">
        <v>24.252161265694408</v>
      </c>
      <c r="T12" s="22">
        <v>42.929039170562845</v>
      </c>
      <c r="U12" s="14">
        <v>0.43506396289613403</v>
      </c>
      <c r="V12" s="14">
        <v>0.56493603710386597</v>
      </c>
      <c r="W12" t="s">
        <v>308</v>
      </c>
      <c r="X12" t="b">
        <v>0</v>
      </c>
    </row>
    <row r="13" spans="1:26" x14ac:dyDescent="0.25">
      <c r="A13" t="s">
        <v>35</v>
      </c>
      <c r="B13" t="s">
        <v>13</v>
      </c>
      <c r="C13">
        <v>1</v>
      </c>
      <c r="D13">
        <v>4</v>
      </c>
      <c r="E13" t="s">
        <v>308</v>
      </c>
      <c r="F13" s="22">
        <v>0.45534150612959717</v>
      </c>
      <c r="G13" s="22">
        <v>-1.1286089238845145</v>
      </c>
      <c r="H13" s="22">
        <v>0.49036777583187391</v>
      </c>
      <c r="I13" s="22">
        <v>16.605145721998788</v>
      </c>
      <c r="J13" s="22">
        <v>0.29239766081871343</v>
      </c>
      <c r="K13" s="22">
        <v>-1.6049382716049383</v>
      </c>
      <c r="L13" s="22">
        <v>2.1961538461538463</v>
      </c>
      <c r="M13" s="22">
        <v>-0.88604651162790704</v>
      </c>
      <c r="N13" s="22">
        <v>2.0320284697508897</v>
      </c>
      <c r="O13" s="22">
        <v>24.087320018578726</v>
      </c>
      <c r="P13" s="22">
        <v>3.3529411764705888</v>
      </c>
      <c r="Q13" s="22">
        <v>-0.61832061068702293</v>
      </c>
      <c r="R13" s="22">
        <v>15.865190742753997</v>
      </c>
      <c r="S13" s="22">
        <v>30.164076388639124</v>
      </c>
      <c r="T13" s="22">
        <v>46.029267131393119</v>
      </c>
      <c r="U13" s="14">
        <v>0.34467615348873409</v>
      </c>
      <c r="V13" s="14">
        <v>0.65532384651126596</v>
      </c>
      <c r="W13" t="s">
        <v>308</v>
      </c>
      <c r="X13" t="b">
        <v>1</v>
      </c>
    </row>
    <row r="14" spans="1:26" x14ac:dyDescent="0.25">
      <c r="A14" t="s">
        <v>0</v>
      </c>
      <c r="B14" t="s">
        <v>6</v>
      </c>
      <c r="C14">
        <v>2</v>
      </c>
      <c r="D14">
        <v>1</v>
      </c>
      <c r="E14" t="s">
        <v>309</v>
      </c>
      <c r="F14" s="22">
        <v>1.4285714285714286</v>
      </c>
      <c r="G14" s="22">
        <v>-1.1764705882352939</v>
      </c>
      <c r="H14" s="22">
        <v>1.1980033277870217</v>
      </c>
      <c r="I14" s="22">
        <v>21.496911049149858</v>
      </c>
      <c r="J14" s="22">
        <v>1.3664596273291925</v>
      </c>
      <c r="K14" s="22">
        <v>-0.96774193548387089</v>
      </c>
      <c r="L14" s="22">
        <v>0.70000000000000007</v>
      </c>
      <c r="M14" s="22">
        <v>-0.85000000000000009</v>
      </c>
      <c r="N14" s="22">
        <v>0.83356449375866859</v>
      </c>
      <c r="O14" s="22">
        <v>18.606378108946647</v>
      </c>
      <c r="P14" s="22">
        <v>0.72850678733031671</v>
      </c>
      <c r="Q14" s="22">
        <v>-1</v>
      </c>
      <c r="R14" s="22">
        <v>24.513019554574253</v>
      </c>
      <c r="S14" s="22">
        <v>19.018449390035634</v>
      </c>
      <c r="T14" s="22">
        <v>43.531468944609884</v>
      </c>
      <c r="U14" s="14">
        <v>0.56311032337927758</v>
      </c>
      <c r="V14" s="14">
        <v>0.43688967662072248</v>
      </c>
      <c r="W14" t="s">
        <v>309</v>
      </c>
      <c r="X14" t="b">
        <v>1</v>
      </c>
    </row>
    <row r="15" spans="1:26" x14ac:dyDescent="0.25">
      <c r="A15" t="s">
        <v>14</v>
      </c>
      <c r="B15" t="s">
        <v>10</v>
      </c>
      <c r="C15">
        <v>0</v>
      </c>
      <c r="D15">
        <v>2</v>
      </c>
      <c r="E15" t="s">
        <v>308</v>
      </c>
      <c r="F15" s="22">
        <v>1.0591900311526479</v>
      </c>
      <c r="G15" s="22">
        <v>-1.1627906976744184</v>
      </c>
      <c r="H15" s="22">
        <v>0.65335753176043554</v>
      </c>
      <c r="I15" s="22">
        <v>19.927985360958623</v>
      </c>
      <c r="J15" s="22">
        <v>0.59602649006622521</v>
      </c>
      <c r="K15" s="22">
        <v>-1.8309859154929577</v>
      </c>
      <c r="L15" s="22">
        <v>0.94411764705882362</v>
      </c>
      <c r="M15" s="22">
        <v>-0.86</v>
      </c>
      <c r="N15" s="22">
        <v>1.5263157894736843</v>
      </c>
      <c r="O15" s="22">
        <v>20.071085836147148</v>
      </c>
      <c r="P15" s="22">
        <v>1.6593406593406594</v>
      </c>
      <c r="Q15" s="22">
        <v>-0.5419847328244275</v>
      </c>
      <c r="R15" s="22">
        <v>20.204921940809083</v>
      </c>
      <c r="S15" s="22">
        <v>22.798875199195887</v>
      </c>
      <c r="T15" s="22">
        <v>43.00379714000497</v>
      </c>
      <c r="U15" s="14">
        <v>0.46984041606905291</v>
      </c>
      <c r="V15" s="14">
        <v>0.53015958393094709</v>
      </c>
      <c r="W15" t="s">
        <v>308</v>
      </c>
      <c r="X15" t="b">
        <v>1</v>
      </c>
    </row>
    <row r="16" spans="1:26" x14ac:dyDescent="0.25">
      <c r="A16" t="s">
        <v>14</v>
      </c>
      <c r="B16" t="s">
        <v>33</v>
      </c>
      <c r="C16">
        <v>0</v>
      </c>
      <c r="D16">
        <v>1</v>
      </c>
      <c r="E16" t="s">
        <v>308</v>
      </c>
      <c r="F16" s="22">
        <v>0.94182825484764543</v>
      </c>
      <c r="G16" s="22">
        <v>-1.1627906976744184</v>
      </c>
      <c r="H16" s="22">
        <v>0.79822616407982261</v>
      </c>
      <c r="I16" s="22">
        <v>19.869342593137546</v>
      </c>
      <c r="J16" s="22">
        <v>0.81081081081081086</v>
      </c>
      <c r="K16" s="22">
        <v>-1.6049382716049383</v>
      </c>
      <c r="L16" s="22">
        <v>1.0617647058823529</v>
      </c>
      <c r="M16" s="22">
        <v>-0.86</v>
      </c>
      <c r="N16" s="22">
        <v>1.2493074792243768</v>
      </c>
      <c r="O16" s="22">
        <v>20.130324032936436</v>
      </c>
      <c r="P16" s="22">
        <v>1.2197802197802199</v>
      </c>
      <c r="Q16" s="22">
        <v>-0.61832061068702293</v>
      </c>
      <c r="R16" s="22">
        <v>20.635102796276296</v>
      </c>
      <c r="S16" s="22">
        <v>22.182855827136365</v>
      </c>
      <c r="T16" s="22">
        <v>42.817958623412665</v>
      </c>
      <c r="U16" s="14">
        <v>0.48192635659639121</v>
      </c>
      <c r="V16" s="14">
        <v>0.51807364340360873</v>
      </c>
      <c r="W16" t="s">
        <v>308</v>
      </c>
      <c r="X16" t="b">
        <v>1</v>
      </c>
    </row>
    <row r="17" spans="1:24" x14ac:dyDescent="0.25">
      <c r="A17" t="s">
        <v>10</v>
      </c>
      <c r="B17" t="s">
        <v>9</v>
      </c>
      <c r="C17">
        <v>1</v>
      </c>
      <c r="D17">
        <v>0</v>
      </c>
      <c r="E17" t="s">
        <v>309</v>
      </c>
      <c r="F17" s="22">
        <v>0.9116809116809117</v>
      </c>
      <c r="G17" s="22">
        <v>-0.49099836333878888</v>
      </c>
      <c r="H17" s="22">
        <v>2.4886877828054299</v>
      </c>
      <c r="I17" s="22">
        <v>22.405925534025531</v>
      </c>
      <c r="J17" s="22">
        <v>3.6585365853658538</v>
      </c>
      <c r="K17" s="22">
        <v>-0.40935672514619881</v>
      </c>
      <c r="L17" s="22">
        <v>1.096875</v>
      </c>
      <c r="M17" s="22">
        <v>-2.0366666666666666</v>
      </c>
      <c r="N17" s="22">
        <v>0.40108892921960076</v>
      </c>
      <c r="O17" s="22">
        <v>17.851366507290006</v>
      </c>
      <c r="P17" s="22">
        <v>0.27152317880794702</v>
      </c>
      <c r="Q17" s="22">
        <v>-2.4084507042253525</v>
      </c>
      <c r="R17" s="22">
        <v>29.992699511662376</v>
      </c>
      <c r="S17" s="22">
        <v>15.175736244425536</v>
      </c>
      <c r="T17" s="22">
        <v>45.168435756087916</v>
      </c>
      <c r="U17" s="14">
        <v>0.66401899932122144</v>
      </c>
      <c r="V17" s="14">
        <v>0.33598100067877845</v>
      </c>
      <c r="W17" t="s">
        <v>309</v>
      </c>
      <c r="X17" t="b">
        <v>1</v>
      </c>
    </row>
    <row r="18" spans="1:24" x14ac:dyDescent="0.25">
      <c r="A18" t="s">
        <v>32</v>
      </c>
      <c r="B18" t="s">
        <v>0</v>
      </c>
      <c r="C18">
        <v>0</v>
      </c>
      <c r="D18">
        <v>1</v>
      </c>
      <c r="E18" t="s">
        <v>308</v>
      </c>
      <c r="F18" s="22">
        <v>0.88748019017432644</v>
      </c>
      <c r="G18" s="22">
        <v>-1.4176245210727969</v>
      </c>
      <c r="H18" s="22">
        <v>0.79056865464632464</v>
      </c>
      <c r="I18" s="22">
        <v>17.710187681196278</v>
      </c>
      <c r="J18" s="22">
        <v>0.76923076923076916</v>
      </c>
      <c r="K18" s="22">
        <v>-2.903225806451613</v>
      </c>
      <c r="L18" s="22">
        <v>1.1267857142857143</v>
      </c>
      <c r="M18" s="22">
        <v>-0.70540540540540542</v>
      </c>
      <c r="N18" s="22">
        <v>1.2626970227670751</v>
      </c>
      <c r="O18" s="22">
        <v>22.584572971110219</v>
      </c>
      <c r="P18" s="22">
        <v>1.2923976608187133</v>
      </c>
      <c r="Q18" s="22">
        <v>-0.34065934065934067</v>
      </c>
      <c r="R18" s="22">
        <v>16.628447816109457</v>
      </c>
      <c r="S18" s="22">
        <v>25.220388622916978</v>
      </c>
      <c r="T18" s="22">
        <v>41.848836439026435</v>
      </c>
      <c r="U18" s="14">
        <v>0.39734552334177869</v>
      </c>
      <c r="V18" s="14">
        <v>0.60265447665822136</v>
      </c>
      <c r="W18" t="s">
        <v>308</v>
      </c>
      <c r="X18" t="b">
        <v>1</v>
      </c>
    </row>
    <row r="19" spans="1:24" x14ac:dyDescent="0.25">
      <c r="A19" t="s">
        <v>36</v>
      </c>
      <c r="B19" t="s">
        <v>14</v>
      </c>
      <c r="C19">
        <v>1</v>
      </c>
      <c r="D19">
        <v>2</v>
      </c>
      <c r="E19" t="s">
        <v>308</v>
      </c>
      <c r="F19" s="22">
        <v>0.73313782991202348</v>
      </c>
      <c r="G19" s="22">
        <v>-1.5099715099715099</v>
      </c>
      <c r="H19" s="22">
        <v>0.69252077562326864</v>
      </c>
      <c r="I19" s="22">
        <v>18.091345299449088</v>
      </c>
      <c r="J19" s="22">
        <v>0.65934065934065933</v>
      </c>
      <c r="K19" s="22">
        <v>-1.4503816793893129</v>
      </c>
      <c r="L19" s="22">
        <v>1.3640000000000001</v>
      </c>
      <c r="M19" s="22">
        <v>-0.6622641509433963</v>
      </c>
      <c r="N19" s="22">
        <v>1.4382470119521913</v>
      </c>
      <c r="O19" s="22">
        <v>22.108571802763407</v>
      </c>
      <c r="P19" s="22">
        <v>1.4918032786885247</v>
      </c>
      <c r="Q19" s="22">
        <v>-0.68586387434554963</v>
      </c>
      <c r="R19" s="22">
        <v>18.076790943712432</v>
      </c>
      <c r="S19" s="22">
        <v>25.054494068115179</v>
      </c>
      <c r="T19" s="22">
        <v>43.131285011827615</v>
      </c>
      <c r="U19" s="14">
        <v>0.41911088294158982</v>
      </c>
      <c r="V19" s="14">
        <v>0.58088911705841006</v>
      </c>
      <c r="W19" t="s">
        <v>308</v>
      </c>
      <c r="X19" t="b">
        <v>1</v>
      </c>
    </row>
    <row r="20" spans="1:24" x14ac:dyDescent="0.25">
      <c r="A20" t="s">
        <v>12</v>
      </c>
      <c r="B20" t="s">
        <v>7</v>
      </c>
      <c r="C20">
        <v>1</v>
      </c>
      <c r="D20">
        <v>3</v>
      </c>
      <c r="E20" t="s">
        <v>308</v>
      </c>
      <c r="F20" s="22">
        <v>0.81530782029950077</v>
      </c>
      <c r="G20" s="22">
        <v>-0.96463022508038576</v>
      </c>
      <c r="H20" s="22">
        <v>0.76539101497504158</v>
      </c>
      <c r="I20" s="22">
        <v>19.45379723157501</v>
      </c>
      <c r="J20" s="22">
        <v>0.70175438596491224</v>
      </c>
      <c r="K20" s="22">
        <v>-2.1951219512195124</v>
      </c>
      <c r="L20" s="22">
        <v>1.226530612244898</v>
      </c>
      <c r="M20" s="22">
        <v>-1.0366666666666666</v>
      </c>
      <c r="N20" s="22">
        <v>1.3036876355748372</v>
      </c>
      <c r="O20" s="22">
        <v>20.560408768748971</v>
      </c>
      <c r="P20" s="22">
        <v>1.4132231404958679</v>
      </c>
      <c r="Q20" s="22">
        <v>-0.4505494505494505</v>
      </c>
      <c r="R20" s="22">
        <v>19.505323190340292</v>
      </c>
      <c r="S20" s="22">
        <v>23.016634039848459</v>
      </c>
      <c r="T20" s="22">
        <v>42.521957230188747</v>
      </c>
      <c r="U20" s="14">
        <v>0.458711791763253</v>
      </c>
      <c r="V20" s="14">
        <v>0.54128820823674706</v>
      </c>
      <c r="W20" t="s">
        <v>308</v>
      </c>
      <c r="X20" t="b">
        <v>1</v>
      </c>
    </row>
    <row r="21" spans="1:24" x14ac:dyDescent="0.25">
      <c r="A21" t="s">
        <v>1</v>
      </c>
      <c r="B21" t="s">
        <v>7</v>
      </c>
      <c r="C21">
        <v>1</v>
      </c>
      <c r="D21">
        <v>0</v>
      </c>
      <c r="E21" t="s">
        <v>309</v>
      </c>
      <c r="F21" s="22">
        <v>0.53244592346089847</v>
      </c>
      <c r="G21" s="22">
        <v>-1.2218649517684887</v>
      </c>
      <c r="H21" s="22">
        <v>0.5657237936772046</v>
      </c>
      <c r="I21" s="22">
        <v>16.621238843461065</v>
      </c>
      <c r="J21" s="22">
        <v>0.52631578947368418</v>
      </c>
      <c r="K21" s="22">
        <v>-3.6585365853658538</v>
      </c>
      <c r="L21" s="22">
        <v>1.878125</v>
      </c>
      <c r="M21" s="22">
        <v>-0.81842105263157894</v>
      </c>
      <c r="N21" s="22">
        <v>1.7624633431085044</v>
      </c>
      <c r="O21" s="22">
        <v>24.064047328146103</v>
      </c>
      <c r="P21" s="22">
        <v>1.8791208791208793</v>
      </c>
      <c r="Q21" s="22">
        <v>-0.27152317880794702</v>
      </c>
      <c r="R21" s="22">
        <v>14.033588953585436</v>
      </c>
      <c r="S21" s="22">
        <v>28.493812318935962</v>
      </c>
      <c r="T21" s="22">
        <v>42.527401272521402</v>
      </c>
      <c r="U21" s="14">
        <v>0.32998933707837635</v>
      </c>
      <c r="V21" s="14">
        <v>0.67001066292162359</v>
      </c>
      <c r="W21" t="s">
        <v>308</v>
      </c>
      <c r="X21" t="b">
        <v>0</v>
      </c>
    </row>
    <row r="22" spans="1:24" x14ac:dyDescent="0.25">
      <c r="A22" t="s">
        <v>32</v>
      </c>
      <c r="B22" t="s">
        <v>4</v>
      </c>
      <c r="C22">
        <v>4</v>
      </c>
      <c r="D22">
        <v>1</v>
      </c>
      <c r="E22" t="s">
        <v>309</v>
      </c>
      <c r="F22" s="22">
        <v>1.2993039443155452</v>
      </c>
      <c r="G22" s="22">
        <v>-0.83900226757369611</v>
      </c>
      <c r="H22" s="22">
        <v>1.3225058004640371</v>
      </c>
      <c r="I22" s="22">
        <v>21.127358776773256</v>
      </c>
      <c r="J22" s="22">
        <v>1.6831683168316833</v>
      </c>
      <c r="K22" s="22">
        <v>-0.98901098901098905</v>
      </c>
      <c r="L22" s="22">
        <v>0.76964285714285718</v>
      </c>
      <c r="M22" s="22">
        <v>-1.1918918918918919</v>
      </c>
      <c r="N22" s="22">
        <v>0.75481611208406307</v>
      </c>
      <c r="O22" s="22">
        <v>18.931709838607777</v>
      </c>
      <c r="P22" s="22">
        <v>0.59064327485380108</v>
      </c>
      <c r="Q22" s="22">
        <v>-1</v>
      </c>
      <c r="R22" s="22">
        <v>24.784539760889828</v>
      </c>
      <c r="S22" s="22">
        <v>18.854920190796605</v>
      </c>
      <c r="T22" s="22">
        <v>43.639459951686433</v>
      </c>
      <c r="U22" s="14">
        <v>0.56793873682967144</v>
      </c>
      <c r="V22" s="14">
        <v>0.43206126317032856</v>
      </c>
      <c r="W22" t="s">
        <v>309</v>
      </c>
      <c r="X22" t="b">
        <v>1</v>
      </c>
    </row>
    <row r="23" spans="1:24" x14ac:dyDescent="0.25">
      <c r="A23" t="s">
        <v>14</v>
      </c>
      <c r="B23" t="s">
        <v>3</v>
      </c>
      <c r="C23">
        <v>1</v>
      </c>
      <c r="D23">
        <v>0</v>
      </c>
      <c r="E23" t="s">
        <v>309</v>
      </c>
      <c r="F23" s="22">
        <v>0.96866096866096862</v>
      </c>
      <c r="G23" s="22">
        <v>-0.67178502879078694</v>
      </c>
      <c r="H23" s="22">
        <v>1.2371134020618557</v>
      </c>
      <c r="I23" s="22">
        <v>21.751175826299853</v>
      </c>
      <c r="J23" s="22">
        <v>1.4754098360655739</v>
      </c>
      <c r="K23" s="22">
        <v>-0.92198581560283688</v>
      </c>
      <c r="L23" s="22">
        <v>1.0323529411764707</v>
      </c>
      <c r="M23" s="22">
        <v>-1.4885714285714287</v>
      </c>
      <c r="N23" s="22">
        <v>0.80609418282548473</v>
      </c>
      <c r="O23" s="22">
        <v>18.38872104733132</v>
      </c>
      <c r="P23" s="22">
        <v>0.67032967032967028</v>
      </c>
      <c r="Q23" s="22">
        <v>-1.0763358778625953</v>
      </c>
      <c r="R23" s="22">
        <v>25.030518648129359</v>
      </c>
      <c r="S23" s="22">
        <v>18.332590535228924</v>
      </c>
      <c r="T23" s="22">
        <v>43.363109183358283</v>
      </c>
      <c r="U23" s="14">
        <v>0.57723071798863235</v>
      </c>
      <c r="V23" s="14">
        <v>0.42276928201136765</v>
      </c>
      <c r="W23" t="s">
        <v>309</v>
      </c>
      <c r="X23" t="b">
        <v>1</v>
      </c>
    </row>
    <row r="24" spans="1:24" x14ac:dyDescent="0.25">
      <c r="A24" t="s">
        <v>34</v>
      </c>
      <c r="B24" t="s">
        <v>8</v>
      </c>
      <c r="C24">
        <v>1</v>
      </c>
      <c r="D24">
        <v>0</v>
      </c>
      <c r="E24" t="s">
        <v>309</v>
      </c>
      <c r="F24" s="22">
        <v>0.74792243767313016</v>
      </c>
      <c r="G24" s="22">
        <v>-1.2589073634204275</v>
      </c>
      <c r="H24" s="22">
        <v>0.74168797953964194</v>
      </c>
      <c r="I24" s="22">
        <v>19.626228244814079</v>
      </c>
      <c r="J24" s="22">
        <v>0.69306930693069313</v>
      </c>
      <c r="K24" s="22">
        <v>-1.4049586776859504</v>
      </c>
      <c r="L24" s="22">
        <v>1.337037037037037</v>
      </c>
      <c r="M24" s="22">
        <v>-0.79433962264150948</v>
      </c>
      <c r="N24" s="22">
        <v>1.3436426116838487</v>
      </c>
      <c r="O24" s="22">
        <v>20.379556311759703</v>
      </c>
      <c r="P24" s="22">
        <v>1.4225352112676057</v>
      </c>
      <c r="Q24" s="22">
        <v>-0.70760233918128645</v>
      </c>
      <c r="R24" s="22">
        <v>20.102294024243722</v>
      </c>
      <c r="S24" s="22">
        <v>22.9808292099254</v>
      </c>
      <c r="T24" s="22">
        <v>43.083123234169122</v>
      </c>
      <c r="U24" s="14">
        <v>0.46659323918978651</v>
      </c>
      <c r="V24" s="14">
        <v>0.53340676081021343</v>
      </c>
      <c r="W24" t="s">
        <v>308</v>
      </c>
      <c r="X24" t="b">
        <v>0</v>
      </c>
    </row>
    <row r="25" spans="1:24" x14ac:dyDescent="0.25">
      <c r="A25" t="s">
        <v>4</v>
      </c>
      <c r="B25" t="s">
        <v>36</v>
      </c>
      <c r="C25">
        <v>3</v>
      </c>
      <c r="D25">
        <v>0</v>
      </c>
      <c r="E25" t="s">
        <v>309</v>
      </c>
      <c r="F25" s="22">
        <v>1.7131474103585655</v>
      </c>
      <c r="G25" s="22">
        <v>-0.82862523540489641</v>
      </c>
      <c r="H25" s="22">
        <v>1.7131474103585655</v>
      </c>
      <c r="I25" s="22">
        <v>21.583393359963331</v>
      </c>
      <c r="J25" s="22">
        <v>1.639344262295082</v>
      </c>
      <c r="K25" s="22">
        <v>-0.47120418848167533</v>
      </c>
      <c r="L25" s="22">
        <v>0.58372093023255822</v>
      </c>
      <c r="M25" s="22">
        <v>-1.2068181818181818</v>
      </c>
      <c r="N25" s="22">
        <v>0.58236658932714613</v>
      </c>
      <c r="O25" s="22">
        <v>18.531642497421274</v>
      </c>
      <c r="P25" s="22">
        <v>0.60396039603960394</v>
      </c>
      <c r="Q25" s="22">
        <v>-2.098901098901099</v>
      </c>
      <c r="R25" s="22">
        <v>26.616663170043424</v>
      </c>
      <c r="S25" s="22">
        <v>16.9959711323013</v>
      </c>
      <c r="T25" s="22">
        <v>43.612634302344723</v>
      </c>
      <c r="U25" s="14">
        <v>0.61029707551081014</v>
      </c>
      <c r="V25" s="14">
        <v>0.38970292448918992</v>
      </c>
      <c r="W25" t="s">
        <v>309</v>
      </c>
      <c r="X25" t="b">
        <v>1</v>
      </c>
    </row>
    <row r="26" spans="1:24" x14ac:dyDescent="0.25">
      <c r="A26" t="s">
        <v>36</v>
      </c>
      <c r="B26" t="s">
        <v>2</v>
      </c>
      <c r="C26">
        <v>1</v>
      </c>
      <c r="D26">
        <v>0</v>
      </c>
      <c r="E26" t="s">
        <v>309</v>
      </c>
      <c r="F26" s="22">
        <v>0.71225071225071224</v>
      </c>
      <c r="G26" s="22">
        <v>-1.201814058956916</v>
      </c>
      <c r="H26" s="22">
        <v>0.71225071225071224</v>
      </c>
      <c r="I26" s="22">
        <v>19.340130454056109</v>
      </c>
      <c r="J26" s="22">
        <v>0.65934065934065933</v>
      </c>
      <c r="K26" s="22">
        <v>-1.2582781456953642</v>
      </c>
      <c r="L26" s="22">
        <v>1.4040000000000001</v>
      </c>
      <c r="M26" s="22">
        <v>-0.83207547169811324</v>
      </c>
      <c r="N26" s="22">
        <v>1.3984063745019919</v>
      </c>
      <c r="O26" s="22">
        <v>20.681029402134765</v>
      </c>
      <c r="P26" s="22">
        <v>1.4918032786885247</v>
      </c>
      <c r="Q26" s="22">
        <v>-0.79057591623036638</v>
      </c>
      <c r="R26" s="22">
        <v>19.91207434990821</v>
      </c>
      <c r="S26" s="22">
        <v>23.352587667396804</v>
      </c>
      <c r="T26" s="22">
        <v>43.264662017305014</v>
      </c>
      <c r="U26" s="14">
        <v>0.46023875887309074</v>
      </c>
      <c r="V26" s="14">
        <v>0.53976124112690926</v>
      </c>
      <c r="W26" t="s">
        <v>308</v>
      </c>
      <c r="X26" t="b">
        <v>0</v>
      </c>
    </row>
    <row r="27" spans="1:24" x14ac:dyDescent="0.25">
      <c r="A27" t="s">
        <v>34</v>
      </c>
      <c r="B27" t="s">
        <v>11</v>
      </c>
      <c r="C27">
        <v>2</v>
      </c>
      <c r="D27">
        <v>3</v>
      </c>
      <c r="E27" t="s">
        <v>308</v>
      </c>
      <c r="F27" s="22">
        <v>0.86816720257234725</v>
      </c>
      <c r="G27" s="22">
        <v>-1.3216957605985038</v>
      </c>
      <c r="H27" s="22">
        <v>0.6888361045130641</v>
      </c>
      <c r="I27" s="22">
        <v>18.909720933110577</v>
      </c>
      <c r="J27" s="22">
        <v>0.63063063063063063</v>
      </c>
      <c r="K27" s="22">
        <v>-1.4049586776859504</v>
      </c>
      <c r="L27" s="22">
        <v>1.1518518518518519</v>
      </c>
      <c r="M27" s="22">
        <v>-0.75660377358490571</v>
      </c>
      <c r="N27" s="22">
        <v>1.4467353951890034</v>
      </c>
      <c r="O27" s="22">
        <v>21.151757083960476</v>
      </c>
      <c r="P27" s="22">
        <v>1.563380281690141</v>
      </c>
      <c r="Q27" s="22">
        <v>-0.70760233918128645</v>
      </c>
      <c r="R27" s="22">
        <v>19.289235454169273</v>
      </c>
      <c r="S27" s="22">
        <v>23.849518499925281</v>
      </c>
      <c r="T27" s="22">
        <v>43.138753954094554</v>
      </c>
      <c r="U27" s="14">
        <v>0.4471440105733146</v>
      </c>
      <c r="V27" s="14">
        <v>0.55285598942668535</v>
      </c>
      <c r="W27" t="s">
        <v>308</v>
      </c>
      <c r="X27" t="b">
        <v>1</v>
      </c>
    </row>
    <row r="28" spans="1:24" x14ac:dyDescent="0.25">
      <c r="A28" t="s">
        <v>7</v>
      </c>
      <c r="B28" t="s">
        <v>9</v>
      </c>
      <c r="C28">
        <v>3</v>
      </c>
      <c r="D28">
        <v>0</v>
      </c>
      <c r="E28" t="s">
        <v>309</v>
      </c>
      <c r="F28" s="22">
        <v>1.7094017094017093</v>
      </c>
      <c r="G28" s="22">
        <v>-0.50736497545008186</v>
      </c>
      <c r="H28" s="22">
        <v>2.7149321266968323</v>
      </c>
      <c r="I28" s="22">
        <v>24.747040539646854</v>
      </c>
      <c r="J28" s="22">
        <v>4.1463414634146343</v>
      </c>
      <c r="K28" s="22">
        <v>-0.23391812865497075</v>
      </c>
      <c r="L28" s="22">
        <v>0.58500000000000008</v>
      </c>
      <c r="M28" s="22">
        <v>-1.9709677419354839</v>
      </c>
      <c r="N28" s="22">
        <v>0.36772046589018303</v>
      </c>
      <c r="O28" s="22">
        <v>16.162685051573938</v>
      </c>
      <c r="P28" s="22">
        <v>0.23976608187134499</v>
      </c>
      <c r="Q28" s="22">
        <v>-4.1707317073170742</v>
      </c>
      <c r="R28" s="22">
        <v>34.205254371807733</v>
      </c>
      <c r="S28" s="22">
        <v>11.213472150082907</v>
      </c>
      <c r="T28" s="22">
        <v>45.41872652189064</v>
      </c>
      <c r="U28" s="14">
        <v>0.75310905855807497</v>
      </c>
      <c r="V28" s="14">
        <v>0.24689094144192497</v>
      </c>
      <c r="W28" t="s">
        <v>309</v>
      </c>
      <c r="X28" t="b">
        <v>1</v>
      </c>
    </row>
    <row r="29" spans="1:24" x14ac:dyDescent="0.25">
      <c r="A29" t="s">
        <v>10</v>
      </c>
      <c r="B29" t="s">
        <v>2</v>
      </c>
      <c r="C29">
        <v>1</v>
      </c>
      <c r="D29">
        <v>0</v>
      </c>
      <c r="E29" t="s">
        <v>309</v>
      </c>
      <c r="F29" s="22">
        <v>0.9116809116809117</v>
      </c>
      <c r="G29" s="22">
        <v>-0.68027210884353739</v>
      </c>
      <c r="H29" s="22">
        <v>1.5669515669515668</v>
      </c>
      <c r="I29" s="22">
        <v>21.455259324931927</v>
      </c>
      <c r="J29" s="22">
        <v>1.6483516483516485</v>
      </c>
      <c r="K29" s="22">
        <v>-0.46357615894039739</v>
      </c>
      <c r="L29" s="22">
        <v>1.096875</v>
      </c>
      <c r="M29" s="22">
        <v>-1.47</v>
      </c>
      <c r="N29" s="22">
        <v>0.63702359346642468</v>
      </c>
      <c r="O29" s="22">
        <v>18.642346968892035</v>
      </c>
      <c r="P29" s="22">
        <v>0.60264900662251653</v>
      </c>
      <c r="Q29" s="22">
        <v>-2.126760563380282</v>
      </c>
      <c r="R29" s="22">
        <v>25.660314943338726</v>
      </c>
      <c r="S29" s="22">
        <v>17.382134005600697</v>
      </c>
      <c r="T29" s="22">
        <v>43.042448948939423</v>
      </c>
      <c r="U29" s="14">
        <v>0.59616298723567407</v>
      </c>
      <c r="V29" s="14">
        <v>0.40383701276432593</v>
      </c>
      <c r="W29" t="s">
        <v>309</v>
      </c>
      <c r="X29" t="b">
        <v>1</v>
      </c>
    </row>
    <row r="30" spans="1:24" x14ac:dyDescent="0.25">
      <c r="A30" t="s">
        <v>1</v>
      </c>
      <c r="B30" t="s">
        <v>35</v>
      </c>
      <c r="C30">
        <v>3</v>
      </c>
      <c r="D30">
        <v>1</v>
      </c>
      <c r="E30" t="s">
        <v>309</v>
      </c>
      <c r="F30" s="22">
        <v>1.2260536398467432</v>
      </c>
      <c r="G30" s="22">
        <v>-0.88167053364269143</v>
      </c>
      <c r="H30" s="22">
        <v>1.2099644128113878</v>
      </c>
      <c r="I30" s="22">
        <v>20.635657886006239</v>
      </c>
      <c r="J30" s="22">
        <v>1.7647058823529413</v>
      </c>
      <c r="K30" s="22">
        <v>-1.1450381679389314</v>
      </c>
      <c r="L30" s="22">
        <v>0.81562500000000004</v>
      </c>
      <c r="M30" s="22">
        <v>-1.1342105263157896</v>
      </c>
      <c r="N30" s="22">
        <v>0.82404692082111441</v>
      </c>
      <c r="O30" s="22">
        <v>19.382676355218315</v>
      </c>
      <c r="P30" s="22">
        <v>0.56043956043956045</v>
      </c>
      <c r="Q30" s="22">
        <v>-0.86754966887417218</v>
      </c>
      <c r="R30" s="22">
        <v>23.950156775407475</v>
      </c>
      <c r="S30" s="22">
        <v>19.58102764128903</v>
      </c>
      <c r="T30" s="22">
        <v>43.531184416696505</v>
      </c>
      <c r="U30" s="14">
        <v>0.55018389911351295</v>
      </c>
      <c r="V30" s="14">
        <v>0.4498161008864871</v>
      </c>
      <c r="W30" t="s">
        <v>309</v>
      </c>
      <c r="X30" t="b">
        <v>1</v>
      </c>
    </row>
    <row r="31" spans="1:24" x14ac:dyDescent="0.25">
      <c r="A31" t="s">
        <v>32</v>
      </c>
      <c r="B31" t="s">
        <v>5</v>
      </c>
      <c r="C31">
        <v>2</v>
      </c>
      <c r="D31">
        <v>0</v>
      </c>
      <c r="E31" t="s">
        <v>309</v>
      </c>
      <c r="F31" s="22">
        <v>1.9928825622775799</v>
      </c>
      <c r="G31" s="22">
        <v>-1.054131054131054</v>
      </c>
      <c r="H31" s="22">
        <v>1.7757009345794392</v>
      </c>
      <c r="I31" s="22">
        <v>21.612562845261003</v>
      </c>
      <c r="J31" s="22">
        <v>2.3943661971830985</v>
      </c>
      <c r="K31" s="22">
        <v>-0.68702290076335881</v>
      </c>
      <c r="L31" s="22">
        <v>0.50178571428571428</v>
      </c>
      <c r="M31" s="22">
        <v>-0.94864864864864873</v>
      </c>
      <c r="N31" s="22">
        <v>0.56217162872154114</v>
      </c>
      <c r="O31" s="22">
        <v>18.506691172247429</v>
      </c>
      <c r="P31" s="22">
        <v>0.41520467836257302</v>
      </c>
      <c r="Q31" s="22">
        <v>-1.4395604395604396</v>
      </c>
      <c r="R31" s="22">
        <v>27.336076513627045</v>
      </c>
      <c r="S31" s="22">
        <v>17.597644105408172</v>
      </c>
      <c r="T31" s="22">
        <v>44.933720619035213</v>
      </c>
      <c r="U31" s="14">
        <v>0.60836441178313416</v>
      </c>
      <c r="V31" s="14">
        <v>0.39163558821686589</v>
      </c>
      <c r="W31" t="s">
        <v>309</v>
      </c>
      <c r="X31" t="b">
        <v>1</v>
      </c>
    </row>
    <row r="32" spans="1:24" x14ac:dyDescent="0.25">
      <c r="A32" t="s">
        <v>5</v>
      </c>
      <c r="B32" t="s">
        <v>14</v>
      </c>
      <c r="C32">
        <v>0</v>
      </c>
      <c r="D32">
        <v>3</v>
      </c>
      <c r="E32" t="s">
        <v>308</v>
      </c>
      <c r="F32" s="22">
        <v>0.82111436950146621</v>
      </c>
      <c r="G32" s="22">
        <v>-0.99715099715099709</v>
      </c>
      <c r="H32" s="22">
        <v>0.88642659279778391</v>
      </c>
      <c r="I32" s="22">
        <v>19.086547005509154</v>
      </c>
      <c r="J32" s="22">
        <v>0.76923076923076927</v>
      </c>
      <c r="K32" s="22">
        <v>-0.99236641221374045</v>
      </c>
      <c r="L32" s="22">
        <v>1.217857142857143</v>
      </c>
      <c r="M32" s="22">
        <v>-1.0028571428571429</v>
      </c>
      <c r="N32" s="22">
        <v>1.1246105919003115</v>
      </c>
      <c r="O32" s="22">
        <v>20.95586866116318</v>
      </c>
      <c r="P32" s="22">
        <v>1.2816901408450705</v>
      </c>
      <c r="Q32" s="22">
        <v>-1</v>
      </c>
      <c r="R32" s="22">
        <v>20.552491394058158</v>
      </c>
      <c r="S32" s="22">
        <v>22.577169393908562</v>
      </c>
      <c r="T32" s="22">
        <v>43.129660787966721</v>
      </c>
      <c r="U32" s="14">
        <v>0.47652800923007382</v>
      </c>
      <c r="V32" s="14">
        <v>0.52347199076992623</v>
      </c>
      <c r="W32" t="s">
        <v>308</v>
      </c>
      <c r="X32" t="b">
        <v>1</v>
      </c>
    </row>
    <row r="33" spans="1:24" x14ac:dyDescent="0.25">
      <c r="A33" t="s">
        <v>36</v>
      </c>
      <c r="B33" t="s">
        <v>13</v>
      </c>
      <c r="C33">
        <v>1</v>
      </c>
      <c r="D33">
        <v>0</v>
      </c>
      <c r="E33" t="s">
        <v>309</v>
      </c>
      <c r="F33" s="22">
        <v>0.43782837127845881</v>
      </c>
      <c r="G33" s="22">
        <v>-1.3910761154855642</v>
      </c>
      <c r="H33" s="22">
        <v>0.43782837127845881</v>
      </c>
      <c r="I33" s="22">
        <v>16.825519255137461</v>
      </c>
      <c r="J33" s="22">
        <v>0.35087719298245612</v>
      </c>
      <c r="K33" s="22">
        <v>-2.3456790123456792</v>
      </c>
      <c r="L33" s="22">
        <v>2.2840000000000003</v>
      </c>
      <c r="M33" s="22">
        <v>-0.71886792452830195</v>
      </c>
      <c r="N33" s="22">
        <v>2.2749003984063743</v>
      </c>
      <c r="O33" s="22">
        <v>23.771855150284857</v>
      </c>
      <c r="P33" s="22">
        <v>2.8032786885245904</v>
      </c>
      <c r="Q33" s="22">
        <v>-0.4240837696335078</v>
      </c>
      <c r="R33" s="22">
        <v>15.031062965987871</v>
      </c>
      <c r="S33" s="22">
        <v>29.991082543054009</v>
      </c>
      <c r="T33" s="22">
        <v>45.022145509041877</v>
      </c>
      <c r="U33" s="14">
        <v>0.33385932180795685</v>
      </c>
      <c r="V33" s="14">
        <v>0.66614067819204326</v>
      </c>
      <c r="W33" t="s">
        <v>308</v>
      </c>
      <c r="X33" t="b">
        <v>0</v>
      </c>
    </row>
    <row r="34" spans="1:24" x14ac:dyDescent="0.25">
      <c r="A34" t="s">
        <v>6</v>
      </c>
      <c r="B34" t="s">
        <v>8</v>
      </c>
      <c r="C34">
        <v>2</v>
      </c>
      <c r="D34">
        <v>0</v>
      </c>
      <c r="E34" t="s">
        <v>309</v>
      </c>
      <c r="F34" s="22">
        <v>1.2188365650969528</v>
      </c>
      <c r="G34" s="22">
        <v>-0.5225653206650831</v>
      </c>
      <c r="H34" s="22">
        <v>1.5345268542199488</v>
      </c>
      <c r="I34" s="22">
        <v>23.492389698799052</v>
      </c>
      <c r="J34" s="22">
        <v>1.5841584158415842</v>
      </c>
      <c r="K34" s="22">
        <v>-0.24793388429752067</v>
      </c>
      <c r="L34" s="22">
        <v>0.82045454545454544</v>
      </c>
      <c r="M34" s="22">
        <v>-1.9136363636363638</v>
      </c>
      <c r="N34" s="22">
        <v>0.65058236272878534</v>
      </c>
      <c r="O34" s="22">
        <v>17.025859712426875</v>
      </c>
      <c r="P34" s="22">
        <v>0.62732919254658381</v>
      </c>
      <c r="Q34" s="22">
        <v>-3.9032258064516125</v>
      </c>
      <c r="R34" s="22">
        <v>28.412382945444683</v>
      </c>
      <c r="S34" s="22">
        <v>13.307363643068815</v>
      </c>
      <c r="T34" s="22">
        <v>41.719746588513502</v>
      </c>
      <c r="U34" s="14">
        <v>0.68102961472127754</v>
      </c>
      <c r="V34" s="14">
        <v>0.31897038527872235</v>
      </c>
      <c r="W34" t="s">
        <v>309</v>
      </c>
      <c r="X34" t="b">
        <v>1</v>
      </c>
    </row>
    <row r="35" spans="1:24" x14ac:dyDescent="0.25">
      <c r="A35" t="s">
        <v>6</v>
      </c>
      <c r="B35" t="s">
        <v>9</v>
      </c>
      <c r="C35">
        <v>5</v>
      </c>
      <c r="D35">
        <v>3</v>
      </c>
      <c r="E35" t="s">
        <v>309</v>
      </c>
      <c r="F35" s="22">
        <v>1.2535612535612535</v>
      </c>
      <c r="G35" s="22">
        <v>-0.36006546644844517</v>
      </c>
      <c r="H35" s="22">
        <v>2.7149321266968323</v>
      </c>
      <c r="I35" s="22">
        <v>24.191521724753656</v>
      </c>
      <c r="J35" s="22">
        <v>3.9024390243902443</v>
      </c>
      <c r="K35" s="22">
        <v>-0.17543859649122806</v>
      </c>
      <c r="L35" s="22">
        <v>0.79772727272727273</v>
      </c>
      <c r="M35" s="22">
        <v>-2.7772727272727273</v>
      </c>
      <c r="N35" s="22">
        <v>0.36772046589018303</v>
      </c>
      <c r="O35" s="22">
        <v>16.533814444262205</v>
      </c>
      <c r="P35" s="22">
        <v>0.25465838509316768</v>
      </c>
      <c r="Q35" s="22">
        <v>-5.5161290322580649</v>
      </c>
      <c r="R35" s="22">
        <v>33.103297569785433</v>
      </c>
      <c r="S35" s="22">
        <v>9.6605188084420348</v>
      </c>
      <c r="T35" s="22">
        <v>42.763816378227467</v>
      </c>
      <c r="U35" s="14">
        <v>0.77409596180567886</v>
      </c>
      <c r="V35" s="14">
        <v>0.22590403819432117</v>
      </c>
      <c r="W35" t="s">
        <v>309</v>
      </c>
      <c r="X35" t="b">
        <v>1</v>
      </c>
    </row>
    <row r="36" spans="1:24" x14ac:dyDescent="0.25">
      <c r="A36" t="s">
        <v>7</v>
      </c>
      <c r="B36" t="s">
        <v>0</v>
      </c>
      <c r="C36">
        <v>1</v>
      </c>
      <c r="D36">
        <v>2</v>
      </c>
      <c r="E36" t="s">
        <v>308</v>
      </c>
      <c r="F36" s="22">
        <v>0.95087163232963545</v>
      </c>
      <c r="G36" s="22">
        <v>-1.1877394636015326</v>
      </c>
      <c r="H36" s="22">
        <v>0.83217753120665749</v>
      </c>
      <c r="I36" s="22">
        <v>19.032602614312598</v>
      </c>
      <c r="J36" s="22">
        <v>0.76923076923076916</v>
      </c>
      <c r="K36" s="22">
        <v>-1.2903225806451613</v>
      </c>
      <c r="L36" s="22">
        <v>1.0516666666666667</v>
      </c>
      <c r="M36" s="22">
        <v>-0.84193548387096784</v>
      </c>
      <c r="N36" s="22">
        <v>1.1996672212978368</v>
      </c>
      <c r="O36" s="22">
        <v>21.015445459889904</v>
      </c>
      <c r="P36" s="22">
        <v>1.2923976608187133</v>
      </c>
      <c r="Q36" s="22">
        <v>-0.75609756097560987</v>
      </c>
      <c r="R36" s="22">
        <v>20.062161527974617</v>
      </c>
      <c r="S36" s="22">
        <v>22.961143963826544</v>
      </c>
      <c r="T36" s="22">
        <v>43.02330549180116</v>
      </c>
      <c r="U36" s="14">
        <v>0.4663091619447467</v>
      </c>
      <c r="V36" s="14">
        <v>0.5336908380552533</v>
      </c>
      <c r="W36" t="s">
        <v>308</v>
      </c>
      <c r="X36" t="b">
        <v>1</v>
      </c>
    </row>
    <row r="37" spans="1:24" x14ac:dyDescent="0.25">
      <c r="A37" t="s">
        <v>32</v>
      </c>
      <c r="B37" t="s">
        <v>1</v>
      </c>
      <c r="C37">
        <v>3</v>
      </c>
      <c r="D37">
        <v>2</v>
      </c>
      <c r="E37" t="s">
        <v>309</v>
      </c>
      <c r="F37" s="22">
        <v>1.7445482866043613</v>
      </c>
      <c r="G37" s="22">
        <v>-0.97112860892388453</v>
      </c>
      <c r="H37" s="22">
        <v>1.6715542521994133</v>
      </c>
      <c r="I37" s="22">
        <v>22.390843032602405</v>
      </c>
      <c r="J37" s="22">
        <v>1.8681318681318682</v>
      </c>
      <c r="K37" s="22">
        <v>-0.59602649006622521</v>
      </c>
      <c r="L37" s="22">
        <v>0.57321428571428579</v>
      </c>
      <c r="M37" s="22">
        <v>-1.0297297297297299</v>
      </c>
      <c r="N37" s="22">
        <v>0.59719789842381787</v>
      </c>
      <c r="O37" s="22">
        <v>17.863419677215553</v>
      </c>
      <c r="P37" s="22">
        <v>0.53216374269005839</v>
      </c>
      <c r="Q37" s="22">
        <v>-1.6593406593406594</v>
      </c>
      <c r="R37" s="22">
        <v>27.413318457575336</v>
      </c>
      <c r="S37" s="22">
        <v>16.876925214973326</v>
      </c>
      <c r="T37" s="22">
        <v>44.290243672548662</v>
      </c>
      <c r="U37" s="14">
        <v>0.61894711305384531</v>
      </c>
      <c r="V37" s="14">
        <v>0.38105288694615463</v>
      </c>
      <c r="W37" t="s">
        <v>309</v>
      </c>
      <c r="X37" t="b">
        <v>1</v>
      </c>
    </row>
    <row r="38" spans="1:24" x14ac:dyDescent="0.25">
      <c r="A38" t="s">
        <v>35</v>
      </c>
      <c r="B38" t="s">
        <v>36</v>
      </c>
      <c r="C38">
        <v>0</v>
      </c>
      <c r="D38">
        <v>2</v>
      </c>
      <c r="E38" t="s">
        <v>308</v>
      </c>
      <c r="F38" s="22">
        <v>1.0358565737051793</v>
      </c>
      <c r="G38" s="22">
        <v>-0.80979284369114879</v>
      </c>
      <c r="H38" s="22">
        <v>1.1155378486055776</v>
      </c>
      <c r="I38" s="22">
        <v>19.736755942636371</v>
      </c>
      <c r="J38" s="22">
        <v>0.81967213114754101</v>
      </c>
      <c r="K38" s="22">
        <v>-0.68062827225130884</v>
      </c>
      <c r="L38" s="22">
        <v>0.9653846153846154</v>
      </c>
      <c r="M38" s="22">
        <v>-1.2348837209302326</v>
      </c>
      <c r="N38" s="22">
        <v>0.89323843416370108</v>
      </c>
      <c r="O38" s="22">
        <v>20.2654103908168</v>
      </c>
      <c r="P38" s="22">
        <v>1.196078431372549</v>
      </c>
      <c r="Q38" s="22">
        <v>-1.4580152671755726</v>
      </c>
      <c r="R38" s="22">
        <v>22.278271449159828</v>
      </c>
      <c r="S38" s="22">
        <v>20.627212883631859</v>
      </c>
      <c r="T38" s="22">
        <v>42.905484332791687</v>
      </c>
      <c r="U38" s="14">
        <v>0.51924064710144879</v>
      </c>
      <c r="V38" s="14">
        <v>0.48075935289855121</v>
      </c>
      <c r="W38" t="s">
        <v>309</v>
      </c>
      <c r="X38" t="b">
        <v>0</v>
      </c>
    </row>
    <row r="39" spans="1:24" x14ac:dyDescent="0.25">
      <c r="A39" t="s">
        <v>33</v>
      </c>
      <c r="B39" t="s">
        <v>12</v>
      </c>
      <c r="C39">
        <v>2</v>
      </c>
      <c r="D39">
        <v>1</v>
      </c>
      <c r="E39" t="s">
        <v>309</v>
      </c>
      <c r="F39" s="22">
        <v>0.73319755600814662</v>
      </c>
      <c r="G39" s="22">
        <v>-0.99667774086378735</v>
      </c>
      <c r="H39" s="22">
        <v>0.97613882863340562</v>
      </c>
      <c r="I39" s="22">
        <v>18.669303884401959</v>
      </c>
      <c r="J39" s="22">
        <v>0.90909090909090917</v>
      </c>
      <c r="K39" s="22">
        <v>-0.87912087912087911</v>
      </c>
      <c r="L39" s="22">
        <v>1.3638888888888889</v>
      </c>
      <c r="M39" s="22">
        <v>-1.0033333333333334</v>
      </c>
      <c r="N39" s="22">
        <v>1.0221729490022173</v>
      </c>
      <c r="O39" s="22">
        <v>21.424283444176329</v>
      </c>
      <c r="P39" s="22">
        <v>1.0900900900900901</v>
      </c>
      <c r="Q39" s="22">
        <v>-1.1234567901234569</v>
      </c>
      <c r="R39" s="22">
        <v>20.382529186057244</v>
      </c>
      <c r="S39" s="22">
        <v>22.773645248700735</v>
      </c>
      <c r="T39" s="22">
        <v>43.156174434757979</v>
      </c>
      <c r="U39" s="14">
        <v>0.47229694135356809</v>
      </c>
      <c r="V39" s="14">
        <v>0.52770305864643186</v>
      </c>
      <c r="W39" t="s">
        <v>308</v>
      </c>
      <c r="X39" t="b">
        <v>0</v>
      </c>
    </row>
    <row r="40" spans="1:24" x14ac:dyDescent="0.25">
      <c r="A40" t="s">
        <v>3</v>
      </c>
      <c r="B40" t="s">
        <v>10</v>
      </c>
      <c r="C40">
        <v>2</v>
      </c>
      <c r="D40">
        <v>3</v>
      </c>
      <c r="E40" t="s">
        <v>308</v>
      </c>
      <c r="F40" s="22">
        <v>1.0903426791277258</v>
      </c>
      <c r="G40" s="22">
        <v>-1.7275747508305648</v>
      </c>
      <c r="H40" s="22">
        <v>0.52631578947368418</v>
      </c>
      <c r="I40" s="22">
        <v>18.322413080691813</v>
      </c>
      <c r="J40" s="22">
        <v>0.39735099337748347</v>
      </c>
      <c r="K40" s="22">
        <v>-1.971830985915493</v>
      </c>
      <c r="L40" s="22">
        <v>0.91714285714285715</v>
      </c>
      <c r="M40" s="22">
        <v>-0.5788461538461539</v>
      </c>
      <c r="N40" s="22">
        <v>1.8934707903780068</v>
      </c>
      <c r="O40" s="22">
        <v>21.829779009084469</v>
      </c>
      <c r="P40" s="22">
        <v>2.4754098360655741</v>
      </c>
      <c r="Q40" s="22">
        <v>-0.50354609929078009</v>
      </c>
      <c r="R40" s="22">
        <v>17.468867646220883</v>
      </c>
      <c r="S40" s="22">
        <v>26.033410239533971</v>
      </c>
      <c r="T40" s="22">
        <v>43.50227788575485</v>
      </c>
      <c r="U40" s="14">
        <v>0.40156213640346394</v>
      </c>
      <c r="V40" s="14">
        <v>0.59843786359653617</v>
      </c>
      <c r="W40" t="s">
        <v>308</v>
      </c>
      <c r="X40" t="b">
        <v>1</v>
      </c>
    </row>
    <row r="41" spans="1:24" x14ac:dyDescent="0.25">
      <c r="A41" t="s">
        <v>11</v>
      </c>
      <c r="B41" t="s">
        <v>32</v>
      </c>
      <c r="C41">
        <v>1</v>
      </c>
      <c r="D41">
        <v>3</v>
      </c>
      <c r="E41" t="s">
        <v>308</v>
      </c>
      <c r="F41" s="22">
        <v>0.55258467023172908</v>
      </c>
      <c r="G41" s="22">
        <v>-1.0781671159029649</v>
      </c>
      <c r="H41" s="22">
        <v>0.73555166374781089</v>
      </c>
      <c r="I41" s="22">
        <v>18.56297742806272</v>
      </c>
      <c r="J41" s="22">
        <v>0.64327485380116955</v>
      </c>
      <c r="K41" s="22">
        <v>-1.3186813186813187</v>
      </c>
      <c r="L41" s="22">
        <v>1.8096774193548388</v>
      </c>
      <c r="M41" s="22">
        <v>-0.92749999999999999</v>
      </c>
      <c r="N41" s="22">
        <v>1.3562945368171022</v>
      </c>
      <c r="O41" s="22">
        <v>21.546933976857868</v>
      </c>
      <c r="P41" s="22">
        <v>1.5405405405405408</v>
      </c>
      <c r="Q41" s="22">
        <v>-0.75206611570247928</v>
      </c>
      <c r="R41" s="22">
        <v>19.002417190322106</v>
      </c>
      <c r="S41" s="22">
        <v>24.573880357867871</v>
      </c>
      <c r="T41" s="22">
        <v>43.576297548189977</v>
      </c>
      <c r="U41" s="14">
        <v>0.43607232049275851</v>
      </c>
      <c r="V41" s="14">
        <v>0.56392767950724154</v>
      </c>
      <c r="W41" t="s">
        <v>308</v>
      </c>
      <c r="X41" t="b">
        <v>1</v>
      </c>
    </row>
    <row r="42" spans="1:24" x14ac:dyDescent="0.25">
      <c r="A42" t="s">
        <v>5</v>
      </c>
      <c r="B42" t="s">
        <v>6</v>
      </c>
      <c r="C42">
        <v>0</v>
      </c>
      <c r="D42">
        <v>1</v>
      </c>
      <c r="E42" t="s">
        <v>308</v>
      </c>
      <c r="F42" s="22">
        <v>0.63492063492063489</v>
      </c>
      <c r="G42" s="22">
        <v>-1.5837104072398189</v>
      </c>
      <c r="H42" s="22">
        <v>0.53244592346089847</v>
      </c>
      <c r="I42" s="22">
        <v>17.615220600295228</v>
      </c>
      <c r="J42" s="22">
        <v>0.43478260869565216</v>
      </c>
      <c r="K42" s="22">
        <v>-4.193548387096774</v>
      </c>
      <c r="L42" s="22">
        <v>1.575</v>
      </c>
      <c r="M42" s="22">
        <v>-0.63142857142857145</v>
      </c>
      <c r="N42" s="22">
        <v>1.8722741433021806</v>
      </c>
      <c r="O42" s="22">
        <v>22.706225560176279</v>
      </c>
      <c r="P42" s="22">
        <v>2.2676056338028174</v>
      </c>
      <c r="Q42" s="22">
        <v>-0.23664122137404581</v>
      </c>
      <c r="R42" s="22">
        <v>14.112116521687611</v>
      </c>
      <c r="S42" s="22">
        <v>27.553035544478657</v>
      </c>
      <c r="T42" s="22">
        <v>41.665152066166272</v>
      </c>
      <c r="U42" s="14">
        <v>0.33870310851804619</v>
      </c>
      <c r="V42" s="14">
        <v>0.6612968914819537</v>
      </c>
      <c r="W42" t="s">
        <v>308</v>
      </c>
      <c r="X42" t="b">
        <v>1</v>
      </c>
    </row>
    <row r="43" spans="1:24" x14ac:dyDescent="0.25">
      <c r="A43" t="s">
        <v>3</v>
      </c>
      <c r="B43" t="s">
        <v>11</v>
      </c>
      <c r="C43">
        <v>0</v>
      </c>
      <c r="D43">
        <v>2</v>
      </c>
      <c r="E43" t="s">
        <v>308</v>
      </c>
      <c r="F43" s="22">
        <v>1.12540192926045</v>
      </c>
      <c r="G43" s="22">
        <v>-1.2967581047381547</v>
      </c>
      <c r="H43" s="22">
        <v>0.6888361045130641</v>
      </c>
      <c r="I43" s="22">
        <v>19.206732256667287</v>
      </c>
      <c r="J43" s="22">
        <v>0.54054054054054057</v>
      </c>
      <c r="K43" s="22">
        <v>-1.1570247933884299</v>
      </c>
      <c r="L43" s="22">
        <v>0.88857142857142857</v>
      </c>
      <c r="M43" s="22">
        <v>-0.77115384615384619</v>
      </c>
      <c r="N43" s="22">
        <v>1.4467353951890034</v>
      </c>
      <c r="O43" s="22">
        <v>20.824689130854971</v>
      </c>
      <c r="P43" s="22">
        <v>1.819672131147541</v>
      </c>
      <c r="Q43" s="22">
        <v>-0.85815602836879434</v>
      </c>
      <c r="R43" s="22">
        <v>20.063114329497495</v>
      </c>
      <c r="S43" s="22">
        <v>23.350358211240305</v>
      </c>
      <c r="T43" s="22">
        <v>43.4134725407378</v>
      </c>
      <c r="U43" s="14">
        <v>0.4621402793953171</v>
      </c>
      <c r="V43" s="14">
        <v>0.5378597206046829</v>
      </c>
      <c r="W43" t="s">
        <v>308</v>
      </c>
      <c r="X43" t="b">
        <v>1</v>
      </c>
    </row>
    <row r="44" spans="1:24" x14ac:dyDescent="0.25">
      <c r="A44" t="s">
        <v>1</v>
      </c>
      <c r="B44" t="s">
        <v>33</v>
      </c>
      <c r="C44">
        <v>0</v>
      </c>
      <c r="D44">
        <v>1</v>
      </c>
      <c r="E44" t="s">
        <v>308</v>
      </c>
      <c r="F44" s="22">
        <v>0.88642659279778391</v>
      </c>
      <c r="G44" s="22">
        <v>-1.2624584717607972</v>
      </c>
      <c r="H44" s="22">
        <v>0.75388026607538805</v>
      </c>
      <c r="I44" s="22">
        <v>18.303807898299102</v>
      </c>
      <c r="J44" s="22">
        <v>0.81081081081081086</v>
      </c>
      <c r="K44" s="22">
        <v>-1.8518518518518519</v>
      </c>
      <c r="L44" s="22">
        <v>1.128125</v>
      </c>
      <c r="M44" s="22">
        <v>-0.79210526315789476</v>
      </c>
      <c r="N44" s="22">
        <v>1.3225806451612903</v>
      </c>
      <c r="O44" s="22">
        <v>21.851970934345061</v>
      </c>
      <c r="P44" s="22">
        <v>1.2197802197802199</v>
      </c>
      <c r="Q44" s="22">
        <v>-0.53642384105960261</v>
      </c>
      <c r="R44" s="22">
        <v>18.52264600658896</v>
      </c>
      <c r="S44" s="22">
        <v>24.193927695069075</v>
      </c>
      <c r="T44" s="22">
        <v>42.716573701658035</v>
      </c>
      <c r="U44" s="14">
        <v>0.43361731528270975</v>
      </c>
      <c r="V44" s="14">
        <v>0.56638268471729025</v>
      </c>
      <c r="W44" t="s">
        <v>308</v>
      </c>
      <c r="X44" t="b">
        <v>1</v>
      </c>
    </row>
    <row r="45" spans="1:24" x14ac:dyDescent="0.25">
      <c r="A45" t="s">
        <v>36</v>
      </c>
      <c r="B45" t="s">
        <v>7</v>
      </c>
      <c r="C45">
        <v>0</v>
      </c>
      <c r="D45">
        <v>1</v>
      </c>
      <c r="E45" t="s">
        <v>308</v>
      </c>
      <c r="F45" s="22">
        <v>0.41597337770382692</v>
      </c>
      <c r="G45" s="22">
        <v>-1.7041800643086815</v>
      </c>
      <c r="H45" s="22">
        <v>0.41597337770382692</v>
      </c>
      <c r="I45" s="22">
        <v>16.321949655282989</v>
      </c>
      <c r="J45" s="22">
        <v>0.35087719298245612</v>
      </c>
      <c r="K45" s="22">
        <v>-4.6341463414634152</v>
      </c>
      <c r="L45" s="22">
        <v>2.4039999999999999</v>
      </c>
      <c r="M45" s="22">
        <v>-0.58679245283018866</v>
      </c>
      <c r="N45" s="22">
        <v>2.3944223107569722</v>
      </c>
      <c r="O45" s="22">
        <v>24.505271429506909</v>
      </c>
      <c r="P45" s="22">
        <v>2.8032786885245904</v>
      </c>
      <c r="Q45" s="22">
        <v>-0.21465968586387432</v>
      </c>
      <c r="R45" s="22">
        <v>11.724769557796053</v>
      </c>
      <c r="S45" s="22">
        <v>31.305520290094407</v>
      </c>
      <c r="T45" s="22">
        <v>43.030289847890458</v>
      </c>
      <c r="U45" s="14">
        <v>0.27247712249307227</v>
      </c>
      <c r="V45" s="14">
        <v>0.72752287750692779</v>
      </c>
      <c r="W45" t="s">
        <v>308</v>
      </c>
      <c r="X45" t="b">
        <v>1</v>
      </c>
    </row>
    <row r="46" spans="1:24" x14ac:dyDescent="0.25">
      <c r="A46" t="s">
        <v>3</v>
      </c>
      <c r="B46" t="s">
        <v>13</v>
      </c>
      <c r="C46">
        <v>2</v>
      </c>
      <c r="D46">
        <v>1</v>
      </c>
      <c r="E46" t="s">
        <v>309</v>
      </c>
      <c r="F46" s="22">
        <v>0.61295971978984232</v>
      </c>
      <c r="G46" s="22">
        <v>-1.3648293963254592</v>
      </c>
      <c r="H46" s="22">
        <v>0.50788091068301222</v>
      </c>
      <c r="I46" s="22">
        <v>17.100986171560798</v>
      </c>
      <c r="J46" s="22">
        <v>0.35087719298245612</v>
      </c>
      <c r="K46" s="22">
        <v>-1.7283950617283952</v>
      </c>
      <c r="L46" s="22">
        <v>1.6314285714285715</v>
      </c>
      <c r="M46" s="22">
        <v>-0.73269230769230775</v>
      </c>
      <c r="N46" s="22">
        <v>1.9621993127147765</v>
      </c>
      <c r="O46" s="22">
        <v>23.388956897107146</v>
      </c>
      <c r="P46" s="22">
        <v>2.8032786885245904</v>
      </c>
      <c r="Q46" s="22">
        <v>-0.57446808510638292</v>
      </c>
      <c r="R46" s="22">
        <v>16.253453513810364</v>
      </c>
      <c r="S46" s="22">
        <v>28.478703076976394</v>
      </c>
      <c r="T46" s="22">
        <v>44.732156590786758</v>
      </c>
      <c r="U46" s="14">
        <v>0.36335054583882953</v>
      </c>
      <c r="V46" s="14">
        <v>0.63664945416117047</v>
      </c>
      <c r="W46" t="s">
        <v>308</v>
      </c>
      <c r="X46" t="b">
        <v>0</v>
      </c>
    </row>
    <row r="47" spans="1:24" x14ac:dyDescent="0.25">
      <c r="A47" t="s">
        <v>33</v>
      </c>
      <c r="B47" t="s">
        <v>0</v>
      </c>
      <c r="C47">
        <v>1</v>
      </c>
      <c r="D47">
        <v>2</v>
      </c>
      <c r="E47" t="s">
        <v>308</v>
      </c>
      <c r="F47" s="22">
        <v>0.57052297939778129</v>
      </c>
      <c r="G47" s="22">
        <v>-1.1494252873563218</v>
      </c>
      <c r="H47" s="22">
        <v>0.62413314840499312</v>
      </c>
      <c r="I47" s="22">
        <v>17.28294593357408</v>
      </c>
      <c r="J47" s="22">
        <v>0.49773755656108593</v>
      </c>
      <c r="K47" s="22">
        <v>-2.5806451612903225</v>
      </c>
      <c r="L47" s="22">
        <v>1.7527777777777778</v>
      </c>
      <c r="M47" s="22">
        <v>-0.87</v>
      </c>
      <c r="N47" s="22">
        <v>1.5986696230598667</v>
      </c>
      <c r="O47" s="22">
        <v>23.142840327232065</v>
      </c>
      <c r="P47" s="22">
        <v>1.9909909909909911</v>
      </c>
      <c r="Q47" s="22">
        <v>-0.38271604938271608</v>
      </c>
      <c r="R47" s="22">
        <v>16.007532627755861</v>
      </c>
      <c r="S47" s="22">
        <v>27.232562669677986</v>
      </c>
      <c r="T47" s="22">
        <v>43.240095297433847</v>
      </c>
      <c r="U47" s="14">
        <v>0.37020114127051551</v>
      </c>
      <c r="V47" s="14">
        <v>0.62979885872948449</v>
      </c>
      <c r="W47" t="s">
        <v>308</v>
      </c>
      <c r="X47" t="b">
        <v>1</v>
      </c>
    </row>
    <row r="48" spans="1:24" x14ac:dyDescent="0.25">
      <c r="A48" t="s">
        <v>1</v>
      </c>
      <c r="B48" t="s">
        <v>34</v>
      </c>
      <c r="C48">
        <v>3</v>
      </c>
      <c r="D48">
        <v>1</v>
      </c>
      <c r="E48" t="s">
        <v>309</v>
      </c>
      <c r="F48" s="22">
        <v>1.1808118081180812</v>
      </c>
      <c r="G48" s="22">
        <v>-0.71563088512241058</v>
      </c>
      <c r="H48" s="22">
        <v>1.1683848797250858</v>
      </c>
      <c r="I48" s="22">
        <v>20.352071199528829</v>
      </c>
      <c r="J48" s="22">
        <v>1.267605633802817</v>
      </c>
      <c r="K48" s="22">
        <v>-0.8771929824561403</v>
      </c>
      <c r="L48" s="22">
        <v>0.84687500000000004</v>
      </c>
      <c r="M48" s="22">
        <v>-1.3973684210526316</v>
      </c>
      <c r="N48" s="22">
        <v>0.85337243401759533</v>
      </c>
      <c r="O48" s="22">
        <v>19.6527554498103</v>
      </c>
      <c r="P48" s="22">
        <v>0.78021978021978022</v>
      </c>
      <c r="Q48" s="22">
        <v>-1.1324503311258278</v>
      </c>
      <c r="R48" s="22">
        <v>23.494852136276076</v>
      </c>
      <c r="S48" s="22">
        <v>19.603403911869218</v>
      </c>
      <c r="T48" s="22">
        <v>43.098256048145295</v>
      </c>
      <c r="U48" s="14">
        <v>0.54514623770460335</v>
      </c>
      <c r="V48" s="14">
        <v>0.45485376229539659</v>
      </c>
      <c r="W48" t="s">
        <v>309</v>
      </c>
      <c r="X48" t="b">
        <v>1</v>
      </c>
    </row>
    <row r="49" spans="1:24" x14ac:dyDescent="0.25">
      <c r="A49" t="s">
        <v>8</v>
      </c>
      <c r="B49" t="s">
        <v>36</v>
      </c>
      <c r="C49">
        <v>1</v>
      </c>
      <c r="D49">
        <v>0</v>
      </c>
      <c r="E49" t="s">
        <v>309</v>
      </c>
      <c r="F49" s="22">
        <v>1.4342629482071712</v>
      </c>
      <c r="G49" s="22">
        <v>-0.79096045197740106</v>
      </c>
      <c r="H49" s="22">
        <v>1.5537848605577689</v>
      </c>
      <c r="I49" s="22">
        <v>20.391591906227493</v>
      </c>
      <c r="J49" s="22">
        <v>1.639344262295082</v>
      </c>
      <c r="K49" s="22">
        <v>-0.62827225130890052</v>
      </c>
      <c r="L49" s="22">
        <v>0.6972222222222223</v>
      </c>
      <c r="M49" s="22">
        <v>-1.2642857142857142</v>
      </c>
      <c r="N49" s="22">
        <v>0.64194373401534532</v>
      </c>
      <c r="O49" s="22">
        <v>19.61466829362276</v>
      </c>
      <c r="P49" s="22">
        <v>0.60396039603960394</v>
      </c>
      <c r="Q49" s="22">
        <v>-1.5785123966942149</v>
      </c>
      <c r="R49" s="22">
        <v>24.779738837701277</v>
      </c>
      <c r="S49" s="22">
        <v>18.714996534920001</v>
      </c>
      <c r="T49" s="22">
        <v>43.494735372621278</v>
      </c>
      <c r="U49" s="14">
        <v>0.56971811934047156</v>
      </c>
      <c r="V49" s="14">
        <v>0.43028188065952849</v>
      </c>
      <c r="W49" t="s">
        <v>309</v>
      </c>
      <c r="X49" t="b">
        <v>1</v>
      </c>
    </row>
    <row r="50" spans="1:24" x14ac:dyDescent="0.25">
      <c r="A50" t="s">
        <v>6</v>
      </c>
      <c r="B50" t="s">
        <v>4</v>
      </c>
      <c r="C50">
        <v>3</v>
      </c>
      <c r="D50">
        <v>1</v>
      </c>
      <c r="E50" t="s">
        <v>309</v>
      </c>
      <c r="F50" s="22">
        <v>1.0208816705336428</v>
      </c>
      <c r="G50" s="22">
        <v>-0.49886621315192742</v>
      </c>
      <c r="H50" s="22">
        <v>1.3921113689095128</v>
      </c>
      <c r="I50" s="22">
        <v>22.195255142285056</v>
      </c>
      <c r="J50" s="22">
        <v>1.5841584158415842</v>
      </c>
      <c r="K50" s="22">
        <v>-0.32967032967032966</v>
      </c>
      <c r="L50" s="22">
        <v>0.97954545454545461</v>
      </c>
      <c r="M50" s="22">
        <v>-2.0045454545454544</v>
      </c>
      <c r="N50" s="22">
        <v>0.7171381031613977</v>
      </c>
      <c r="O50" s="22">
        <v>18.020884588048766</v>
      </c>
      <c r="P50" s="22">
        <v>0.62732919254658381</v>
      </c>
      <c r="Q50" s="22">
        <v>-2.9354838709677415</v>
      </c>
      <c r="R50" s="22">
        <v>26.632063557484919</v>
      </c>
      <c r="S50" s="22">
        <v>15.404868012789004</v>
      </c>
      <c r="T50" s="22">
        <v>42.036931570273921</v>
      </c>
      <c r="U50" s="14">
        <v>0.63353966530510442</v>
      </c>
      <c r="V50" s="14">
        <v>0.36646033469489558</v>
      </c>
      <c r="W50" t="s">
        <v>309</v>
      </c>
      <c r="X50" t="b">
        <v>1</v>
      </c>
    </row>
    <row r="51" spans="1:24" x14ac:dyDescent="0.25">
      <c r="A51" t="s">
        <v>0</v>
      </c>
      <c r="B51" t="s">
        <v>34</v>
      </c>
      <c r="C51">
        <v>6</v>
      </c>
      <c r="D51">
        <v>1</v>
      </c>
      <c r="E51" t="s">
        <v>309</v>
      </c>
      <c r="F51" s="22">
        <v>2.3247232472324724</v>
      </c>
      <c r="G51" s="22">
        <v>-0.4896421845574388</v>
      </c>
      <c r="H51" s="22">
        <v>2.4742268041237114</v>
      </c>
      <c r="I51" s="22">
        <v>25.731300307571495</v>
      </c>
      <c r="J51" s="22">
        <v>3.098591549295775</v>
      </c>
      <c r="K51" s="22">
        <v>-0.17543859649122806</v>
      </c>
      <c r="L51" s="22">
        <v>0.43015873015873018</v>
      </c>
      <c r="M51" s="22">
        <v>-2.0423076923076922</v>
      </c>
      <c r="N51" s="22">
        <v>0.40360610263522889</v>
      </c>
      <c r="O51" s="22">
        <v>15.544478917654239</v>
      </c>
      <c r="P51" s="22">
        <v>0.32126696832579182</v>
      </c>
      <c r="Q51" s="22">
        <v>-5.5161290322580649</v>
      </c>
      <c r="R51" s="22">
        <v>34.611949183533532</v>
      </c>
      <c r="S51" s="22">
        <v>9.1410739942082344</v>
      </c>
      <c r="T51" s="22">
        <v>43.753023177741767</v>
      </c>
      <c r="U51" s="14">
        <v>0.79107560277438105</v>
      </c>
      <c r="V51" s="14">
        <v>0.20892439722561898</v>
      </c>
      <c r="W51" t="s">
        <v>309</v>
      </c>
      <c r="X51" t="b">
        <v>1</v>
      </c>
    </row>
    <row r="52" spans="1:24" x14ac:dyDescent="0.25">
      <c r="A52" t="s">
        <v>12</v>
      </c>
      <c r="B52" t="s">
        <v>2</v>
      </c>
      <c r="C52">
        <v>4</v>
      </c>
      <c r="D52">
        <v>1</v>
      </c>
      <c r="E52" t="s">
        <v>309</v>
      </c>
      <c r="F52" s="22">
        <v>1.396011396011396</v>
      </c>
      <c r="G52" s="22">
        <v>-0.68027210884353739</v>
      </c>
      <c r="H52" s="22">
        <v>1.3105413105413104</v>
      </c>
      <c r="I52" s="22">
        <v>23.051105059844215</v>
      </c>
      <c r="J52" s="22">
        <v>1.3186813186813187</v>
      </c>
      <c r="K52" s="22">
        <v>-0.59602649006622521</v>
      </c>
      <c r="L52" s="22">
        <v>0.71632653061224494</v>
      </c>
      <c r="M52" s="22">
        <v>-1.47</v>
      </c>
      <c r="N52" s="22">
        <v>0.76138828633405642</v>
      </c>
      <c r="O52" s="22">
        <v>17.351793857480359</v>
      </c>
      <c r="P52" s="22">
        <v>0.75206611570247928</v>
      </c>
      <c r="Q52" s="22">
        <v>-1.6593406593406594</v>
      </c>
      <c r="R52" s="22">
        <v>27.090042510476902</v>
      </c>
      <c r="S52" s="22">
        <v>16.452234130788479</v>
      </c>
      <c r="T52" s="22">
        <v>43.542276641265381</v>
      </c>
      <c r="U52" s="14">
        <v>0.62215493998316662</v>
      </c>
      <c r="V52" s="14">
        <v>0.37784506001683338</v>
      </c>
      <c r="W52" t="s">
        <v>309</v>
      </c>
      <c r="X52" t="b">
        <v>1</v>
      </c>
    </row>
    <row r="53" spans="1:24" x14ac:dyDescent="0.25">
      <c r="A53" t="s">
        <v>10</v>
      </c>
      <c r="B53" t="s">
        <v>1</v>
      </c>
      <c r="C53">
        <v>1</v>
      </c>
      <c r="D53">
        <v>0</v>
      </c>
      <c r="E53" t="s">
        <v>309</v>
      </c>
      <c r="F53" s="22">
        <v>0.99688473520249221</v>
      </c>
      <c r="G53" s="22">
        <v>-0.78740157480314954</v>
      </c>
      <c r="H53" s="22">
        <v>1.6129032258064515</v>
      </c>
      <c r="I53" s="22">
        <v>21.786380297087007</v>
      </c>
      <c r="J53" s="22">
        <v>1.6483516483516485</v>
      </c>
      <c r="K53" s="22">
        <v>-0.46357615894039739</v>
      </c>
      <c r="L53" s="22">
        <v>1.003125</v>
      </c>
      <c r="M53" s="22">
        <v>-1.27</v>
      </c>
      <c r="N53" s="22">
        <v>0.61887477313974593</v>
      </c>
      <c r="O53" s="22">
        <v>18.359010684139069</v>
      </c>
      <c r="P53" s="22">
        <v>0.60264900662251653</v>
      </c>
      <c r="Q53" s="22">
        <v>-2.126760563380282</v>
      </c>
      <c r="R53" s="22">
        <v>26.033219281339253</v>
      </c>
      <c r="S53" s="22">
        <v>17.186898900521051</v>
      </c>
      <c r="T53" s="22">
        <v>43.2201181818603</v>
      </c>
      <c r="U53" s="14">
        <v>0.60234030762705149</v>
      </c>
      <c r="V53" s="14">
        <v>0.39765969237294863</v>
      </c>
      <c r="W53" t="s">
        <v>309</v>
      </c>
      <c r="X53" t="b">
        <v>1</v>
      </c>
    </row>
    <row r="54" spans="1:24" x14ac:dyDescent="0.25">
      <c r="A54" t="s">
        <v>13</v>
      </c>
      <c r="B54" t="s">
        <v>2</v>
      </c>
      <c r="C54">
        <v>1</v>
      </c>
      <c r="D54">
        <v>0</v>
      </c>
      <c r="E54" t="s">
        <v>309</v>
      </c>
      <c r="F54" s="22">
        <v>1.6239316239316239</v>
      </c>
      <c r="G54" s="22">
        <v>-0.86167800453514731</v>
      </c>
      <c r="H54" s="22">
        <v>1.6239316239316239</v>
      </c>
      <c r="I54" s="22">
        <v>22.987777848141349</v>
      </c>
      <c r="J54" s="22">
        <v>1.8681318681318682</v>
      </c>
      <c r="K54" s="22">
        <v>-0.5298013245033113</v>
      </c>
      <c r="L54" s="22">
        <v>0.61578947368421055</v>
      </c>
      <c r="M54" s="22">
        <v>-1.1605263157894736</v>
      </c>
      <c r="N54" s="22">
        <v>0.61471103327495624</v>
      </c>
      <c r="O54" s="22">
        <v>17.399592308963694</v>
      </c>
      <c r="P54" s="22">
        <v>0.53216374269005839</v>
      </c>
      <c r="Q54" s="22">
        <v>-1.8641975308641976</v>
      </c>
      <c r="R54" s="22">
        <v>28.047908316852908</v>
      </c>
      <c r="S54" s="22">
        <v>16.137532711959249</v>
      </c>
      <c r="T54" s="22">
        <v>44.185441028812157</v>
      </c>
      <c r="U54" s="14">
        <v>0.63477714975309651</v>
      </c>
      <c r="V54" s="14">
        <v>0.36522285024690354</v>
      </c>
      <c r="W54" t="s">
        <v>309</v>
      </c>
      <c r="X54" t="b">
        <v>1</v>
      </c>
    </row>
    <row r="55" spans="1:24" x14ac:dyDescent="0.25">
      <c r="A55" t="s">
        <v>9</v>
      </c>
      <c r="B55" t="s">
        <v>35</v>
      </c>
      <c r="C55">
        <v>0</v>
      </c>
      <c r="D55">
        <v>2</v>
      </c>
      <c r="E55" t="s">
        <v>308</v>
      </c>
      <c r="F55" s="22">
        <v>1.3409961685823755</v>
      </c>
      <c r="G55" s="22">
        <v>-1.4153132250580045</v>
      </c>
      <c r="H55" s="22">
        <v>0.78291814946619209</v>
      </c>
      <c r="I55" s="22">
        <v>20.065025545750117</v>
      </c>
      <c r="J55" s="22">
        <v>0.78431372549019618</v>
      </c>
      <c r="K55" s="22">
        <v>-1.2977099236641221</v>
      </c>
      <c r="L55" s="22">
        <v>0.74571428571428577</v>
      </c>
      <c r="M55" s="22">
        <v>-0.70655737704918031</v>
      </c>
      <c r="N55" s="22">
        <v>1.2714932126696832</v>
      </c>
      <c r="O55" s="22">
        <v>19.93386680775081</v>
      </c>
      <c r="P55" s="22">
        <v>1.2439024390243902</v>
      </c>
      <c r="Q55" s="22">
        <v>-0.76608187134502914</v>
      </c>
      <c r="R55" s="22">
        <v>21.273241962595094</v>
      </c>
      <c r="S55" s="22">
        <v>21.722337496764958</v>
      </c>
      <c r="T55" s="22">
        <v>42.995579459360052</v>
      </c>
      <c r="U55" s="14">
        <v>0.49477742200690245</v>
      </c>
      <c r="V55" s="14">
        <v>0.50522257799309755</v>
      </c>
      <c r="W55" t="s">
        <v>308</v>
      </c>
      <c r="X55" t="b">
        <v>1</v>
      </c>
    </row>
    <row r="56" spans="1:24" x14ac:dyDescent="0.25">
      <c r="A56" t="s">
        <v>12</v>
      </c>
      <c r="B56" t="s">
        <v>34</v>
      </c>
      <c r="C56">
        <v>3</v>
      </c>
      <c r="D56">
        <v>0</v>
      </c>
      <c r="E56" t="s">
        <v>309</v>
      </c>
      <c r="F56" s="22">
        <v>1.8081180811808117</v>
      </c>
      <c r="G56" s="22">
        <v>-0.56497175141242939</v>
      </c>
      <c r="H56" s="22">
        <v>1.5807560137457044</v>
      </c>
      <c r="I56" s="22">
        <v>23.820430600091619</v>
      </c>
      <c r="J56" s="22">
        <v>1.6901408450704227</v>
      </c>
      <c r="K56" s="22">
        <v>-0.52631578947368418</v>
      </c>
      <c r="L56" s="22">
        <v>0.553061224489796</v>
      </c>
      <c r="M56" s="22">
        <v>-1.77</v>
      </c>
      <c r="N56" s="22">
        <v>0.63123644251626898</v>
      </c>
      <c r="O56" s="22">
        <v>16.791385088731388</v>
      </c>
      <c r="P56" s="22">
        <v>0.58677685950413216</v>
      </c>
      <c r="Q56" s="22">
        <v>-1.8791208791208793</v>
      </c>
      <c r="R56" s="22">
        <v>29.198565899162567</v>
      </c>
      <c r="S56" s="22">
        <v>14.913338736120703</v>
      </c>
      <c r="T56" s="22">
        <v>44.111904635283267</v>
      </c>
      <c r="U56" s="14">
        <v>0.66192031698871279</v>
      </c>
      <c r="V56" s="14">
        <v>0.33807968301128732</v>
      </c>
      <c r="W56" t="s">
        <v>309</v>
      </c>
      <c r="X56" t="b">
        <v>1</v>
      </c>
    </row>
    <row r="57" spans="1:24" x14ac:dyDescent="0.25">
      <c r="A57" t="s">
        <v>13</v>
      </c>
      <c r="B57" t="s">
        <v>4</v>
      </c>
      <c r="C57">
        <v>3</v>
      </c>
      <c r="D57">
        <v>2</v>
      </c>
      <c r="E57" t="s">
        <v>309</v>
      </c>
      <c r="F57" s="22">
        <v>1.3225058004640371</v>
      </c>
      <c r="G57" s="22">
        <v>-0.86167800453514731</v>
      </c>
      <c r="H57" s="22">
        <v>1.3225058004640371</v>
      </c>
      <c r="I57" s="22">
        <v>22.025362538680909</v>
      </c>
      <c r="J57" s="22">
        <v>1.6831683168316833</v>
      </c>
      <c r="K57" s="22">
        <v>-0.87912087912087911</v>
      </c>
      <c r="L57" s="22">
        <v>0.756140350877193</v>
      </c>
      <c r="M57" s="22">
        <v>-1.1605263157894736</v>
      </c>
      <c r="N57" s="22">
        <v>0.75481611208406307</v>
      </c>
      <c r="O57" s="22">
        <v>18.159880998292106</v>
      </c>
      <c r="P57" s="22">
        <v>0.59064327485380108</v>
      </c>
      <c r="Q57" s="22">
        <v>-1.1234567901234569</v>
      </c>
      <c r="R57" s="22">
        <v>25.843380751423876</v>
      </c>
      <c r="S57" s="22">
        <v>17.977497630194232</v>
      </c>
      <c r="T57" s="22">
        <v>43.820878381618108</v>
      </c>
      <c r="U57" s="14">
        <v>0.58975040450728633</v>
      </c>
      <c r="V57" s="14">
        <v>0.41024959549271373</v>
      </c>
      <c r="W57" t="s">
        <v>309</v>
      </c>
      <c r="X57" t="b">
        <v>1</v>
      </c>
    </row>
    <row r="58" spans="1:24" x14ac:dyDescent="0.25">
      <c r="A58" t="s">
        <v>12</v>
      </c>
      <c r="B58" t="s">
        <v>36</v>
      </c>
      <c r="C58">
        <v>5</v>
      </c>
      <c r="D58">
        <v>2</v>
      </c>
      <c r="E58" t="s">
        <v>309</v>
      </c>
      <c r="F58" s="22">
        <v>1.9521912350597608</v>
      </c>
      <c r="G58" s="22">
        <v>-0.56497175141242939</v>
      </c>
      <c r="H58" s="22">
        <v>1.8326693227091633</v>
      </c>
      <c r="I58" s="22">
        <v>23.836029074716784</v>
      </c>
      <c r="J58" s="22">
        <v>1.9672131147540985</v>
      </c>
      <c r="K58" s="22">
        <v>-0.47120418848167533</v>
      </c>
      <c r="L58" s="22">
        <v>0.51224489795918371</v>
      </c>
      <c r="M58" s="22">
        <v>-1.77</v>
      </c>
      <c r="N58" s="22">
        <v>0.54446854663774402</v>
      </c>
      <c r="O58" s="22">
        <v>16.780396681501017</v>
      </c>
      <c r="P58" s="22">
        <v>0.50413223140495866</v>
      </c>
      <c r="Q58" s="22">
        <v>-2.098901098901099</v>
      </c>
      <c r="R58" s="22">
        <v>29.979523147712989</v>
      </c>
      <c r="S58" s="22">
        <v>14.472341258601805</v>
      </c>
      <c r="T58" s="22">
        <v>44.451864406314797</v>
      </c>
      <c r="U58" s="14">
        <v>0.67442667586860816</v>
      </c>
      <c r="V58" s="14">
        <v>0.32557332413139178</v>
      </c>
      <c r="W58" t="s">
        <v>309</v>
      </c>
      <c r="X58" t="b">
        <v>1</v>
      </c>
    </row>
    <row r="59" spans="1:24" x14ac:dyDescent="0.25">
      <c r="A59" t="s">
        <v>5</v>
      </c>
      <c r="B59" t="s">
        <v>35</v>
      </c>
      <c r="C59">
        <v>4</v>
      </c>
      <c r="D59">
        <v>0</v>
      </c>
      <c r="E59" t="s">
        <v>309</v>
      </c>
      <c r="F59" s="22">
        <v>1.0727969348659003</v>
      </c>
      <c r="G59" s="22">
        <v>-0.81206496519721572</v>
      </c>
      <c r="H59" s="22">
        <v>1.1387900355871885</v>
      </c>
      <c r="I59" s="22">
        <v>21.37880698029328</v>
      </c>
      <c r="J59" s="22">
        <v>1.3725490196078431</v>
      </c>
      <c r="K59" s="22">
        <v>-0.99236641221374045</v>
      </c>
      <c r="L59" s="22">
        <v>0.93214285714285716</v>
      </c>
      <c r="M59" s="22">
        <v>-1.2314285714285715</v>
      </c>
      <c r="N59" s="22">
        <v>0.87538940809968846</v>
      </c>
      <c r="O59" s="22">
        <v>18.708956613493886</v>
      </c>
      <c r="P59" s="22">
        <v>0.71830985915492951</v>
      </c>
      <c r="Q59" s="22">
        <v>-1</v>
      </c>
      <c r="R59" s="22">
        <v>24.316437172590415</v>
      </c>
      <c r="S59" s="22">
        <v>19.003370166462787</v>
      </c>
      <c r="T59" s="22">
        <v>43.319807339053199</v>
      </c>
      <c r="U59" s="14">
        <v>0.56132376079772928</v>
      </c>
      <c r="V59" s="14">
        <v>0.43867623920227078</v>
      </c>
      <c r="W59" t="s">
        <v>309</v>
      </c>
      <c r="X59" t="b">
        <v>1</v>
      </c>
    </row>
    <row r="60" spans="1:24" x14ac:dyDescent="0.25">
      <c r="A60" t="s">
        <v>3</v>
      </c>
      <c r="B60" t="s">
        <v>0</v>
      </c>
      <c r="C60">
        <v>1</v>
      </c>
      <c r="D60">
        <v>4</v>
      </c>
      <c r="E60" t="s">
        <v>308</v>
      </c>
      <c r="F60" s="22">
        <v>0.55467511885895404</v>
      </c>
      <c r="G60" s="22">
        <v>-1.9923371647509578</v>
      </c>
      <c r="H60" s="22">
        <v>0.4022191400832178</v>
      </c>
      <c r="I60" s="22">
        <v>15.787599816896394</v>
      </c>
      <c r="J60" s="22">
        <v>0.27149321266968324</v>
      </c>
      <c r="K60" s="22">
        <v>-4.5161290322580641</v>
      </c>
      <c r="L60" s="22">
        <v>1.8028571428571429</v>
      </c>
      <c r="M60" s="22">
        <v>-0.50192307692307692</v>
      </c>
      <c r="N60" s="22">
        <v>2.4776632302405495</v>
      </c>
      <c r="O60" s="22">
        <v>25.334707815218096</v>
      </c>
      <c r="P60" s="22">
        <v>3.6229508196721314</v>
      </c>
      <c r="Q60" s="22">
        <v>-0.21985815602836881</v>
      </c>
      <c r="R60" s="22">
        <v>11.032897146074189</v>
      </c>
      <c r="S60" s="22">
        <v>32.516397775036481</v>
      </c>
      <c r="T60" s="22">
        <v>43.549294921110672</v>
      </c>
      <c r="U60" s="14">
        <v>0.25334272727170959</v>
      </c>
      <c r="V60" s="14">
        <v>0.7466572727282903</v>
      </c>
      <c r="W60" t="s">
        <v>308</v>
      </c>
      <c r="X60" t="b">
        <v>1</v>
      </c>
    </row>
    <row r="61" spans="1:24" x14ac:dyDescent="0.25">
      <c r="A61" t="s">
        <v>2</v>
      </c>
      <c r="B61" t="s">
        <v>32</v>
      </c>
      <c r="C61">
        <v>0</v>
      </c>
      <c r="D61">
        <v>3</v>
      </c>
      <c r="E61" t="s">
        <v>308</v>
      </c>
      <c r="F61" s="22">
        <v>0.62388591800356508</v>
      </c>
      <c r="G61" s="22">
        <v>-1.1859838274932615</v>
      </c>
      <c r="H61" s="22">
        <v>0.61295971978984232</v>
      </c>
      <c r="I61" s="22">
        <v>18.137958761702372</v>
      </c>
      <c r="J61" s="22">
        <v>0.52631578947368418</v>
      </c>
      <c r="K61" s="22">
        <v>-1.6483516483516485</v>
      </c>
      <c r="L61" s="22">
        <v>1.602857142857143</v>
      </c>
      <c r="M61" s="22">
        <v>-0.84318181818181825</v>
      </c>
      <c r="N61" s="22">
        <v>1.6267806267806268</v>
      </c>
      <c r="O61" s="22">
        <v>22.051801659172945</v>
      </c>
      <c r="P61" s="22">
        <v>1.8791208791208793</v>
      </c>
      <c r="Q61" s="22">
        <v>-0.60264900662251653</v>
      </c>
      <c r="R61" s="22">
        <v>17.92012394878078</v>
      </c>
      <c r="S61" s="22">
        <v>25.714729483127257</v>
      </c>
      <c r="T61" s="22">
        <v>43.634853431908041</v>
      </c>
      <c r="U61" s="14">
        <v>0.41068372045170359</v>
      </c>
      <c r="V61" s="14">
        <v>0.58931627954829635</v>
      </c>
      <c r="W61" t="s">
        <v>308</v>
      </c>
      <c r="X61" t="b">
        <v>1</v>
      </c>
    </row>
    <row r="62" spans="1:24" x14ac:dyDescent="0.25">
      <c r="A62" t="s">
        <v>5</v>
      </c>
      <c r="B62" t="s">
        <v>13</v>
      </c>
      <c r="C62">
        <v>1</v>
      </c>
      <c r="D62">
        <v>2</v>
      </c>
      <c r="E62" t="s">
        <v>308</v>
      </c>
      <c r="F62" s="22">
        <v>0.49036777583187391</v>
      </c>
      <c r="G62" s="22">
        <v>-0.9186351706036745</v>
      </c>
      <c r="H62" s="22">
        <v>0.56042031523642732</v>
      </c>
      <c r="I62" s="22">
        <v>17.751088094319872</v>
      </c>
      <c r="J62" s="22">
        <v>0.40935672514619881</v>
      </c>
      <c r="K62" s="22">
        <v>-1.6049382716049383</v>
      </c>
      <c r="L62" s="22">
        <v>2.0392857142857141</v>
      </c>
      <c r="M62" s="22">
        <v>-1.0885714285714285</v>
      </c>
      <c r="N62" s="22">
        <v>1.7788161993769469</v>
      </c>
      <c r="O62" s="22">
        <v>22.532431258146609</v>
      </c>
      <c r="P62" s="22">
        <v>2.4084507042253525</v>
      </c>
      <c r="Q62" s="22">
        <v>-0.61832061068702293</v>
      </c>
      <c r="R62" s="22">
        <v>17.522042441742052</v>
      </c>
      <c r="S62" s="22">
        <v>27.052091836776171</v>
      </c>
      <c r="T62" s="22">
        <v>44.574134278518223</v>
      </c>
      <c r="U62" s="14">
        <v>0.39309888403567972</v>
      </c>
      <c r="V62" s="14">
        <v>0.60690111596432028</v>
      </c>
      <c r="W62" t="s">
        <v>308</v>
      </c>
      <c r="X62" t="b">
        <v>1</v>
      </c>
    </row>
    <row r="63" spans="1:24" x14ac:dyDescent="0.25">
      <c r="A63" t="s">
        <v>33</v>
      </c>
      <c r="B63" t="s">
        <v>1</v>
      </c>
      <c r="C63">
        <v>1</v>
      </c>
      <c r="D63">
        <v>2</v>
      </c>
      <c r="E63" t="s">
        <v>308</v>
      </c>
      <c r="F63" s="22">
        <v>1.1214953271028036</v>
      </c>
      <c r="G63" s="22">
        <v>-0.78740157480314954</v>
      </c>
      <c r="H63" s="22">
        <v>1.3196480938416422</v>
      </c>
      <c r="I63" s="22">
        <v>21.850684843418435</v>
      </c>
      <c r="J63" s="22">
        <v>1.2087912087912089</v>
      </c>
      <c r="K63" s="22">
        <v>-0.5298013245033113</v>
      </c>
      <c r="L63" s="22">
        <v>0.89166666666666672</v>
      </c>
      <c r="M63" s="22">
        <v>-1.27</v>
      </c>
      <c r="N63" s="22">
        <v>0.75609756097560976</v>
      </c>
      <c r="O63" s="22">
        <v>18.304984992054617</v>
      </c>
      <c r="P63" s="22">
        <v>0.81981981981981977</v>
      </c>
      <c r="Q63" s="22">
        <v>-1.8641975308641976</v>
      </c>
      <c r="R63" s="22">
        <v>25.392587402540013</v>
      </c>
      <c r="S63" s="22">
        <v>17.638371508652519</v>
      </c>
      <c r="T63" s="22">
        <v>43.030958911192528</v>
      </c>
      <c r="U63" s="14">
        <v>0.59010043106279231</v>
      </c>
      <c r="V63" s="14">
        <v>0.4098995689372078</v>
      </c>
      <c r="W63" t="s">
        <v>309</v>
      </c>
      <c r="X63" t="b">
        <v>0</v>
      </c>
    </row>
    <row r="64" spans="1:24" x14ac:dyDescent="0.25">
      <c r="A64" t="s">
        <v>9</v>
      </c>
      <c r="B64" t="s">
        <v>14</v>
      </c>
      <c r="C64">
        <v>0</v>
      </c>
      <c r="D64">
        <v>2</v>
      </c>
      <c r="E64" t="s">
        <v>308</v>
      </c>
      <c r="F64" s="22">
        <v>1.0263929618768328</v>
      </c>
      <c r="G64" s="22">
        <v>-1.7378917378917378</v>
      </c>
      <c r="H64" s="22">
        <v>0.60941828254847641</v>
      </c>
      <c r="I64" s="22">
        <v>17.913630709081218</v>
      </c>
      <c r="J64" s="22">
        <v>0.43956043956043955</v>
      </c>
      <c r="K64" s="22">
        <v>-1.2977099236641221</v>
      </c>
      <c r="L64" s="22">
        <v>0.97428571428571431</v>
      </c>
      <c r="M64" s="22">
        <v>-0.57540983606557383</v>
      </c>
      <c r="N64" s="22">
        <v>1.6334841628959276</v>
      </c>
      <c r="O64" s="22">
        <v>22.327888367171482</v>
      </c>
      <c r="P64" s="22">
        <v>2.2195121951219514</v>
      </c>
      <c r="Q64" s="22">
        <v>-0.76608187134502914</v>
      </c>
      <c r="R64" s="22">
        <v>17.801070768086664</v>
      </c>
      <c r="S64" s="22">
        <v>25.813678732064471</v>
      </c>
      <c r="T64" s="22">
        <v>43.614749500151134</v>
      </c>
      <c r="U64" s="14">
        <v>0.40814336828932102</v>
      </c>
      <c r="V64" s="14">
        <v>0.59185663171067904</v>
      </c>
      <c r="W64" t="s">
        <v>308</v>
      </c>
      <c r="X64" t="b">
        <v>1</v>
      </c>
    </row>
    <row r="65" spans="1:24" x14ac:dyDescent="0.25">
      <c r="A65" t="s">
        <v>36</v>
      </c>
      <c r="B65" t="s">
        <v>34</v>
      </c>
      <c r="C65">
        <v>0</v>
      </c>
      <c r="D65">
        <v>1</v>
      </c>
      <c r="E65" t="s">
        <v>308</v>
      </c>
      <c r="F65" s="22">
        <v>0.92250922509225086</v>
      </c>
      <c r="G65" s="22">
        <v>-0.99811676082862522</v>
      </c>
      <c r="H65" s="22">
        <v>0.85910652920962194</v>
      </c>
      <c r="I65" s="22">
        <v>19.985603036450495</v>
      </c>
      <c r="J65" s="22">
        <v>0.84507042253521136</v>
      </c>
      <c r="K65" s="22">
        <v>-1.1111111111111109</v>
      </c>
      <c r="L65" s="22">
        <v>1.0840000000000001</v>
      </c>
      <c r="M65" s="22">
        <v>-1.0018867924528303</v>
      </c>
      <c r="N65" s="22">
        <v>1.1593625498007969</v>
      </c>
      <c r="O65" s="22">
        <v>20.013096719271822</v>
      </c>
      <c r="P65" s="22">
        <v>1.1639344262295082</v>
      </c>
      <c r="Q65" s="22">
        <v>-0.89528795811518325</v>
      </c>
      <c r="R65" s="22">
        <v>21.528214408415238</v>
      </c>
      <c r="S65" s="22">
        <v>21.523218944734115</v>
      </c>
      <c r="T65" s="22">
        <v>43.051433353149349</v>
      </c>
      <c r="U65" s="14">
        <v>0.50005801739096756</v>
      </c>
      <c r="V65" s="14">
        <v>0.49994198260903255</v>
      </c>
      <c r="W65" t="s">
        <v>309</v>
      </c>
      <c r="X65" t="b">
        <v>0</v>
      </c>
    </row>
    <row r="66" spans="1:24" x14ac:dyDescent="0.25">
      <c r="A66" t="s">
        <v>8</v>
      </c>
      <c r="B66" t="s">
        <v>32</v>
      </c>
      <c r="C66">
        <v>1</v>
      </c>
      <c r="D66">
        <v>4</v>
      </c>
      <c r="E66" t="s">
        <v>308</v>
      </c>
      <c r="F66" s="22">
        <v>0.64171122994652408</v>
      </c>
      <c r="G66" s="22">
        <v>-1.1320754716981132</v>
      </c>
      <c r="H66" s="22">
        <v>0.68301225919439579</v>
      </c>
      <c r="I66" s="22">
        <v>17.885244960082709</v>
      </c>
      <c r="J66" s="22">
        <v>0.58479532163742687</v>
      </c>
      <c r="K66" s="22">
        <v>-1.3186813186813187</v>
      </c>
      <c r="L66" s="22">
        <v>1.5583333333333333</v>
      </c>
      <c r="M66" s="22">
        <v>-0.88333333333333341</v>
      </c>
      <c r="N66" s="22">
        <v>1.4603580562659846</v>
      </c>
      <c r="O66" s="22">
        <v>22.363367799113739</v>
      </c>
      <c r="P66" s="22">
        <v>1.6930693069306932</v>
      </c>
      <c r="Q66" s="22">
        <v>-0.75206611570247928</v>
      </c>
      <c r="R66" s="22">
        <v>18.211207329505704</v>
      </c>
      <c r="S66" s="22">
        <v>25.439729046607937</v>
      </c>
      <c r="T66" s="22">
        <v>43.650936376113641</v>
      </c>
      <c r="U66" s="14">
        <v>0.41720084015130343</v>
      </c>
      <c r="V66" s="14">
        <v>0.58279915984869657</v>
      </c>
      <c r="W66" t="s">
        <v>308</v>
      </c>
      <c r="X66" t="b">
        <v>1</v>
      </c>
    </row>
    <row r="67" spans="1:24" x14ac:dyDescent="0.25">
      <c r="A67" t="s">
        <v>9</v>
      </c>
      <c r="B67" t="s">
        <v>4</v>
      </c>
      <c r="C67">
        <v>3</v>
      </c>
      <c r="D67">
        <v>4</v>
      </c>
      <c r="E67" t="s">
        <v>308</v>
      </c>
      <c r="F67" s="22">
        <v>0.81206496519721572</v>
      </c>
      <c r="G67" s="22">
        <v>-1.383219954648526</v>
      </c>
      <c r="H67" s="22">
        <v>0.51044083526682138</v>
      </c>
      <c r="I67" s="22">
        <v>18.348401189248229</v>
      </c>
      <c r="J67" s="22">
        <v>0.39603960396039606</v>
      </c>
      <c r="K67" s="22">
        <v>-1.8681318681318682</v>
      </c>
      <c r="L67" s="22">
        <v>1.2314285714285715</v>
      </c>
      <c r="M67" s="22">
        <v>-0.72295081967213115</v>
      </c>
      <c r="N67" s="22">
        <v>1.9502262443438914</v>
      </c>
      <c r="O67" s="22">
        <v>21.798822829177965</v>
      </c>
      <c r="P67" s="22">
        <v>2.4634146341463414</v>
      </c>
      <c r="Q67" s="22">
        <v>-0.53216374269005839</v>
      </c>
      <c r="R67" s="22">
        <v>17.656374509436883</v>
      </c>
      <c r="S67" s="22">
        <v>26.188777716734581</v>
      </c>
      <c r="T67" s="22">
        <v>43.845152226171464</v>
      </c>
      <c r="U67" s="14">
        <v>0.40269844242661051</v>
      </c>
      <c r="V67" s="14">
        <v>0.59730155757338943</v>
      </c>
      <c r="W67" t="s">
        <v>308</v>
      </c>
      <c r="X67" t="b">
        <v>1</v>
      </c>
    </row>
    <row r="68" spans="1:24" x14ac:dyDescent="0.25">
      <c r="A68" t="s">
        <v>13</v>
      </c>
      <c r="B68" t="s">
        <v>11</v>
      </c>
      <c r="C68">
        <v>1</v>
      </c>
      <c r="D68">
        <v>0</v>
      </c>
      <c r="E68" t="s">
        <v>309</v>
      </c>
      <c r="F68" s="22">
        <v>1.832797427652733</v>
      </c>
      <c r="G68" s="22">
        <v>-0.94763092269326676</v>
      </c>
      <c r="H68" s="22">
        <v>1.353919239904988</v>
      </c>
      <c r="I68" s="22">
        <v>22.461481343976239</v>
      </c>
      <c r="J68" s="22">
        <v>1.5315315315315317</v>
      </c>
      <c r="K68" s="22">
        <v>-0.66115702479338845</v>
      </c>
      <c r="L68" s="22">
        <v>0.54561403508771933</v>
      </c>
      <c r="M68" s="22">
        <v>-1.0552631578947369</v>
      </c>
      <c r="N68" s="22">
        <v>0.73730297723292471</v>
      </c>
      <c r="O68" s="22">
        <v>17.807283345270232</v>
      </c>
      <c r="P68" s="22">
        <v>0.64912280701754377</v>
      </c>
      <c r="Q68" s="22">
        <v>-1.4938271604938271</v>
      </c>
      <c r="R68" s="22">
        <v>26.849488675357776</v>
      </c>
      <c r="S68" s="22">
        <v>17.190232846219857</v>
      </c>
      <c r="T68" s="22">
        <v>44.039721521577633</v>
      </c>
      <c r="U68" s="14">
        <v>0.60966526916394426</v>
      </c>
      <c r="V68" s="14">
        <v>0.39033473083605574</v>
      </c>
      <c r="W68" t="s">
        <v>309</v>
      </c>
      <c r="X68" t="b">
        <v>1</v>
      </c>
    </row>
    <row r="69" spans="1:24" x14ac:dyDescent="0.25">
      <c r="A69" t="s">
        <v>7</v>
      </c>
      <c r="B69" t="s">
        <v>8</v>
      </c>
      <c r="C69">
        <v>1</v>
      </c>
      <c r="D69">
        <v>0</v>
      </c>
      <c r="E69" t="s">
        <v>309</v>
      </c>
      <c r="F69" s="22">
        <v>1.6620498614958448</v>
      </c>
      <c r="G69" s="22">
        <v>-0.73634204275534443</v>
      </c>
      <c r="H69" s="22">
        <v>1.5345268542199488</v>
      </c>
      <c r="I69" s="22">
        <v>24.031854087727183</v>
      </c>
      <c r="J69" s="22">
        <v>1.6831683168316833</v>
      </c>
      <c r="K69" s="22">
        <v>-0.33057851239669422</v>
      </c>
      <c r="L69" s="22">
        <v>0.60166666666666668</v>
      </c>
      <c r="M69" s="22">
        <v>-1.3580645161290323</v>
      </c>
      <c r="N69" s="22">
        <v>0.65058236272878534</v>
      </c>
      <c r="O69" s="22">
        <v>16.643685532574423</v>
      </c>
      <c r="P69" s="22">
        <v>0.59064327485380108</v>
      </c>
      <c r="Q69" s="22">
        <v>-2.9512195121951219</v>
      </c>
      <c r="R69" s="22">
        <v>29.236912493378753</v>
      </c>
      <c r="S69" s="22">
        <v>14.177293808499522</v>
      </c>
      <c r="T69" s="22">
        <v>43.414206301878274</v>
      </c>
      <c r="U69" s="14">
        <v>0.67344113790959359</v>
      </c>
      <c r="V69" s="14">
        <v>0.32655886209040647</v>
      </c>
      <c r="W69" t="s">
        <v>309</v>
      </c>
      <c r="X69" t="b">
        <v>1</v>
      </c>
    </row>
    <row r="70" spans="1:24" x14ac:dyDescent="0.25">
      <c r="A70" t="s">
        <v>4</v>
      </c>
      <c r="B70" t="s">
        <v>7</v>
      </c>
      <c r="C70">
        <v>1</v>
      </c>
      <c r="D70">
        <v>4</v>
      </c>
      <c r="E70" t="s">
        <v>308</v>
      </c>
      <c r="F70" s="22">
        <v>0.71547420965058239</v>
      </c>
      <c r="G70" s="22">
        <v>-1.4147909967845658</v>
      </c>
      <c r="H70" s="22">
        <v>0.71547420965058239</v>
      </c>
      <c r="I70" s="22">
        <v>17.615306504195395</v>
      </c>
      <c r="J70" s="22">
        <v>0.58479532163742687</v>
      </c>
      <c r="K70" s="22">
        <v>-2.1951219512195124</v>
      </c>
      <c r="L70" s="22">
        <v>1.3976744186046512</v>
      </c>
      <c r="M70" s="22">
        <v>-0.7068181818181819</v>
      </c>
      <c r="N70" s="22">
        <v>1.394431554524362</v>
      </c>
      <c r="O70" s="22">
        <v>22.70614647169468</v>
      </c>
      <c r="P70" s="22">
        <v>1.6930693069306932</v>
      </c>
      <c r="Q70" s="22">
        <v>-0.4505494505494505</v>
      </c>
      <c r="R70" s="22">
        <v>16.822194161986403</v>
      </c>
      <c r="S70" s="22">
        <v>26.033954119386756</v>
      </c>
      <c r="T70" s="22">
        <v>42.856148281373159</v>
      </c>
      <c r="U70" s="14">
        <v>0.39252697306206447</v>
      </c>
      <c r="V70" s="14">
        <v>0.60747302693793548</v>
      </c>
      <c r="W70" t="s">
        <v>308</v>
      </c>
      <c r="X70" t="b">
        <v>1</v>
      </c>
    </row>
    <row r="71" spans="1:24" x14ac:dyDescent="0.25">
      <c r="A71" t="s">
        <v>32</v>
      </c>
      <c r="B71" t="s">
        <v>34</v>
      </c>
      <c r="C71">
        <v>2</v>
      </c>
      <c r="D71">
        <v>1</v>
      </c>
      <c r="E71" t="s">
        <v>309</v>
      </c>
      <c r="F71" s="22">
        <v>2.0664206642066421</v>
      </c>
      <c r="G71" s="22">
        <v>-0.69679849340866284</v>
      </c>
      <c r="H71" s="22">
        <v>1.9587628865979381</v>
      </c>
      <c r="I71" s="22">
        <v>22.786466854263466</v>
      </c>
      <c r="J71" s="22">
        <v>2.3943661971830985</v>
      </c>
      <c r="K71" s="22">
        <v>-0.52631578947368418</v>
      </c>
      <c r="L71" s="22">
        <v>0.48392857142857143</v>
      </c>
      <c r="M71" s="22">
        <v>-1.4351351351351351</v>
      </c>
      <c r="N71" s="22">
        <v>0.50963222416812615</v>
      </c>
      <c r="O71" s="22">
        <v>17.553270920682326</v>
      </c>
      <c r="P71" s="22">
        <v>0.41520467836257302</v>
      </c>
      <c r="Q71" s="22">
        <v>-1.8791208791208793</v>
      </c>
      <c r="R71" s="22">
        <v>29.382047435337238</v>
      </c>
      <c r="S71" s="22">
        <v>15.647780380385583</v>
      </c>
      <c r="T71" s="22">
        <v>45.029827815722825</v>
      </c>
      <c r="U71" s="14">
        <v>0.65250188287591149</v>
      </c>
      <c r="V71" s="14">
        <v>0.3474981171240884</v>
      </c>
      <c r="W71" t="s">
        <v>309</v>
      </c>
      <c r="X71" t="b">
        <v>1</v>
      </c>
    </row>
    <row r="72" spans="1:24" x14ac:dyDescent="0.25">
      <c r="A72" t="s">
        <v>33</v>
      </c>
      <c r="B72" t="s">
        <v>10</v>
      </c>
      <c r="C72">
        <v>4</v>
      </c>
      <c r="D72">
        <v>0</v>
      </c>
      <c r="E72" t="s">
        <v>309</v>
      </c>
      <c r="F72" s="22">
        <v>1.1214953271028036</v>
      </c>
      <c r="G72" s="22">
        <v>-0.99667774086378735</v>
      </c>
      <c r="H72" s="22">
        <v>0.8166969147005444</v>
      </c>
      <c r="I72" s="22">
        <v>20.05784782480373</v>
      </c>
      <c r="J72" s="22">
        <v>0.72847682119205304</v>
      </c>
      <c r="K72" s="22">
        <v>-1.1267605633802817</v>
      </c>
      <c r="L72" s="22">
        <v>0.89166666666666672</v>
      </c>
      <c r="M72" s="22">
        <v>-1.0033333333333334</v>
      </c>
      <c r="N72" s="22">
        <v>1.2217294900221729</v>
      </c>
      <c r="O72" s="22">
        <v>19.941145312224119</v>
      </c>
      <c r="P72" s="22">
        <v>1.3603603603603605</v>
      </c>
      <c r="Q72" s="22">
        <v>-0.87654320987654322</v>
      </c>
      <c r="R72" s="22">
        <v>21.631132512732819</v>
      </c>
      <c r="S72" s="22">
        <v>21.535025286063441</v>
      </c>
      <c r="T72" s="22">
        <v>43.166157798796263</v>
      </c>
      <c r="U72" s="14">
        <v>0.50111322424290505</v>
      </c>
      <c r="V72" s="14">
        <v>0.49888677575709484</v>
      </c>
      <c r="W72" t="s">
        <v>309</v>
      </c>
      <c r="X72" t="b">
        <v>1</v>
      </c>
    </row>
    <row r="73" spans="1:24" x14ac:dyDescent="0.25">
      <c r="A73" t="s">
        <v>5</v>
      </c>
      <c r="B73" t="s">
        <v>3</v>
      </c>
      <c r="C73">
        <v>4</v>
      </c>
      <c r="D73">
        <v>2</v>
      </c>
      <c r="E73" t="s">
        <v>309</v>
      </c>
      <c r="F73" s="22">
        <v>0.79772079772079774</v>
      </c>
      <c r="G73" s="22">
        <v>-0.67178502879078694</v>
      </c>
      <c r="H73" s="22">
        <v>1.099656357388316</v>
      </c>
      <c r="I73" s="22">
        <v>20.758971715739968</v>
      </c>
      <c r="J73" s="22">
        <v>1.1475409836065575</v>
      </c>
      <c r="K73" s="22">
        <v>-0.92198581560283688</v>
      </c>
      <c r="L73" s="22">
        <v>1.2535714285714286</v>
      </c>
      <c r="M73" s="22">
        <v>-1.4885714285714287</v>
      </c>
      <c r="N73" s="22">
        <v>0.90654205607476634</v>
      </c>
      <c r="O73" s="22">
        <v>19.267581155732106</v>
      </c>
      <c r="P73" s="22">
        <v>0.85915492957746475</v>
      </c>
      <c r="Q73" s="22">
        <v>-1.0763358778625953</v>
      </c>
      <c r="R73" s="22">
        <v>23.320624960565112</v>
      </c>
      <c r="S73" s="22">
        <v>19.72194226352174</v>
      </c>
      <c r="T73" s="22">
        <v>43.042567224086852</v>
      </c>
      <c r="U73" s="14">
        <v>0.54180376461176238</v>
      </c>
      <c r="V73" s="14">
        <v>0.45819623538823762</v>
      </c>
      <c r="W73" t="s">
        <v>309</v>
      </c>
      <c r="X73" t="b">
        <v>1</v>
      </c>
    </row>
    <row r="74" spans="1:24" x14ac:dyDescent="0.25">
      <c r="A74" t="s">
        <v>3</v>
      </c>
      <c r="B74" t="s">
        <v>34</v>
      </c>
      <c r="C74">
        <v>4</v>
      </c>
      <c r="D74">
        <v>1</v>
      </c>
      <c r="E74" t="s">
        <v>309</v>
      </c>
      <c r="F74" s="22">
        <v>1.2915129151291511</v>
      </c>
      <c r="G74" s="22">
        <v>-0.9792843691148776</v>
      </c>
      <c r="H74" s="22">
        <v>0.99656357388316141</v>
      </c>
      <c r="I74" s="22">
        <v>20.312806753484722</v>
      </c>
      <c r="J74" s="22">
        <v>0.84507042253521136</v>
      </c>
      <c r="K74" s="22">
        <v>-0.81871345029239762</v>
      </c>
      <c r="L74" s="22">
        <v>0.77428571428571435</v>
      </c>
      <c r="M74" s="22">
        <v>-1.0211538461538461</v>
      </c>
      <c r="N74" s="22">
        <v>1</v>
      </c>
      <c r="O74" s="22">
        <v>19.690741575929387</v>
      </c>
      <c r="P74" s="22">
        <v>1.1639344262295082</v>
      </c>
      <c r="Q74" s="22">
        <v>-1.2127659574468086</v>
      </c>
      <c r="R74" s="22">
        <v>22.730353637906223</v>
      </c>
      <c r="S74" s="22">
        <v>20.395041912843954</v>
      </c>
      <c r="T74" s="22">
        <v>43.125395550750177</v>
      </c>
      <c r="U74" s="14">
        <v>0.52707582962704724</v>
      </c>
      <c r="V74" s="14">
        <v>0.4729241703729527</v>
      </c>
      <c r="W74" t="s">
        <v>309</v>
      </c>
      <c r="X74" t="b">
        <v>1</v>
      </c>
    </row>
    <row r="75" spans="1:24" x14ac:dyDescent="0.25">
      <c r="A75" t="s">
        <v>33</v>
      </c>
      <c r="B75" t="s">
        <v>32</v>
      </c>
      <c r="C75">
        <v>3</v>
      </c>
      <c r="D75">
        <v>2</v>
      </c>
      <c r="E75" t="s">
        <v>309</v>
      </c>
      <c r="F75" s="22">
        <v>0.64171122994652408</v>
      </c>
      <c r="G75" s="22">
        <v>-0.80862533692722371</v>
      </c>
      <c r="H75" s="22">
        <v>0.78809106830122588</v>
      </c>
      <c r="I75" s="22">
        <v>19.516397679627822</v>
      </c>
      <c r="J75" s="22">
        <v>0.64327485380116955</v>
      </c>
      <c r="K75" s="22">
        <v>-0.87912087912087911</v>
      </c>
      <c r="L75" s="22">
        <v>1.5583333333333333</v>
      </c>
      <c r="M75" s="22">
        <v>-1.2366666666666668</v>
      </c>
      <c r="N75" s="22">
        <v>1.2660753880266076</v>
      </c>
      <c r="O75" s="22">
        <v>20.494379377317404</v>
      </c>
      <c r="P75" s="22">
        <v>1.5405405405405408</v>
      </c>
      <c r="Q75" s="22">
        <v>-1.1234567901234569</v>
      </c>
      <c r="R75" s="22">
        <v>20.896815046410072</v>
      </c>
      <c r="S75" s="22">
        <v>22.499205182427762</v>
      </c>
      <c r="T75" s="22">
        <v>43.396020228837834</v>
      </c>
      <c r="U75" s="14">
        <v>0.48153759114812955</v>
      </c>
      <c r="V75" s="14">
        <v>0.51846240885187045</v>
      </c>
      <c r="W75" t="s">
        <v>308</v>
      </c>
      <c r="X75" t="b">
        <v>0</v>
      </c>
    </row>
    <row r="76" spans="1:24" x14ac:dyDescent="0.25">
      <c r="A76" t="s">
        <v>5</v>
      </c>
      <c r="B76" t="s">
        <v>11</v>
      </c>
      <c r="C76">
        <v>1</v>
      </c>
      <c r="D76">
        <v>0</v>
      </c>
      <c r="E76" t="s">
        <v>309</v>
      </c>
      <c r="F76" s="22">
        <v>0.90032154340836013</v>
      </c>
      <c r="G76" s="22">
        <v>-0.87281795511221938</v>
      </c>
      <c r="H76" s="22">
        <v>0.76009501187648454</v>
      </c>
      <c r="I76" s="22">
        <v>19.936885093744202</v>
      </c>
      <c r="J76" s="22">
        <v>0.63063063063063063</v>
      </c>
      <c r="K76" s="22">
        <v>-1.0743801652892562</v>
      </c>
      <c r="L76" s="22">
        <v>1.1107142857142858</v>
      </c>
      <c r="M76" s="22">
        <v>-1.1457142857142857</v>
      </c>
      <c r="N76" s="22">
        <v>1.3115264797507789</v>
      </c>
      <c r="O76" s="22">
        <v>20.062069393582025</v>
      </c>
      <c r="P76" s="22">
        <v>1.563380281690141</v>
      </c>
      <c r="Q76" s="22">
        <v>-0.92366412213740456</v>
      </c>
      <c r="R76" s="22">
        <v>21.294770867221114</v>
      </c>
      <c r="S76" s="22">
        <v>21.97831203288554</v>
      </c>
      <c r="T76" s="22">
        <v>43.273082900106658</v>
      </c>
      <c r="U76" s="14">
        <v>0.49210200522063169</v>
      </c>
      <c r="V76" s="14">
        <v>0.50789799477936826</v>
      </c>
      <c r="W76" t="s">
        <v>308</v>
      </c>
      <c r="X76" t="b">
        <v>0</v>
      </c>
    </row>
    <row r="77" spans="1:24" x14ac:dyDescent="0.25">
      <c r="A77" t="s">
        <v>4</v>
      </c>
      <c r="B77" t="s">
        <v>0</v>
      </c>
      <c r="C77">
        <v>1</v>
      </c>
      <c r="D77">
        <v>2</v>
      </c>
      <c r="E77" t="s">
        <v>308</v>
      </c>
      <c r="F77" s="22">
        <v>0.68145800316957206</v>
      </c>
      <c r="G77" s="22">
        <v>-1.685823754789272</v>
      </c>
      <c r="H77" s="22">
        <v>0.59639389736477122</v>
      </c>
      <c r="I77" s="22">
        <v>16.764152382889986</v>
      </c>
      <c r="J77" s="22">
        <v>0.45248868778280538</v>
      </c>
      <c r="K77" s="22">
        <v>-2.903225806451613</v>
      </c>
      <c r="L77" s="22">
        <v>1.4674418604651163</v>
      </c>
      <c r="M77" s="22">
        <v>-0.59318181818181825</v>
      </c>
      <c r="N77" s="22">
        <v>1.6728538283062644</v>
      </c>
      <c r="O77" s="22">
        <v>23.858989139008557</v>
      </c>
      <c r="P77" s="22">
        <v>2.1881188118811883</v>
      </c>
      <c r="Q77" s="22">
        <v>-0.34065934065934067</v>
      </c>
      <c r="R77" s="22">
        <v>14.600715580464563</v>
      </c>
      <c r="S77" s="22">
        <v>28.253562480819969</v>
      </c>
      <c r="T77" s="22">
        <v>42.854278061284532</v>
      </c>
      <c r="U77" s="14">
        <v>0.34070613812661937</v>
      </c>
      <c r="V77" s="14">
        <v>0.65929386187338057</v>
      </c>
      <c r="W77" t="s">
        <v>308</v>
      </c>
      <c r="X77" t="b">
        <v>1</v>
      </c>
    </row>
    <row r="78" spans="1:24" x14ac:dyDescent="0.25">
      <c r="A78" t="s">
        <v>3</v>
      </c>
      <c r="B78" t="s">
        <v>12</v>
      </c>
      <c r="C78">
        <v>1</v>
      </c>
      <c r="D78">
        <v>4</v>
      </c>
      <c r="E78" t="s">
        <v>308</v>
      </c>
      <c r="F78" s="22">
        <v>0.71283095723014256</v>
      </c>
      <c r="G78" s="22">
        <v>-1.7275747508305648</v>
      </c>
      <c r="H78" s="22">
        <v>0.62906724511930578</v>
      </c>
      <c r="I78" s="22">
        <v>17.054008021537278</v>
      </c>
      <c r="J78" s="22">
        <v>0.49586776859504134</v>
      </c>
      <c r="K78" s="22">
        <v>-1.5384615384615385</v>
      </c>
      <c r="L78" s="22">
        <v>1.4028571428571428</v>
      </c>
      <c r="M78" s="22">
        <v>-0.5788461538461539</v>
      </c>
      <c r="N78" s="22">
        <v>1.5841924398625429</v>
      </c>
      <c r="O78" s="22">
        <v>23.453385735455189</v>
      </c>
      <c r="P78" s="22">
        <v>1.9836065573770492</v>
      </c>
      <c r="Q78" s="22">
        <v>-0.64539007092198586</v>
      </c>
      <c r="R78" s="22">
        <v>16.407024588349149</v>
      </c>
      <c r="S78" s="22">
        <v>27.19980565078378</v>
      </c>
      <c r="T78" s="22">
        <v>43.606830239132933</v>
      </c>
      <c r="U78" s="14">
        <v>0.3762489614213102</v>
      </c>
      <c r="V78" s="14">
        <v>0.62375103857868974</v>
      </c>
      <c r="W78" t="s">
        <v>308</v>
      </c>
      <c r="X78" t="b">
        <v>1</v>
      </c>
    </row>
    <row r="79" spans="1:24" x14ac:dyDescent="0.25">
      <c r="A79" t="s">
        <v>11</v>
      </c>
      <c r="B79" t="s">
        <v>13</v>
      </c>
      <c r="C79">
        <v>0</v>
      </c>
      <c r="D79">
        <v>3</v>
      </c>
      <c r="E79" t="s">
        <v>308</v>
      </c>
      <c r="F79" s="22">
        <v>0.54290718038528896</v>
      </c>
      <c r="G79" s="22">
        <v>-1.0498687664041995</v>
      </c>
      <c r="H79" s="22">
        <v>0.73555166374781089</v>
      </c>
      <c r="I79" s="22">
        <v>17.80618147760454</v>
      </c>
      <c r="J79" s="22">
        <v>0.64327485380116955</v>
      </c>
      <c r="K79" s="22">
        <v>-1.4814814814814816</v>
      </c>
      <c r="L79" s="22">
        <v>1.8419354838709678</v>
      </c>
      <c r="M79" s="22">
        <v>-0.95250000000000001</v>
      </c>
      <c r="N79" s="22">
        <v>1.3562945368171022</v>
      </c>
      <c r="O79" s="22">
        <v>22.462718891157728</v>
      </c>
      <c r="P79" s="22">
        <v>1.5405405405405408</v>
      </c>
      <c r="Q79" s="22">
        <v>-0.66942148760330578</v>
      </c>
      <c r="R79" s="22">
        <v>18.056393174035787</v>
      </c>
      <c r="S79" s="22">
        <v>25.579567964783035</v>
      </c>
      <c r="T79" s="22">
        <v>43.635961138818821</v>
      </c>
      <c r="U79" s="14">
        <v>0.41379616038691325</v>
      </c>
      <c r="V79" s="14">
        <v>0.58620383961308675</v>
      </c>
      <c r="W79" t="s">
        <v>308</v>
      </c>
      <c r="X79" t="b">
        <v>1</v>
      </c>
    </row>
    <row r="80" spans="1:24" x14ac:dyDescent="0.25">
      <c r="A80" t="s">
        <v>0</v>
      </c>
      <c r="B80" t="s">
        <v>36</v>
      </c>
      <c r="C80">
        <v>3</v>
      </c>
      <c r="D80">
        <v>0</v>
      </c>
      <c r="E80" t="s">
        <v>309</v>
      </c>
      <c r="F80" s="22">
        <v>2.5099601593625498</v>
      </c>
      <c r="G80" s="22">
        <v>-0.4896421845574388</v>
      </c>
      <c r="H80" s="22">
        <v>2.8685258964143423</v>
      </c>
      <c r="I80" s="22">
        <v>25.748150088402856</v>
      </c>
      <c r="J80" s="22">
        <v>3.6065573770491803</v>
      </c>
      <c r="K80" s="22">
        <v>-0.15706806282722513</v>
      </c>
      <c r="L80" s="22">
        <v>0.39841269841269844</v>
      </c>
      <c r="M80" s="22">
        <v>-2.0423076923076922</v>
      </c>
      <c r="N80" s="22">
        <v>0.34812760055478509</v>
      </c>
      <c r="O80" s="22">
        <v>15.534306495091805</v>
      </c>
      <c r="P80" s="22">
        <v>0.27601809954751128</v>
      </c>
      <c r="Q80" s="22">
        <v>-6.161290322580645</v>
      </c>
      <c r="R80" s="22">
        <v>35.790807437536472</v>
      </c>
      <c r="S80" s="22">
        <v>8.3532668787184647</v>
      </c>
      <c r="T80" s="22">
        <v>44.144074316254937</v>
      </c>
      <c r="U80" s="14">
        <v>0.81077263464911786</v>
      </c>
      <c r="V80" s="14">
        <v>0.18922736535088211</v>
      </c>
      <c r="W80" t="s">
        <v>309</v>
      </c>
      <c r="X80" t="b">
        <v>1</v>
      </c>
    </row>
    <row r="81" spans="1:24" x14ac:dyDescent="0.25">
      <c r="A81" t="s">
        <v>14</v>
      </c>
      <c r="B81" t="s">
        <v>11</v>
      </c>
      <c r="C81">
        <v>2</v>
      </c>
      <c r="D81">
        <v>0</v>
      </c>
      <c r="E81" t="s">
        <v>309</v>
      </c>
      <c r="F81" s="22">
        <v>1.0932475884244373</v>
      </c>
      <c r="G81" s="22">
        <v>-0.87281795511221938</v>
      </c>
      <c r="H81" s="22">
        <v>0.85510688836104509</v>
      </c>
      <c r="I81" s="22">
        <v>20.889796423488644</v>
      </c>
      <c r="J81" s="22">
        <v>0.81081081081081086</v>
      </c>
      <c r="K81" s="22">
        <v>-1.0743801652892562</v>
      </c>
      <c r="L81" s="22">
        <v>0.91470588235294126</v>
      </c>
      <c r="M81" s="22">
        <v>-1.1457142857142857</v>
      </c>
      <c r="N81" s="22">
        <v>1.1662049861495845</v>
      </c>
      <c r="O81" s="22">
        <v>19.146969966234227</v>
      </c>
      <c r="P81" s="22">
        <v>1.2197802197802199</v>
      </c>
      <c r="Q81" s="22">
        <v>-0.92366412213740456</v>
      </c>
      <c r="R81" s="22">
        <v>22.786851770217638</v>
      </c>
      <c r="S81" s="22">
        <v>20.378282646665284</v>
      </c>
      <c r="T81" s="22">
        <v>43.165134416882921</v>
      </c>
      <c r="U81" s="14">
        <v>0.52789947438007168</v>
      </c>
      <c r="V81" s="14">
        <v>0.47210052561992827</v>
      </c>
      <c r="W81" t="s">
        <v>309</v>
      </c>
      <c r="X81" t="b">
        <v>1</v>
      </c>
    </row>
    <row r="82" spans="1:24" x14ac:dyDescent="0.25">
      <c r="A82" t="s">
        <v>1</v>
      </c>
      <c r="B82" t="s">
        <v>36</v>
      </c>
      <c r="C82">
        <v>2</v>
      </c>
      <c r="D82">
        <v>0</v>
      </c>
      <c r="E82" t="s">
        <v>309</v>
      </c>
      <c r="F82" s="22">
        <v>1.2749003984063745</v>
      </c>
      <c r="G82" s="22">
        <v>-0.71563088512241058</v>
      </c>
      <c r="H82" s="22">
        <v>1.3545816733067728</v>
      </c>
      <c r="I82" s="22">
        <v>20.365398467683846</v>
      </c>
      <c r="J82" s="22">
        <v>1.4754098360655739</v>
      </c>
      <c r="K82" s="22">
        <v>-0.78534031413612559</v>
      </c>
      <c r="L82" s="22">
        <v>0.78437500000000004</v>
      </c>
      <c r="M82" s="22">
        <v>-1.3973684210526316</v>
      </c>
      <c r="N82" s="22">
        <v>0.73607038123167157</v>
      </c>
      <c r="O82" s="22">
        <v>19.639894540544017</v>
      </c>
      <c r="P82" s="22">
        <v>0.67032967032967028</v>
      </c>
      <c r="Q82" s="22">
        <v>-1.2649006622516556</v>
      </c>
      <c r="R82" s="22">
        <v>24.117785135014234</v>
      </c>
      <c r="S82" s="22">
        <v>19.168400508801074</v>
      </c>
      <c r="T82" s="22">
        <v>43.286185643815308</v>
      </c>
      <c r="U82" s="14">
        <v>0.55717048698792337</v>
      </c>
      <c r="V82" s="14">
        <v>0.44282951301207657</v>
      </c>
      <c r="W82" t="s">
        <v>309</v>
      </c>
      <c r="X82" t="b">
        <v>1</v>
      </c>
    </row>
    <row r="83" spans="1:24" x14ac:dyDescent="0.25">
      <c r="A83" t="s">
        <v>10</v>
      </c>
      <c r="B83" t="s">
        <v>12</v>
      </c>
      <c r="C83">
        <v>1</v>
      </c>
      <c r="D83">
        <v>3</v>
      </c>
      <c r="E83" t="s">
        <v>308</v>
      </c>
      <c r="F83" s="22">
        <v>0.65173116089613037</v>
      </c>
      <c r="G83" s="22">
        <v>-0.99667774086378735</v>
      </c>
      <c r="H83" s="22">
        <v>1.1930585683297179</v>
      </c>
      <c r="I83" s="22">
        <v>18.614361848250095</v>
      </c>
      <c r="J83" s="22">
        <v>1.2396694214876034</v>
      </c>
      <c r="K83" s="22">
        <v>-0.76923076923076927</v>
      </c>
      <c r="L83" s="22">
        <v>1.534375</v>
      </c>
      <c r="M83" s="22">
        <v>-1.0033333333333334</v>
      </c>
      <c r="N83" s="22">
        <v>0.83666061705989114</v>
      </c>
      <c r="O83" s="22">
        <v>21.487515494953072</v>
      </c>
      <c r="P83" s="22">
        <v>0.80132450331125826</v>
      </c>
      <c r="Q83" s="22">
        <v>-1.2816901408450705</v>
      </c>
      <c r="R83" s="22">
        <v>20.929558113312439</v>
      </c>
      <c r="S83" s="22">
        <v>22.374852141145816</v>
      </c>
      <c r="T83" s="22">
        <v>43.304410254458254</v>
      </c>
      <c r="U83" s="14">
        <v>0.48331239220969902</v>
      </c>
      <c r="V83" s="14">
        <v>0.51668760779030098</v>
      </c>
      <c r="W83" t="s">
        <v>308</v>
      </c>
      <c r="X83" t="b">
        <v>1</v>
      </c>
    </row>
    <row r="84" spans="1:24" x14ac:dyDescent="0.25">
      <c r="A84" t="s">
        <v>7</v>
      </c>
      <c r="B84" t="s">
        <v>2</v>
      </c>
      <c r="C84">
        <v>3</v>
      </c>
      <c r="D84">
        <v>2</v>
      </c>
      <c r="E84" t="s">
        <v>309</v>
      </c>
      <c r="F84" s="22">
        <v>1.7094017094017093</v>
      </c>
      <c r="G84" s="22">
        <v>-0.70294784580498859</v>
      </c>
      <c r="H84" s="22">
        <v>1.7094017094017093</v>
      </c>
      <c r="I84" s="22">
        <v>23.697042619213477</v>
      </c>
      <c r="J84" s="22">
        <v>1.8681318681318682</v>
      </c>
      <c r="K84" s="22">
        <v>-0.26490066225165565</v>
      </c>
      <c r="L84" s="22">
        <v>0.58500000000000008</v>
      </c>
      <c r="M84" s="22">
        <v>-1.4225806451612903</v>
      </c>
      <c r="N84" s="22">
        <v>0.58402662229617308</v>
      </c>
      <c r="O84" s="22">
        <v>16.878841323285766</v>
      </c>
      <c r="P84" s="22">
        <v>0.53216374269005839</v>
      </c>
      <c r="Q84" s="22">
        <v>-3.6829268292682928</v>
      </c>
      <c r="R84" s="22">
        <v>29.416935867996727</v>
      </c>
      <c r="S84" s="22">
        <v>13.474524213842415</v>
      </c>
      <c r="T84" s="22">
        <v>42.891460081839142</v>
      </c>
      <c r="U84" s="14">
        <v>0.68584598919849504</v>
      </c>
      <c r="V84" s="14">
        <v>0.31415401080150501</v>
      </c>
      <c r="W84" t="s">
        <v>309</v>
      </c>
      <c r="X84" t="b">
        <v>1</v>
      </c>
    </row>
    <row r="85" spans="1:24" x14ac:dyDescent="0.25">
      <c r="A85" t="s">
        <v>6</v>
      </c>
      <c r="B85" t="s">
        <v>13</v>
      </c>
      <c r="C85">
        <v>2</v>
      </c>
      <c r="D85">
        <v>1</v>
      </c>
      <c r="E85" t="s">
        <v>309</v>
      </c>
      <c r="F85" s="22">
        <v>0.77057793345008752</v>
      </c>
      <c r="G85" s="22">
        <v>-0.57742782152230965</v>
      </c>
      <c r="H85" s="22">
        <v>1.0507880910683012</v>
      </c>
      <c r="I85" s="22">
        <v>20.153159605531378</v>
      </c>
      <c r="J85" s="22">
        <v>0.93567251461988299</v>
      </c>
      <c r="K85" s="22">
        <v>-0.37037037037037041</v>
      </c>
      <c r="L85" s="22">
        <v>1.2977272727272728</v>
      </c>
      <c r="M85" s="22">
        <v>-1.7318181818181819</v>
      </c>
      <c r="N85" s="22">
        <v>0.95008319467554081</v>
      </c>
      <c r="O85" s="22">
        <v>19.846919249904325</v>
      </c>
      <c r="P85" s="22">
        <v>1.0621118012422359</v>
      </c>
      <c r="Q85" s="22">
        <v>-2.6129032258064515</v>
      </c>
      <c r="R85" s="22">
        <v>23.060519950415824</v>
      </c>
      <c r="S85" s="22">
        <v>18.812120110924738</v>
      </c>
      <c r="T85" s="22">
        <v>41.872640061340562</v>
      </c>
      <c r="U85" s="14">
        <v>0.55073002124140569</v>
      </c>
      <c r="V85" s="14">
        <v>0.44926997875859426</v>
      </c>
      <c r="W85" t="s">
        <v>309</v>
      </c>
      <c r="X85" t="b">
        <v>1</v>
      </c>
    </row>
    <row r="86" spans="1:24" x14ac:dyDescent="0.25">
      <c r="A86" t="s">
        <v>36</v>
      </c>
      <c r="B86" t="s">
        <v>32</v>
      </c>
      <c r="C86">
        <v>0</v>
      </c>
      <c r="D86">
        <v>1</v>
      </c>
      <c r="E86" t="s">
        <v>308</v>
      </c>
      <c r="F86" s="22">
        <v>0.44563279857397503</v>
      </c>
      <c r="G86" s="22">
        <v>-1.4285714285714286</v>
      </c>
      <c r="H86" s="22">
        <v>0.43782837127845881</v>
      </c>
      <c r="I86" s="22">
        <v>17.540635230601346</v>
      </c>
      <c r="J86" s="22">
        <v>0.35087719298245612</v>
      </c>
      <c r="K86" s="22">
        <v>-2.087912087912088</v>
      </c>
      <c r="L86" s="22">
        <v>2.2440000000000002</v>
      </c>
      <c r="M86" s="22">
        <v>-0.70000000000000007</v>
      </c>
      <c r="N86" s="22">
        <v>2.2749003984063743</v>
      </c>
      <c r="O86" s="22">
        <v>22.802697924169998</v>
      </c>
      <c r="P86" s="22">
        <v>2.8032786885245904</v>
      </c>
      <c r="Q86" s="22">
        <v>-0.47643979057591618</v>
      </c>
      <c r="R86" s="22">
        <v>16.021414580800354</v>
      </c>
      <c r="S86" s="22">
        <v>28.948437220525044</v>
      </c>
      <c r="T86" s="22">
        <v>44.969851801325397</v>
      </c>
      <c r="U86" s="14">
        <v>0.35627012184923756</v>
      </c>
      <c r="V86" s="14">
        <v>0.64372987815076244</v>
      </c>
      <c r="W86" t="s">
        <v>308</v>
      </c>
      <c r="X86" t="b">
        <v>1</v>
      </c>
    </row>
    <row r="87" spans="1:24" x14ac:dyDescent="0.25">
      <c r="A87" t="s">
        <v>8</v>
      </c>
      <c r="B87" t="s">
        <v>35</v>
      </c>
      <c r="C87">
        <v>2</v>
      </c>
      <c r="D87">
        <v>0</v>
      </c>
      <c r="E87" t="s">
        <v>309</v>
      </c>
      <c r="F87" s="22">
        <v>1.3793103448275861</v>
      </c>
      <c r="G87" s="22">
        <v>-0.97447795823665895</v>
      </c>
      <c r="H87" s="22">
        <v>1.3879003558718861</v>
      </c>
      <c r="I87" s="22">
        <v>20.662198925087921</v>
      </c>
      <c r="J87" s="22">
        <v>1.9607843137254903</v>
      </c>
      <c r="K87" s="22">
        <v>-0.91603053435114501</v>
      </c>
      <c r="L87" s="22">
        <v>0.72500000000000009</v>
      </c>
      <c r="M87" s="22">
        <v>-1.0261904761904763</v>
      </c>
      <c r="N87" s="22">
        <v>0.71867007672634275</v>
      </c>
      <c r="O87" s="22">
        <v>19.357780489371269</v>
      </c>
      <c r="P87" s="22">
        <v>0.50495049504950495</v>
      </c>
      <c r="Q87" s="22">
        <v>-1.0826446280991735</v>
      </c>
      <c r="R87" s="22">
        <v>24.674669719271336</v>
      </c>
      <c r="S87" s="22">
        <v>19.197565956857467</v>
      </c>
      <c r="T87" s="22">
        <v>43.872235676128803</v>
      </c>
      <c r="U87" s="14">
        <v>0.56242106970393124</v>
      </c>
      <c r="V87" s="14">
        <v>0.43757893029606876</v>
      </c>
      <c r="W87" t="s">
        <v>309</v>
      </c>
      <c r="X87" t="b">
        <v>1</v>
      </c>
    </row>
    <row r="88" spans="1:24" x14ac:dyDescent="0.25">
      <c r="A88" t="s">
        <v>1</v>
      </c>
      <c r="B88" t="s">
        <v>5</v>
      </c>
      <c r="C88">
        <v>3</v>
      </c>
      <c r="D88">
        <v>0</v>
      </c>
      <c r="E88" t="s">
        <v>309</v>
      </c>
      <c r="F88" s="22">
        <v>1.1387900355871885</v>
      </c>
      <c r="G88" s="22">
        <v>-1.0826210826210825</v>
      </c>
      <c r="H88" s="22">
        <v>1.0591900311526479</v>
      </c>
      <c r="I88" s="22">
        <v>19.303581404009684</v>
      </c>
      <c r="J88" s="22">
        <v>1.267605633802817</v>
      </c>
      <c r="K88" s="22">
        <v>-1.1450381679389314</v>
      </c>
      <c r="L88" s="22">
        <v>0.87812500000000004</v>
      </c>
      <c r="M88" s="22">
        <v>-0.92368421052631577</v>
      </c>
      <c r="N88" s="22">
        <v>0.94134897360703818</v>
      </c>
      <c r="O88" s="22">
        <v>20.720210918911967</v>
      </c>
      <c r="P88" s="22">
        <v>0.78021978021978022</v>
      </c>
      <c r="Q88" s="22">
        <v>-0.86754966887417218</v>
      </c>
      <c r="R88" s="22">
        <v>21.56858324669194</v>
      </c>
      <c r="S88" s="22">
        <v>21.528670793338296</v>
      </c>
      <c r="T88" s="22">
        <v>43.097254040030236</v>
      </c>
      <c r="U88" s="14">
        <v>0.5004630510022352</v>
      </c>
      <c r="V88" s="14">
        <v>0.4995369489977648</v>
      </c>
      <c r="W88" t="s">
        <v>309</v>
      </c>
      <c r="X88" t="b">
        <v>1</v>
      </c>
    </row>
    <row r="89" spans="1:24" x14ac:dyDescent="0.25">
      <c r="A89" t="s">
        <v>36</v>
      </c>
      <c r="B89" t="s">
        <v>11</v>
      </c>
      <c r="C89">
        <v>0</v>
      </c>
      <c r="D89">
        <v>2</v>
      </c>
      <c r="E89" t="s">
        <v>308</v>
      </c>
      <c r="F89" s="22">
        <v>0.8038585209003215</v>
      </c>
      <c r="G89" s="22">
        <v>-1.3216957605985038</v>
      </c>
      <c r="H89" s="22">
        <v>0.59382422802850354</v>
      </c>
      <c r="I89" s="22">
        <v>18.897345461295714</v>
      </c>
      <c r="J89" s="22">
        <v>0.54054054054054057</v>
      </c>
      <c r="K89" s="22">
        <v>-1.5702479338842976</v>
      </c>
      <c r="L89" s="22">
        <v>1.244</v>
      </c>
      <c r="M89" s="22">
        <v>-0.75660377358490571</v>
      </c>
      <c r="N89" s="22">
        <v>1.6772908366533865</v>
      </c>
      <c r="O89" s="22">
        <v>21.165608015192198</v>
      </c>
      <c r="P89" s="22">
        <v>1.819672131147541</v>
      </c>
      <c r="Q89" s="22">
        <v>-0.63350785340314131</v>
      </c>
      <c r="R89" s="22">
        <v>18.840806309096394</v>
      </c>
      <c r="S89" s="22">
        <v>24.516459356005079</v>
      </c>
      <c r="T89" s="22">
        <v>43.357265665101473</v>
      </c>
      <c r="U89" s="14">
        <v>0.43454784382912487</v>
      </c>
      <c r="V89" s="14">
        <v>0.56545215617087508</v>
      </c>
      <c r="W89" t="s">
        <v>308</v>
      </c>
      <c r="X89" t="b">
        <v>1</v>
      </c>
    </row>
    <row r="90" spans="1:24" x14ac:dyDescent="0.25">
      <c r="A90" t="s">
        <v>2</v>
      </c>
      <c r="B90" t="s">
        <v>1</v>
      </c>
      <c r="C90">
        <v>2</v>
      </c>
      <c r="D90">
        <v>1</v>
      </c>
      <c r="E90" t="s">
        <v>309</v>
      </c>
      <c r="F90" s="22">
        <v>1.0903426791277258</v>
      </c>
      <c r="G90" s="22">
        <v>-1.1548556430446193</v>
      </c>
      <c r="H90" s="22">
        <v>1.0263929618768328</v>
      </c>
      <c r="I90" s="22">
        <v>20.307375731464216</v>
      </c>
      <c r="J90" s="22">
        <v>0.98901098901098905</v>
      </c>
      <c r="K90" s="22">
        <v>-0.99337748344370869</v>
      </c>
      <c r="L90" s="22">
        <v>0.91714285714285715</v>
      </c>
      <c r="M90" s="22">
        <v>-0.86590909090909096</v>
      </c>
      <c r="N90" s="22">
        <v>0.97150997150997154</v>
      </c>
      <c r="O90" s="22">
        <v>19.696029383826229</v>
      </c>
      <c r="P90" s="22">
        <v>1</v>
      </c>
      <c r="Q90" s="22">
        <v>-1</v>
      </c>
      <c r="R90" s="22">
        <v>22.328133696741009</v>
      </c>
      <c r="S90" s="22">
        <v>20.718773121569967</v>
      </c>
      <c r="T90" s="22">
        <v>43.046906818310973</v>
      </c>
      <c r="U90" s="14">
        <v>0.51869310357145648</v>
      </c>
      <c r="V90" s="14">
        <v>0.48130689642854363</v>
      </c>
      <c r="W90" t="s">
        <v>309</v>
      </c>
      <c r="X90" t="b">
        <v>1</v>
      </c>
    </row>
    <row r="91" spans="1:24" x14ac:dyDescent="0.25">
      <c r="A91" t="s">
        <v>32</v>
      </c>
      <c r="B91" t="s">
        <v>36</v>
      </c>
      <c r="C91">
        <v>4</v>
      </c>
      <c r="D91">
        <v>0</v>
      </c>
      <c r="E91" t="s">
        <v>309</v>
      </c>
      <c r="F91" s="22">
        <v>2.2310756972111552</v>
      </c>
      <c r="G91" s="22">
        <v>-0.69679849340866284</v>
      </c>
      <c r="H91" s="22">
        <v>2.2709163346613543</v>
      </c>
      <c r="I91" s="22">
        <v>22.801388252242813</v>
      </c>
      <c r="J91" s="22">
        <v>2.7868852459016393</v>
      </c>
      <c r="K91" s="22">
        <v>-0.47120418848167533</v>
      </c>
      <c r="L91" s="22">
        <v>0.44821428571428573</v>
      </c>
      <c r="M91" s="22">
        <v>-1.4351351351351351</v>
      </c>
      <c r="N91" s="22">
        <v>0.43957968476357268</v>
      </c>
      <c r="O91" s="22">
        <v>17.541783929699616</v>
      </c>
      <c r="P91" s="22">
        <v>0.35672514619883033</v>
      </c>
      <c r="Q91" s="22">
        <v>-2.098901098901099</v>
      </c>
      <c r="R91" s="22">
        <v>30.368375990532957</v>
      </c>
      <c r="S91" s="22">
        <v>15.252266812340071</v>
      </c>
      <c r="T91" s="22">
        <v>45.620642802873029</v>
      </c>
      <c r="U91" s="14">
        <v>0.66567181268696329</v>
      </c>
      <c r="V91" s="14">
        <v>0.33432818731303665</v>
      </c>
      <c r="W91" t="s">
        <v>309</v>
      </c>
      <c r="X91" t="b">
        <v>1</v>
      </c>
    </row>
    <row r="92" spans="1:24" x14ac:dyDescent="0.25">
      <c r="A92" t="s">
        <v>14</v>
      </c>
      <c r="B92" t="s">
        <v>8</v>
      </c>
      <c r="C92">
        <v>3</v>
      </c>
      <c r="D92">
        <v>1</v>
      </c>
      <c r="E92" t="s">
        <v>309</v>
      </c>
      <c r="F92" s="22">
        <v>0.94182825484764543</v>
      </c>
      <c r="G92" s="22">
        <v>-0.83135391923990498</v>
      </c>
      <c r="H92" s="22">
        <v>0.92071611253196928</v>
      </c>
      <c r="I92" s="22">
        <v>21.681330678826022</v>
      </c>
      <c r="J92" s="22">
        <v>0.8910891089108911</v>
      </c>
      <c r="K92" s="22">
        <v>-1.0743801652892562</v>
      </c>
      <c r="L92" s="22">
        <v>1.0617647058823529</v>
      </c>
      <c r="M92" s="22">
        <v>-1.2028571428571428</v>
      </c>
      <c r="N92" s="22">
        <v>1.0831024930747923</v>
      </c>
      <c r="O92" s="22">
        <v>18.447959244120607</v>
      </c>
      <c r="P92" s="22">
        <v>1.1098901098901099</v>
      </c>
      <c r="Q92" s="22">
        <v>-0.92366412213740456</v>
      </c>
      <c r="R92" s="22">
        <v>23.655691574116737</v>
      </c>
      <c r="S92" s="22">
        <v>19.576195287973317</v>
      </c>
      <c r="T92" s="22">
        <v>43.23188686209005</v>
      </c>
      <c r="U92" s="14">
        <v>0.54718156645761307</v>
      </c>
      <c r="V92" s="14">
        <v>0.45281843354238699</v>
      </c>
      <c r="W92" t="s">
        <v>309</v>
      </c>
      <c r="X92" t="b">
        <v>1</v>
      </c>
    </row>
    <row r="93" spans="1:24" x14ac:dyDescent="0.25">
      <c r="A93" t="s">
        <v>1</v>
      </c>
      <c r="B93" t="s">
        <v>2</v>
      </c>
      <c r="C93">
        <v>2</v>
      </c>
      <c r="D93">
        <v>1</v>
      </c>
      <c r="E93" t="s">
        <v>309</v>
      </c>
      <c r="F93" s="22">
        <v>0.9116809116809117</v>
      </c>
      <c r="G93" s="22">
        <v>-0.86167800453514731</v>
      </c>
      <c r="H93" s="22">
        <v>0.96866096866096862</v>
      </c>
      <c r="I93" s="22">
        <v>19.694762839592176</v>
      </c>
      <c r="J93" s="22">
        <v>0.98901098901098905</v>
      </c>
      <c r="K93" s="22">
        <v>-0.99337748344370869</v>
      </c>
      <c r="L93" s="22">
        <v>1.096875</v>
      </c>
      <c r="M93" s="22">
        <v>-1.1605263157894736</v>
      </c>
      <c r="N93" s="22">
        <v>1.0293255131964809</v>
      </c>
      <c r="O93" s="22">
        <v>20.308661822390842</v>
      </c>
      <c r="P93" s="22">
        <v>1</v>
      </c>
      <c r="Q93" s="22">
        <v>-1</v>
      </c>
      <c r="R93" s="22">
        <v>21.744513232014501</v>
      </c>
      <c r="S93" s="22">
        <v>21.27433601979785</v>
      </c>
      <c r="T93" s="22">
        <v>43.018849251812355</v>
      </c>
      <c r="U93" s="14">
        <v>0.50546478137367701</v>
      </c>
      <c r="V93" s="14">
        <v>0.49453521862632288</v>
      </c>
      <c r="W93" t="s">
        <v>309</v>
      </c>
      <c r="X93" t="b">
        <v>1</v>
      </c>
    </row>
    <row r="94" spans="1:24" x14ac:dyDescent="0.25">
      <c r="A94" t="s">
        <v>14</v>
      </c>
      <c r="B94" t="s">
        <v>6</v>
      </c>
      <c r="C94">
        <v>0</v>
      </c>
      <c r="D94">
        <v>1</v>
      </c>
      <c r="E94" t="s">
        <v>308</v>
      </c>
      <c r="F94" s="22">
        <v>0.77097505668934241</v>
      </c>
      <c r="G94" s="22">
        <v>-1.5837104072398189</v>
      </c>
      <c r="H94" s="22">
        <v>0.59900166389351084</v>
      </c>
      <c r="I94" s="22">
        <v>18.457164725821443</v>
      </c>
      <c r="J94" s="22">
        <v>0.55900621118012417</v>
      </c>
      <c r="K94" s="22">
        <v>-4.193548387096774</v>
      </c>
      <c r="L94" s="22">
        <v>1.2970588235294118</v>
      </c>
      <c r="M94" s="22">
        <v>-0.63142857142857145</v>
      </c>
      <c r="N94" s="22">
        <v>1.6648199445983378</v>
      </c>
      <c r="O94" s="22">
        <v>21.670517149457972</v>
      </c>
      <c r="P94" s="22">
        <v>1.7692307692307694</v>
      </c>
      <c r="Q94" s="22">
        <v>-0.23664122137404581</v>
      </c>
      <c r="R94" s="22">
        <v>15.339333306410222</v>
      </c>
      <c r="S94" s="22">
        <v>25.533556894013874</v>
      </c>
      <c r="T94" s="22">
        <v>40.872890200424095</v>
      </c>
      <c r="U94" s="14">
        <v>0.37529358044396532</v>
      </c>
      <c r="V94" s="14">
        <v>0.62470641955603468</v>
      </c>
      <c r="W94" t="s">
        <v>308</v>
      </c>
      <c r="X94" t="b">
        <v>1</v>
      </c>
    </row>
    <row r="95" spans="1:24" x14ac:dyDescent="0.25">
      <c r="A95" t="s">
        <v>12</v>
      </c>
      <c r="B95" t="s">
        <v>11</v>
      </c>
      <c r="C95">
        <v>1</v>
      </c>
      <c r="D95">
        <v>2</v>
      </c>
      <c r="E95" t="s">
        <v>308</v>
      </c>
      <c r="F95" s="22">
        <v>1.5755627009646302</v>
      </c>
      <c r="G95" s="22">
        <v>-0.74812967581047374</v>
      </c>
      <c r="H95" s="22">
        <v>1.0926365795724464</v>
      </c>
      <c r="I95" s="22">
        <v>22.523358703050555</v>
      </c>
      <c r="J95" s="22">
        <v>1.0810810810810811</v>
      </c>
      <c r="K95" s="22">
        <v>-0.74380165289256206</v>
      </c>
      <c r="L95" s="22">
        <v>0.63469387755102047</v>
      </c>
      <c r="M95" s="22">
        <v>-1.3366666666666667</v>
      </c>
      <c r="N95" s="22">
        <v>0.91323210412147504</v>
      </c>
      <c r="O95" s="22">
        <v>17.75836492500412</v>
      </c>
      <c r="P95" s="22">
        <v>0.91735537190082639</v>
      </c>
      <c r="Q95" s="22">
        <v>-1.3296703296703296</v>
      </c>
      <c r="R95" s="22">
        <v>26.019743122763963</v>
      </c>
      <c r="S95" s="22">
        <v>17.557309282240446</v>
      </c>
      <c r="T95" s="22">
        <v>43.577052405004409</v>
      </c>
      <c r="U95" s="14">
        <v>0.59709736401941316</v>
      </c>
      <c r="V95" s="14">
        <v>0.40290263598058679</v>
      </c>
      <c r="W95" t="s">
        <v>309</v>
      </c>
      <c r="X95" t="b">
        <v>0</v>
      </c>
    </row>
    <row r="96" spans="1:24" x14ac:dyDescent="0.25">
      <c r="A96" t="s">
        <v>7</v>
      </c>
      <c r="B96" t="s">
        <v>4</v>
      </c>
      <c r="C96">
        <v>3</v>
      </c>
      <c r="D96">
        <v>1</v>
      </c>
      <c r="E96" t="s">
        <v>309</v>
      </c>
      <c r="F96" s="22">
        <v>1.3921113689095128</v>
      </c>
      <c r="G96" s="22">
        <v>-0.70294784580498859</v>
      </c>
      <c r="H96" s="22">
        <v>1.3921113689095128</v>
      </c>
      <c r="I96" s="22">
        <v>22.704932953097504</v>
      </c>
      <c r="J96" s="22">
        <v>1.6831683168316833</v>
      </c>
      <c r="K96" s="22">
        <v>-0.43956043956043955</v>
      </c>
      <c r="L96" s="22">
        <v>0.71833333333333338</v>
      </c>
      <c r="M96" s="22">
        <v>-1.4225806451612903</v>
      </c>
      <c r="N96" s="22">
        <v>0.7171381031613977</v>
      </c>
      <c r="O96" s="22">
        <v>17.616375394153174</v>
      </c>
      <c r="P96" s="22">
        <v>0.59064327485380108</v>
      </c>
      <c r="Q96" s="22">
        <v>-2.2195121951219514</v>
      </c>
      <c r="R96" s="22">
        <v>27.331306508501925</v>
      </c>
      <c r="S96" s="22">
        <v>16.000397265218464</v>
      </c>
      <c r="T96" s="22">
        <v>43.331703773720392</v>
      </c>
      <c r="U96" s="14">
        <v>0.63074617723842397</v>
      </c>
      <c r="V96" s="14">
        <v>0.36925382276157598</v>
      </c>
      <c r="W96" t="s">
        <v>309</v>
      </c>
      <c r="X96" t="b">
        <v>1</v>
      </c>
    </row>
    <row r="97" spans="1:24" x14ac:dyDescent="0.25">
      <c r="A97" t="s">
        <v>14</v>
      </c>
      <c r="B97" t="s">
        <v>35</v>
      </c>
      <c r="C97">
        <v>1</v>
      </c>
      <c r="D97">
        <v>2</v>
      </c>
      <c r="E97" t="s">
        <v>308</v>
      </c>
      <c r="F97" s="22">
        <v>1.3026819923371646</v>
      </c>
      <c r="G97" s="22">
        <v>-0.81206496519721572</v>
      </c>
      <c r="H97" s="22">
        <v>1.2811387900355871</v>
      </c>
      <c r="I97" s="22">
        <v>22.400636984937961</v>
      </c>
      <c r="J97" s="22">
        <v>1.7647058823529413</v>
      </c>
      <c r="K97" s="22">
        <v>-0.99236641221374045</v>
      </c>
      <c r="L97" s="22">
        <v>0.76764705882352946</v>
      </c>
      <c r="M97" s="22">
        <v>-1.2314285714285715</v>
      </c>
      <c r="N97" s="22">
        <v>0.77839335180055402</v>
      </c>
      <c r="O97" s="22">
        <v>17.855577276227713</v>
      </c>
      <c r="P97" s="22">
        <v>0.56043956043956045</v>
      </c>
      <c r="Q97" s="22">
        <v>-1</v>
      </c>
      <c r="R97" s="22">
        <v>26.191968885865332</v>
      </c>
      <c r="S97" s="22">
        <v>17.730628675862786</v>
      </c>
      <c r="T97" s="22">
        <v>43.922597561728118</v>
      </c>
      <c r="U97" s="14">
        <v>0.59632103609208353</v>
      </c>
      <c r="V97" s="14">
        <v>0.40367896390791647</v>
      </c>
      <c r="W97" t="s">
        <v>309</v>
      </c>
      <c r="X97" t="b">
        <v>0</v>
      </c>
    </row>
    <row r="98" spans="1:24" x14ac:dyDescent="0.25">
      <c r="A98" t="s">
        <v>10</v>
      </c>
      <c r="B98" t="s">
        <v>34</v>
      </c>
      <c r="C98">
        <v>1</v>
      </c>
      <c r="D98">
        <v>0</v>
      </c>
      <c r="E98" t="s">
        <v>309</v>
      </c>
      <c r="F98" s="22">
        <v>1.1808118081180812</v>
      </c>
      <c r="G98" s="22">
        <v>-0.56497175141242939</v>
      </c>
      <c r="H98" s="22">
        <v>1.8900343642611683</v>
      </c>
      <c r="I98" s="22">
        <v>22.171323866239124</v>
      </c>
      <c r="J98" s="22">
        <v>2.1126760563380285</v>
      </c>
      <c r="K98" s="22">
        <v>-0.40935672514619881</v>
      </c>
      <c r="L98" s="22">
        <v>0.84687500000000004</v>
      </c>
      <c r="M98" s="22">
        <v>-1.77</v>
      </c>
      <c r="N98" s="22">
        <v>0.52813067150635207</v>
      </c>
      <c r="O98" s="22">
        <v>18.040257363791984</v>
      </c>
      <c r="P98" s="22">
        <v>0.47019867549668876</v>
      </c>
      <c r="Q98" s="22">
        <v>-2.4084507042253525</v>
      </c>
      <c r="R98" s="22">
        <v>27.699543499317659</v>
      </c>
      <c r="S98" s="22">
        <v>15.707011006569672</v>
      </c>
      <c r="T98" s="22">
        <v>43.406554505887328</v>
      </c>
      <c r="U98" s="14">
        <v>0.63814195378167393</v>
      </c>
      <c r="V98" s="14">
        <v>0.36185804621832618</v>
      </c>
      <c r="W98" t="s">
        <v>309</v>
      </c>
      <c r="X98" t="b">
        <v>1</v>
      </c>
    </row>
    <row r="99" spans="1:24" x14ac:dyDescent="0.25">
      <c r="A99" t="s">
        <v>13</v>
      </c>
      <c r="B99" t="s">
        <v>9</v>
      </c>
      <c r="C99">
        <v>0</v>
      </c>
      <c r="D99">
        <v>1</v>
      </c>
      <c r="E99" t="s">
        <v>308</v>
      </c>
      <c r="F99" s="22">
        <v>1.6239316239316239</v>
      </c>
      <c r="G99" s="22">
        <v>-0.62193126022913259</v>
      </c>
      <c r="H99" s="22">
        <v>2.5791855203619907</v>
      </c>
      <c r="I99" s="22">
        <v>24.006348786455924</v>
      </c>
      <c r="J99" s="22">
        <v>4.1463414634146343</v>
      </c>
      <c r="K99" s="22">
        <v>-0.46783625730994149</v>
      </c>
      <c r="L99" s="22">
        <v>0.61578947368421055</v>
      </c>
      <c r="M99" s="22">
        <v>-1.6078947368421053</v>
      </c>
      <c r="N99" s="22">
        <v>0.38704028021015763</v>
      </c>
      <c r="O99" s="22">
        <v>16.661340972949148</v>
      </c>
      <c r="P99" s="22">
        <v>0.23976608187134499</v>
      </c>
      <c r="Q99" s="22">
        <v>-2.1111111111111112</v>
      </c>
      <c r="R99" s="22">
        <v>32.829341870456354</v>
      </c>
      <c r="S99" s="22">
        <v>14.184930960761644</v>
      </c>
      <c r="T99" s="22">
        <v>47.014272831217994</v>
      </c>
      <c r="U99" s="14">
        <v>0.69828458239297297</v>
      </c>
      <c r="V99" s="14">
        <v>0.30171541760702708</v>
      </c>
      <c r="W99" t="s">
        <v>309</v>
      </c>
      <c r="X99" t="b">
        <v>0</v>
      </c>
    </row>
    <row r="100" spans="1:24" x14ac:dyDescent="0.25">
      <c r="A100" t="s">
        <v>2</v>
      </c>
      <c r="B100" t="s">
        <v>12</v>
      </c>
      <c r="C100">
        <v>1</v>
      </c>
      <c r="D100">
        <v>0</v>
      </c>
      <c r="E100" t="s">
        <v>309</v>
      </c>
      <c r="F100" s="22">
        <v>0.71283095723014256</v>
      </c>
      <c r="G100" s="22">
        <v>-1.4617940199335548</v>
      </c>
      <c r="H100" s="22">
        <v>0.75921908893709322</v>
      </c>
      <c r="I100" s="22">
        <v>17.350695016757321</v>
      </c>
      <c r="J100" s="22">
        <v>0.74380165289256206</v>
      </c>
      <c r="K100" s="22">
        <v>-1.6483516483516485</v>
      </c>
      <c r="L100" s="22">
        <v>1.4028571428571428</v>
      </c>
      <c r="M100" s="22">
        <v>-0.68409090909090908</v>
      </c>
      <c r="N100" s="22">
        <v>1.3133903133903133</v>
      </c>
      <c r="O100" s="22">
        <v>23.052371604078274</v>
      </c>
      <c r="P100" s="22">
        <v>1.3296703296703296</v>
      </c>
      <c r="Q100" s="22">
        <v>-0.60264900662251653</v>
      </c>
      <c r="R100" s="22">
        <v>17.279221099908508</v>
      </c>
      <c r="S100" s="22">
        <v>25.811549474282632</v>
      </c>
      <c r="T100" s="22">
        <v>43.09077057419114</v>
      </c>
      <c r="U100" s="14">
        <v>0.40099587149777621</v>
      </c>
      <c r="V100" s="14">
        <v>0.59900412850222373</v>
      </c>
      <c r="W100" t="s">
        <v>308</v>
      </c>
      <c r="X100" t="b">
        <v>0</v>
      </c>
    </row>
    <row r="101" spans="1:24" x14ac:dyDescent="0.25">
      <c r="A101" t="s">
        <v>14</v>
      </c>
      <c r="B101" t="s">
        <v>13</v>
      </c>
      <c r="C101">
        <v>1</v>
      </c>
      <c r="D101">
        <v>2</v>
      </c>
      <c r="E101" t="s">
        <v>308</v>
      </c>
      <c r="F101" s="22">
        <v>0.59544658493870406</v>
      </c>
      <c r="G101" s="22">
        <v>-0.9186351706036745</v>
      </c>
      <c r="H101" s="22">
        <v>0.63047285464098068</v>
      </c>
      <c r="I101" s="22">
        <v>18.599526196903753</v>
      </c>
      <c r="J101" s="22">
        <v>0.52631578947368418</v>
      </c>
      <c r="K101" s="22">
        <v>-1.6049382716049383</v>
      </c>
      <c r="L101" s="22">
        <v>1.6794117647058824</v>
      </c>
      <c r="M101" s="22">
        <v>-1.0885714285714285</v>
      </c>
      <c r="N101" s="22">
        <v>1.5817174515235457</v>
      </c>
      <c r="O101" s="22">
        <v>21.504650198447962</v>
      </c>
      <c r="P101" s="22">
        <v>1.8791208791208793</v>
      </c>
      <c r="Q101" s="22">
        <v>-0.61832061068702293</v>
      </c>
      <c r="R101" s="22">
        <v>18.719597382935934</v>
      </c>
      <c r="S101" s="22">
        <v>24.93800825453982</v>
      </c>
      <c r="T101" s="22">
        <v>43.657605637475754</v>
      </c>
      <c r="U101" s="14">
        <v>0.42878204403557585</v>
      </c>
      <c r="V101" s="14">
        <v>0.57121795596442415</v>
      </c>
      <c r="W101" t="s">
        <v>308</v>
      </c>
      <c r="X101" t="b">
        <v>1</v>
      </c>
    </row>
    <row r="102" spans="1:24" x14ac:dyDescent="0.25">
      <c r="A102" t="s">
        <v>7</v>
      </c>
      <c r="B102" t="s">
        <v>10</v>
      </c>
      <c r="C102">
        <v>4</v>
      </c>
      <c r="D102">
        <v>2</v>
      </c>
      <c r="E102" t="s">
        <v>309</v>
      </c>
      <c r="F102" s="22">
        <v>1.8691588785046729</v>
      </c>
      <c r="G102" s="22">
        <v>-1.0299003322259135</v>
      </c>
      <c r="H102" s="22">
        <v>1.0889292196007259</v>
      </c>
      <c r="I102" s="22">
        <v>22.088424532199991</v>
      </c>
      <c r="J102" s="22">
        <v>1.1258278145695364</v>
      </c>
      <c r="K102" s="22">
        <v>-0.56338028169014087</v>
      </c>
      <c r="L102" s="22">
        <v>0.53500000000000003</v>
      </c>
      <c r="M102" s="22">
        <v>-0.97096774193548396</v>
      </c>
      <c r="N102" s="22">
        <v>0.91680532445923457</v>
      </c>
      <c r="O102" s="22">
        <v>18.108064774731439</v>
      </c>
      <c r="P102" s="22">
        <v>0.88304093567251452</v>
      </c>
      <c r="Q102" s="22">
        <v>-1.7317073170731707</v>
      </c>
      <c r="R102" s="22">
        <v>25.808012822506818</v>
      </c>
      <c r="S102" s="22">
        <v>17.740235975854535</v>
      </c>
      <c r="T102" s="22">
        <v>43.548248798361357</v>
      </c>
      <c r="U102" s="14">
        <v>0.59263032463151377</v>
      </c>
      <c r="V102" s="14">
        <v>0.40736967536848623</v>
      </c>
      <c r="W102" t="s">
        <v>309</v>
      </c>
      <c r="X102" t="b">
        <v>1</v>
      </c>
    </row>
    <row r="103" spans="1:24" x14ac:dyDescent="0.25">
      <c r="A103" t="s">
        <v>6</v>
      </c>
      <c r="B103" t="s">
        <v>1</v>
      </c>
      <c r="C103">
        <v>3</v>
      </c>
      <c r="D103">
        <v>0</v>
      </c>
      <c r="E103" t="s">
        <v>309</v>
      </c>
      <c r="F103" s="22">
        <v>1.3707165109034267</v>
      </c>
      <c r="G103" s="22">
        <v>-0.57742782152230965</v>
      </c>
      <c r="H103" s="22">
        <v>1.7595307917888563</v>
      </c>
      <c r="I103" s="22">
        <v>23.522603048035499</v>
      </c>
      <c r="J103" s="22">
        <v>1.7582417582417582</v>
      </c>
      <c r="K103" s="22">
        <v>-0.19867549668874174</v>
      </c>
      <c r="L103" s="22">
        <v>0.72954545454545461</v>
      </c>
      <c r="M103" s="22">
        <v>-1.7318181818181819</v>
      </c>
      <c r="N103" s="22">
        <v>0.56738768718802002</v>
      </c>
      <c r="O103" s="22">
        <v>17.003991033841782</v>
      </c>
      <c r="P103" s="22">
        <v>0.56521739130434778</v>
      </c>
      <c r="Q103" s="22">
        <v>-4.870967741935484</v>
      </c>
      <c r="R103" s="22">
        <v>29.016738230296415</v>
      </c>
      <c r="S103" s="22">
        <v>12.263355643125937</v>
      </c>
      <c r="T103" s="22">
        <v>41.280093873422352</v>
      </c>
      <c r="U103" s="14">
        <v>0.70292326173653552</v>
      </c>
      <c r="V103" s="14">
        <v>0.29707673826346453</v>
      </c>
      <c r="W103" t="s">
        <v>309</v>
      </c>
      <c r="X103" t="b">
        <v>1</v>
      </c>
    </row>
    <row r="104" spans="1:24" x14ac:dyDescent="0.25">
      <c r="A104" t="s">
        <v>36</v>
      </c>
      <c r="B104" t="s">
        <v>0</v>
      </c>
      <c r="C104">
        <v>1</v>
      </c>
      <c r="D104">
        <v>4</v>
      </c>
      <c r="E104" t="s">
        <v>308</v>
      </c>
      <c r="F104" s="22">
        <v>0.39619651347068147</v>
      </c>
      <c r="G104" s="22">
        <v>-2.0306513409961684</v>
      </c>
      <c r="H104" s="22">
        <v>0.34674063800277394</v>
      </c>
      <c r="I104" s="22">
        <v>15.533289252835562</v>
      </c>
      <c r="J104" s="22">
        <v>0.27149321266968324</v>
      </c>
      <c r="K104" s="22">
        <v>-6.129032258064516</v>
      </c>
      <c r="L104" s="22">
        <v>2.524</v>
      </c>
      <c r="M104" s="22">
        <v>-0.49245283018867925</v>
      </c>
      <c r="N104" s="22">
        <v>2.8725099601593622</v>
      </c>
      <c r="O104" s="22">
        <v>25.749459760330037</v>
      </c>
      <c r="P104" s="22">
        <v>3.6229508196721314</v>
      </c>
      <c r="Q104" s="22">
        <v>-0.16230366492146597</v>
      </c>
      <c r="R104" s="22">
        <v>8.8074378188139182</v>
      </c>
      <c r="S104" s="22">
        <v>34.114164045051389</v>
      </c>
      <c r="T104" s="22">
        <v>42.921601863865305</v>
      </c>
      <c r="U104" s="14">
        <v>0.20519825533885058</v>
      </c>
      <c r="V104" s="14">
        <v>0.7948017446611495</v>
      </c>
      <c r="W104" t="s">
        <v>308</v>
      </c>
      <c r="X104" t="b">
        <v>1</v>
      </c>
    </row>
    <row r="105" spans="1:24" x14ac:dyDescent="0.25">
      <c r="A105" t="s">
        <v>34</v>
      </c>
      <c r="B105" t="s">
        <v>33</v>
      </c>
      <c r="C105">
        <v>3</v>
      </c>
      <c r="D105">
        <v>2</v>
      </c>
      <c r="E105" t="s">
        <v>309</v>
      </c>
      <c r="F105" s="22">
        <v>0.74792243767313016</v>
      </c>
      <c r="G105" s="22">
        <v>-1.760797342192691</v>
      </c>
      <c r="H105" s="22">
        <v>0.64301552106430149</v>
      </c>
      <c r="I105" s="22">
        <v>17.98599258430934</v>
      </c>
      <c r="J105" s="22">
        <v>0.63063063063063063</v>
      </c>
      <c r="K105" s="22">
        <v>-2.0987654320987654</v>
      </c>
      <c r="L105" s="22">
        <v>1.337037037037037</v>
      </c>
      <c r="M105" s="22">
        <v>-0.56792452830188678</v>
      </c>
      <c r="N105" s="22">
        <v>1.5498281786941581</v>
      </c>
      <c r="O105" s="22">
        <v>22.238073424514102</v>
      </c>
      <c r="P105" s="22">
        <v>1.563380281690141</v>
      </c>
      <c r="Q105" s="22">
        <v>-0.47368421052631571</v>
      </c>
      <c r="R105" s="22">
        <v>16.955398319355243</v>
      </c>
      <c r="S105" s="22">
        <v>25.646710183107235</v>
      </c>
      <c r="T105" s="22">
        <v>42.602108502462478</v>
      </c>
      <c r="U105" s="14">
        <v>0.39799434618066359</v>
      </c>
      <c r="V105" s="14">
        <v>0.60200565381933646</v>
      </c>
      <c r="W105" t="s">
        <v>308</v>
      </c>
      <c r="X105" t="b">
        <v>0</v>
      </c>
    </row>
    <row r="106" spans="1:24" x14ac:dyDescent="0.25">
      <c r="A106" t="s">
        <v>5</v>
      </c>
      <c r="B106" t="s">
        <v>2</v>
      </c>
      <c r="C106">
        <v>0</v>
      </c>
      <c r="D106">
        <v>1</v>
      </c>
      <c r="E106" t="s">
        <v>308</v>
      </c>
      <c r="F106" s="22">
        <v>0.79772079772079774</v>
      </c>
      <c r="G106" s="22">
        <v>-0.79365079365079361</v>
      </c>
      <c r="H106" s="22">
        <v>0.9116809116809117</v>
      </c>
      <c r="I106" s="22">
        <v>20.404027610664301</v>
      </c>
      <c r="J106" s="22">
        <v>0.76923076923076927</v>
      </c>
      <c r="K106" s="22">
        <v>-0.86092715231788086</v>
      </c>
      <c r="L106" s="22">
        <v>1.2535714285714286</v>
      </c>
      <c r="M106" s="22">
        <v>-1.26</v>
      </c>
      <c r="N106" s="22">
        <v>1.0934579439252337</v>
      </c>
      <c r="O106" s="22">
        <v>19.602755881075041</v>
      </c>
      <c r="P106" s="22">
        <v>1.2816901408450705</v>
      </c>
      <c r="Q106" s="22">
        <v>-1.1526717557251909</v>
      </c>
      <c r="R106" s="22">
        <v>22.289486250494512</v>
      </c>
      <c r="S106" s="22">
        <v>20.818803638691584</v>
      </c>
      <c r="T106" s="22">
        <v>43.108289889186096</v>
      </c>
      <c r="U106" s="14">
        <v>0.51705800224949139</v>
      </c>
      <c r="V106" s="14">
        <v>0.48294199775050861</v>
      </c>
      <c r="W106" t="s">
        <v>309</v>
      </c>
      <c r="X106" t="b">
        <v>0</v>
      </c>
    </row>
    <row r="107" spans="1:24" x14ac:dyDescent="0.25">
      <c r="A107" t="s">
        <v>3</v>
      </c>
      <c r="B107" t="s">
        <v>32</v>
      </c>
      <c r="C107">
        <v>1</v>
      </c>
      <c r="D107">
        <v>2</v>
      </c>
      <c r="E107" t="s">
        <v>308</v>
      </c>
      <c r="F107" s="22">
        <v>0.62388591800356508</v>
      </c>
      <c r="G107" s="22">
        <v>-1.4016172506738545</v>
      </c>
      <c r="H107" s="22">
        <v>0.50788091068301222</v>
      </c>
      <c r="I107" s="22">
        <v>17.827810005169148</v>
      </c>
      <c r="J107" s="22">
        <v>0.35087719298245612</v>
      </c>
      <c r="K107" s="22">
        <v>-1.5384615384615385</v>
      </c>
      <c r="L107" s="22">
        <v>1.602857142857143</v>
      </c>
      <c r="M107" s="22">
        <v>-0.71346153846153848</v>
      </c>
      <c r="N107" s="22">
        <v>1.9621993127147765</v>
      </c>
      <c r="O107" s="22">
        <v>22.435410089556086</v>
      </c>
      <c r="P107" s="22">
        <v>2.8032786885245904</v>
      </c>
      <c r="Q107" s="22">
        <v>-0.64539007092198586</v>
      </c>
      <c r="R107" s="22">
        <v>17.188893999587926</v>
      </c>
      <c r="S107" s="22">
        <v>27.444893624269071</v>
      </c>
      <c r="T107" s="22">
        <v>44.633787623856996</v>
      </c>
      <c r="U107" s="14">
        <v>0.38510946336089952</v>
      </c>
      <c r="V107" s="14">
        <v>0.61489053663910054</v>
      </c>
      <c r="W107" t="s">
        <v>308</v>
      </c>
      <c r="X107" t="b">
        <v>1</v>
      </c>
    </row>
    <row r="108" spans="1:24" x14ac:dyDescent="0.25">
      <c r="A108" t="s">
        <v>4</v>
      </c>
      <c r="B108" t="s">
        <v>5</v>
      </c>
      <c r="C108">
        <v>1</v>
      </c>
      <c r="D108">
        <v>0</v>
      </c>
      <c r="E108" t="s">
        <v>309</v>
      </c>
      <c r="F108" s="22">
        <v>1.5302491103202847</v>
      </c>
      <c r="G108" s="22">
        <v>-1.2535612535612535</v>
      </c>
      <c r="H108" s="22">
        <v>1.3395638629283488</v>
      </c>
      <c r="I108" s="22">
        <v>20.458072124635343</v>
      </c>
      <c r="J108" s="22">
        <v>1.4084507042253522</v>
      </c>
      <c r="K108" s="22">
        <v>-0.68702290076335881</v>
      </c>
      <c r="L108" s="22">
        <v>0.65348837209302324</v>
      </c>
      <c r="M108" s="22">
        <v>-0.79772727272727273</v>
      </c>
      <c r="N108" s="22">
        <v>0.74477958236658937</v>
      </c>
      <c r="O108" s="22">
        <v>19.550998119046174</v>
      </c>
      <c r="P108" s="22">
        <v>0.70297029702970293</v>
      </c>
      <c r="Q108" s="22">
        <v>-1.4395604395604396</v>
      </c>
      <c r="R108" s="22">
        <v>23.935539230173951</v>
      </c>
      <c r="S108" s="22">
        <v>19.414948658247781</v>
      </c>
      <c r="T108" s="22">
        <v>43.350487888421732</v>
      </c>
      <c r="U108" s="14">
        <v>0.55214001954904823</v>
      </c>
      <c r="V108" s="14">
        <v>0.44785998045095182</v>
      </c>
      <c r="W108" t="s">
        <v>309</v>
      </c>
      <c r="X108" t="b">
        <v>1</v>
      </c>
    </row>
    <row r="109" spans="1:24" x14ac:dyDescent="0.25">
      <c r="A109" t="s">
        <v>36</v>
      </c>
      <c r="B109" t="s">
        <v>4</v>
      </c>
      <c r="C109">
        <v>2</v>
      </c>
      <c r="D109">
        <v>1</v>
      </c>
      <c r="E109" t="s">
        <v>309</v>
      </c>
      <c r="F109" s="22">
        <v>0.58004640371229699</v>
      </c>
      <c r="G109" s="22">
        <v>-1.201814058956916</v>
      </c>
      <c r="H109" s="22">
        <v>0.58004640371229699</v>
      </c>
      <c r="I109" s="22">
        <v>18.530428978824101</v>
      </c>
      <c r="J109" s="22">
        <v>0.59405940594059403</v>
      </c>
      <c r="K109" s="22">
        <v>-2.087912087912088</v>
      </c>
      <c r="L109" s="22">
        <v>1.724</v>
      </c>
      <c r="M109" s="22">
        <v>-0.83207547169811324</v>
      </c>
      <c r="N109" s="22">
        <v>1.7171314741035857</v>
      </c>
      <c r="O109" s="22">
        <v>21.584703031890513</v>
      </c>
      <c r="P109" s="22">
        <v>1.6557377049180328</v>
      </c>
      <c r="Q109" s="22">
        <v>-0.47643979057591618</v>
      </c>
      <c r="R109" s="22">
        <v>17.844597797586299</v>
      </c>
      <c r="S109" s="22">
        <v>25.373056948638101</v>
      </c>
      <c r="T109" s="22">
        <v>43.217654746224397</v>
      </c>
      <c r="U109" s="14">
        <v>0.41290065142059212</v>
      </c>
      <c r="V109" s="14">
        <v>0.58709934857940793</v>
      </c>
      <c r="W109" t="s">
        <v>308</v>
      </c>
      <c r="X109" t="b">
        <v>0</v>
      </c>
    </row>
    <row r="110" spans="1:24" x14ac:dyDescent="0.25">
      <c r="A110" t="s">
        <v>9</v>
      </c>
      <c r="B110" t="s">
        <v>32</v>
      </c>
      <c r="C110">
        <v>2</v>
      </c>
      <c r="D110">
        <v>4</v>
      </c>
      <c r="E110" t="s">
        <v>308</v>
      </c>
      <c r="F110" s="22">
        <v>0.62388591800356508</v>
      </c>
      <c r="G110" s="22">
        <v>-1.6442048517520216</v>
      </c>
      <c r="H110" s="22">
        <v>0.38528896672504376</v>
      </c>
      <c r="I110" s="22">
        <v>17.368330365860665</v>
      </c>
      <c r="J110" s="22">
        <v>0.23391812865497075</v>
      </c>
      <c r="K110" s="22">
        <v>-1.8681318681318682</v>
      </c>
      <c r="L110" s="22">
        <v>1.602857142857143</v>
      </c>
      <c r="M110" s="22">
        <v>-0.6081967213114754</v>
      </c>
      <c r="N110" s="22">
        <v>2.5837104072398187</v>
      </c>
      <c r="O110" s="22">
        <v>23.028900205012896</v>
      </c>
      <c r="P110" s="22">
        <v>4.1707317073170742</v>
      </c>
      <c r="Q110" s="22">
        <v>-0.53216374269005839</v>
      </c>
      <c r="R110" s="22">
        <v>15.854040992328372</v>
      </c>
      <c r="S110" s="22">
        <v>30.245838998425398</v>
      </c>
      <c r="T110" s="22">
        <v>46.09987999075377</v>
      </c>
      <c r="U110" s="14">
        <v>0.34390633978891505</v>
      </c>
      <c r="V110" s="14">
        <v>0.65609366021108495</v>
      </c>
      <c r="W110" t="s">
        <v>308</v>
      </c>
      <c r="X110" t="b">
        <v>1</v>
      </c>
    </row>
    <row r="111" spans="1:24" x14ac:dyDescent="0.25">
      <c r="A111" t="s">
        <v>10</v>
      </c>
      <c r="B111" t="s">
        <v>3</v>
      </c>
      <c r="C111">
        <v>2</v>
      </c>
      <c r="D111">
        <v>0</v>
      </c>
      <c r="E111" t="s">
        <v>309</v>
      </c>
      <c r="F111" s="22">
        <v>0.9116809116809117</v>
      </c>
      <c r="G111" s="22">
        <v>-0.57581573896353166</v>
      </c>
      <c r="H111" s="22">
        <v>1.8900343642611683</v>
      </c>
      <c r="I111" s="22">
        <v>21.828490432317508</v>
      </c>
      <c r="J111" s="22">
        <v>2.459016393442623</v>
      </c>
      <c r="K111" s="22">
        <v>-0.49645390070921985</v>
      </c>
      <c r="L111" s="22">
        <v>1.096875</v>
      </c>
      <c r="M111" s="22">
        <v>-1.7366666666666668</v>
      </c>
      <c r="N111" s="22">
        <v>0.52813067150635207</v>
      </c>
      <c r="O111" s="22">
        <v>18.32359364854495</v>
      </c>
      <c r="P111" s="22">
        <v>0.40397350993377484</v>
      </c>
      <c r="Q111" s="22">
        <v>-1.9859154929577465</v>
      </c>
      <c r="R111" s="22">
        <v>27.317800085130937</v>
      </c>
      <c r="S111" s="22">
        <v>16.629990670360662</v>
      </c>
      <c r="T111" s="22">
        <v>43.947790755491596</v>
      </c>
      <c r="U111" s="14">
        <v>0.62159666312048645</v>
      </c>
      <c r="V111" s="14">
        <v>0.37840333687951366</v>
      </c>
      <c r="W111" t="s">
        <v>309</v>
      </c>
      <c r="X111" t="b">
        <v>1</v>
      </c>
    </row>
    <row r="112" spans="1:24" x14ac:dyDescent="0.25">
      <c r="A112" t="s">
        <v>12</v>
      </c>
      <c r="B112" t="s">
        <v>1</v>
      </c>
      <c r="C112">
        <v>2</v>
      </c>
      <c r="D112">
        <v>0</v>
      </c>
      <c r="E112" t="s">
        <v>309</v>
      </c>
      <c r="F112" s="22">
        <v>1.5264797507788161</v>
      </c>
      <c r="G112" s="22">
        <v>-0.78740157480314954</v>
      </c>
      <c r="H112" s="22">
        <v>1.3489736070381231</v>
      </c>
      <c r="I112" s="22">
        <v>23.406854864638934</v>
      </c>
      <c r="J112" s="22">
        <v>1.3186813186813187</v>
      </c>
      <c r="K112" s="22">
        <v>-0.59602649006622521</v>
      </c>
      <c r="L112" s="22">
        <v>0.65510204081632661</v>
      </c>
      <c r="M112" s="22">
        <v>-1.27</v>
      </c>
      <c r="N112" s="22">
        <v>0.73969631236442512</v>
      </c>
      <c r="O112" s="22">
        <v>17.088072083951431</v>
      </c>
      <c r="P112" s="22">
        <v>0.75206611570247928</v>
      </c>
      <c r="Q112" s="22">
        <v>-1.6593406593406594</v>
      </c>
      <c r="R112" s="22">
        <v>27.528439550081206</v>
      </c>
      <c r="S112" s="22">
        <v>16.305595893494001</v>
      </c>
      <c r="T112" s="22">
        <v>43.834035443575203</v>
      </c>
      <c r="U112" s="14">
        <v>0.62801517751010705</v>
      </c>
      <c r="V112" s="14">
        <v>0.37198482248989301</v>
      </c>
      <c r="W112" t="s">
        <v>309</v>
      </c>
      <c r="X112" t="b">
        <v>1</v>
      </c>
    </row>
    <row r="113" spans="1:24" x14ac:dyDescent="0.25">
      <c r="A113" t="s">
        <v>32</v>
      </c>
      <c r="B113" t="s">
        <v>10</v>
      </c>
      <c r="C113">
        <v>4</v>
      </c>
      <c r="D113">
        <v>0</v>
      </c>
      <c r="E113" t="s">
        <v>309</v>
      </c>
      <c r="F113" s="22">
        <v>1.7445482866043613</v>
      </c>
      <c r="G113" s="22">
        <v>-1.2292358803986709</v>
      </c>
      <c r="H113" s="22">
        <v>1.0344827586206897</v>
      </c>
      <c r="I113" s="22">
        <v>20.553686323121422</v>
      </c>
      <c r="J113" s="22">
        <v>1.1258278145695364</v>
      </c>
      <c r="K113" s="22">
        <v>-1.267605633802817</v>
      </c>
      <c r="L113" s="22">
        <v>0.57321428571428579</v>
      </c>
      <c r="M113" s="22">
        <v>-0.81351351351351353</v>
      </c>
      <c r="N113" s="22">
        <v>0.96497373029772326</v>
      </c>
      <c r="O113" s="22">
        <v>19.460111423812531</v>
      </c>
      <c r="P113" s="22">
        <v>0.88304093567251452</v>
      </c>
      <c r="Q113" s="22">
        <v>-0.78021978021978022</v>
      </c>
      <c r="R113" s="22">
        <v>23.059788852150252</v>
      </c>
      <c r="S113" s="22">
        <v>20.28760708176376</v>
      </c>
      <c r="T113" s="22">
        <v>43.347395933914015</v>
      </c>
      <c r="U113" s="14">
        <v>0.53197633572513636</v>
      </c>
      <c r="V113" s="14">
        <v>0.46802366427486358</v>
      </c>
      <c r="W113" t="s">
        <v>309</v>
      </c>
      <c r="X113" t="b">
        <v>1</v>
      </c>
    </row>
    <row r="114" spans="1:24" x14ac:dyDescent="0.25">
      <c r="A114" t="s">
        <v>0</v>
      </c>
      <c r="B114" t="s">
        <v>13</v>
      </c>
      <c r="C114">
        <v>2</v>
      </c>
      <c r="D114">
        <v>0</v>
      </c>
      <c r="E114" t="s">
        <v>309</v>
      </c>
      <c r="F114" s="22">
        <v>1.1033274956217163</v>
      </c>
      <c r="G114" s="22">
        <v>-0.68241469816272959</v>
      </c>
      <c r="H114" s="22">
        <v>1.2609457092819614</v>
      </c>
      <c r="I114" s="22">
        <v>21.662718307531268</v>
      </c>
      <c r="J114" s="22">
        <v>1.2865497076023391</v>
      </c>
      <c r="K114" s="22">
        <v>-0.37037037037037041</v>
      </c>
      <c r="L114" s="22">
        <v>0.90634920634920635</v>
      </c>
      <c r="M114" s="22">
        <v>-1.4653846153846155</v>
      </c>
      <c r="N114" s="22">
        <v>0.79195561719833574</v>
      </c>
      <c r="O114" s="22">
        <v>18.463964193072581</v>
      </c>
      <c r="P114" s="22">
        <v>0.77375565610859731</v>
      </c>
      <c r="Q114" s="22">
        <v>-2.6129032258064515</v>
      </c>
      <c r="R114" s="22">
        <v>25.473793959079398</v>
      </c>
      <c r="S114" s="22">
        <v>16.857736831537654</v>
      </c>
      <c r="T114" s="22">
        <v>42.331530790617052</v>
      </c>
      <c r="U114" s="14">
        <v>0.60176878755175478</v>
      </c>
      <c r="V114" s="14">
        <v>0.39823121244824522</v>
      </c>
      <c r="W114" t="s">
        <v>309</v>
      </c>
      <c r="X114" t="b">
        <v>1</v>
      </c>
    </row>
    <row r="115" spans="1:24" x14ac:dyDescent="0.25">
      <c r="A115" t="s">
        <v>8</v>
      </c>
      <c r="B115" t="s">
        <v>13</v>
      </c>
      <c r="C115">
        <v>1</v>
      </c>
      <c r="D115">
        <v>2</v>
      </c>
      <c r="E115" t="s">
        <v>308</v>
      </c>
      <c r="F115" s="22">
        <v>0.63047285464098068</v>
      </c>
      <c r="G115" s="22">
        <v>-1.1023622047244095</v>
      </c>
      <c r="H115" s="22">
        <v>0.68301225919439579</v>
      </c>
      <c r="I115" s="22">
        <v>17.156079554845466</v>
      </c>
      <c r="J115" s="22">
        <v>0.58479532163742687</v>
      </c>
      <c r="K115" s="22">
        <v>-1.4814814814814816</v>
      </c>
      <c r="L115" s="22">
        <v>1.5861111111111112</v>
      </c>
      <c r="M115" s="22">
        <v>-0.90714285714285714</v>
      </c>
      <c r="N115" s="22">
        <v>1.4603580562659846</v>
      </c>
      <c r="O115" s="22">
        <v>23.313852674844263</v>
      </c>
      <c r="P115" s="22">
        <v>1.6930693069306932</v>
      </c>
      <c r="Q115" s="22">
        <v>-0.66942148760330578</v>
      </c>
      <c r="R115" s="22">
        <v>17.294042119317997</v>
      </c>
      <c r="S115" s="22">
        <v>26.476826804405889</v>
      </c>
      <c r="T115" s="22">
        <v>43.770868923723881</v>
      </c>
      <c r="U115" s="14">
        <v>0.39510392515750581</v>
      </c>
      <c r="V115" s="14">
        <v>0.6048960748424943</v>
      </c>
      <c r="W115" t="s">
        <v>308</v>
      </c>
      <c r="X115" t="b">
        <v>1</v>
      </c>
    </row>
    <row r="116" spans="1:24" x14ac:dyDescent="0.25">
      <c r="A116" t="s">
        <v>11</v>
      </c>
      <c r="B116" t="s">
        <v>4</v>
      </c>
      <c r="C116">
        <v>1</v>
      </c>
      <c r="D116">
        <v>4</v>
      </c>
      <c r="E116" t="s">
        <v>308</v>
      </c>
      <c r="F116" s="22">
        <v>0.7192575406032482</v>
      </c>
      <c r="G116" s="22">
        <v>-0.90702947845804982</v>
      </c>
      <c r="H116" s="22">
        <v>0.97447795823665895</v>
      </c>
      <c r="I116" s="22">
        <v>19.610460530307627</v>
      </c>
      <c r="J116" s="22">
        <v>1.0891089108910892</v>
      </c>
      <c r="K116" s="22">
        <v>-1.3186813186813187</v>
      </c>
      <c r="L116" s="22">
        <v>1.3903225806451613</v>
      </c>
      <c r="M116" s="22">
        <v>-1.1025</v>
      </c>
      <c r="N116" s="22">
        <v>1.0237529691211402</v>
      </c>
      <c r="O116" s="22">
        <v>20.396015098075612</v>
      </c>
      <c r="P116" s="22">
        <v>0.90990990990990994</v>
      </c>
      <c r="Q116" s="22">
        <v>-0.75206611570247928</v>
      </c>
      <c r="R116" s="22">
        <v>21.175973850044219</v>
      </c>
      <c r="S116" s="22">
        <v>21.865434442049345</v>
      </c>
      <c r="T116" s="22">
        <v>43.041408292093564</v>
      </c>
      <c r="U116" s="14">
        <v>0.49199072916798847</v>
      </c>
      <c r="V116" s="14">
        <v>0.50800927083201153</v>
      </c>
      <c r="W116" t="s">
        <v>308</v>
      </c>
      <c r="X116" t="b">
        <v>1</v>
      </c>
    </row>
    <row r="117" spans="1:24" x14ac:dyDescent="0.25">
      <c r="A117" t="s">
        <v>35</v>
      </c>
      <c r="B117" t="s">
        <v>10</v>
      </c>
      <c r="C117">
        <v>0</v>
      </c>
      <c r="D117">
        <v>2</v>
      </c>
      <c r="E117" t="s">
        <v>308</v>
      </c>
      <c r="F117" s="22">
        <v>0.8099688473520249</v>
      </c>
      <c r="G117" s="22">
        <v>-1.4285714285714286</v>
      </c>
      <c r="H117" s="22">
        <v>0.50816696914700543</v>
      </c>
      <c r="I117" s="22">
        <v>17.791157546780003</v>
      </c>
      <c r="J117" s="22">
        <v>0.33112582781456956</v>
      </c>
      <c r="K117" s="22">
        <v>-1.8309859154929577</v>
      </c>
      <c r="L117" s="22">
        <v>1.2346153846153847</v>
      </c>
      <c r="M117" s="22">
        <v>-0.70000000000000007</v>
      </c>
      <c r="N117" s="22">
        <v>1.9608540925266904</v>
      </c>
      <c r="O117" s="22">
        <v>22.481587154137085</v>
      </c>
      <c r="P117" s="22">
        <v>2.9607843137254903</v>
      </c>
      <c r="Q117" s="22">
        <v>-0.5419847328244275</v>
      </c>
      <c r="R117" s="22">
        <v>16.989904939380683</v>
      </c>
      <c r="S117" s="22">
        <v>27.395856212180224</v>
      </c>
      <c r="T117" s="22">
        <v>44.385761151560907</v>
      </c>
      <c r="U117" s="14">
        <v>0.38277827164811845</v>
      </c>
      <c r="V117" s="14">
        <v>0.6172217283518816</v>
      </c>
      <c r="W117" t="s">
        <v>308</v>
      </c>
      <c r="X117" t="b">
        <v>1</v>
      </c>
    </row>
    <row r="118" spans="1:24" x14ac:dyDescent="0.25">
      <c r="A118" t="s">
        <v>0</v>
      </c>
      <c r="B118" t="s">
        <v>14</v>
      </c>
      <c r="C118">
        <v>5</v>
      </c>
      <c r="D118">
        <v>2</v>
      </c>
      <c r="E118" t="s">
        <v>309</v>
      </c>
      <c r="F118" s="22">
        <v>1.847507331378299</v>
      </c>
      <c r="G118" s="22">
        <v>-0.7407407407407407</v>
      </c>
      <c r="H118" s="22">
        <v>1.9944598337950137</v>
      </c>
      <c r="I118" s="22">
        <v>23.292458977548726</v>
      </c>
      <c r="J118" s="22">
        <v>2.4175824175824179</v>
      </c>
      <c r="K118" s="22">
        <v>-0.22900763358778625</v>
      </c>
      <c r="L118" s="22">
        <v>0.54126984126984135</v>
      </c>
      <c r="M118" s="22">
        <v>-1.35</v>
      </c>
      <c r="N118" s="22">
        <v>0.50069348127600566</v>
      </c>
      <c r="O118" s="22">
        <v>17.172066527643558</v>
      </c>
      <c r="P118" s="22">
        <v>0.41176470588235292</v>
      </c>
      <c r="Q118" s="22">
        <v>-4.225806451612903</v>
      </c>
      <c r="R118" s="22">
        <v>30.011373195274729</v>
      </c>
      <c r="S118" s="22">
        <v>13.049988104458851</v>
      </c>
      <c r="T118" s="22">
        <v>43.061361299733576</v>
      </c>
      <c r="U118" s="14">
        <v>0.69694436704815488</v>
      </c>
      <c r="V118" s="14">
        <v>0.30305563295184523</v>
      </c>
      <c r="W118" t="s">
        <v>309</v>
      </c>
      <c r="X118" t="b">
        <v>1</v>
      </c>
    </row>
    <row r="119" spans="1:24" x14ac:dyDescent="0.25">
      <c r="A119" t="s">
        <v>1</v>
      </c>
      <c r="B119" t="s">
        <v>11</v>
      </c>
      <c r="C119">
        <v>0</v>
      </c>
      <c r="D119">
        <v>3</v>
      </c>
      <c r="E119" t="s">
        <v>308</v>
      </c>
      <c r="F119" s="22">
        <v>1.0289389067524115</v>
      </c>
      <c r="G119" s="22">
        <v>-0.94763092269326676</v>
      </c>
      <c r="H119" s="22">
        <v>0.80760095011876487</v>
      </c>
      <c r="I119" s="22">
        <v>19.243858672111877</v>
      </c>
      <c r="J119" s="22">
        <v>0.81081081081081086</v>
      </c>
      <c r="K119" s="22">
        <v>-1.2396694214876034</v>
      </c>
      <c r="L119" s="22">
        <v>0.97187500000000004</v>
      </c>
      <c r="M119" s="22">
        <v>-1.0552631578947369</v>
      </c>
      <c r="N119" s="22">
        <v>1.2346041055718475</v>
      </c>
      <c r="O119" s="22">
        <v>20.784515465243395</v>
      </c>
      <c r="P119" s="22">
        <v>1.2197802197802199</v>
      </c>
      <c r="Q119" s="22">
        <v>-0.80132450331125826</v>
      </c>
      <c r="R119" s="22">
        <v>20.689104445393642</v>
      </c>
      <c r="S119" s="22">
        <v>22.354187129389466</v>
      </c>
      <c r="T119" s="22">
        <v>43.043291574783112</v>
      </c>
      <c r="U119" s="14">
        <v>0.48065804654944982</v>
      </c>
      <c r="V119" s="14">
        <v>0.51934195345055012</v>
      </c>
      <c r="W119" t="s">
        <v>308</v>
      </c>
      <c r="X119" t="b">
        <v>1</v>
      </c>
    </row>
    <row r="120" spans="1:24" x14ac:dyDescent="0.25">
      <c r="A120" t="s">
        <v>13</v>
      </c>
      <c r="B120" t="s">
        <v>5</v>
      </c>
      <c r="C120">
        <v>4</v>
      </c>
      <c r="D120">
        <v>3</v>
      </c>
      <c r="E120" t="s">
        <v>309</v>
      </c>
      <c r="F120" s="22">
        <v>2.0284697508896796</v>
      </c>
      <c r="G120" s="22">
        <v>-1.0826210826210825</v>
      </c>
      <c r="H120" s="22">
        <v>1.7757009345794392</v>
      </c>
      <c r="I120" s="22">
        <v>22.531189870274968</v>
      </c>
      <c r="J120" s="22">
        <v>2.3943661971830985</v>
      </c>
      <c r="K120" s="22">
        <v>-0.61068702290076338</v>
      </c>
      <c r="L120" s="22">
        <v>0.49298245614035091</v>
      </c>
      <c r="M120" s="22">
        <v>-0.92368421052631577</v>
      </c>
      <c r="N120" s="22">
        <v>0.56217162872154114</v>
      </c>
      <c r="O120" s="22">
        <v>17.752189961985565</v>
      </c>
      <c r="P120" s="22">
        <v>0.41520467836257302</v>
      </c>
      <c r="Q120" s="22">
        <v>-1.617283950617284</v>
      </c>
      <c r="R120" s="22">
        <v>28.388239579775611</v>
      </c>
      <c r="S120" s="22">
        <v>16.681580564066429</v>
      </c>
      <c r="T120" s="22">
        <v>45.069820143842037</v>
      </c>
      <c r="U120" s="14">
        <v>0.62987248427381048</v>
      </c>
      <c r="V120" s="14">
        <v>0.37012751572618957</v>
      </c>
      <c r="W120" t="s">
        <v>309</v>
      </c>
      <c r="X120" t="b">
        <v>1</v>
      </c>
    </row>
    <row r="121" spans="1:24" x14ac:dyDescent="0.25">
      <c r="A121" t="s">
        <v>8</v>
      </c>
      <c r="B121" t="s">
        <v>9</v>
      </c>
      <c r="C121">
        <v>4</v>
      </c>
      <c r="D121">
        <v>3</v>
      </c>
      <c r="E121" t="s">
        <v>309</v>
      </c>
      <c r="F121" s="22">
        <v>1.0256410256410255</v>
      </c>
      <c r="G121" s="22">
        <v>-0.68739770867430439</v>
      </c>
      <c r="H121" s="22">
        <v>1.7647058823529411</v>
      </c>
      <c r="I121" s="22">
        <v>20.593876066397726</v>
      </c>
      <c r="J121" s="22">
        <v>2.4390243902439028</v>
      </c>
      <c r="K121" s="22">
        <v>-0.70175438596491224</v>
      </c>
      <c r="L121" s="22">
        <v>0.97500000000000009</v>
      </c>
      <c r="M121" s="22">
        <v>-1.4547619047619047</v>
      </c>
      <c r="N121" s="22">
        <v>0.56521739130434789</v>
      </c>
      <c r="O121" s="22">
        <v>19.422002440434142</v>
      </c>
      <c r="P121" s="22">
        <v>0.40594059405940591</v>
      </c>
      <c r="Q121" s="22">
        <v>-1.4132231404958679</v>
      </c>
      <c r="R121" s="22">
        <v>25.655800033496202</v>
      </c>
      <c r="S121" s="22">
        <v>18.500175380540121</v>
      </c>
      <c r="T121" s="22">
        <v>44.15597541403632</v>
      </c>
      <c r="U121" s="14">
        <v>0.58102668535639967</v>
      </c>
      <c r="V121" s="14">
        <v>0.41897331464360038</v>
      </c>
      <c r="W121" t="s">
        <v>309</v>
      </c>
      <c r="X121" t="b">
        <v>1</v>
      </c>
    </row>
    <row r="122" spans="1:24" x14ac:dyDescent="0.25">
      <c r="A122" t="s">
        <v>4</v>
      </c>
      <c r="B122" t="s">
        <v>2</v>
      </c>
      <c r="C122">
        <v>2</v>
      </c>
      <c r="D122">
        <v>1</v>
      </c>
      <c r="E122" t="s">
        <v>309</v>
      </c>
      <c r="F122" s="22">
        <v>1.225071225071225</v>
      </c>
      <c r="G122" s="22">
        <v>-0.99773242630385484</v>
      </c>
      <c r="H122" s="22">
        <v>1.225071225071225</v>
      </c>
      <c r="I122" s="22">
        <v>20.872648977265534</v>
      </c>
      <c r="J122" s="22">
        <v>1.098901098901099</v>
      </c>
      <c r="K122" s="22">
        <v>-0.59602649006622521</v>
      </c>
      <c r="L122" s="22">
        <v>0.81627906976744191</v>
      </c>
      <c r="M122" s="22">
        <v>-1.0022727272727272</v>
      </c>
      <c r="N122" s="22">
        <v>0.81438515081206497</v>
      </c>
      <c r="O122" s="22">
        <v>19.162672167950973</v>
      </c>
      <c r="P122" s="22">
        <v>0.90099009900990101</v>
      </c>
      <c r="Q122" s="22">
        <v>-1.6593406593406594</v>
      </c>
      <c r="R122" s="22">
        <v>23.969330290435952</v>
      </c>
      <c r="S122" s="22">
        <v>19.032713100926994</v>
      </c>
      <c r="T122" s="22">
        <v>43.002043391362946</v>
      </c>
      <c r="U122" s="14">
        <v>0.55739979777915027</v>
      </c>
      <c r="V122" s="14">
        <v>0.44260020222084973</v>
      </c>
      <c r="W122" t="s">
        <v>309</v>
      </c>
      <c r="X122" t="b">
        <v>1</v>
      </c>
    </row>
    <row r="123" spans="1:24" x14ac:dyDescent="0.25">
      <c r="A123" t="s">
        <v>33</v>
      </c>
      <c r="B123" t="s">
        <v>6</v>
      </c>
      <c r="C123">
        <v>0</v>
      </c>
      <c r="D123">
        <v>1</v>
      </c>
      <c r="E123" t="s">
        <v>308</v>
      </c>
      <c r="F123" s="22">
        <v>0.81632653061224492</v>
      </c>
      <c r="G123" s="22">
        <v>-1.3574660633484161</v>
      </c>
      <c r="H123" s="22">
        <v>0.74875207986688852</v>
      </c>
      <c r="I123" s="22">
        <v>18.577442458039474</v>
      </c>
      <c r="J123" s="22">
        <v>0.68322981366459623</v>
      </c>
      <c r="K123" s="22">
        <v>-2.5806451612903225</v>
      </c>
      <c r="L123" s="22">
        <v>1.2250000000000001</v>
      </c>
      <c r="M123" s="22">
        <v>-0.73666666666666669</v>
      </c>
      <c r="N123" s="22">
        <v>1.3325942350332594</v>
      </c>
      <c r="O123" s="22">
        <v>21.530221882172917</v>
      </c>
      <c r="P123" s="22">
        <v>1.4504504504504507</v>
      </c>
      <c r="Q123" s="22">
        <v>-0.38271604938271608</v>
      </c>
      <c r="R123" s="22">
        <v>17.732021640421689</v>
      </c>
      <c r="S123" s="22">
        <v>24.418883851607244</v>
      </c>
      <c r="T123" s="22">
        <v>42.150905492028933</v>
      </c>
      <c r="U123" s="14">
        <v>0.4206794951006439</v>
      </c>
      <c r="V123" s="14">
        <v>0.57932050489935616</v>
      </c>
      <c r="W123" t="s">
        <v>308</v>
      </c>
      <c r="X123" t="b">
        <v>1</v>
      </c>
    </row>
    <row r="124" spans="1:24" x14ac:dyDescent="0.25">
      <c r="A124" t="s">
        <v>33</v>
      </c>
      <c r="B124" t="s">
        <v>34</v>
      </c>
      <c r="C124">
        <v>2</v>
      </c>
      <c r="D124">
        <v>0</v>
      </c>
      <c r="E124" t="s">
        <v>309</v>
      </c>
      <c r="F124" s="22">
        <v>1.3284132841328413</v>
      </c>
      <c r="G124" s="22">
        <v>-0.56497175141242939</v>
      </c>
      <c r="H124" s="22">
        <v>1.5463917525773194</v>
      </c>
      <c r="I124" s="22">
        <v>22.236764609645967</v>
      </c>
      <c r="J124" s="22">
        <v>1.5492957746478875</v>
      </c>
      <c r="K124" s="22">
        <v>-0.46783625730994149</v>
      </c>
      <c r="L124" s="22">
        <v>0.75277777777777777</v>
      </c>
      <c r="M124" s="22">
        <v>-1.77</v>
      </c>
      <c r="N124" s="22">
        <v>0.64523281596452331</v>
      </c>
      <c r="O124" s="22">
        <v>17.987169678064859</v>
      </c>
      <c r="P124" s="22">
        <v>0.63963963963963966</v>
      </c>
      <c r="Q124" s="22">
        <v>-2.1111111111111112</v>
      </c>
      <c r="R124" s="22">
        <v>26.909460282895729</v>
      </c>
      <c r="S124" s="22">
        <v>16.143708800335688</v>
      </c>
      <c r="T124" s="22">
        <v>43.053169083231417</v>
      </c>
      <c r="U124" s="14">
        <v>0.62502856017111574</v>
      </c>
      <c r="V124" s="14">
        <v>0.3749714398288842</v>
      </c>
      <c r="W124" t="s">
        <v>309</v>
      </c>
      <c r="X124" t="b">
        <v>1</v>
      </c>
    </row>
    <row r="125" spans="1:24" x14ac:dyDescent="0.25">
      <c r="A125" t="s">
        <v>6</v>
      </c>
      <c r="B125" t="s">
        <v>2</v>
      </c>
      <c r="C125">
        <v>2</v>
      </c>
      <c r="D125">
        <v>0</v>
      </c>
      <c r="E125" t="s">
        <v>309</v>
      </c>
      <c r="F125" s="22">
        <v>1.2535612535612535</v>
      </c>
      <c r="G125" s="22">
        <v>-0.49886621315192742</v>
      </c>
      <c r="H125" s="22">
        <v>1.7094017094017093</v>
      </c>
      <c r="I125" s="22">
        <v>23.165094040909381</v>
      </c>
      <c r="J125" s="22">
        <v>1.7582417582417582</v>
      </c>
      <c r="K125" s="22">
        <v>-0.19867549668874174</v>
      </c>
      <c r="L125" s="22">
        <v>0.79772727272727273</v>
      </c>
      <c r="M125" s="22">
        <v>-2.0045454545454544</v>
      </c>
      <c r="N125" s="22">
        <v>0.58402662229617308</v>
      </c>
      <c r="O125" s="22">
        <v>17.266415176862935</v>
      </c>
      <c r="P125" s="22">
        <v>0.56521739130434778</v>
      </c>
      <c r="Q125" s="22">
        <v>-4.870967741935484</v>
      </c>
      <c r="R125" s="22">
        <v>28.548194904887104</v>
      </c>
      <c r="S125" s="22">
        <v>12.337873266709792</v>
      </c>
      <c r="T125" s="22">
        <v>40.886068171596897</v>
      </c>
      <c r="U125" s="14">
        <v>0.69823771718698113</v>
      </c>
      <c r="V125" s="14">
        <v>0.30176228281301887</v>
      </c>
      <c r="W125" t="s">
        <v>309</v>
      </c>
      <c r="X125" t="b">
        <v>1</v>
      </c>
    </row>
    <row r="126" spans="1:24" x14ac:dyDescent="0.25">
      <c r="A126" t="s">
        <v>8</v>
      </c>
      <c r="B126" t="s">
        <v>2</v>
      </c>
      <c r="C126">
        <v>1</v>
      </c>
      <c r="D126">
        <v>2</v>
      </c>
      <c r="E126" t="s">
        <v>308</v>
      </c>
      <c r="F126" s="22">
        <v>1.0256410256410255</v>
      </c>
      <c r="G126" s="22">
        <v>-0.95238095238095233</v>
      </c>
      <c r="H126" s="22">
        <v>1.1111111111111112</v>
      </c>
      <c r="I126" s="22">
        <v>19.720093724273323</v>
      </c>
      <c r="J126" s="22">
        <v>1.098901098901099</v>
      </c>
      <c r="K126" s="22">
        <v>-0.79470198675496695</v>
      </c>
      <c r="L126" s="22">
        <v>0.97500000000000009</v>
      </c>
      <c r="M126" s="22">
        <v>-1.05</v>
      </c>
      <c r="N126" s="22">
        <v>0.89769820971867009</v>
      </c>
      <c r="O126" s="22">
        <v>20.282576584676644</v>
      </c>
      <c r="P126" s="22">
        <v>0.90099009900990101</v>
      </c>
      <c r="Q126" s="22">
        <v>-1.2479338842975207</v>
      </c>
      <c r="R126" s="22">
        <v>22.269097221830172</v>
      </c>
      <c r="S126" s="22">
        <v>20.758331009107696</v>
      </c>
      <c r="T126" s="22">
        <v>43.027428230937872</v>
      </c>
      <c r="U126" s="14">
        <v>0.51755585070776078</v>
      </c>
      <c r="V126" s="14">
        <v>0.48244414929223917</v>
      </c>
      <c r="W126" t="s">
        <v>309</v>
      </c>
      <c r="X126" t="b">
        <v>0</v>
      </c>
    </row>
    <row r="127" spans="1:24" x14ac:dyDescent="0.25">
      <c r="A127" t="s">
        <v>6</v>
      </c>
      <c r="B127" t="s">
        <v>5</v>
      </c>
      <c r="C127">
        <v>1</v>
      </c>
      <c r="D127">
        <v>0</v>
      </c>
      <c r="E127" t="s">
        <v>309</v>
      </c>
      <c r="F127" s="22">
        <v>1.5658362989323842</v>
      </c>
      <c r="G127" s="22">
        <v>-0.62678062678062674</v>
      </c>
      <c r="H127" s="22">
        <v>1.8691588785046729</v>
      </c>
      <c r="I127" s="22">
        <v>22.704984172304638</v>
      </c>
      <c r="J127" s="22">
        <v>2.2535211267605635</v>
      </c>
      <c r="K127" s="22">
        <v>-0.22900763358778625</v>
      </c>
      <c r="L127" s="22">
        <v>0.63863636363636367</v>
      </c>
      <c r="M127" s="22">
        <v>-1.5954545454545455</v>
      </c>
      <c r="N127" s="22">
        <v>0.53410981697171378</v>
      </c>
      <c r="O127" s="22">
        <v>17.616314034224484</v>
      </c>
      <c r="P127" s="22">
        <v>0.44099378881987572</v>
      </c>
      <c r="Q127" s="22">
        <v>-4.225806451612903</v>
      </c>
      <c r="R127" s="22">
        <v>28.914597826940536</v>
      </c>
      <c r="S127" s="22">
        <v>13.408793006584986</v>
      </c>
      <c r="T127" s="22">
        <v>42.323390833525522</v>
      </c>
      <c r="U127" s="14">
        <v>0.68318244964523234</v>
      </c>
      <c r="V127" s="14">
        <v>0.31681755035476772</v>
      </c>
      <c r="W127" t="s">
        <v>309</v>
      </c>
      <c r="X127" t="b">
        <v>1</v>
      </c>
    </row>
    <row r="128" spans="1:24" x14ac:dyDescent="0.25">
      <c r="A128" t="s">
        <v>11</v>
      </c>
      <c r="B128" t="s">
        <v>35</v>
      </c>
      <c r="C128">
        <v>2</v>
      </c>
      <c r="D128">
        <v>0</v>
      </c>
      <c r="E128" t="s">
        <v>309</v>
      </c>
      <c r="F128" s="22">
        <v>1.1877394636015326</v>
      </c>
      <c r="G128" s="22">
        <v>-0.92807424593967514</v>
      </c>
      <c r="H128" s="22">
        <v>1.4946619217081849</v>
      </c>
      <c r="I128" s="22">
        <v>21.44515957799748</v>
      </c>
      <c r="J128" s="22">
        <v>2.1568627450980395</v>
      </c>
      <c r="K128" s="22">
        <v>-0.91603053435114501</v>
      </c>
      <c r="L128" s="22">
        <v>0.84193548387096784</v>
      </c>
      <c r="M128" s="22">
        <v>-1.0775000000000001</v>
      </c>
      <c r="N128" s="22">
        <v>0.66745843230403801</v>
      </c>
      <c r="O128" s="22">
        <v>18.651073572179939</v>
      </c>
      <c r="P128" s="22">
        <v>0.45945945945945943</v>
      </c>
      <c r="Q128" s="22">
        <v>-1.0826446280991735</v>
      </c>
      <c r="R128" s="22">
        <v>25.662334874520138</v>
      </c>
      <c r="S128" s="22">
        <v>18.459782319715231</v>
      </c>
      <c r="T128" s="22">
        <v>44.122117194235372</v>
      </c>
      <c r="U128" s="14">
        <v>0.58162065889877479</v>
      </c>
      <c r="V128" s="14">
        <v>0.4183793411012251</v>
      </c>
      <c r="W128" t="s">
        <v>309</v>
      </c>
      <c r="X128" t="b">
        <v>1</v>
      </c>
    </row>
    <row r="129" spans="1:24" x14ac:dyDescent="0.25">
      <c r="A129" t="s">
        <v>9</v>
      </c>
      <c r="B129" t="s">
        <v>34</v>
      </c>
      <c r="C129">
        <v>2</v>
      </c>
      <c r="D129">
        <v>0</v>
      </c>
      <c r="E129" t="s">
        <v>309</v>
      </c>
      <c r="F129" s="22">
        <v>1.2915129151291511</v>
      </c>
      <c r="G129" s="22">
        <v>-1.1487758945386064</v>
      </c>
      <c r="H129" s="22">
        <v>0.75601374570446733</v>
      </c>
      <c r="I129" s="22">
        <v>19.789280806229961</v>
      </c>
      <c r="J129" s="22">
        <v>0.56338028169014087</v>
      </c>
      <c r="K129" s="22">
        <v>-0.99415204678362568</v>
      </c>
      <c r="L129" s="22">
        <v>0.77428571428571435</v>
      </c>
      <c r="M129" s="22">
        <v>-0.87049180327868858</v>
      </c>
      <c r="N129" s="22">
        <v>1.3167420814479638</v>
      </c>
      <c r="O129" s="22">
        <v>20.211626215197409</v>
      </c>
      <c r="P129" s="22">
        <v>1.7317073170731707</v>
      </c>
      <c r="Q129" s="22">
        <v>-1</v>
      </c>
      <c r="R129" s="22">
        <v>21.270122797803065</v>
      </c>
      <c r="S129" s="22">
        <v>22.16386952472557</v>
      </c>
      <c r="T129" s="22">
        <v>43.433992322528638</v>
      </c>
      <c r="U129" s="14">
        <v>0.48971143706655151</v>
      </c>
      <c r="V129" s="14">
        <v>0.51028856293344838</v>
      </c>
      <c r="W129" t="s">
        <v>308</v>
      </c>
      <c r="X129" t="b">
        <v>0</v>
      </c>
    </row>
    <row r="130" spans="1:24" x14ac:dyDescent="0.25">
      <c r="A130" t="s">
        <v>10</v>
      </c>
      <c r="B130" t="s">
        <v>14</v>
      </c>
      <c r="C130">
        <v>1</v>
      </c>
      <c r="D130">
        <v>0</v>
      </c>
      <c r="E130" t="s">
        <v>309</v>
      </c>
      <c r="F130" s="22">
        <v>0.93841642228738997</v>
      </c>
      <c r="G130" s="22">
        <v>-0.85470085470085466</v>
      </c>
      <c r="H130" s="22">
        <v>1.523545706371191</v>
      </c>
      <c r="I130" s="22">
        <v>20.069901072211366</v>
      </c>
      <c r="J130" s="22">
        <v>1.6483516483516485</v>
      </c>
      <c r="K130" s="22">
        <v>-0.53435114503816794</v>
      </c>
      <c r="L130" s="22">
        <v>1.065625</v>
      </c>
      <c r="M130" s="22">
        <v>-1.1700000000000002</v>
      </c>
      <c r="N130" s="22">
        <v>0.65517241379310343</v>
      </c>
      <c r="O130" s="22">
        <v>19.929165928811759</v>
      </c>
      <c r="P130" s="22">
        <v>0.60264900662251653</v>
      </c>
      <c r="Q130" s="22">
        <v>-1.8450704225352113</v>
      </c>
      <c r="R130" s="22">
        <v>23.930720991956701</v>
      </c>
      <c r="S130" s="22">
        <v>19.237541926692167</v>
      </c>
      <c r="T130" s="22">
        <v>43.168262918648864</v>
      </c>
      <c r="U130" s="14">
        <v>0.55435913733787356</v>
      </c>
      <c r="V130" s="14">
        <v>0.44564086266212649</v>
      </c>
      <c r="W130" t="s">
        <v>309</v>
      </c>
      <c r="X130" t="b">
        <v>1</v>
      </c>
    </row>
    <row r="131" spans="1:24" x14ac:dyDescent="0.25">
      <c r="A131" t="s">
        <v>0</v>
      </c>
      <c r="B131" t="s">
        <v>4</v>
      </c>
      <c r="C131">
        <v>4</v>
      </c>
      <c r="D131">
        <v>1</v>
      </c>
      <c r="E131" t="s">
        <v>309</v>
      </c>
      <c r="F131" s="22">
        <v>1.4617169373549883</v>
      </c>
      <c r="G131" s="22">
        <v>-0.58956916099773238</v>
      </c>
      <c r="H131" s="22">
        <v>1.6705336426914152</v>
      </c>
      <c r="I131" s="22">
        <v>23.857775620411385</v>
      </c>
      <c r="J131" s="22">
        <v>2.1782178217821784</v>
      </c>
      <c r="K131" s="22">
        <v>-0.32967032967032966</v>
      </c>
      <c r="L131" s="22">
        <v>0.68412698412698414</v>
      </c>
      <c r="M131" s="22">
        <v>-1.6961538461538461</v>
      </c>
      <c r="N131" s="22">
        <v>0.59778085991678231</v>
      </c>
      <c r="O131" s="22">
        <v>16.765169625146228</v>
      </c>
      <c r="P131" s="22">
        <v>0.45701357466063341</v>
      </c>
      <c r="Q131" s="22">
        <v>-2.9354838709677415</v>
      </c>
      <c r="R131" s="22">
        <v>29.661454758150501</v>
      </c>
      <c r="S131" s="22">
        <v>13.872453326729039</v>
      </c>
      <c r="T131" s="22">
        <v>43.533908084879542</v>
      </c>
      <c r="U131" s="14">
        <v>0.68134142012517129</v>
      </c>
      <c r="V131" s="14">
        <v>0.31865857987482871</v>
      </c>
      <c r="W131" t="s">
        <v>309</v>
      </c>
      <c r="X131" t="b">
        <v>1</v>
      </c>
    </row>
    <row r="132" spans="1:24" x14ac:dyDescent="0.25">
      <c r="A132" t="s">
        <v>12</v>
      </c>
      <c r="B132" t="s">
        <v>5</v>
      </c>
      <c r="C132">
        <v>1</v>
      </c>
      <c r="D132">
        <v>0</v>
      </c>
      <c r="E132" t="s">
        <v>309</v>
      </c>
      <c r="F132" s="22">
        <v>1.7437722419928825</v>
      </c>
      <c r="G132" s="22">
        <v>-0.85470085470085466</v>
      </c>
      <c r="H132" s="22">
        <v>1.4330218068535825</v>
      </c>
      <c r="I132" s="22">
        <v>22.593259263856993</v>
      </c>
      <c r="J132" s="22">
        <v>1.6901408450704227</v>
      </c>
      <c r="K132" s="22">
        <v>-0.68702290076335881</v>
      </c>
      <c r="L132" s="22">
        <v>0.57346938775510203</v>
      </c>
      <c r="M132" s="22">
        <v>-1.1700000000000002</v>
      </c>
      <c r="N132" s="22">
        <v>0.69631236442516264</v>
      </c>
      <c r="O132" s="22">
        <v>17.703422888852259</v>
      </c>
      <c r="P132" s="22">
        <v>0.58677685950413216</v>
      </c>
      <c r="Q132" s="22">
        <v>-1.4395604395604396</v>
      </c>
      <c r="R132" s="22">
        <v>27.214393922425149</v>
      </c>
      <c r="S132" s="22">
        <v>16.950421060976215</v>
      </c>
      <c r="T132" s="22">
        <v>44.164814983401364</v>
      </c>
      <c r="U132" s="14">
        <v>0.61620079089323121</v>
      </c>
      <c r="V132" s="14">
        <v>0.38379920910676879</v>
      </c>
      <c r="W132" t="s">
        <v>309</v>
      </c>
      <c r="X132" t="b">
        <v>1</v>
      </c>
    </row>
    <row r="133" spans="1:24" x14ac:dyDescent="0.25">
      <c r="A133" t="s">
        <v>11</v>
      </c>
      <c r="B133" t="s">
        <v>10</v>
      </c>
      <c r="C133">
        <v>0</v>
      </c>
      <c r="D133">
        <v>2</v>
      </c>
      <c r="E133" t="s">
        <v>308</v>
      </c>
      <c r="F133" s="22">
        <v>0.96573208722741433</v>
      </c>
      <c r="G133" s="22">
        <v>-1.3289036544850499</v>
      </c>
      <c r="H133" s="22">
        <v>0.76225045372050815</v>
      </c>
      <c r="I133" s="22">
        <v>19.077976506699724</v>
      </c>
      <c r="J133" s="22">
        <v>0.72847682119205304</v>
      </c>
      <c r="K133" s="22">
        <v>-1.6901408450704227</v>
      </c>
      <c r="L133" s="22">
        <v>1.0354838709677421</v>
      </c>
      <c r="M133" s="22">
        <v>-0.75250000000000006</v>
      </c>
      <c r="N133" s="22">
        <v>1.3087885985748218</v>
      </c>
      <c r="O133" s="22">
        <v>20.965286801559309</v>
      </c>
      <c r="P133" s="22">
        <v>1.3603603603603605</v>
      </c>
      <c r="Q133" s="22">
        <v>-0.58677685950413216</v>
      </c>
      <c r="R133" s="22">
        <v>19.441160937748439</v>
      </c>
      <c r="S133" s="22">
        <v>23.3306427719581</v>
      </c>
      <c r="T133" s="22">
        <v>42.771803709706539</v>
      </c>
      <c r="U133" s="14">
        <v>0.4545321742729429</v>
      </c>
      <c r="V133" s="14">
        <v>0.5454678257270571</v>
      </c>
      <c r="W133" t="s">
        <v>308</v>
      </c>
      <c r="X133" t="b">
        <v>1</v>
      </c>
    </row>
    <row r="134" spans="1:24" x14ac:dyDescent="0.25">
      <c r="A134" t="s">
        <v>32</v>
      </c>
      <c r="B134" t="s">
        <v>6</v>
      </c>
      <c r="C134">
        <v>0</v>
      </c>
      <c r="D134">
        <v>2</v>
      </c>
      <c r="E134" t="s">
        <v>308</v>
      </c>
      <c r="F134" s="22">
        <v>1.2698412698412698</v>
      </c>
      <c r="G134" s="22">
        <v>-1.6742081447963799</v>
      </c>
      <c r="H134" s="22">
        <v>0.94841930116472539</v>
      </c>
      <c r="I134" s="22">
        <v>19.036684708326501</v>
      </c>
      <c r="J134" s="22">
        <v>1.0559006211180124</v>
      </c>
      <c r="K134" s="22">
        <v>-2.903225806451613</v>
      </c>
      <c r="L134" s="22">
        <v>0.78749999999999998</v>
      </c>
      <c r="M134" s="22">
        <v>-0.5972972972972973</v>
      </c>
      <c r="N134" s="22">
        <v>1.0525394045534151</v>
      </c>
      <c r="O134" s="22">
        <v>21.010855206478666</v>
      </c>
      <c r="P134" s="22">
        <v>0.94152046783625731</v>
      </c>
      <c r="Q134" s="22">
        <v>-0.34065934065934067</v>
      </c>
      <c r="R134" s="22">
        <v>18.620082546662644</v>
      </c>
      <c r="S134" s="22">
        <v>22.854458440911699</v>
      </c>
      <c r="T134" s="22">
        <v>41.474540987574343</v>
      </c>
      <c r="U134" s="14">
        <v>0.4489521066005569</v>
      </c>
      <c r="V134" s="14">
        <v>0.55104789339944305</v>
      </c>
      <c r="W134" t="s">
        <v>308</v>
      </c>
      <c r="X134" t="b">
        <v>1</v>
      </c>
    </row>
    <row r="135" spans="1:24" x14ac:dyDescent="0.25">
      <c r="A135" t="s">
        <v>33</v>
      </c>
      <c r="B135" t="s">
        <v>8</v>
      </c>
      <c r="C135">
        <v>2</v>
      </c>
      <c r="D135">
        <v>1</v>
      </c>
      <c r="E135" t="s">
        <v>309</v>
      </c>
      <c r="F135" s="22">
        <v>0.99722991689750684</v>
      </c>
      <c r="G135" s="22">
        <v>-0.71258907363420421</v>
      </c>
      <c r="H135" s="22">
        <v>1.1508951406649617</v>
      </c>
      <c r="I135" s="22">
        <v>21.822618971164346</v>
      </c>
      <c r="J135" s="22">
        <v>1.0891089108910892</v>
      </c>
      <c r="K135" s="22">
        <v>-0.66115702479338845</v>
      </c>
      <c r="L135" s="22">
        <v>1.0027777777777778</v>
      </c>
      <c r="M135" s="22">
        <v>-1.4033333333333333</v>
      </c>
      <c r="N135" s="22">
        <v>0.86696230598669621</v>
      </c>
      <c r="O135" s="22">
        <v>18.328526867164967</v>
      </c>
      <c r="P135" s="22">
        <v>0.90990990990990994</v>
      </c>
      <c r="Q135" s="22">
        <v>-1.4938271604938271</v>
      </c>
      <c r="R135" s="22">
        <v>24.870412183249826</v>
      </c>
      <c r="S135" s="22">
        <v>18.211016367012192</v>
      </c>
      <c r="T135" s="22">
        <v>43.081428550262018</v>
      </c>
      <c r="U135" s="14">
        <v>0.57728847487576096</v>
      </c>
      <c r="V135" s="14">
        <v>0.42271152512423904</v>
      </c>
      <c r="W135" t="s">
        <v>309</v>
      </c>
      <c r="X135" t="b">
        <v>1</v>
      </c>
    </row>
    <row r="136" spans="1:24" x14ac:dyDescent="0.25">
      <c r="A136" t="s">
        <v>8</v>
      </c>
      <c r="B136" t="s">
        <v>3</v>
      </c>
      <c r="C136">
        <v>2</v>
      </c>
      <c r="D136">
        <v>0</v>
      </c>
      <c r="E136" t="s">
        <v>309</v>
      </c>
      <c r="F136" s="22">
        <v>1.0256410256410255</v>
      </c>
      <c r="G136" s="22">
        <v>-0.80614203454894429</v>
      </c>
      <c r="H136" s="22">
        <v>1.3402061855670102</v>
      </c>
      <c r="I136" s="22">
        <v>20.063140261581083</v>
      </c>
      <c r="J136" s="22">
        <v>1.639344262295082</v>
      </c>
      <c r="K136" s="22">
        <v>-0.85106382978723405</v>
      </c>
      <c r="L136" s="22">
        <v>0.97500000000000009</v>
      </c>
      <c r="M136" s="22">
        <v>-1.2404761904761905</v>
      </c>
      <c r="N136" s="22">
        <v>0.74424552429667523</v>
      </c>
      <c r="O136" s="22">
        <v>19.935778048937127</v>
      </c>
      <c r="P136" s="22">
        <v>0.60396039603960394</v>
      </c>
      <c r="Q136" s="22">
        <v>-1.1652892561983472</v>
      </c>
      <c r="R136" s="22">
        <v>23.531682164285424</v>
      </c>
      <c r="S136" s="22">
        <v>19.853218522598869</v>
      </c>
      <c r="T136" s="22">
        <v>43.384900686884293</v>
      </c>
      <c r="U136" s="14">
        <v>0.54239336247689729</v>
      </c>
      <c r="V136" s="14">
        <v>0.45760663752310266</v>
      </c>
      <c r="W136" t="s">
        <v>309</v>
      </c>
      <c r="X136" t="b">
        <v>1</v>
      </c>
    </row>
    <row r="137" spans="1:24" x14ac:dyDescent="0.25">
      <c r="A137" t="s">
        <v>36</v>
      </c>
      <c r="B137" t="s">
        <v>9</v>
      </c>
      <c r="C137">
        <v>2</v>
      </c>
      <c r="D137">
        <v>1</v>
      </c>
      <c r="E137" t="s">
        <v>309</v>
      </c>
      <c r="F137" s="22">
        <v>0.71225071225071224</v>
      </c>
      <c r="G137" s="22">
        <v>-0.86743044189852703</v>
      </c>
      <c r="H137" s="22">
        <v>1.1312217194570136</v>
      </c>
      <c r="I137" s="22">
        <v>20.197076912902588</v>
      </c>
      <c r="J137" s="22">
        <v>1.4634146341463417</v>
      </c>
      <c r="K137" s="22">
        <v>-1.1111111111111109</v>
      </c>
      <c r="L137" s="22">
        <v>1.4040000000000001</v>
      </c>
      <c r="M137" s="22">
        <v>-1.1528301886792454</v>
      </c>
      <c r="N137" s="22">
        <v>0.88047808764940239</v>
      </c>
      <c r="O137" s="22">
        <v>19.803549210922665</v>
      </c>
      <c r="P137" s="22">
        <v>0.67213114754098358</v>
      </c>
      <c r="Q137" s="22">
        <v>-0.89528795811518325</v>
      </c>
      <c r="R137" s="22">
        <v>22.601693547034373</v>
      </c>
      <c r="S137" s="22">
        <v>20.712040299318623</v>
      </c>
      <c r="T137" s="22">
        <v>43.313733846352996</v>
      </c>
      <c r="U137" s="14">
        <v>0.52181355750140268</v>
      </c>
      <c r="V137" s="14">
        <v>0.47818644249859726</v>
      </c>
      <c r="W137" t="s">
        <v>309</v>
      </c>
      <c r="X137" t="b">
        <v>1</v>
      </c>
    </row>
    <row r="138" spans="1:24" x14ac:dyDescent="0.25">
      <c r="A138" t="s">
        <v>0</v>
      </c>
      <c r="B138" t="s">
        <v>1</v>
      </c>
      <c r="C138">
        <v>2</v>
      </c>
      <c r="D138">
        <v>1</v>
      </c>
      <c r="E138" t="s">
        <v>309</v>
      </c>
      <c r="F138" s="22">
        <v>1.9626168224299065</v>
      </c>
      <c r="G138" s="22">
        <v>-0.68241469816272959</v>
      </c>
      <c r="H138" s="22">
        <v>2.1114369501466275</v>
      </c>
      <c r="I138" s="22">
        <v>25.284547617516559</v>
      </c>
      <c r="J138" s="22">
        <v>2.4175824175824179</v>
      </c>
      <c r="K138" s="22">
        <v>-0.19867549668874174</v>
      </c>
      <c r="L138" s="22">
        <v>0.5095238095238096</v>
      </c>
      <c r="M138" s="22">
        <v>-1.4653846153846155</v>
      </c>
      <c r="N138" s="22">
        <v>0.4729542302357837</v>
      </c>
      <c r="O138" s="22">
        <v>15.819134326839936</v>
      </c>
      <c r="P138" s="22">
        <v>0.41176470588235292</v>
      </c>
      <c r="Q138" s="22">
        <v>-4.870967741935484</v>
      </c>
      <c r="R138" s="22">
        <v>32.439848293465239</v>
      </c>
      <c r="S138" s="22">
        <v>10.877024715161783</v>
      </c>
      <c r="T138" s="22">
        <v>43.31687300862702</v>
      </c>
      <c r="U138" s="14">
        <v>0.74889635470696359</v>
      </c>
      <c r="V138" s="14">
        <v>0.25110364529303641</v>
      </c>
      <c r="W138" t="s">
        <v>309</v>
      </c>
      <c r="X138" t="b">
        <v>1</v>
      </c>
    </row>
    <row r="139" spans="1:24" x14ac:dyDescent="0.25">
      <c r="A139" t="s">
        <v>7</v>
      </c>
      <c r="B139" t="s">
        <v>13</v>
      </c>
      <c r="C139">
        <v>4</v>
      </c>
      <c r="D139">
        <v>2</v>
      </c>
      <c r="E139" t="s">
        <v>309</v>
      </c>
      <c r="F139" s="22">
        <v>1.0507880910683012</v>
      </c>
      <c r="G139" s="22">
        <v>-0.81364829396325455</v>
      </c>
      <c r="H139" s="22">
        <v>1.0507880910683012</v>
      </c>
      <c r="I139" s="22">
        <v>20.615944025122587</v>
      </c>
      <c r="J139" s="22">
        <v>0.99415204678362568</v>
      </c>
      <c r="K139" s="22">
        <v>-0.49382716049382719</v>
      </c>
      <c r="L139" s="22">
        <v>0.95166666666666666</v>
      </c>
      <c r="M139" s="22">
        <v>-1.2290322580645161</v>
      </c>
      <c r="N139" s="22">
        <v>0.95008319467554081</v>
      </c>
      <c r="O139" s="22">
        <v>19.401421623643845</v>
      </c>
      <c r="P139" s="22">
        <v>1</v>
      </c>
      <c r="Q139" s="22">
        <v>-1.975609756097561</v>
      </c>
      <c r="R139" s="22">
        <v>23.524406639565022</v>
      </c>
      <c r="S139" s="22">
        <v>19.098529470823976</v>
      </c>
      <c r="T139" s="22">
        <v>42.622936110388999</v>
      </c>
      <c r="U139" s="14">
        <v>0.55191896162759035</v>
      </c>
      <c r="V139" s="14">
        <v>0.44808103837240959</v>
      </c>
      <c r="W139" t="s">
        <v>309</v>
      </c>
      <c r="X139" t="b">
        <v>1</v>
      </c>
    </row>
    <row r="140" spans="1:24" x14ac:dyDescent="0.25">
      <c r="A140" t="s">
        <v>32</v>
      </c>
      <c r="B140" t="s">
        <v>12</v>
      </c>
      <c r="C140">
        <v>0</v>
      </c>
      <c r="D140">
        <v>2</v>
      </c>
      <c r="E140" t="s">
        <v>308</v>
      </c>
      <c r="F140" s="22">
        <v>1.140529531568228</v>
      </c>
      <c r="G140" s="22">
        <v>-1.2292358803986709</v>
      </c>
      <c r="H140" s="22">
        <v>1.2364425162689805</v>
      </c>
      <c r="I140" s="22">
        <v>19.13081698807758</v>
      </c>
      <c r="J140" s="22">
        <v>1.4049586776859504</v>
      </c>
      <c r="K140" s="22">
        <v>-0.98901098901098905</v>
      </c>
      <c r="L140" s="22">
        <v>0.87678571428571428</v>
      </c>
      <c r="M140" s="22">
        <v>-0.81351351351351353</v>
      </c>
      <c r="N140" s="22">
        <v>0.80735551663747807</v>
      </c>
      <c r="O140" s="22">
        <v>20.907472287634256</v>
      </c>
      <c r="P140" s="22">
        <v>0.70760233918128645</v>
      </c>
      <c r="Q140" s="22">
        <v>-1</v>
      </c>
      <c r="R140" s="22">
        <v>21.729225886400634</v>
      </c>
      <c r="S140" s="22">
        <v>21.485702344225221</v>
      </c>
      <c r="T140" s="22">
        <v>43.214928230625858</v>
      </c>
      <c r="U140" s="14">
        <v>0.50281758586842717</v>
      </c>
      <c r="V140" s="14">
        <v>0.49718241413157277</v>
      </c>
      <c r="W140" t="s">
        <v>309</v>
      </c>
      <c r="X140" t="b">
        <v>0</v>
      </c>
    </row>
    <row r="141" spans="1:24" x14ac:dyDescent="0.25">
      <c r="A141" t="s">
        <v>0</v>
      </c>
      <c r="B141" t="s">
        <v>3</v>
      </c>
      <c r="C141">
        <v>1</v>
      </c>
      <c r="D141">
        <v>0</v>
      </c>
      <c r="E141" t="s">
        <v>309</v>
      </c>
      <c r="F141" s="22">
        <v>1.7948717948717947</v>
      </c>
      <c r="G141" s="22">
        <v>-0.49904030710172742</v>
      </c>
      <c r="H141" s="22">
        <v>2.4742268041237114</v>
      </c>
      <c r="I141" s="22">
        <v>25.333419238451135</v>
      </c>
      <c r="J141" s="22">
        <v>3.6065573770491803</v>
      </c>
      <c r="K141" s="22">
        <v>-0.21276595744680851</v>
      </c>
      <c r="L141" s="22">
        <v>0.55714285714285716</v>
      </c>
      <c r="M141" s="22">
        <v>-2.0038461538461538</v>
      </c>
      <c r="N141" s="22">
        <v>0.40360610263522889</v>
      </c>
      <c r="O141" s="22">
        <v>15.788617059152637</v>
      </c>
      <c r="P141" s="22">
        <v>0.27601809954751128</v>
      </c>
      <c r="Q141" s="22">
        <v>-4.5483870967741931</v>
      </c>
      <c r="R141" s="22">
        <v>34.122132397444659</v>
      </c>
      <c r="S141" s="22">
        <v>10.473150867857889</v>
      </c>
      <c r="T141" s="22">
        <v>44.595283265302548</v>
      </c>
      <c r="U141" s="14">
        <v>0.76515115274519296</v>
      </c>
      <c r="V141" s="14">
        <v>0.23484884725480701</v>
      </c>
      <c r="W141" t="s">
        <v>309</v>
      </c>
      <c r="X141" t="b">
        <v>1</v>
      </c>
    </row>
    <row r="142" spans="1:24" x14ac:dyDescent="0.25">
      <c r="A142" t="s">
        <v>1</v>
      </c>
      <c r="B142" t="s">
        <v>8</v>
      </c>
      <c r="C142">
        <v>1</v>
      </c>
      <c r="D142">
        <v>0</v>
      </c>
      <c r="E142" t="s">
        <v>309</v>
      </c>
      <c r="F142" s="22">
        <v>0.88642659279778391</v>
      </c>
      <c r="G142" s="22">
        <v>-0.90261282660332542</v>
      </c>
      <c r="H142" s="22">
        <v>0.86956521739130432</v>
      </c>
      <c r="I142" s="22">
        <v>19.973026780553596</v>
      </c>
      <c r="J142" s="22">
        <v>0.8910891089108911</v>
      </c>
      <c r="K142" s="22">
        <v>-1.2396694214876034</v>
      </c>
      <c r="L142" s="22">
        <v>1.128125</v>
      </c>
      <c r="M142" s="22">
        <v>-1.1078947368421053</v>
      </c>
      <c r="N142" s="22">
        <v>1.1466275659824048</v>
      </c>
      <c r="O142" s="22">
        <v>20.02572181853257</v>
      </c>
      <c r="P142" s="22">
        <v>1.1098901098901099</v>
      </c>
      <c r="Q142" s="22">
        <v>-0.80132450331125826</v>
      </c>
      <c r="R142" s="22">
        <v>21.501716724140778</v>
      </c>
      <c r="S142" s="22">
        <v>21.501145254251721</v>
      </c>
      <c r="T142" s="22">
        <v>43.002861978392502</v>
      </c>
      <c r="U142" s="14">
        <v>0.50000664455646393</v>
      </c>
      <c r="V142" s="14">
        <v>0.49999335544353596</v>
      </c>
      <c r="W142" t="s">
        <v>309</v>
      </c>
      <c r="X142" t="b">
        <v>1</v>
      </c>
    </row>
    <row r="143" spans="1:24" x14ac:dyDescent="0.25">
      <c r="A143" t="s">
        <v>2</v>
      </c>
      <c r="B143" t="s">
        <v>35</v>
      </c>
      <c r="C143">
        <v>3</v>
      </c>
      <c r="D143">
        <v>1</v>
      </c>
      <c r="E143" t="s">
        <v>309</v>
      </c>
      <c r="F143" s="22">
        <v>1.3409961685823755</v>
      </c>
      <c r="G143" s="22">
        <v>-1.0208816705336428</v>
      </c>
      <c r="H143" s="22">
        <v>1.2455516014234875</v>
      </c>
      <c r="I143" s="22">
        <v>20.9541503549864</v>
      </c>
      <c r="J143" s="22">
        <v>1.7647058823529413</v>
      </c>
      <c r="K143" s="22">
        <v>-1.1450381679389314</v>
      </c>
      <c r="L143" s="22">
        <v>0.74571428571428577</v>
      </c>
      <c r="M143" s="22">
        <v>-0.97954545454545461</v>
      </c>
      <c r="N143" s="22">
        <v>0.80056980056980054</v>
      </c>
      <c r="O143" s="22">
        <v>19.08808815147869</v>
      </c>
      <c r="P143" s="22">
        <v>0.56043956043956045</v>
      </c>
      <c r="Q143" s="22">
        <v>-0.86754966887417218</v>
      </c>
      <c r="R143" s="22">
        <v>24.296458377316263</v>
      </c>
      <c r="S143" s="22">
        <v>19.34771667478271</v>
      </c>
      <c r="T143" s="22">
        <v>43.644175052098973</v>
      </c>
      <c r="U143" s="14">
        <v>0.55669418309117003</v>
      </c>
      <c r="V143" s="14">
        <v>0.44330581690882992</v>
      </c>
      <c r="W143" t="s">
        <v>309</v>
      </c>
      <c r="X143" t="b">
        <v>1</v>
      </c>
    </row>
    <row r="144" spans="1:24" x14ac:dyDescent="0.25">
      <c r="A144" t="s">
        <v>14</v>
      </c>
      <c r="B144" t="s">
        <v>4</v>
      </c>
      <c r="C144">
        <v>1</v>
      </c>
      <c r="D144">
        <v>2</v>
      </c>
      <c r="E144" t="s">
        <v>308</v>
      </c>
      <c r="F144" s="22">
        <v>0.78886310904872392</v>
      </c>
      <c r="G144" s="22">
        <v>-0.79365079365079361</v>
      </c>
      <c r="H144" s="22">
        <v>0.83526682134570762</v>
      </c>
      <c r="I144" s="22">
        <v>20.484193920271832</v>
      </c>
      <c r="J144" s="22">
        <v>0.8910891089108911</v>
      </c>
      <c r="K144" s="22">
        <v>-1.4285714285714286</v>
      </c>
      <c r="L144" s="22">
        <v>1.2676470588235293</v>
      </c>
      <c r="M144" s="22">
        <v>-1.26</v>
      </c>
      <c r="N144" s="22">
        <v>1.1939058171745152</v>
      </c>
      <c r="O144" s="22">
        <v>19.526094425685685</v>
      </c>
      <c r="P144" s="22">
        <v>1.1098901098901099</v>
      </c>
      <c r="Q144" s="22">
        <v>-0.69465648854961837</v>
      </c>
      <c r="R144" s="22">
        <v>21.816050274222679</v>
      </c>
      <c r="S144" s="22">
        <v>21.142880923024219</v>
      </c>
      <c r="T144" s="22">
        <v>42.958931197246898</v>
      </c>
      <c r="U144" s="14">
        <v>0.5078350337454578</v>
      </c>
      <c r="V144" s="14">
        <v>0.4921649662545422</v>
      </c>
      <c r="W144" t="s">
        <v>309</v>
      </c>
      <c r="X144" t="b">
        <v>0</v>
      </c>
    </row>
    <row r="145" spans="1:24" x14ac:dyDescent="0.25">
      <c r="A145" t="s">
        <v>33</v>
      </c>
      <c r="B145" t="s">
        <v>35</v>
      </c>
      <c r="C145">
        <v>0</v>
      </c>
      <c r="D145">
        <v>1</v>
      </c>
      <c r="E145" t="s">
        <v>308</v>
      </c>
      <c r="F145" s="22">
        <v>1.3793103448275861</v>
      </c>
      <c r="G145" s="22">
        <v>-0.69605568445475641</v>
      </c>
      <c r="H145" s="22">
        <v>1.6014234875444839</v>
      </c>
      <c r="I145" s="22">
        <v>22.546612699887202</v>
      </c>
      <c r="J145" s="22">
        <v>2.1568627450980395</v>
      </c>
      <c r="K145" s="22">
        <v>-0.61068702290076338</v>
      </c>
      <c r="L145" s="22">
        <v>0.72500000000000009</v>
      </c>
      <c r="M145" s="22">
        <v>-1.4366666666666668</v>
      </c>
      <c r="N145" s="22">
        <v>0.62305986696230597</v>
      </c>
      <c r="O145" s="22">
        <v>17.739979989406155</v>
      </c>
      <c r="P145" s="22">
        <v>0.45945945945945943</v>
      </c>
      <c r="Q145" s="22">
        <v>-1.617283950617284</v>
      </c>
      <c r="R145" s="22">
        <v>27.696339898501883</v>
      </c>
      <c r="S145" s="22">
        <v>16.493548698543968</v>
      </c>
      <c r="T145" s="22">
        <v>44.189888597045851</v>
      </c>
      <c r="U145" s="14">
        <v>0.62675740486825793</v>
      </c>
      <c r="V145" s="14">
        <v>0.37324259513174202</v>
      </c>
      <c r="W145" t="s">
        <v>309</v>
      </c>
      <c r="X145" t="b">
        <v>0</v>
      </c>
    </row>
    <row r="146" spans="1:24" x14ac:dyDescent="0.25">
      <c r="A146" t="s">
        <v>2</v>
      </c>
      <c r="B146" t="s">
        <v>36</v>
      </c>
      <c r="C146">
        <v>3</v>
      </c>
      <c r="D146">
        <v>1</v>
      </c>
      <c r="E146" t="s">
        <v>309</v>
      </c>
      <c r="F146" s="22">
        <v>1.394422310756972</v>
      </c>
      <c r="G146" s="22">
        <v>-0.82862523540489641</v>
      </c>
      <c r="H146" s="22">
        <v>1.394422310756972</v>
      </c>
      <c r="I146" s="22">
        <v>20.679719730207587</v>
      </c>
      <c r="J146" s="22">
        <v>1.4754098360655739</v>
      </c>
      <c r="K146" s="22">
        <v>-0.78534031413612559</v>
      </c>
      <c r="L146" s="22">
        <v>0.71714285714285719</v>
      </c>
      <c r="M146" s="22">
        <v>-1.2068181818181818</v>
      </c>
      <c r="N146" s="22">
        <v>0.71509971509971515</v>
      </c>
      <c r="O146" s="22">
        <v>19.341396998290165</v>
      </c>
      <c r="P146" s="22">
        <v>0.67032967032967028</v>
      </c>
      <c r="Q146" s="22">
        <v>-1.2649006622516556</v>
      </c>
      <c r="R146" s="22">
        <v>24.496509070158389</v>
      </c>
      <c r="S146" s="22">
        <v>18.972250396792571</v>
      </c>
      <c r="T146" s="22">
        <v>43.468759466950956</v>
      </c>
      <c r="U146" s="14">
        <v>0.5635428609087163</v>
      </c>
      <c r="V146" s="14">
        <v>0.43645713909128375</v>
      </c>
      <c r="W146" t="s">
        <v>309</v>
      </c>
      <c r="X146" t="b">
        <v>1</v>
      </c>
    </row>
    <row r="147" spans="1:24" x14ac:dyDescent="0.25">
      <c r="A147" t="s">
        <v>34</v>
      </c>
      <c r="B147" t="s">
        <v>35</v>
      </c>
      <c r="C147">
        <v>2</v>
      </c>
      <c r="D147">
        <v>1</v>
      </c>
      <c r="E147" t="s">
        <v>309</v>
      </c>
      <c r="F147" s="22">
        <v>1.0344827586206895</v>
      </c>
      <c r="G147" s="22">
        <v>-1.2296983758700695</v>
      </c>
      <c r="H147" s="22">
        <v>1.0320284697508897</v>
      </c>
      <c r="I147" s="22">
        <v>20.277353858403558</v>
      </c>
      <c r="J147" s="22">
        <v>1.3725490196078431</v>
      </c>
      <c r="K147" s="22">
        <v>-1.2977099236641221</v>
      </c>
      <c r="L147" s="22">
        <v>0.96666666666666667</v>
      </c>
      <c r="M147" s="22">
        <v>-0.81320754716981136</v>
      </c>
      <c r="N147" s="22">
        <v>0.96563573883161513</v>
      </c>
      <c r="O147" s="22">
        <v>19.72514887769125</v>
      </c>
      <c r="P147" s="22">
        <v>0.71830985915492951</v>
      </c>
      <c r="Q147" s="22">
        <v>-0.76608187134502914</v>
      </c>
      <c r="R147" s="22">
        <v>22.248456097191227</v>
      </c>
      <c r="S147" s="22">
        <v>20.796471723829619</v>
      </c>
      <c r="T147" s="22">
        <v>43.044927821020849</v>
      </c>
      <c r="U147" s="14">
        <v>0.51686591715752084</v>
      </c>
      <c r="V147" s="14">
        <v>0.48313408284247905</v>
      </c>
      <c r="W147" t="s">
        <v>309</v>
      </c>
      <c r="X147" t="b">
        <v>1</v>
      </c>
    </row>
    <row r="148" spans="1:24" x14ac:dyDescent="0.25">
      <c r="A148" t="s">
        <v>14</v>
      </c>
      <c r="B148" t="s">
        <v>1</v>
      </c>
      <c r="C148">
        <v>2</v>
      </c>
      <c r="D148">
        <v>0</v>
      </c>
      <c r="E148" t="s">
        <v>309</v>
      </c>
      <c r="F148" s="22">
        <v>1.0591900311526479</v>
      </c>
      <c r="G148" s="22">
        <v>-0.9186351706036745</v>
      </c>
      <c r="H148" s="22">
        <v>1.0557184750733137</v>
      </c>
      <c r="I148" s="22">
        <v>21.709214841489292</v>
      </c>
      <c r="J148" s="22">
        <v>0.98901098901098905</v>
      </c>
      <c r="K148" s="22">
        <v>-0.86092715231788086</v>
      </c>
      <c r="L148" s="22">
        <v>0.94411764705882362</v>
      </c>
      <c r="M148" s="22">
        <v>-1.0885714285714285</v>
      </c>
      <c r="N148" s="22">
        <v>0.94459833795013848</v>
      </c>
      <c r="O148" s="22">
        <v>18.424263965404894</v>
      </c>
      <c r="P148" s="22">
        <v>1</v>
      </c>
      <c r="Q148" s="22">
        <v>-1.1526717557251909</v>
      </c>
      <c r="R148" s="22">
        <v>24.185250614494922</v>
      </c>
      <c r="S148" s="22">
        <v>19.071736766117237</v>
      </c>
      <c r="T148" s="22">
        <v>43.256987380612159</v>
      </c>
      <c r="U148" s="14">
        <v>0.55910621795485427</v>
      </c>
      <c r="V148" s="14">
        <v>0.44089378204514573</v>
      </c>
      <c r="W148" t="s">
        <v>309</v>
      </c>
      <c r="X148" t="b">
        <v>1</v>
      </c>
    </row>
    <row r="149" spans="1:24" x14ac:dyDescent="0.25">
      <c r="A149" t="s">
        <v>6</v>
      </c>
      <c r="B149" t="s">
        <v>12</v>
      </c>
      <c r="C149">
        <v>1</v>
      </c>
      <c r="D149">
        <v>0</v>
      </c>
      <c r="E149" t="s">
        <v>309</v>
      </c>
      <c r="F149" s="22">
        <v>0.89613034623217924</v>
      </c>
      <c r="G149" s="22">
        <v>-0.73089700996677742</v>
      </c>
      <c r="H149" s="22">
        <v>1.3015184381778742</v>
      </c>
      <c r="I149" s="22">
        <v>20.097796824350311</v>
      </c>
      <c r="J149" s="22">
        <v>1.3223140495867769</v>
      </c>
      <c r="K149" s="22">
        <v>-0.32967032967032966</v>
      </c>
      <c r="L149" s="22">
        <v>1.115909090909091</v>
      </c>
      <c r="M149" s="22">
        <v>-1.3681818181818182</v>
      </c>
      <c r="N149" s="22">
        <v>0.76705490848585689</v>
      </c>
      <c r="O149" s="22">
        <v>19.901590946367065</v>
      </c>
      <c r="P149" s="22">
        <v>0.75155279503105576</v>
      </c>
      <c r="Q149" s="22">
        <v>-2.9354838709677415</v>
      </c>
      <c r="R149" s="22">
        <v>23.685051934645536</v>
      </c>
      <c r="S149" s="22">
        <v>18.23244205164351</v>
      </c>
      <c r="T149" s="22">
        <v>41.917493986289045</v>
      </c>
      <c r="U149" s="14">
        <v>0.56503978845664704</v>
      </c>
      <c r="V149" s="14">
        <v>0.43496021154335296</v>
      </c>
      <c r="W149" t="s">
        <v>309</v>
      </c>
      <c r="X149" t="b">
        <v>1</v>
      </c>
    </row>
    <row r="150" spans="1:24" x14ac:dyDescent="0.25">
      <c r="A150" t="s">
        <v>7</v>
      </c>
      <c r="B150" t="s">
        <v>32</v>
      </c>
      <c r="C150">
        <v>0</v>
      </c>
      <c r="D150">
        <v>1</v>
      </c>
      <c r="E150" t="s">
        <v>308</v>
      </c>
      <c r="F150" s="22">
        <v>1.0695187165775402</v>
      </c>
      <c r="G150" s="22">
        <v>-0.83557951482479786</v>
      </c>
      <c r="H150" s="22">
        <v>1.0507880910683012</v>
      </c>
      <c r="I150" s="22">
        <v>21.492160128654302</v>
      </c>
      <c r="J150" s="22">
        <v>0.99415204678362568</v>
      </c>
      <c r="K150" s="22">
        <v>-0.43956043956043955</v>
      </c>
      <c r="L150" s="22">
        <v>0.93500000000000005</v>
      </c>
      <c r="M150" s="22">
        <v>-1.1967741935483871</v>
      </c>
      <c r="N150" s="22">
        <v>0.95008319467554081</v>
      </c>
      <c r="O150" s="22">
        <v>18.610443054887501</v>
      </c>
      <c r="P150" s="22">
        <v>1</v>
      </c>
      <c r="Q150" s="22">
        <v>-2.2195121951219514</v>
      </c>
      <c r="R150" s="22">
        <v>24.498052980133458</v>
      </c>
      <c r="S150" s="22">
        <v>18.079239860892706</v>
      </c>
      <c r="T150" s="22">
        <v>42.577292841026164</v>
      </c>
      <c r="U150" s="14">
        <v>0.57537836122187391</v>
      </c>
      <c r="V150" s="14">
        <v>0.42462163877812609</v>
      </c>
      <c r="W150" t="s">
        <v>309</v>
      </c>
      <c r="X150" t="b">
        <v>0</v>
      </c>
    </row>
    <row r="151" spans="1:24" x14ac:dyDescent="0.25">
      <c r="A151" t="s">
        <v>13</v>
      </c>
      <c r="B151" t="s">
        <v>34</v>
      </c>
      <c r="C151">
        <v>1</v>
      </c>
      <c r="D151">
        <v>2</v>
      </c>
      <c r="E151" t="s">
        <v>308</v>
      </c>
      <c r="F151" s="22">
        <v>2.103321033210332</v>
      </c>
      <c r="G151" s="22">
        <v>-0.71563088512241058</v>
      </c>
      <c r="H151" s="22">
        <v>1.9587628865979381</v>
      </c>
      <c r="I151" s="22">
        <v>23.754989856684773</v>
      </c>
      <c r="J151" s="22">
        <v>2.3943661971830985</v>
      </c>
      <c r="K151" s="22">
        <v>-0.46783625730994149</v>
      </c>
      <c r="L151" s="22">
        <v>0.4754385964912281</v>
      </c>
      <c r="M151" s="22">
        <v>-1.3973684210526316</v>
      </c>
      <c r="N151" s="22">
        <v>0.50963222416812615</v>
      </c>
      <c r="O151" s="22">
        <v>16.837639799460085</v>
      </c>
      <c r="P151" s="22">
        <v>0.41520467836257302</v>
      </c>
      <c r="Q151" s="22">
        <v>-2.1111111111111112</v>
      </c>
      <c r="R151" s="22">
        <v>30.47937147280598</v>
      </c>
      <c r="S151" s="22">
        <v>14.729435766318272</v>
      </c>
      <c r="T151" s="22">
        <v>45.208807239124255</v>
      </c>
      <c r="U151" s="14">
        <v>0.67419101131313985</v>
      </c>
      <c r="V151" s="14">
        <v>0.32580898868686003</v>
      </c>
      <c r="W151" t="s">
        <v>309</v>
      </c>
      <c r="X151" t="b">
        <v>0</v>
      </c>
    </row>
    <row r="152" spans="1:24" x14ac:dyDescent="0.25">
      <c r="A152" t="s">
        <v>10</v>
      </c>
      <c r="B152" t="s">
        <v>0</v>
      </c>
      <c r="C152">
        <v>0</v>
      </c>
      <c r="D152">
        <v>2</v>
      </c>
      <c r="E152" t="s">
        <v>308</v>
      </c>
      <c r="F152" s="22">
        <v>0.50713153724247229</v>
      </c>
      <c r="G152" s="22">
        <v>-1.1494252873563218</v>
      </c>
      <c r="H152" s="22">
        <v>0.76282940360610274</v>
      </c>
      <c r="I152" s="22">
        <v>17.232083820761915</v>
      </c>
      <c r="J152" s="22">
        <v>0.67873303167420806</v>
      </c>
      <c r="K152" s="22">
        <v>-2.258064516129032</v>
      </c>
      <c r="L152" s="22">
        <v>1.971875</v>
      </c>
      <c r="M152" s="22">
        <v>-0.87</v>
      </c>
      <c r="N152" s="22">
        <v>1.3085299455535389</v>
      </c>
      <c r="O152" s="22">
        <v>23.211144560533619</v>
      </c>
      <c r="P152" s="22">
        <v>1.4635761589403975</v>
      </c>
      <c r="Q152" s="22">
        <v>-0.43661971830985918</v>
      </c>
      <c r="R152" s="22">
        <v>16.561952389289313</v>
      </c>
      <c r="S152" s="22">
        <v>26.648505946717695</v>
      </c>
      <c r="T152" s="22">
        <v>43.210458336007008</v>
      </c>
      <c r="U152" s="14">
        <v>0.38328573745972838</v>
      </c>
      <c r="V152" s="14">
        <v>0.61671426254027162</v>
      </c>
      <c r="W152" t="s">
        <v>308</v>
      </c>
      <c r="X152" t="b">
        <v>1</v>
      </c>
    </row>
    <row r="153" spans="1:24" x14ac:dyDescent="0.25">
      <c r="A153" t="s">
        <v>5</v>
      </c>
      <c r="B153" t="s">
        <v>9</v>
      </c>
      <c r="C153">
        <v>3</v>
      </c>
      <c r="D153">
        <v>0</v>
      </c>
      <c r="E153" t="s">
        <v>309</v>
      </c>
      <c r="F153" s="22">
        <v>0.79772079772079774</v>
      </c>
      <c r="G153" s="22">
        <v>-0.57283142389525366</v>
      </c>
      <c r="H153" s="22">
        <v>1.4479638009049773</v>
      </c>
      <c r="I153" s="22">
        <v>21.308114542688976</v>
      </c>
      <c r="J153" s="22">
        <v>1.7073170731707319</v>
      </c>
      <c r="K153" s="22">
        <v>-0.76023391812865493</v>
      </c>
      <c r="L153" s="22">
        <v>1.2535714285714286</v>
      </c>
      <c r="M153" s="22">
        <v>-1.7457142857142858</v>
      </c>
      <c r="N153" s="22">
        <v>0.68847352024922115</v>
      </c>
      <c r="O153" s="22">
        <v>18.771026007075911</v>
      </c>
      <c r="P153" s="22">
        <v>0.57746478873239437</v>
      </c>
      <c r="Q153" s="22">
        <v>-1.3053435114503817</v>
      </c>
      <c r="R153" s="22">
        <v>25.124453416084652</v>
      </c>
      <c r="S153" s="22">
        <v>18.239477947464287</v>
      </c>
      <c r="T153" s="22">
        <v>43.363931363548943</v>
      </c>
      <c r="U153" s="14">
        <v>0.57938596953882004</v>
      </c>
      <c r="V153" s="14">
        <v>0.42061403046117984</v>
      </c>
      <c r="W153" t="s">
        <v>309</v>
      </c>
      <c r="X153" t="b">
        <v>1</v>
      </c>
    </row>
    <row r="154" spans="1:24" x14ac:dyDescent="0.25">
      <c r="A154" t="s">
        <v>3</v>
      </c>
      <c r="B154" t="s">
        <v>36</v>
      </c>
      <c r="C154">
        <v>2</v>
      </c>
      <c r="D154">
        <v>1</v>
      </c>
      <c r="E154" t="s">
        <v>309</v>
      </c>
      <c r="F154" s="22">
        <v>1.394422310756972</v>
      </c>
      <c r="G154" s="22">
        <v>-0.9792843691148776</v>
      </c>
      <c r="H154" s="22">
        <v>1.1553784860557768</v>
      </c>
      <c r="I154" s="22">
        <v>20.326108309868381</v>
      </c>
      <c r="J154" s="22">
        <v>0.98360655737704927</v>
      </c>
      <c r="K154" s="22">
        <v>-0.73298429319371727</v>
      </c>
      <c r="L154" s="22">
        <v>0.71714285714285719</v>
      </c>
      <c r="M154" s="22">
        <v>-1.0211538461538461</v>
      </c>
      <c r="N154" s="22">
        <v>0.86254295532646053</v>
      </c>
      <c r="O154" s="22">
        <v>19.677855808259778</v>
      </c>
      <c r="P154" s="22">
        <v>1</v>
      </c>
      <c r="Q154" s="22">
        <v>-1.3546099290780143</v>
      </c>
      <c r="R154" s="22">
        <v>23.254609351837065</v>
      </c>
      <c r="S154" s="22">
        <v>19.881777845497236</v>
      </c>
      <c r="T154" s="22">
        <v>43.136387197334301</v>
      </c>
      <c r="U154" s="14">
        <v>0.53909496976311755</v>
      </c>
      <c r="V154" s="14">
        <v>0.46090503023688251</v>
      </c>
      <c r="W154" t="s">
        <v>309</v>
      </c>
      <c r="X154" t="b">
        <v>1</v>
      </c>
    </row>
    <row r="155" spans="1:24" x14ac:dyDescent="0.25">
      <c r="A155" t="s">
        <v>2</v>
      </c>
      <c r="B155" t="s">
        <v>14</v>
      </c>
      <c r="C155">
        <v>1</v>
      </c>
      <c r="D155">
        <v>0</v>
      </c>
      <c r="E155" t="s">
        <v>309</v>
      </c>
      <c r="F155" s="22">
        <v>1.0263929618768328</v>
      </c>
      <c r="G155" s="22">
        <v>-1.2535612535612535</v>
      </c>
      <c r="H155" s="22">
        <v>0.96952908587257614</v>
      </c>
      <c r="I155" s="22">
        <v>18.7074225460577</v>
      </c>
      <c r="J155" s="22">
        <v>0.98901098901098905</v>
      </c>
      <c r="K155" s="22">
        <v>-1.1450381679389314</v>
      </c>
      <c r="L155" s="22">
        <v>0.97428571428571431</v>
      </c>
      <c r="M155" s="22">
        <v>-0.79772727272727273</v>
      </c>
      <c r="N155" s="22">
        <v>1.0284900284900285</v>
      </c>
      <c r="O155" s="22">
        <v>21.38053321512254</v>
      </c>
      <c r="P155" s="22">
        <v>1</v>
      </c>
      <c r="Q155" s="22">
        <v>-0.86754966887417218</v>
      </c>
      <c r="R155" s="22">
        <v>20.258443969383809</v>
      </c>
      <c r="S155" s="22">
        <v>22.718032016296839</v>
      </c>
      <c r="T155" s="22">
        <v>42.976475985680651</v>
      </c>
      <c r="U155" s="14">
        <v>0.4713844842963329</v>
      </c>
      <c r="V155" s="14">
        <v>0.52861551570366705</v>
      </c>
      <c r="W155" t="s">
        <v>308</v>
      </c>
      <c r="X155" t="b">
        <v>0</v>
      </c>
    </row>
    <row r="156" spans="1:24" x14ac:dyDescent="0.25">
      <c r="A156" t="s">
        <v>8</v>
      </c>
      <c r="B156" t="s">
        <v>0</v>
      </c>
      <c r="C156">
        <v>2</v>
      </c>
      <c r="D156">
        <v>1</v>
      </c>
      <c r="E156" t="s">
        <v>309</v>
      </c>
      <c r="F156" s="22">
        <v>0.57052297939778129</v>
      </c>
      <c r="G156" s="22">
        <v>-1.6091954022988504</v>
      </c>
      <c r="H156" s="22">
        <v>0.54091539528432742</v>
      </c>
      <c r="I156" s="22">
        <v>15.838461929708561</v>
      </c>
      <c r="J156" s="22">
        <v>0.45248868778280538</v>
      </c>
      <c r="K156" s="22">
        <v>-3.8709677419354835</v>
      </c>
      <c r="L156" s="22">
        <v>1.7527777777777778</v>
      </c>
      <c r="M156" s="22">
        <v>-0.62142857142857144</v>
      </c>
      <c r="N156" s="22">
        <v>1.8439897698209717</v>
      </c>
      <c r="O156" s="22">
        <v>25.253355596943035</v>
      </c>
      <c r="P156" s="22">
        <v>2.1881188118811883</v>
      </c>
      <c r="Q156" s="22">
        <v>-0.25619834710743805</v>
      </c>
      <c r="R156" s="22">
        <v>12.518337140336099</v>
      </c>
      <c r="S156" s="22">
        <v>30.160615037886963</v>
      </c>
      <c r="T156" s="22">
        <v>42.678952178223064</v>
      </c>
      <c r="U156" s="14">
        <v>0.29331406938157167</v>
      </c>
      <c r="V156" s="14">
        <v>0.70668593061842833</v>
      </c>
      <c r="W156" t="s">
        <v>308</v>
      </c>
      <c r="X156" t="b">
        <v>0</v>
      </c>
    </row>
    <row r="157" spans="1:24" x14ac:dyDescent="0.25">
      <c r="A157" t="s">
        <v>12</v>
      </c>
      <c r="B157" t="s">
        <v>32</v>
      </c>
      <c r="C157">
        <v>2</v>
      </c>
      <c r="D157">
        <v>0</v>
      </c>
      <c r="E157" t="s">
        <v>309</v>
      </c>
      <c r="F157" s="22">
        <v>0.87344028520499106</v>
      </c>
      <c r="G157" s="22">
        <v>-0.80862533692722371</v>
      </c>
      <c r="H157" s="22">
        <v>0.80560420315236425</v>
      </c>
      <c r="I157" s="22">
        <v>20.906323588535983</v>
      </c>
      <c r="J157" s="22">
        <v>0.70175438596491224</v>
      </c>
      <c r="K157" s="22">
        <v>-0.98901098901098905</v>
      </c>
      <c r="L157" s="22">
        <v>1.1448979591836734</v>
      </c>
      <c r="M157" s="22">
        <v>-1.2366666666666668</v>
      </c>
      <c r="N157" s="22">
        <v>1.2386117136659436</v>
      </c>
      <c r="O157" s="22">
        <v>19.131915828800615</v>
      </c>
      <c r="P157" s="22">
        <v>1.4132231404958679</v>
      </c>
      <c r="Q157" s="22">
        <v>-1</v>
      </c>
      <c r="R157" s="22">
        <v>22.563960443766039</v>
      </c>
      <c r="S157" s="22">
        <v>20.691981975479436</v>
      </c>
      <c r="T157" s="22">
        <v>43.255942419245471</v>
      </c>
      <c r="U157" s="14">
        <v>0.52163839652530286</v>
      </c>
      <c r="V157" s="14">
        <v>0.47836160347469719</v>
      </c>
      <c r="W157" t="s">
        <v>309</v>
      </c>
      <c r="X157" t="b">
        <v>1</v>
      </c>
    </row>
    <row r="158" spans="1:24" x14ac:dyDescent="0.25">
      <c r="A158" t="s">
        <v>3</v>
      </c>
      <c r="B158" t="s">
        <v>6</v>
      </c>
      <c r="C158">
        <v>1</v>
      </c>
      <c r="D158">
        <v>0</v>
      </c>
      <c r="E158" t="s">
        <v>309</v>
      </c>
      <c r="F158" s="22">
        <v>0.79365079365079361</v>
      </c>
      <c r="G158" s="22">
        <v>-2.3529411764705879</v>
      </c>
      <c r="H158" s="22">
        <v>0.48252911813643928</v>
      </c>
      <c r="I158" s="22">
        <v>16.970094582034882</v>
      </c>
      <c r="J158" s="22">
        <v>0.37267080745341613</v>
      </c>
      <c r="K158" s="22">
        <v>-4.5161290322580641</v>
      </c>
      <c r="L158" s="22">
        <v>1.26</v>
      </c>
      <c r="M158" s="22">
        <v>-0.42500000000000004</v>
      </c>
      <c r="N158" s="22">
        <v>2.065292096219931</v>
      </c>
      <c r="O158" s="22">
        <v>23.56935764448167</v>
      </c>
      <c r="P158" s="22">
        <v>2.6393442622950825</v>
      </c>
      <c r="Q158" s="22">
        <v>-0.21985815602836881</v>
      </c>
      <c r="R158" s="22">
        <v>12.337368847174224</v>
      </c>
      <c r="S158" s="22">
        <v>28.889135846968315</v>
      </c>
      <c r="T158" s="22">
        <v>41.226504694142541</v>
      </c>
      <c r="U158" s="14">
        <v>0.2992581820531372</v>
      </c>
      <c r="V158" s="14">
        <v>0.70074181794686274</v>
      </c>
      <c r="W158" t="s">
        <v>308</v>
      </c>
      <c r="X158" t="b">
        <v>0</v>
      </c>
    </row>
    <row r="159" spans="1:24" x14ac:dyDescent="0.25">
      <c r="A159" t="s">
        <v>12</v>
      </c>
      <c r="B159" t="s">
        <v>9</v>
      </c>
      <c r="C159">
        <v>5</v>
      </c>
      <c r="D159">
        <v>0</v>
      </c>
      <c r="E159" t="s">
        <v>309</v>
      </c>
      <c r="F159" s="22">
        <v>1.396011396011396</v>
      </c>
      <c r="G159" s="22">
        <v>-0.49099836333878888</v>
      </c>
      <c r="H159" s="22">
        <v>2.0814479638009047</v>
      </c>
      <c r="I159" s="22">
        <v>24.072481978705113</v>
      </c>
      <c r="J159" s="22">
        <v>2.9268292682926833</v>
      </c>
      <c r="K159" s="22">
        <v>-0.52631578947368418</v>
      </c>
      <c r="L159" s="22">
        <v>0.71632653061224494</v>
      </c>
      <c r="M159" s="22">
        <v>-2.0366666666666666</v>
      </c>
      <c r="N159" s="22">
        <v>0.47939262472885036</v>
      </c>
      <c r="O159" s="22">
        <v>16.615570573045439</v>
      </c>
      <c r="P159" s="22">
        <v>0.33884297520661155</v>
      </c>
      <c r="Q159" s="22">
        <v>-1.8791208791208793</v>
      </c>
      <c r="R159" s="22">
        <v>30.932429276697505</v>
      </c>
      <c r="S159" s="22">
        <v>14.234345157805599</v>
      </c>
      <c r="T159" s="22">
        <v>45.166774434503104</v>
      </c>
      <c r="U159" s="14">
        <v>0.68484919864164751</v>
      </c>
      <c r="V159" s="14">
        <v>0.31515080135835244</v>
      </c>
      <c r="W159" t="s">
        <v>309</v>
      </c>
      <c r="X159" t="b">
        <v>1</v>
      </c>
    </row>
    <row r="160" spans="1:24" x14ac:dyDescent="0.25">
      <c r="A160" t="s">
        <v>11</v>
      </c>
      <c r="B160" t="s">
        <v>33</v>
      </c>
      <c r="C160">
        <v>1</v>
      </c>
      <c r="D160">
        <v>3</v>
      </c>
      <c r="E160" t="s">
        <v>308</v>
      </c>
      <c r="F160" s="22">
        <v>0.8587257617728532</v>
      </c>
      <c r="G160" s="22">
        <v>-1.3289036544850499</v>
      </c>
      <c r="H160" s="22">
        <v>0.9312638580931264</v>
      </c>
      <c r="I160" s="22">
        <v>19.021835089164853</v>
      </c>
      <c r="J160" s="22">
        <v>0.99099099099099097</v>
      </c>
      <c r="K160" s="22">
        <v>-1.4814814814814816</v>
      </c>
      <c r="L160" s="22">
        <v>1.1645161290322581</v>
      </c>
      <c r="M160" s="22">
        <v>-0.75250000000000006</v>
      </c>
      <c r="N160" s="22">
        <v>1.0712589073634204</v>
      </c>
      <c r="O160" s="22">
        <v>21.027164160633625</v>
      </c>
      <c r="P160" s="22">
        <v>1</v>
      </c>
      <c r="Q160" s="22">
        <v>-0.66942148760330578</v>
      </c>
      <c r="R160" s="22">
        <v>19.942052092258059</v>
      </c>
      <c r="S160" s="22">
        <v>22.841017709425998</v>
      </c>
      <c r="T160" s="22">
        <v>42.783069801684057</v>
      </c>
      <c r="U160" s="14">
        <v>0.46612017755381091</v>
      </c>
      <c r="V160" s="14">
        <v>0.53387982244618903</v>
      </c>
      <c r="W160" t="s">
        <v>308</v>
      </c>
      <c r="X160" t="b">
        <v>1</v>
      </c>
    </row>
    <row r="161" spans="1:24" x14ac:dyDescent="0.25">
      <c r="A161" t="s">
        <v>35</v>
      </c>
      <c r="B161" t="s">
        <v>6</v>
      </c>
      <c r="C161">
        <v>0</v>
      </c>
      <c r="D161">
        <v>1</v>
      </c>
      <c r="E161" t="s">
        <v>308</v>
      </c>
      <c r="F161" s="22">
        <v>0.58956916099773238</v>
      </c>
      <c r="G161" s="22">
        <v>-1.9457013574660633</v>
      </c>
      <c r="H161" s="22">
        <v>0.46589018302828616</v>
      </c>
      <c r="I161" s="22">
        <v>16.478049313870212</v>
      </c>
      <c r="J161" s="22">
        <v>0.3105590062111801</v>
      </c>
      <c r="K161" s="22">
        <v>-4.193548387096774</v>
      </c>
      <c r="L161" s="22">
        <v>1.6961538461538461</v>
      </c>
      <c r="M161" s="22">
        <v>-0.51395348837209309</v>
      </c>
      <c r="N161" s="22">
        <v>2.1387900355871885</v>
      </c>
      <c r="O161" s="22">
        <v>24.273107292150485</v>
      </c>
      <c r="P161" s="22">
        <v>3.1568627450980395</v>
      </c>
      <c r="Q161" s="22">
        <v>-0.23664122137404581</v>
      </c>
      <c r="R161" s="22">
        <v>12.290058815521803</v>
      </c>
      <c r="S161" s="22">
        <v>30.514319209243418</v>
      </c>
      <c r="T161" s="22">
        <v>42.804378024765221</v>
      </c>
      <c r="U161" s="14">
        <v>0.28712153715704442</v>
      </c>
      <c r="V161" s="14">
        <v>0.71287846284295553</v>
      </c>
      <c r="W161" t="s">
        <v>308</v>
      </c>
      <c r="X161" t="b">
        <v>1</v>
      </c>
    </row>
    <row r="162" spans="1:24" x14ac:dyDescent="0.25">
      <c r="A162" t="s">
        <v>11</v>
      </c>
      <c r="B162" t="s">
        <v>1</v>
      </c>
      <c r="C162">
        <v>1</v>
      </c>
      <c r="D162">
        <v>0</v>
      </c>
      <c r="E162" t="s">
        <v>309</v>
      </c>
      <c r="F162" s="22">
        <v>0.96573208722741433</v>
      </c>
      <c r="G162" s="22">
        <v>-1.0498687664041995</v>
      </c>
      <c r="H162" s="22">
        <v>1.2316715542521994</v>
      </c>
      <c r="I162" s="22">
        <v>20.783229374316768</v>
      </c>
      <c r="J162" s="22">
        <v>1.2087912087912089</v>
      </c>
      <c r="K162" s="22">
        <v>-0.79470198675496695</v>
      </c>
      <c r="L162" s="22">
        <v>1.0354838709677421</v>
      </c>
      <c r="M162" s="22">
        <v>-0.95250000000000001</v>
      </c>
      <c r="N162" s="22">
        <v>0.80997624703087889</v>
      </c>
      <c r="O162" s="22">
        <v>19.245096219293359</v>
      </c>
      <c r="P162" s="22">
        <v>0.81981981981981977</v>
      </c>
      <c r="Q162" s="22">
        <v>-1.2479338842975207</v>
      </c>
      <c r="R162" s="22">
        <v>23.462096144999848</v>
      </c>
      <c r="S162" s="22">
        <v>19.709942272814278</v>
      </c>
      <c r="T162" s="22">
        <v>43.172038417814122</v>
      </c>
      <c r="U162" s="14">
        <v>0.54345583402702291</v>
      </c>
      <c r="V162" s="14">
        <v>0.4565441659729772</v>
      </c>
      <c r="W162" t="s">
        <v>309</v>
      </c>
      <c r="X162" t="b">
        <v>1</v>
      </c>
    </row>
    <row r="163" spans="1:24" x14ac:dyDescent="0.25">
      <c r="A163" t="s">
        <v>34</v>
      </c>
      <c r="B163" t="s">
        <v>9</v>
      </c>
      <c r="C163">
        <v>1</v>
      </c>
      <c r="D163">
        <v>0</v>
      </c>
      <c r="E163" t="s">
        <v>309</v>
      </c>
      <c r="F163" s="22">
        <v>0.76923076923076916</v>
      </c>
      <c r="G163" s="22">
        <v>-0.86743044189852703</v>
      </c>
      <c r="H163" s="22">
        <v>1.3122171945701357</v>
      </c>
      <c r="I163" s="22">
        <v>20.210303551352425</v>
      </c>
      <c r="J163" s="22">
        <v>1.7073170731707319</v>
      </c>
      <c r="K163" s="22">
        <v>-0.99415204678362568</v>
      </c>
      <c r="L163" s="22">
        <v>1.3</v>
      </c>
      <c r="M163" s="22">
        <v>-1.1528301886792454</v>
      </c>
      <c r="N163" s="22">
        <v>0.75945017182130581</v>
      </c>
      <c r="O163" s="22">
        <v>19.790589621098096</v>
      </c>
      <c r="P163" s="22">
        <v>0.57746478873239437</v>
      </c>
      <c r="Q163" s="22">
        <v>-1</v>
      </c>
      <c r="R163" s="22">
        <v>23.244360404624004</v>
      </c>
      <c r="S163" s="22">
        <v>20.274674392972553</v>
      </c>
      <c r="T163" s="22">
        <v>43.519034797596561</v>
      </c>
      <c r="U163" s="14">
        <v>0.53411939195645319</v>
      </c>
      <c r="V163" s="14">
        <v>0.4658806080435467</v>
      </c>
      <c r="W163" t="s">
        <v>309</v>
      </c>
      <c r="X163" t="b">
        <v>1</v>
      </c>
    </row>
    <row r="164" spans="1:24" x14ac:dyDescent="0.25">
      <c r="A164" t="s">
        <v>13</v>
      </c>
      <c r="B164" t="s">
        <v>7</v>
      </c>
      <c r="C164">
        <v>2</v>
      </c>
      <c r="D164">
        <v>0</v>
      </c>
      <c r="E164" t="s">
        <v>309</v>
      </c>
      <c r="F164" s="22">
        <v>0.94841930116472539</v>
      </c>
      <c r="G164" s="22">
        <v>-1.2218649517684887</v>
      </c>
      <c r="H164" s="22">
        <v>0.94841930116472539</v>
      </c>
      <c r="I164" s="22">
        <v>19.40035273368607</v>
      </c>
      <c r="J164" s="22">
        <v>0.99415204678362568</v>
      </c>
      <c r="K164" s="22">
        <v>-1.9512195121951221</v>
      </c>
      <c r="L164" s="22">
        <v>1.0543859649122806</v>
      </c>
      <c r="M164" s="22">
        <v>-0.81842105263157894</v>
      </c>
      <c r="N164" s="22">
        <v>1.0525394045534151</v>
      </c>
      <c r="O164" s="22">
        <v>20.617045892788276</v>
      </c>
      <c r="P164" s="22">
        <v>1</v>
      </c>
      <c r="Q164" s="22">
        <v>-0.50617283950617287</v>
      </c>
      <c r="R164" s="22">
        <v>20.074171864777309</v>
      </c>
      <c r="S164" s="22">
        <v>22.39937737011622</v>
      </c>
      <c r="T164" s="22">
        <v>42.473549234893525</v>
      </c>
      <c r="U164" s="14">
        <v>0.47262760533055864</v>
      </c>
      <c r="V164" s="14">
        <v>0.52737239466944141</v>
      </c>
      <c r="W164" t="s">
        <v>308</v>
      </c>
      <c r="X164" t="b">
        <v>0</v>
      </c>
    </row>
    <row r="165" spans="1:24" x14ac:dyDescent="0.25">
      <c r="A165" t="s">
        <v>5</v>
      </c>
      <c r="B165" t="s">
        <v>0</v>
      </c>
      <c r="C165">
        <v>1</v>
      </c>
      <c r="D165">
        <v>0</v>
      </c>
      <c r="E165" t="s">
        <v>309</v>
      </c>
      <c r="F165" s="22">
        <v>0.44374009508716322</v>
      </c>
      <c r="G165" s="22">
        <v>-1.3409961685823755</v>
      </c>
      <c r="H165" s="22">
        <v>0.44382801664355065</v>
      </c>
      <c r="I165" s="22">
        <v>16.387772748079957</v>
      </c>
      <c r="J165" s="22">
        <v>0.31674208144796379</v>
      </c>
      <c r="K165" s="22">
        <v>-4.193548387096774</v>
      </c>
      <c r="L165" s="22">
        <v>2.2535714285714286</v>
      </c>
      <c r="M165" s="22">
        <v>-0.74571428571428577</v>
      </c>
      <c r="N165" s="22">
        <v>2.246105919003115</v>
      </c>
      <c r="O165" s="22">
        <v>24.406926944323754</v>
      </c>
      <c r="P165" s="22">
        <v>3.1126760563380285</v>
      </c>
      <c r="Q165" s="22">
        <v>-0.23664122137404581</v>
      </c>
      <c r="R165" s="22">
        <v>12.660415304858461</v>
      </c>
      <c r="S165" s="22">
        <v>31.036924841147993</v>
      </c>
      <c r="T165" s="22">
        <v>43.697340146006454</v>
      </c>
      <c r="U165" s="14">
        <v>0.28972965545628315</v>
      </c>
      <c r="V165" s="14">
        <v>0.71027034454371685</v>
      </c>
      <c r="W165" t="s">
        <v>308</v>
      </c>
      <c r="X165" t="b">
        <v>0</v>
      </c>
    </row>
    <row r="166" spans="1:24" x14ac:dyDescent="0.25">
      <c r="A166" t="s">
        <v>13</v>
      </c>
      <c r="B166" t="s">
        <v>1</v>
      </c>
      <c r="C166">
        <v>2</v>
      </c>
      <c r="D166">
        <v>0</v>
      </c>
      <c r="E166" t="s">
        <v>309</v>
      </c>
      <c r="F166" s="22">
        <v>1.7757009345794392</v>
      </c>
      <c r="G166" s="22">
        <v>-0.99737532808398943</v>
      </c>
      <c r="H166" s="22">
        <v>1.6715542521994133</v>
      </c>
      <c r="I166" s="22">
        <v>23.342550318307506</v>
      </c>
      <c r="J166" s="22">
        <v>1.8681318681318682</v>
      </c>
      <c r="K166" s="22">
        <v>-0.5298013245033113</v>
      </c>
      <c r="L166" s="22">
        <v>0.56315789473684208</v>
      </c>
      <c r="M166" s="22">
        <v>-1.0026315789473685</v>
      </c>
      <c r="N166" s="22">
        <v>0.59719789842381787</v>
      </c>
      <c r="O166" s="22">
        <v>17.135144069197288</v>
      </c>
      <c r="P166" s="22">
        <v>0.53216374269005839</v>
      </c>
      <c r="Q166" s="22">
        <v>-1.8641975308641976</v>
      </c>
      <c r="R166" s="22">
        <v>28.487298756662476</v>
      </c>
      <c r="S166" s="22">
        <v>15.960834495236442</v>
      </c>
      <c r="T166" s="22">
        <v>44.448133251898916</v>
      </c>
      <c r="U166" s="14">
        <v>0.64091102758394114</v>
      </c>
      <c r="V166" s="14">
        <v>0.35908897241605897</v>
      </c>
      <c r="W166" t="s">
        <v>309</v>
      </c>
      <c r="X166" t="b">
        <v>1</v>
      </c>
    </row>
    <row r="167" spans="1:24" x14ac:dyDescent="0.25">
      <c r="A167" t="s">
        <v>32</v>
      </c>
      <c r="B167" t="s">
        <v>14</v>
      </c>
      <c r="C167">
        <v>0</v>
      </c>
      <c r="D167">
        <v>2</v>
      </c>
      <c r="E167" t="s">
        <v>308</v>
      </c>
      <c r="F167" s="22">
        <v>1.6422287390029324</v>
      </c>
      <c r="G167" s="22">
        <v>-1.054131054131054</v>
      </c>
      <c r="H167" s="22">
        <v>1.5789473684210527</v>
      </c>
      <c r="I167" s="22">
        <v>20.626740122030686</v>
      </c>
      <c r="J167" s="22">
        <v>1.8681318681318682</v>
      </c>
      <c r="K167" s="22">
        <v>-0.68702290076335881</v>
      </c>
      <c r="L167" s="22">
        <v>0.60892857142857149</v>
      </c>
      <c r="M167" s="22">
        <v>-0.94864864864864873</v>
      </c>
      <c r="N167" s="22">
        <v>0.63222416812609461</v>
      </c>
      <c r="O167" s="22">
        <v>19.39118947791626</v>
      </c>
      <c r="P167" s="22">
        <v>0.53216374269005839</v>
      </c>
      <c r="Q167" s="22">
        <v>-1.4395604395604396</v>
      </c>
      <c r="R167" s="22">
        <v>25.173638849826734</v>
      </c>
      <c r="S167" s="22">
        <v>18.776296871951899</v>
      </c>
      <c r="T167" s="22">
        <v>43.94993572177863</v>
      </c>
      <c r="U167" s="14">
        <v>0.57277987865980817</v>
      </c>
      <c r="V167" s="14">
        <v>0.42722012134019188</v>
      </c>
      <c r="W167" t="s">
        <v>309</v>
      </c>
      <c r="X167" t="b">
        <v>0</v>
      </c>
    </row>
    <row r="168" spans="1:24" x14ac:dyDescent="0.25">
      <c r="A168" t="s">
        <v>34</v>
      </c>
      <c r="B168" t="s">
        <v>7</v>
      </c>
      <c r="C168">
        <v>0</v>
      </c>
      <c r="D168">
        <v>1</v>
      </c>
      <c r="E168" t="s">
        <v>308</v>
      </c>
      <c r="F168" s="22">
        <v>0.4492512479201331</v>
      </c>
      <c r="G168" s="22">
        <v>-1.7041800643086815</v>
      </c>
      <c r="H168" s="22">
        <v>0.48252911813643928</v>
      </c>
      <c r="I168" s="22">
        <v>16.332638554860779</v>
      </c>
      <c r="J168" s="22">
        <v>0.40935672514619881</v>
      </c>
      <c r="K168" s="22">
        <v>-4.1463414634146343</v>
      </c>
      <c r="L168" s="22">
        <v>2.2259259259259259</v>
      </c>
      <c r="M168" s="22">
        <v>-0.58679245283018866</v>
      </c>
      <c r="N168" s="22">
        <v>2.065292096219931</v>
      </c>
      <c r="O168" s="22">
        <v>24.489234997709573</v>
      </c>
      <c r="P168" s="22">
        <v>2.4084507042253525</v>
      </c>
      <c r="Q168" s="22">
        <v>-0.23976608187134499</v>
      </c>
      <c r="R168" s="22">
        <v>12.414416824257247</v>
      </c>
      <c r="S168" s="22">
        <v>30.362345189379248</v>
      </c>
      <c r="T168" s="22">
        <v>42.776762013636493</v>
      </c>
      <c r="U168" s="14">
        <v>0.29021403771280641</v>
      </c>
      <c r="V168" s="14">
        <v>0.70978596228719359</v>
      </c>
      <c r="W168" t="s">
        <v>308</v>
      </c>
      <c r="X168" t="b">
        <v>1</v>
      </c>
    </row>
    <row r="169" spans="1:24" x14ac:dyDescent="0.25">
      <c r="A169" t="s">
        <v>0</v>
      </c>
      <c r="B169" t="s">
        <v>33</v>
      </c>
      <c r="C169">
        <v>1</v>
      </c>
      <c r="D169">
        <v>0</v>
      </c>
      <c r="E169" t="s">
        <v>309</v>
      </c>
      <c r="F169" s="22">
        <v>1.7451523545706371</v>
      </c>
      <c r="G169" s="22">
        <v>-0.86378737541528239</v>
      </c>
      <c r="H169" s="22">
        <v>1.5964523281596452</v>
      </c>
      <c r="I169" s="22">
        <v>23.141663233476546</v>
      </c>
      <c r="J169" s="22">
        <v>1.9819819819819819</v>
      </c>
      <c r="K169" s="22">
        <v>-0.37037037037037041</v>
      </c>
      <c r="L169" s="22">
        <v>0.57301587301587309</v>
      </c>
      <c r="M169" s="22">
        <v>-1.1576923076923078</v>
      </c>
      <c r="N169" s="22">
        <v>0.62552011095700422</v>
      </c>
      <c r="O169" s="22">
        <v>17.283963175830323</v>
      </c>
      <c r="P169" s="22">
        <v>0.50226244343891402</v>
      </c>
      <c r="Q169" s="22">
        <v>-2.6129032258064515</v>
      </c>
      <c r="R169" s="22">
        <v>28.592646760023317</v>
      </c>
      <c r="S169" s="22">
        <v>15.214166069743353</v>
      </c>
      <c r="T169" s="22">
        <v>43.80681282976667</v>
      </c>
      <c r="U169" s="14">
        <v>0.65269863094433234</v>
      </c>
      <c r="V169" s="14">
        <v>0.34730136905566772</v>
      </c>
      <c r="W169" t="s">
        <v>309</v>
      </c>
      <c r="X169" t="b">
        <v>1</v>
      </c>
    </row>
    <row r="170" spans="1:24" x14ac:dyDescent="0.25">
      <c r="A170" t="s">
        <v>9</v>
      </c>
      <c r="B170" t="s">
        <v>3</v>
      </c>
      <c r="C170">
        <v>0</v>
      </c>
      <c r="D170">
        <v>3</v>
      </c>
      <c r="E170" t="s">
        <v>308</v>
      </c>
      <c r="F170" s="22">
        <v>0.99715099715099709</v>
      </c>
      <c r="G170" s="22">
        <v>-1.1708253358925145</v>
      </c>
      <c r="H170" s="22">
        <v>0.75601374570446733</v>
      </c>
      <c r="I170" s="22">
        <v>19.483280716448682</v>
      </c>
      <c r="J170" s="22">
        <v>0.65573770491803285</v>
      </c>
      <c r="K170" s="22">
        <v>-1.2056737588652482</v>
      </c>
      <c r="L170" s="22">
        <v>1.0028571428571429</v>
      </c>
      <c r="M170" s="22">
        <v>-0.85409836065573774</v>
      </c>
      <c r="N170" s="22">
        <v>1.3167420814479638</v>
      </c>
      <c r="O170" s="22">
        <v>20.529065537993517</v>
      </c>
      <c r="P170" s="22">
        <v>1.4878048780487805</v>
      </c>
      <c r="Q170" s="22">
        <v>-0.82456140350877183</v>
      </c>
      <c r="R170" s="22">
        <v>20.491468272937638</v>
      </c>
      <c r="S170" s="22">
        <v>22.657809876182895</v>
      </c>
      <c r="T170" s="22">
        <v>43.149278149120533</v>
      </c>
      <c r="U170" s="14">
        <v>0.47489712810769918</v>
      </c>
      <c r="V170" s="14">
        <v>0.52510287189230087</v>
      </c>
      <c r="W170" t="s">
        <v>308</v>
      </c>
      <c r="X170" t="b">
        <v>1</v>
      </c>
    </row>
    <row r="171" spans="1:24" x14ac:dyDescent="0.25">
      <c r="A171" t="s">
        <v>33</v>
      </c>
      <c r="B171" t="s">
        <v>36</v>
      </c>
      <c r="C171">
        <v>1</v>
      </c>
      <c r="D171">
        <v>0</v>
      </c>
      <c r="E171" t="s">
        <v>309</v>
      </c>
      <c r="F171" s="22">
        <v>1.4342629482071712</v>
      </c>
      <c r="G171" s="22">
        <v>-0.56497175141242939</v>
      </c>
      <c r="H171" s="22">
        <v>1.7928286852589641</v>
      </c>
      <c r="I171" s="22">
        <v>22.251326042826275</v>
      </c>
      <c r="J171" s="22">
        <v>1.8032786885245902</v>
      </c>
      <c r="K171" s="22">
        <v>-0.41884816753926696</v>
      </c>
      <c r="L171" s="22">
        <v>0.6972222222222223</v>
      </c>
      <c r="M171" s="22">
        <v>-1.77</v>
      </c>
      <c r="N171" s="22">
        <v>0.55654101995565408</v>
      </c>
      <c r="O171" s="22">
        <v>17.975398740509682</v>
      </c>
      <c r="P171" s="22">
        <v>0.54954954954954949</v>
      </c>
      <c r="Q171" s="22">
        <v>-2.3580246913580249</v>
      </c>
      <c r="R171" s="22">
        <v>27.61277026815857</v>
      </c>
      <c r="S171" s="22">
        <v>15.650686840879082</v>
      </c>
      <c r="T171" s="22">
        <v>43.263457109037653</v>
      </c>
      <c r="U171" s="14">
        <v>0.63824696668520087</v>
      </c>
      <c r="V171" s="14">
        <v>0.36175303331479913</v>
      </c>
      <c r="W171" t="s">
        <v>309</v>
      </c>
      <c r="X171" t="b">
        <v>1</v>
      </c>
    </row>
    <row r="172" spans="1:24" x14ac:dyDescent="0.25">
      <c r="A172" t="s">
        <v>11</v>
      </c>
      <c r="B172" t="s">
        <v>12</v>
      </c>
      <c r="C172">
        <v>1</v>
      </c>
      <c r="D172">
        <v>0</v>
      </c>
      <c r="E172" t="s">
        <v>309</v>
      </c>
      <c r="F172" s="22">
        <v>0.6313645621181263</v>
      </c>
      <c r="G172" s="22">
        <v>-1.3289036544850499</v>
      </c>
      <c r="H172" s="22">
        <v>0.91106290672451196</v>
      </c>
      <c r="I172" s="22">
        <v>17.757266084281085</v>
      </c>
      <c r="J172" s="22">
        <v>0.90909090909090917</v>
      </c>
      <c r="K172" s="22">
        <v>-1.3186813186813187</v>
      </c>
      <c r="L172" s="22">
        <v>1.5838709677419356</v>
      </c>
      <c r="M172" s="22">
        <v>-0.75250000000000006</v>
      </c>
      <c r="N172" s="22">
        <v>1.0950118764845607</v>
      </c>
      <c r="O172" s="22">
        <v>22.524596250232037</v>
      </c>
      <c r="P172" s="22">
        <v>1.0900900900900901</v>
      </c>
      <c r="Q172" s="22">
        <v>-0.75206611570247928</v>
      </c>
      <c r="R172" s="22">
        <v>18.439259463500679</v>
      </c>
      <c r="S172" s="22">
        <v>24.789003068846142</v>
      </c>
      <c r="T172" s="22">
        <v>43.228262532346818</v>
      </c>
      <c r="U172" s="14">
        <v>0.4265556463136348</v>
      </c>
      <c r="V172" s="14">
        <v>0.57344435368636526</v>
      </c>
      <c r="W172" t="s">
        <v>308</v>
      </c>
      <c r="X172" t="b">
        <v>0</v>
      </c>
    </row>
    <row r="173" spans="1:24" x14ac:dyDescent="0.25">
      <c r="A173" t="s">
        <v>8</v>
      </c>
      <c r="B173" t="s">
        <v>5</v>
      </c>
      <c r="C173">
        <v>2</v>
      </c>
      <c r="D173">
        <v>0</v>
      </c>
      <c r="E173" t="s">
        <v>309</v>
      </c>
      <c r="F173" s="22">
        <v>1.2811387900355871</v>
      </c>
      <c r="G173" s="22">
        <v>-1.1965811965811965</v>
      </c>
      <c r="H173" s="22">
        <v>1.2149532710280373</v>
      </c>
      <c r="I173" s="22">
        <v>19.328409161442494</v>
      </c>
      <c r="J173" s="22">
        <v>1.4084507042253522</v>
      </c>
      <c r="K173" s="22">
        <v>-0.91603053435114501</v>
      </c>
      <c r="L173" s="22">
        <v>0.78055555555555556</v>
      </c>
      <c r="M173" s="22">
        <v>-0.83571428571428574</v>
      </c>
      <c r="N173" s="22">
        <v>0.82097186700767266</v>
      </c>
      <c r="O173" s="22">
        <v>20.693597071479033</v>
      </c>
      <c r="P173" s="22">
        <v>0.70297029702970293</v>
      </c>
      <c r="Q173" s="22">
        <v>-1.0826446280991735</v>
      </c>
      <c r="R173" s="22">
        <v>22.176357205589088</v>
      </c>
      <c r="S173" s="22">
        <v>21.079735877258504</v>
      </c>
      <c r="T173" s="22">
        <v>43.256093082847592</v>
      </c>
      <c r="U173" s="14">
        <v>0.51267591742775109</v>
      </c>
      <c r="V173" s="14">
        <v>0.48732408257224891</v>
      </c>
      <c r="W173" t="s">
        <v>309</v>
      </c>
      <c r="X173" t="b">
        <v>1</v>
      </c>
    </row>
    <row r="174" spans="1:24" x14ac:dyDescent="0.25">
      <c r="A174" t="s">
        <v>4</v>
      </c>
      <c r="B174" t="s">
        <v>3</v>
      </c>
      <c r="C174">
        <v>3</v>
      </c>
      <c r="D174">
        <v>1</v>
      </c>
      <c r="E174" t="s">
        <v>309</v>
      </c>
      <c r="F174" s="22">
        <v>1.225071225071225</v>
      </c>
      <c r="G174" s="22">
        <v>-0.84452975047984646</v>
      </c>
      <c r="H174" s="22">
        <v>1.4776632302405497</v>
      </c>
      <c r="I174" s="22">
        <v>21.235745119515496</v>
      </c>
      <c r="J174" s="22">
        <v>1.639344262295082</v>
      </c>
      <c r="K174" s="22">
        <v>-0.63829787234042556</v>
      </c>
      <c r="L174" s="22">
        <v>0.81627906976744191</v>
      </c>
      <c r="M174" s="22">
        <v>-1.1840909090909091</v>
      </c>
      <c r="N174" s="22">
        <v>0.67517401392111365</v>
      </c>
      <c r="O174" s="22">
        <v>18.835022146714397</v>
      </c>
      <c r="P174" s="22">
        <v>0.60396039603960394</v>
      </c>
      <c r="Q174" s="22">
        <v>-1.5494505494505495</v>
      </c>
      <c r="R174" s="22">
        <v>25.299746025017182</v>
      </c>
      <c r="S174" s="22">
        <v>18.196894167901096</v>
      </c>
      <c r="T174" s="22">
        <v>43.496640192918278</v>
      </c>
      <c r="U174" s="14">
        <v>0.5816482816329398</v>
      </c>
      <c r="V174" s="14">
        <v>0.41835171836706014</v>
      </c>
      <c r="W174" t="s">
        <v>309</v>
      </c>
      <c r="X174" t="b">
        <v>1</v>
      </c>
    </row>
    <row r="175" spans="1:24" x14ac:dyDescent="0.25">
      <c r="A175" t="s">
        <v>0</v>
      </c>
      <c r="B175" t="s">
        <v>10</v>
      </c>
      <c r="C175">
        <v>4</v>
      </c>
      <c r="D175">
        <v>1</v>
      </c>
      <c r="E175" t="s">
        <v>309</v>
      </c>
      <c r="F175" s="22">
        <v>1.9626168224299065</v>
      </c>
      <c r="G175" s="22">
        <v>-0.86378737541528239</v>
      </c>
      <c r="H175" s="22">
        <v>1.3067150635208711</v>
      </c>
      <c r="I175" s="22">
        <v>23.209963992680478</v>
      </c>
      <c r="J175" s="22">
        <v>1.4569536423841061</v>
      </c>
      <c r="K175" s="22">
        <v>-0.42253521126760568</v>
      </c>
      <c r="L175" s="22">
        <v>0.5095238095238096</v>
      </c>
      <c r="M175" s="22">
        <v>-1.1576923076923078</v>
      </c>
      <c r="N175" s="22">
        <v>0.76421636615811384</v>
      </c>
      <c r="O175" s="22">
        <v>17.233101063018157</v>
      </c>
      <c r="P175" s="22">
        <v>0.6832579185520361</v>
      </c>
      <c r="Q175" s="22">
        <v>-2.290322580645161</v>
      </c>
      <c r="R175" s="22">
        <v>27.982423281049101</v>
      </c>
      <c r="S175" s="22">
        <v>15.742084268914649</v>
      </c>
      <c r="T175" s="22">
        <v>43.724507549963747</v>
      </c>
      <c r="U175" s="14">
        <v>0.63997114773845643</v>
      </c>
      <c r="V175" s="14">
        <v>0.36002885226154369</v>
      </c>
      <c r="W175" t="s">
        <v>309</v>
      </c>
      <c r="X175" t="b">
        <v>1</v>
      </c>
    </row>
    <row r="176" spans="1:24" x14ac:dyDescent="0.25">
      <c r="A176" t="s">
        <v>35</v>
      </c>
      <c r="B176" t="s">
        <v>1</v>
      </c>
      <c r="C176">
        <v>2</v>
      </c>
      <c r="D176">
        <v>0</v>
      </c>
      <c r="E176" t="s">
        <v>309</v>
      </c>
      <c r="F176" s="22">
        <v>0.8099688473520249</v>
      </c>
      <c r="G176" s="22">
        <v>-1.1286089238845145</v>
      </c>
      <c r="H176" s="22">
        <v>0.82111436950146621</v>
      </c>
      <c r="I176" s="22">
        <v>19.381390264291689</v>
      </c>
      <c r="J176" s="22">
        <v>0.5494505494505495</v>
      </c>
      <c r="K176" s="22">
        <v>-0.86092715231788086</v>
      </c>
      <c r="L176" s="22">
        <v>1.2346153846153847</v>
      </c>
      <c r="M176" s="22">
        <v>-0.88604651162790704</v>
      </c>
      <c r="N176" s="22">
        <v>1.2135231316725978</v>
      </c>
      <c r="O176" s="22">
        <v>20.636984937960321</v>
      </c>
      <c r="P176" s="22">
        <v>1.7843137254901962</v>
      </c>
      <c r="Q176" s="22">
        <v>-1.1526717557251909</v>
      </c>
      <c r="R176" s="22">
        <v>20.551007352113004</v>
      </c>
      <c r="S176" s="22">
        <v>22.830718912385404</v>
      </c>
      <c r="T176" s="22">
        <v>43.381726264498411</v>
      </c>
      <c r="U176" s="14">
        <v>0.47372497873444452</v>
      </c>
      <c r="V176" s="14">
        <v>0.52627502126555536</v>
      </c>
      <c r="W176" t="s">
        <v>308</v>
      </c>
      <c r="X176" t="b">
        <v>0</v>
      </c>
    </row>
    <row r="177" spans="1:24" x14ac:dyDescent="0.25">
      <c r="A177" t="s">
        <v>2</v>
      </c>
      <c r="B177" t="s">
        <v>7</v>
      </c>
      <c r="C177">
        <v>1</v>
      </c>
      <c r="D177">
        <v>2</v>
      </c>
      <c r="E177" t="s">
        <v>308</v>
      </c>
      <c r="F177" s="22">
        <v>0.58236272878535777</v>
      </c>
      <c r="G177" s="22">
        <v>-1.4147909967845658</v>
      </c>
      <c r="H177" s="22">
        <v>0.58236272878535777</v>
      </c>
      <c r="I177" s="22">
        <v>16.877772433327991</v>
      </c>
      <c r="J177" s="22">
        <v>0.52631578947368418</v>
      </c>
      <c r="K177" s="22">
        <v>-3.6585365853658538</v>
      </c>
      <c r="L177" s="22">
        <v>1.7171428571428571</v>
      </c>
      <c r="M177" s="22">
        <v>-0.7068181818181819</v>
      </c>
      <c r="N177" s="22">
        <v>1.7122507122507122</v>
      </c>
      <c r="O177" s="22">
        <v>23.698309163447533</v>
      </c>
      <c r="P177" s="22">
        <v>1.8791208791208793</v>
      </c>
      <c r="Q177" s="22">
        <v>-0.27152317880794702</v>
      </c>
      <c r="R177" s="22">
        <v>14.170260403133071</v>
      </c>
      <c r="S177" s="22">
        <v>28.028482251335852</v>
      </c>
      <c r="T177" s="22">
        <v>42.198742654468923</v>
      </c>
      <c r="U177" s="14">
        <v>0.33579816629044551</v>
      </c>
      <c r="V177" s="14">
        <v>0.66420183370955455</v>
      </c>
      <c r="W177" t="s">
        <v>308</v>
      </c>
      <c r="X177" t="b">
        <v>1</v>
      </c>
    </row>
    <row r="178" spans="1:24" x14ac:dyDescent="0.25">
      <c r="A178" t="s">
        <v>14</v>
      </c>
      <c r="B178" t="s">
        <v>34</v>
      </c>
      <c r="C178">
        <v>2</v>
      </c>
      <c r="D178">
        <v>1</v>
      </c>
      <c r="E178" t="s">
        <v>309</v>
      </c>
      <c r="F178" s="22">
        <v>1.2546125461254611</v>
      </c>
      <c r="G178" s="22">
        <v>-0.6591337099811676</v>
      </c>
      <c r="H178" s="22">
        <v>1.2371134020618557</v>
      </c>
      <c r="I178" s="22">
        <v>22.092794974150909</v>
      </c>
      <c r="J178" s="22">
        <v>1.267605633802817</v>
      </c>
      <c r="K178" s="22">
        <v>-0.76023391812865493</v>
      </c>
      <c r="L178" s="22">
        <v>0.79705882352941182</v>
      </c>
      <c r="M178" s="22">
        <v>-1.5171428571428571</v>
      </c>
      <c r="N178" s="22">
        <v>0.80609418282548473</v>
      </c>
      <c r="O178" s="22">
        <v>18.104377702742728</v>
      </c>
      <c r="P178" s="22">
        <v>0.78021978021978022</v>
      </c>
      <c r="Q178" s="22">
        <v>-1.3053435114503817</v>
      </c>
      <c r="R178" s="22">
        <v>25.654396874432781</v>
      </c>
      <c r="S178" s="22">
        <v>17.665264120724167</v>
      </c>
      <c r="T178" s="22">
        <v>43.319660995156951</v>
      </c>
      <c r="U178" s="14">
        <v>0.59221139512843579</v>
      </c>
      <c r="V178" s="14">
        <v>0.40778860487156415</v>
      </c>
      <c r="W178" t="s">
        <v>309</v>
      </c>
      <c r="X178" t="b">
        <v>1</v>
      </c>
    </row>
    <row r="179" spans="1:24" x14ac:dyDescent="0.25">
      <c r="A179" t="s">
        <v>32</v>
      </c>
      <c r="B179" t="s">
        <v>13</v>
      </c>
      <c r="C179">
        <v>1</v>
      </c>
      <c r="D179">
        <v>3</v>
      </c>
      <c r="E179" t="s">
        <v>308</v>
      </c>
      <c r="F179" s="22">
        <v>0.98073555166374782</v>
      </c>
      <c r="G179" s="22">
        <v>-0.97112860892388453</v>
      </c>
      <c r="H179" s="22">
        <v>0.99824868651488619</v>
      </c>
      <c r="I179" s="22">
        <v>19.183516059721228</v>
      </c>
      <c r="J179" s="22">
        <v>0.99415204678362568</v>
      </c>
      <c r="K179" s="22">
        <v>-1.1111111111111112</v>
      </c>
      <c r="L179" s="22">
        <v>1.0196428571428571</v>
      </c>
      <c r="M179" s="22">
        <v>-1.0297297297297299</v>
      </c>
      <c r="N179" s="22">
        <v>1</v>
      </c>
      <c r="O179" s="22">
        <v>20.850037332720692</v>
      </c>
      <c r="P179" s="22">
        <v>1</v>
      </c>
      <c r="Q179" s="22">
        <v>-0.89010989010989006</v>
      </c>
      <c r="R179" s="22">
        <v>21.078133255880918</v>
      </c>
      <c r="S179" s="22">
        <v>21.94984057002393</v>
      </c>
      <c r="T179" s="22">
        <v>43.027973825904851</v>
      </c>
      <c r="U179" s="14">
        <v>0.48987045825501774</v>
      </c>
      <c r="V179" s="14">
        <v>0.51012954174498215</v>
      </c>
      <c r="W179" t="s">
        <v>308</v>
      </c>
      <c r="X179" t="b">
        <v>1</v>
      </c>
    </row>
    <row r="180" spans="1:24" x14ac:dyDescent="0.25">
      <c r="A180" t="s">
        <v>33</v>
      </c>
      <c r="B180" t="s">
        <v>9</v>
      </c>
      <c r="C180">
        <v>3</v>
      </c>
      <c r="D180">
        <v>0</v>
      </c>
      <c r="E180" t="s">
        <v>309</v>
      </c>
      <c r="F180" s="22">
        <v>1.0256410256410255</v>
      </c>
      <c r="G180" s="22">
        <v>-0.49099836333878888</v>
      </c>
      <c r="H180" s="22">
        <v>2.0361990950226243</v>
      </c>
      <c r="I180" s="22">
        <v>22.472058726274717</v>
      </c>
      <c r="J180" s="22">
        <v>2.6829268292682928</v>
      </c>
      <c r="K180" s="22">
        <v>-0.46783625730994149</v>
      </c>
      <c r="L180" s="22">
        <v>0.97500000000000009</v>
      </c>
      <c r="M180" s="22">
        <v>-2.0366666666666666</v>
      </c>
      <c r="N180" s="22">
        <v>0.49002217294900224</v>
      </c>
      <c r="O180" s="22">
        <v>17.79883467718204</v>
      </c>
      <c r="P180" s="22">
        <v>0.36936936936936937</v>
      </c>
      <c r="Q180" s="22">
        <v>-2.1111111111111112</v>
      </c>
      <c r="R180" s="22">
        <v>28.620890608335827</v>
      </c>
      <c r="S180" s="22">
        <v>15.485448441722635</v>
      </c>
      <c r="T180" s="22">
        <v>44.106339050058466</v>
      </c>
      <c r="U180" s="14">
        <v>0.64890651150739498</v>
      </c>
      <c r="V180" s="14">
        <v>0.35109348849260497</v>
      </c>
      <c r="W180" t="s">
        <v>309</v>
      </c>
      <c r="X180" t="b">
        <v>1</v>
      </c>
    </row>
    <row r="181" spans="1:24" x14ac:dyDescent="0.25">
      <c r="A181" t="s">
        <v>13</v>
      </c>
      <c r="B181" t="s">
        <v>35</v>
      </c>
      <c r="C181">
        <v>2</v>
      </c>
      <c r="D181">
        <v>1</v>
      </c>
      <c r="E181" t="s">
        <v>309</v>
      </c>
      <c r="F181" s="22">
        <v>2.1839080459770113</v>
      </c>
      <c r="G181" s="22">
        <v>-0.88167053364269143</v>
      </c>
      <c r="H181" s="22">
        <v>2.0284697508896796</v>
      </c>
      <c r="I181" s="22">
        <v>24.085992966624644</v>
      </c>
      <c r="J181" s="22">
        <v>3.3333333333333335</v>
      </c>
      <c r="K181" s="22">
        <v>-0.61068702290076338</v>
      </c>
      <c r="L181" s="22">
        <v>0.4578947368421053</v>
      </c>
      <c r="M181" s="22">
        <v>-1.1342105263157896</v>
      </c>
      <c r="N181" s="22">
        <v>0.49211908931698778</v>
      </c>
      <c r="O181" s="22">
        <v>16.606247589664481</v>
      </c>
      <c r="P181" s="22">
        <v>0.29824561403508765</v>
      </c>
      <c r="Q181" s="22">
        <v>-1.617283950617284</v>
      </c>
      <c r="R181" s="22">
        <v>31.646313867295277</v>
      </c>
      <c r="S181" s="22">
        <v>15.103012552925588</v>
      </c>
      <c r="T181" s="22">
        <v>46.749326420220868</v>
      </c>
      <c r="U181" s="14">
        <v>0.67693625321641082</v>
      </c>
      <c r="V181" s="14">
        <v>0.32306374678358912</v>
      </c>
      <c r="W181" t="s">
        <v>309</v>
      </c>
      <c r="X181" t="b">
        <v>1</v>
      </c>
    </row>
    <row r="182" spans="1:24" x14ac:dyDescent="0.25">
      <c r="A182" t="s">
        <v>3</v>
      </c>
      <c r="B182" t="s">
        <v>2</v>
      </c>
      <c r="C182">
        <v>0</v>
      </c>
      <c r="D182">
        <v>1</v>
      </c>
      <c r="E182" t="s">
        <v>308</v>
      </c>
      <c r="F182" s="22">
        <v>0.99715099715099709</v>
      </c>
      <c r="G182" s="22">
        <v>-1.1791383219954648</v>
      </c>
      <c r="H182" s="22">
        <v>0.8262108262108262</v>
      </c>
      <c r="I182" s="22">
        <v>19.656766512570453</v>
      </c>
      <c r="J182" s="22">
        <v>0.65934065934065933</v>
      </c>
      <c r="K182" s="22">
        <v>-0.92715231788079477</v>
      </c>
      <c r="L182" s="22">
        <v>1.0028571428571429</v>
      </c>
      <c r="M182" s="22">
        <v>-0.84807692307692306</v>
      </c>
      <c r="N182" s="22">
        <v>1.2061855670103092</v>
      </c>
      <c r="O182" s="22">
        <v>20.347915727079439</v>
      </c>
      <c r="P182" s="22">
        <v>1.4918032786885247</v>
      </c>
      <c r="Q182" s="22">
        <v>-1.0709219858156029</v>
      </c>
      <c r="R182" s="22">
        <v>21.034837273166513</v>
      </c>
      <c r="S182" s="22">
        <v>22.129762806742892</v>
      </c>
      <c r="T182" s="22">
        <v>43.164600079909405</v>
      </c>
      <c r="U182" s="14">
        <v>0.48731685766172539</v>
      </c>
      <c r="V182" s="14">
        <v>0.51268314233827461</v>
      </c>
      <c r="W182" t="s">
        <v>308</v>
      </c>
      <c r="X182" t="b">
        <v>1</v>
      </c>
    </row>
    <row r="183" spans="1:24" x14ac:dyDescent="0.25">
      <c r="A183" t="s">
        <v>12</v>
      </c>
      <c r="B183" t="s">
        <v>14</v>
      </c>
      <c r="C183">
        <v>1</v>
      </c>
      <c r="D183">
        <v>0</v>
      </c>
      <c r="E183" t="s">
        <v>309</v>
      </c>
      <c r="F183" s="22">
        <v>1.4369501466275658</v>
      </c>
      <c r="G183" s="22">
        <v>-0.85470085470085466</v>
      </c>
      <c r="H183" s="22">
        <v>1.2742382271468145</v>
      </c>
      <c r="I183" s="22">
        <v>21.562703631301467</v>
      </c>
      <c r="J183" s="22">
        <v>1.3186813186813187</v>
      </c>
      <c r="K183" s="22">
        <v>-0.68702290076335881</v>
      </c>
      <c r="L183" s="22">
        <v>0.69591836734693879</v>
      </c>
      <c r="M183" s="22">
        <v>-1.1700000000000002</v>
      </c>
      <c r="N183" s="22">
        <v>0.7830802603036876</v>
      </c>
      <c r="O183" s="22">
        <v>18.549530245590901</v>
      </c>
      <c r="P183" s="22">
        <v>0.75206611570247928</v>
      </c>
      <c r="Q183" s="22">
        <v>-1.4395604395604396</v>
      </c>
      <c r="R183" s="22">
        <v>25.253392046707599</v>
      </c>
      <c r="S183" s="22">
        <v>18.17103454938357</v>
      </c>
      <c r="T183" s="22">
        <v>43.424426596091166</v>
      </c>
      <c r="U183" s="14">
        <v>0.58154808310078587</v>
      </c>
      <c r="V183" s="14">
        <v>0.41845191689921424</v>
      </c>
      <c r="W183" t="s">
        <v>309</v>
      </c>
      <c r="X183" t="b">
        <v>1</v>
      </c>
    </row>
    <row r="184" spans="1:24" x14ac:dyDescent="0.25">
      <c r="A184" t="s">
        <v>32</v>
      </c>
      <c r="B184" t="s">
        <v>33</v>
      </c>
      <c r="C184">
        <v>1</v>
      </c>
      <c r="D184">
        <v>0</v>
      </c>
      <c r="E184" t="s">
        <v>309</v>
      </c>
      <c r="F184" s="22">
        <v>1.5512465373961217</v>
      </c>
      <c r="G184" s="22">
        <v>-1.2292358803986709</v>
      </c>
      <c r="H184" s="22">
        <v>1.2638580931263859</v>
      </c>
      <c r="I184" s="22">
        <v>20.493202283561889</v>
      </c>
      <c r="J184" s="22">
        <v>1.5315315315315317</v>
      </c>
      <c r="K184" s="22">
        <v>-1.1111111111111112</v>
      </c>
      <c r="L184" s="22">
        <v>0.64464285714285718</v>
      </c>
      <c r="M184" s="22">
        <v>-0.81351351351351353</v>
      </c>
      <c r="N184" s="22">
        <v>0.78984238178633981</v>
      </c>
      <c r="O184" s="22">
        <v>19.517546378726092</v>
      </c>
      <c r="P184" s="22">
        <v>0.64912280701754377</v>
      </c>
      <c r="Q184" s="22">
        <v>-0.89010989010989006</v>
      </c>
      <c r="R184" s="22">
        <v>23.624466026811454</v>
      </c>
      <c r="S184" s="22">
        <v>19.897531021049428</v>
      </c>
      <c r="T184" s="22">
        <v>43.521997047860879</v>
      </c>
      <c r="U184" s="14">
        <v>0.5428166818914989</v>
      </c>
      <c r="V184" s="14">
        <v>0.45718331810850116</v>
      </c>
      <c r="W184" t="s">
        <v>309</v>
      </c>
      <c r="X184" t="b">
        <v>1</v>
      </c>
    </row>
    <row r="185" spans="1:24" x14ac:dyDescent="0.25">
      <c r="A185" t="s">
        <v>10</v>
      </c>
      <c r="B185" t="s">
        <v>36</v>
      </c>
      <c r="C185">
        <v>1</v>
      </c>
      <c r="D185">
        <v>0</v>
      </c>
      <c r="E185" t="s">
        <v>309</v>
      </c>
      <c r="F185" s="22">
        <v>1.2749003984063745</v>
      </c>
      <c r="G185" s="22">
        <v>-0.56497175141242939</v>
      </c>
      <c r="H185" s="22">
        <v>2.191235059760956</v>
      </c>
      <c r="I185" s="22">
        <v>22.185842446467163</v>
      </c>
      <c r="J185" s="22">
        <v>2.459016393442623</v>
      </c>
      <c r="K185" s="22">
        <v>-0.36649214659685864</v>
      </c>
      <c r="L185" s="22">
        <v>0.78437500000000004</v>
      </c>
      <c r="M185" s="22">
        <v>-1.77</v>
      </c>
      <c r="N185" s="22">
        <v>0.45553539019963701</v>
      </c>
      <c r="O185" s="22">
        <v>18.02845168526061</v>
      </c>
      <c r="P185" s="22">
        <v>0.40397350993377484</v>
      </c>
      <c r="Q185" s="22">
        <v>-2.6901408450704229</v>
      </c>
      <c r="R185" s="22">
        <v>28.538506920071221</v>
      </c>
      <c r="S185" s="22">
        <v>15.212194740323596</v>
      </c>
      <c r="T185" s="22">
        <v>43.750701660394817</v>
      </c>
      <c r="U185" s="14">
        <v>0.65229826807339208</v>
      </c>
      <c r="V185" s="14">
        <v>0.34770173192660786</v>
      </c>
      <c r="W185" t="s">
        <v>309</v>
      </c>
      <c r="X185" t="b">
        <v>1</v>
      </c>
    </row>
    <row r="186" spans="1:24" x14ac:dyDescent="0.25">
      <c r="A186" t="s">
        <v>7</v>
      </c>
      <c r="B186" t="s">
        <v>11</v>
      </c>
      <c r="C186">
        <v>4</v>
      </c>
      <c r="D186">
        <v>0</v>
      </c>
      <c r="E186" t="s">
        <v>309</v>
      </c>
      <c r="F186" s="22">
        <v>1.9292604501607715</v>
      </c>
      <c r="G186" s="22">
        <v>-0.77306733167082287</v>
      </c>
      <c r="H186" s="22">
        <v>1.4251781472684084</v>
      </c>
      <c r="I186" s="22">
        <v>23.154507765608564</v>
      </c>
      <c r="J186" s="22">
        <v>1.5315315315315317</v>
      </c>
      <c r="K186" s="22">
        <v>-0.33057851239669422</v>
      </c>
      <c r="L186" s="22">
        <v>0.51833333333333331</v>
      </c>
      <c r="M186" s="22">
        <v>-1.2935483870967743</v>
      </c>
      <c r="N186" s="22">
        <v>0.70049916805324464</v>
      </c>
      <c r="O186" s="22">
        <v>17.274330607663941</v>
      </c>
      <c r="P186" s="22">
        <v>0.64912280701754377</v>
      </c>
      <c r="Q186" s="22">
        <v>-2.9512195121951219</v>
      </c>
      <c r="R186" s="22">
        <v>28.283673653026845</v>
      </c>
      <c r="S186" s="22">
        <v>14.897518016776166</v>
      </c>
      <c r="T186" s="22">
        <v>43.181191669803013</v>
      </c>
      <c r="U186" s="14">
        <v>0.65499984042371551</v>
      </c>
      <c r="V186" s="14">
        <v>0.34500015957628449</v>
      </c>
      <c r="W186" t="s">
        <v>309</v>
      </c>
      <c r="X186" t="b">
        <v>1</v>
      </c>
    </row>
    <row r="187" spans="1:24" x14ac:dyDescent="0.25">
      <c r="A187" t="s">
        <v>34</v>
      </c>
      <c r="B187" t="s">
        <v>0</v>
      </c>
      <c r="C187">
        <v>0</v>
      </c>
      <c r="D187">
        <v>3</v>
      </c>
      <c r="E187" t="s">
        <v>308</v>
      </c>
      <c r="F187" s="22">
        <v>0.42789223454833597</v>
      </c>
      <c r="G187" s="22">
        <v>-2.0306513409961684</v>
      </c>
      <c r="H187" s="22">
        <v>0.4022191400832178</v>
      </c>
      <c r="I187" s="22">
        <v>15.543461675397996</v>
      </c>
      <c r="J187" s="22">
        <v>0.31674208144796379</v>
      </c>
      <c r="K187" s="22">
        <v>-5.4838709677419351</v>
      </c>
      <c r="L187" s="22">
        <v>2.337037037037037</v>
      </c>
      <c r="M187" s="22">
        <v>-0.49245283018867925</v>
      </c>
      <c r="N187" s="22">
        <v>2.4776632302405495</v>
      </c>
      <c r="O187" s="22">
        <v>25.73260912243963</v>
      </c>
      <c r="P187" s="22">
        <v>3.1126760563380285</v>
      </c>
      <c r="Q187" s="22">
        <v>-0.18128654970760233</v>
      </c>
      <c r="R187" s="22">
        <v>9.6345824638763808</v>
      </c>
      <c r="S187" s="22">
        <v>32.986246066158969</v>
      </c>
      <c r="T187" s="22">
        <v>42.620828530035354</v>
      </c>
      <c r="U187" s="14">
        <v>0.22605338272780848</v>
      </c>
      <c r="V187" s="14">
        <v>0.77394661727219138</v>
      </c>
      <c r="W187" t="s">
        <v>308</v>
      </c>
      <c r="X187" t="b">
        <v>1</v>
      </c>
    </row>
    <row r="188" spans="1:24" x14ac:dyDescent="0.25">
      <c r="A188" t="s">
        <v>36</v>
      </c>
      <c r="B188" t="s">
        <v>3</v>
      </c>
      <c r="C188">
        <v>2</v>
      </c>
      <c r="D188">
        <v>3</v>
      </c>
      <c r="E188" t="s">
        <v>308</v>
      </c>
      <c r="F188" s="22">
        <v>0.71225071225071224</v>
      </c>
      <c r="G188" s="22">
        <v>-1.017274472168906</v>
      </c>
      <c r="H188" s="22">
        <v>0.85910652920962194</v>
      </c>
      <c r="I188" s="22">
        <v>19.676567231492818</v>
      </c>
      <c r="J188" s="22">
        <v>0.98360655737704927</v>
      </c>
      <c r="K188" s="22">
        <v>-1.3475177304964538</v>
      </c>
      <c r="L188" s="22">
        <v>1.4040000000000001</v>
      </c>
      <c r="M188" s="22">
        <v>-0.98301886792452831</v>
      </c>
      <c r="N188" s="22">
        <v>1.1593625498007969</v>
      </c>
      <c r="O188" s="22">
        <v>20.327417981795559</v>
      </c>
      <c r="P188" s="22">
        <v>1</v>
      </c>
      <c r="Q188" s="22">
        <v>-0.73821989528795806</v>
      </c>
      <c r="R188" s="22">
        <v>20.860075769048088</v>
      </c>
      <c r="S188" s="22">
        <v>22.169541768383869</v>
      </c>
      <c r="T188" s="22">
        <v>43.02961753743196</v>
      </c>
      <c r="U188" s="14">
        <v>0.48478413155547262</v>
      </c>
      <c r="V188" s="14">
        <v>0.51521586844452727</v>
      </c>
      <c r="W188" t="s">
        <v>308</v>
      </c>
      <c r="X188" t="b">
        <v>1</v>
      </c>
    </row>
    <row r="189" spans="1:24" x14ac:dyDescent="0.25">
      <c r="A189" t="s">
        <v>2</v>
      </c>
      <c r="B189" t="s">
        <v>4</v>
      </c>
      <c r="C189">
        <v>0</v>
      </c>
      <c r="D189">
        <v>1</v>
      </c>
      <c r="E189" t="s">
        <v>308</v>
      </c>
      <c r="F189" s="22">
        <v>0.81206496519721572</v>
      </c>
      <c r="G189" s="22">
        <v>-0.99773242630385484</v>
      </c>
      <c r="H189" s="22">
        <v>0.81206496519721572</v>
      </c>
      <c r="I189" s="22">
        <v>19.161458649353801</v>
      </c>
      <c r="J189" s="22">
        <v>0.8910891089108911</v>
      </c>
      <c r="K189" s="22">
        <v>-1.6483516483516485</v>
      </c>
      <c r="L189" s="22">
        <v>1.2314285714285715</v>
      </c>
      <c r="M189" s="22">
        <v>-1.0022727272727272</v>
      </c>
      <c r="N189" s="22">
        <v>1.2279202279202279</v>
      </c>
      <c r="O189" s="22">
        <v>20.87391552149959</v>
      </c>
      <c r="P189" s="22">
        <v>1.1098901098901099</v>
      </c>
      <c r="Q189" s="22">
        <v>-0.60264900662251653</v>
      </c>
      <c r="R189" s="22">
        <v>19.982123294703801</v>
      </c>
      <c r="S189" s="22">
        <v>22.838232696843257</v>
      </c>
      <c r="T189" s="22">
        <v>42.820355991547061</v>
      </c>
      <c r="U189" s="14">
        <v>0.46665009741274371</v>
      </c>
      <c r="V189" s="14">
        <v>0.53334990258725623</v>
      </c>
      <c r="W189" t="s">
        <v>308</v>
      </c>
      <c r="X189" t="b">
        <v>1</v>
      </c>
    </row>
    <row r="190" spans="1:24" x14ac:dyDescent="0.25">
      <c r="A190" t="s">
        <v>11</v>
      </c>
      <c r="B190" t="s">
        <v>9</v>
      </c>
      <c r="C190">
        <v>3</v>
      </c>
      <c r="D190">
        <v>1</v>
      </c>
      <c r="E190" t="s">
        <v>309</v>
      </c>
      <c r="F190" s="22">
        <v>0.88319088319088312</v>
      </c>
      <c r="G190" s="22">
        <v>-0.65466448445171843</v>
      </c>
      <c r="H190" s="22">
        <v>1.9004524886877827</v>
      </c>
      <c r="I190" s="22">
        <v>21.374247734938166</v>
      </c>
      <c r="J190" s="22">
        <v>2.6829268292682928</v>
      </c>
      <c r="K190" s="22">
        <v>-0.70175438596491224</v>
      </c>
      <c r="L190" s="22">
        <v>1.1322580645161291</v>
      </c>
      <c r="M190" s="22">
        <v>-1.5275000000000001</v>
      </c>
      <c r="N190" s="22">
        <v>0.52494061757719712</v>
      </c>
      <c r="O190" s="22">
        <v>18.712950931254252</v>
      </c>
      <c r="P190" s="22">
        <v>0.36936936936936937</v>
      </c>
      <c r="Q190" s="22">
        <v>-1.4132231404958679</v>
      </c>
      <c r="R190" s="22">
        <v>26.758619018951919</v>
      </c>
      <c r="S190" s="22">
        <v>17.798795842221079</v>
      </c>
      <c r="T190" s="22">
        <v>44.557414861173001</v>
      </c>
      <c r="U190" s="14">
        <v>0.60054244848637262</v>
      </c>
      <c r="V190" s="14">
        <v>0.39945755151362733</v>
      </c>
      <c r="W190" t="s">
        <v>309</v>
      </c>
      <c r="X190" t="b">
        <v>1</v>
      </c>
    </row>
    <row r="191" spans="1:24" x14ac:dyDescent="0.25">
      <c r="A191" t="s">
        <v>1</v>
      </c>
      <c r="B191" t="s">
        <v>13</v>
      </c>
      <c r="C191">
        <v>0</v>
      </c>
      <c r="D191">
        <v>1</v>
      </c>
      <c r="E191" t="s">
        <v>308</v>
      </c>
      <c r="F191" s="22">
        <v>0.56042031523642732</v>
      </c>
      <c r="G191" s="22">
        <v>-0.99737532808398943</v>
      </c>
      <c r="H191" s="22">
        <v>0.59544658493870406</v>
      </c>
      <c r="I191" s="22">
        <v>17.134042201531596</v>
      </c>
      <c r="J191" s="22">
        <v>0.52631578947368418</v>
      </c>
      <c r="K191" s="22">
        <v>-1.8518518518518519</v>
      </c>
      <c r="L191" s="22">
        <v>1.784375</v>
      </c>
      <c r="M191" s="22">
        <v>-1.0026315789473685</v>
      </c>
      <c r="N191" s="22">
        <v>1.6744868035190617</v>
      </c>
      <c r="O191" s="22">
        <v>23.343836409234132</v>
      </c>
      <c r="P191" s="22">
        <v>1.8791208791208793</v>
      </c>
      <c r="Q191" s="22">
        <v>-0.53642384105960261</v>
      </c>
      <c r="R191" s="22">
        <v>16.765347596806798</v>
      </c>
      <c r="S191" s="22">
        <v>27.142763671867105</v>
      </c>
      <c r="T191" s="22">
        <v>43.908111268673906</v>
      </c>
      <c r="U191" s="14">
        <v>0.38182802931830911</v>
      </c>
      <c r="V191" s="14">
        <v>0.61817197068169083</v>
      </c>
      <c r="W191" t="s">
        <v>308</v>
      </c>
      <c r="X191" t="b">
        <v>1</v>
      </c>
    </row>
    <row r="192" spans="1:24" x14ac:dyDescent="0.25">
      <c r="A192" t="s">
        <v>8</v>
      </c>
      <c r="B192" t="s">
        <v>34</v>
      </c>
      <c r="C192">
        <v>1</v>
      </c>
      <c r="D192">
        <v>0</v>
      </c>
      <c r="E192" t="s">
        <v>309</v>
      </c>
      <c r="F192" s="22">
        <v>1.3284132841328413</v>
      </c>
      <c r="G192" s="22">
        <v>-0.79096045197740106</v>
      </c>
      <c r="H192" s="22">
        <v>1.3402061855670102</v>
      </c>
      <c r="I192" s="22">
        <v>20.378247496891568</v>
      </c>
      <c r="J192" s="22">
        <v>1.4084507042253522</v>
      </c>
      <c r="K192" s="22">
        <v>-0.70175438596491224</v>
      </c>
      <c r="L192" s="22">
        <v>0.75277777777777777</v>
      </c>
      <c r="M192" s="22">
        <v>-1.2642857142857142</v>
      </c>
      <c r="N192" s="22">
        <v>0.74424552429667523</v>
      </c>
      <c r="O192" s="22">
        <v>19.627512683835334</v>
      </c>
      <c r="P192" s="22">
        <v>0.70297029702970293</v>
      </c>
      <c r="Q192" s="22">
        <v>-1.4132231404958679</v>
      </c>
      <c r="R192" s="22">
        <v>24.110732974518182</v>
      </c>
      <c r="S192" s="22">
        <v>19.14999742815791</v>
      </c>
      <c r="T192" s="22">
        <v>43.260730402676089</v>
      </c>
      <c r="U192" s="14">
        <v>0.55733531889296772</v>
      </c>
      <c r="V192" s="14">
        <v>0.44266468110703233</v>
      </c>
      <c r="W192" t="s">
        <v>309</v>
      </c>
      <c r="X192" t="b">
        <v>1</v>
      </c>
    </row>
    <row r="193" spans="1:24" x14ac:dyDescent="0.25">
      <c r="A193" t="s">
        <v>35</v>
      </c>
      <c r="B193" t="s">
        <v>12</v>
      </c>
      <c r="C193">
        <v>1</v>
      </c>
      <c r="D193">
        <v>0</v>
      </c>
      <c r="E193" t="s">
        <v>309</v>
      </c>
      <c r="F193" s="22">
        <v>0.52953156822810588</v>
      </c>
      <c r="G193" s="22">
        <v>-1.4285714285714286</v>
      </c>
      <c r="H193" s="22">
        <v>0.6073752711496746</v>
      </c>
      <c r="I193" s="22">
        <v>16.559529696170539</v>
      </c>
      <c r="J193" s="22">
        <v>0.41322314049586778</v>
      </c>
      <c r="K193" s="22">
        <v>-1.4285714285714286</v>
      </c>
      <c r="L193" s="22">
        <v>1.8884615384615384</v>
      </c>
      <c r="M193" s="22">
        <v>-0.70000000000000007</v>
      </c>
      <c r="N193" s="22">
        <v>1.6405693950177935</v>
      </c>
      <c r="O193" s="22">
        <v>24.153672616282925</v>
      </c>
      <c r="P193" s="22">
        <v>2.3725490196078431</v>
      </c>
      <c r="Q193" s="22">
        <v>-0.69465648854961837</v>
      </c>
      <c r="R193" s="22">
        <v>16.015142659846401</v>
      </c>
      <c r="S193" s="22">
        <v>28.660596080820479</v>
      </c>
      <c r="T193" s="22">
        <v>44.67573874066688</v>
      </c>
      <c r="U193" s="14">
        <v>0.35847516149225606</v>
      </c>
      <c r="V193" s="14">
        <v>0.64152483850774389</v>
      </c>
      <c r="W193" t="s">
        <v>308</v>
      </c>
      <c r="X193" t="b">
        <v>0</v>
      </c>
    </row>
    <row r="194" spans="1:24" x14ac:dyDescent="0.25">
      <c r="A194" t="s">
        <v>0</v>
      </c>
      <c r="B194" t="s">
        <v>7</v>
      </c>
      <c r="C194">
        <v>0</v>
      </c>
      <c r="D194">
        <v>4</v>
      </c>
      <c r="E194" t="s">
        <v>308</v>
      </c>
      <c r="F194" s="22">
        <v>1.0482529118136439</v>
      </c>
      <c r="G194" s="22">
        <v>-0.83601286173633438</v>
      </c>
      <c r="H194" s="22">
        <v>1.1980033277870217</v>
      </c>
      <c r="I194" s="22">
        <v>21.014376569932125</v>
      </c>
      <c r="J194" s="22">
        <v>1.2865497076023391</v>
      </c>
      <c r="K194" s="22">
        <v>-0.73170731707317083</v>
      </c>
      <c r="L194" s="22">
        <v>0.95396825396825402</v>
      </c>
      <c r="M194" s="22">
        <v>-1.1961538461538461</v>
      </c>
      <c r="N194" s="22">
        <v>0.83356449375866859</v>
      </c>
      <c r="O194" s="22">
        <v>19.033619856568841</v>
      </c>
      <c r="P194" s="22">
        <v>0.77375565610859731</v>
      </c>
      <c r="Q194" s="22">
        <v>-1.3225806451612903</v>
      </c>
      <c r="R194" s="22">
        <v>24.12843545524191</v>
      </c>
      <c r="S194" s="22">
        <v>19.076173769089223</v>
      </c>
      <c r="T194" s="22">
        <v>43.204609224331136</v>
      </c>
      <c r="U194" s="14">
        <v>0.55846901264538518</v>
      </c>
      <c r="V194" s="14">
        <v>0.44153098735461477</v>
      </c>
      <c r="W194" t="s">
        <v>309</v>
      </c>
      <c r="X194" t="b">
        <v>0</v>
      </c>
    </row>
    <row r="195" spans="1:24" x14ac:dyDescent="0.25">
      <c r="A195" t="s">
        <v>5</v>
      </c>
      <c r="B195" t="s">
        <v>34</v>
      </c>
      <c r="C195">
        <v>1</v>
      </c>
      <c r="D195">
        <v>0</v>
      </c>
      <c r="E195" t="s">
        <v>309</v>
      </c>
      <c r="F195" s="22">
        <v>1.033210332103321</v>
      </c>
      <c r="G195" s="22">
        <v>-0.6591337099811676</v>
      </c>
      <c r="H195" s="22">
        <v>1.099656357388316</v>
      </c>
      <c r="I195" s="22">
        <v>21.085007525685494</v>
      </c>
      <c r="J195" s="22">
        <v>0.9859154929577465</v>
      </c>
      <c r="K195" s="22">
        <v>-0.76023391812865493</v>
      </c>
      <c r="L195" s="22">
        <v>0.96785714285714286</v>
      </c>
      <c r="M195" s="22">
        <v>-1.5171428571428571</v>
      </c>
      <c r="N195" s="22">
        <v>0.90654205607476634</v>
      </c>
      <c r="O195" s="22">
        <v>18.96964806653839</v>
      </c>
      <c r="P195" s="22">
        <v>1</v>
      </c>
      <c r="Q195" s="22">
        <v>-1.3053435114503817</v>
      </c>
      <c r="R195" s="22">
        <v>23.923643184026311</v>
      </c>
      <c r="S195" s="22">
        <v>19.021560896877062</v>
      </c>
      <c r="T195" s="22">
        <v>42.945204080903373</v>
      </c>
      <c r="U195" s="14">
        <v>0.55707368717953165</v>
      </c>
      <c r="V195" s="14">
        <v>0.44292631282046835</v>
      </c>
      <c r="W195" t="s">
        <v>309</v>
      </c>
      <c r="X195" t="b">
        <v>1</v>
      </c>
    </row>
    <row r="196" spans="1:24" x14ac:dyDescent="0.25">
      <c r="A196" t="s">
        <v>9</v>
      </c>
      <c r="B196" t="s">
        <v>12</v>
      </c>
      <c r="C196">
        <v>2</v>
      </c>
      <c r="D196">
        <v>0</v>
      </c>
      <c r="E196" t="s">
        <v>309</v>
      </c>
      <c r="F196" s="22">
        <v>0.71283095723014256</v>
      </c>
      <c r="G196" s="22">
        <v>-2.0265780730897007</v>
      </c>
      <c r="H196" s="22">
        <v>0.47722342733188716</v>
      </c>
      <c r="I196" s="22">
        <v>16.6144717323224</v>
      </c>
      <c r="J196" s="22">
        <v>0.33057851239669422</v>
      </c>
      <c r="K196" s="22">
        <v>-1.8681318681318682</v>
      </c>
      <c r="L196" s="22">
        <v>1.4028571428571428</v>
      </c>
      <c r="M196" s="22">
        <v>-0.4934426229508197</v>
      </c>
      <c r="N196" s="22">
        <v>2.0859728506787332</v>
      </c>
      <c r="O196" s="22">
        <v>24.073804642550094</v>
      </c>
      <c r="P196" s="22">
        <v>2.9512195121951219</v>
      </c>
      <c r="Q196" s="22">
        <v>-0.53216374269005839</v>
      </c>
      <c r="R196" s="22">
        <v>14.952414422462535</v>
      </c>
      <c r="S196" s="22">
        <v>29.488247782640215</v>
      </c>
      <c r="T196" s="22">
        <v>44.440662205102754</v>
      </c>
      <c r="U196" s="14">
        <v>0.33645795720716493</v>
      </c>
      <c r="V196" s="14">
        <v>0.66354204279283502</v>
      </c>
      <c r="W196" t="s">
        <v>308</v>
      </c>
      <c r="X196" t="b">
        <v>0</v>
      </c>
    </row>
    <row r="197" spans="1:24" x14ac:dyDescent="0.25">
      <c r="A197" t="s">
        <v>13</v>
      </c>
      <c r="B197" t="s">
        <v>36</v>
      </c>
      <c r="C197">
        <v>4</v>
      </c>
      <c r="D197">
        <v>1</v>
      </c>
      <c r="E197" t="s">
        <v>309</v>
      </c>
      <c r="F197" s="22">
        <v>2.2709163346613543</v>
      </c>
      <c r="G197" s="22">
        <v>-0.71563088512241058</v>
      </c>
      <c r="H197" s="22">
        <v>2.2709163346613543</v>
      </c>
      <c r="I197" s="22">
        <v>23.770545478357672</v>
      </c>
      <c r="J197" s="22">
        <v>2.7868852459016393</v>
      </c>
      <c r="K197" s="22">
        <v>-0.41884816753926696</v>
      </c>
      <c r="L197" s="22">
        <v>0.44035087719298249</v>
      </c>
      <c r="M197" s="22">
        <v>-1.3973684210526316</v>
      </c>
      <c r="N197" s="22">
        <v>0.43957968476357268</v>
      </c>
      <c r="O197" s="22">
        <v>16.82662112280315</v>
      </c>
      <c r="P197" s="22">
        <v>0.35672514619883033</v>
      </c>
      <c r="Q197" s="22">
        <v>-2.3580246913580249</v>
      </c>
      <c r="R197" s="22">
        <v>31.463023557966363</v>
      </c>
      <c r="S197" s="22">
        <v>14.307883718547878</v>
      </c>
      <c r="T197" s="22">
        <v>45.770907276514237</v>
      </c>
      <c r="U197" s="14">
        <v>0.68740222621959102</v>
      </c>
      <c r="V197" s="14">
        <v>0.31259777378040909</v>
      </c>
      <c r="W197" t="s">
        <v>309</v>
      </c>
      <c r="X197" t="b">
        <v>1</v>
      </c>
    </row>
    <row r="198" spans="1:24" x14ac:dyDescent="0.25">
      <c r="A198" t="s">
        <v>14</v>
      </c>
      <c r="B198" t="s">
        <v>0</v>
      </c>
      <c r="C198">
        <v>1</v>
      </c>
      <c r="D198">
        <v>2</v>
      </c>
      <c r="E198" t="s">
        <v>308</v>
      </c>
      <c r="F198" s="22">
        <v>0.53882725832012679</v>
      </c>
      <c r="G198" s="22">
        <v>-1.3409961685823755</v>
      </c>
      <c r="H198" s="22">
        <v>0.49930651872399451</v>
      </c>
      <c r="I198" s="22">
        <v>17.171049285387316</v>
      </c>
      <c r="J198" s="22">
        <v>0.40723981900452488</v>
      </c>
      <c r="K198" s="22">
        <v>-4.193548387096774</v>
      </c>
      <c r="L198" s="22">
        <v>1.8558823529411765</v>
      </c>
      <c r="M198" s="22">
        <v>-0.74571428571428577</v>
      </c>
      <c r="N198" s="22">
        <v>1.9972299168975067</v>
      </c>
      <c r="O198" s="22">
        <v>23.293643741484509</v>
      </c>
      <c r="P198" s="22">
        <v>2.4285714285714288</v>
      </c>
      <c r="Q198" s="22">
        <v>-0.23664122137404581</v>
      </c>
      <c r="R198" s="22">
        <v>13.735972242044651</v>
      </c>
      <c r="S198" s="22">
        <v>28.592971932806289</v>
      </c>
      <c r="T198" s="22">
        <v>42.328944174850939</v>
      </c>
      <c r="U198" s="14">
        <v>0.32450543026314504</v>
      </c>
      <c r="V198" s="14">
        <v>0.67549456973685496</v>
      </c>
      <c r="W198" t="s">
        <v>308</v>
      </c>
      <c r="X198" t="b">
        <v>1</v>
      </c>
    </row>
    <row r="199" spans="1:24" x14ac:dyDescent="0.25">
      <c r="A199" t="s">
        <v>33</v>
      </c>
      <c r="B199" t="s">
        <v>2</v>
      </c>
      <c r="C199">
        <v>2</v>
      </c>
      <c r="D199">
        <v>1</v>
      </c>
      <c r="E199" t="s">
        <v>309</v>
      </c>
      <c r="F199" s="22">
        <v>1.0256410256410255</v>
      </c>
      <c r="G199" s="22">
        <v>-0.68027210884353739</v>
      </c>
      <c r="H199" s="22">
        <v>1.2820512820512819</v>
      </c>
      <c r="I199" s="22">
        <v>21.518586536634793</v>
      </c>
      <c r="J199" s="22">
        <v>1.2087912087912089</v>
      </c>
      <c r="K199" s="22">
        <v>-0.5298013245033113</v>
      </c>
      <c r="L199" s="22">
        <v>0.97500000000000009</v>
      </c>
      <c r="M199" s="22">
        <v>-1.47</v>
      </c>
      <c r="N199" s="22">
        <v>0.7782705099778271</v>
      </c>
      <c r="O199" s="22">
        <v>18.587487493378848</v>
      </c>
      <c r="P199" s="22">
        <v>0.81981981981981977</v>
      </c>
      <c r="Q199" s="22">
        <v>-1.8641975308641976</v>
      </c>
      <c r="R199" s="22">
        <v>25.016246450760036</v>
      </c>
      <c r="S199" s="22">
        <v>17.826380292312301</v>
      </c>
      <c r="T199" s="22">
        <v>42.842626743072337</v>
      </c>
      <c r="U199" s="14">
        <v>0.58391019301367109</v>
      </c>
      <c r="V199" s="14">
        <v>0.41608980698632891</v>
      </c>
      <c r="W199" t="s">
        <v>309</v>
      </c>
      <c r="X199" t="b">
        <v>1</v>
      </c>
    </row>
    <row r="200" spans="1:24" x14ac:dyDescent="0.25">
      <c r="A200" t="s">
        <v>32</v>
      </c>
      <c r="B200" t="s">
        <v>11</v>
      </c>
      <c r="C200">
        <v>4</v>
      </c>
      <c r="D200">
        <v>1</v>
      </c>
      <c r="E200" t="s">
        <v>309</v>
      </c>
      <c r="F200" s="22">
        <v>1.8006430868167203</v>
      </c>
      <c r="G200" s="22">
        <v>-0.92269326683291764</v>
      </c>
      <c r="H200" s="22">
        <v>1.353919239904988</v>
      </c>
      <c r="I200" s="22">
        <v>21.545696429676383</v>
      </c>
      <c r="J200" s="22">
        <v>1.5315315315315317</v>
      </c>
      <c r="K200" s="22">
        <v>-0.74380165289256206</v>
      </c>
      <c r="L200" s="22">
        <v>0.55535714285714288</v>
      </c>
      <c r="M200" s="22">
        <v>-1.0837837837837838</v>
      </c>
      <c r="N200" s="22">
        <v>0.73730297723292471</v>
      </c>
      <c r="O200" s="22">
        <v>18.564126127160989</v>
      </c>
      <c r="P200" s="22">
        <v>0.64912280701754377</v>
      </c>
      <c r="Q200" s="22">
        <v>-1.3296703296703296</v>
      </c>
      <c r="R200" s="22">
        <v>25.793560136614353</v>
      </c>
      <c r="S200" s="22">
        <v>18.092454940814488</v>
      </c>
      <c r="T200" s="22">
        <v>43.886015077428837</v>
      </c>
      <c r="U200" s="14">
        <v>0.58773985496533099</v>
      </c>
      <c r="V200" s="14">
        <v>0.41226014503466912</v>
      </c>
      <c r="W200" t="s">
        <v>309</v>
      </c>
      <c r="X200" t="b">
        <v>1</v>
      </c>
    </row>
    <row r="201" spans="1:24" x14ac:dyDescent="0.25">
      <c r="A201" t="s">
        <v>10</v>
      </c>
      <c r="B201" t="s">
        <v>8</v>
      </c>
      <c r="C201">
        <v>1</v>
      </c>
      <c r="D201">
        <v>0</v>
      </c>
      <c r="E201" t="s">
        <v>309</v>
      </c>
      <c r="F201" s="22">
        <v>0.88642659279778391</v>
      </c>
      <c r="G201" s="22">
        <v>-0.71258907363420421</v>
      </c>
      <c r="H201" s="22">
        <v>1.4066496163682864</v>
      </c>
      <c r="I201" s="22">
        <v>21.758397020101473</v>
      </c>
      <c r="J201" s="22">
        <v>1.4851485148514851</v>
      </c>
      <c r="K201" s="22">
        <v>-0.57851239669421495</v>
      </c>
      <c r="L201" s="22">
        <v>1.128125</v>
      </c>
      <c r="M201" s="22">
        <v>-1.4033333333333333</v>
      </c>
      <c r="N201" s="22">
        <v>0.70961887477313979</v>
      </c>
      <c r="O201" s="22">
        <v>18.382622041201817</v>
      </c>
      <c r="P201" s="22">
        <v>0.66887417218543044</v>
      </c>
      <c r="Q201" s="22">
        <v>-1.704225352112676</v>
      </c>
      <c r="R201" s="22">
        <v>25.457796287480139</v>
      </c>
      <c r="S201" s="22">
        <v>17.781681402714376</v>
      </c>
      <c r="T201" s="22">
        <v>43.239477690194519</v>
      </c>
      <c r="U201" s="14">
        <v>0.5887628076796414</v>
      </c>
      <c r="V201" s="14">
        <v>0.41123719232035855</v>
      </c>
      <c r="W201" t="s">
        <v>309</v>
      </c>
      <c r="X201" t="b">
        <v>1</v>
      </c>
    </row>
    <row r="202" spans="1:24" x14ac:dyDescent="0.25">
      <c r="A202" t="s">
        <v>6</v>
      </c>
      <c r="B202" t="s">
        <v>3</v>
      </c>
      <c r="C202">
        <v>4</v>
      </c>
      <c r="D202">
        <v>2</v>
      </c>
      <c r="E202" t="s">
        <v>309</v>
      </c>
      <c r="F202" s="22">
        <v>1.2535612535612535</v>
      </c>
      <c r="G202" s="22">
        <v>-0.42226487523992323</v>
      </c>
      <c r="H202" s="22">
        <v>2.0618556701030926</v>
      </c>
      <c r="I202" s="22">
        <v>23.56806906771471</v>
      </c>
      <c r="J202" s="22">
        <v>2.6229508196721314</v>
      </c>
      <c r="K202" s="22">
        <v>-0.21276595744680851</v>
      </c>
      <c r="L202" s="22">
        <v>0.79772727272727273</v>
      </c>
      <c r="M202" s="22">
        <v>-2.3681818181818182</v>
      </c>
      <c r="N202" s="22">
        <v>0.48419301164725459</v>
      </c>
      <c r="O202" s="22">
        <v>16.971188015964135</v>
      </c>
      <c r="P202" s="22">
        <v>0.37888198757763969</v>
      </c>
      <c r="Q202" s="22">
        <v>-4.5483870967741931</v>
      </c>
      <c r="R202" s="22">
        <v>30.314976277282678</v>
      </c>
      <c r="S202" s="22">
        <v>11.715421372960293</v>
      </c>
      <c r="T202" s="22">
        <v>42.030397650242975</v>
      </c>
      <c r="U202" s="14">
        <v>0.72126313268671705</v>
      </c>
      <c r="V202" s="14">
        <v>0.2787368673132829</v>
      </c>
      <c r="W202" t="s">
        <v>309</v>
      </c>
      <c r="X202" t="b">
        <v>1</v>
      </c>
    </row>
    <row r="203" spans="1:24" x14ac:dyDescent="0.25">
      <c r="A203" t="s">
        <v>35</v>
      </c>
      <c r="B203" t="s">
        <v>32</v>
      </c>
      <c r="C203">
        <v>1</v>
      </c>
      <c r="D203">
        <v>2</v>
      </c>
      <c r="E203" t="s">
        <v>308</v>
      </c>
      <c r="F203" s="22">
        <v>0.46345811051693403</v>
      </c>
      <c r="G203" s="22">
        <v>-1.1590296495956873</v>
      </c>
      <c r="H203" s="22">
        <v>0.49036777583187391</v>
      </c>
      <c r="I203" s="22">
        <v>17.310895410947104</v>
      </c>
      <c r="J203" s="22">
        <v>0.29239766081871343</v>
      </c>
      <c r="K203" s="22">
        <v>-1.4285714285714286</v>
      </c>
      <c r="L203" s="22">
        <v>2.1576923076923076</v>
      </c>
      <c r="M203" s="22">
        <v>-0.86279069767441863</v>
      </c>
      <c r="N203" s="22">
        <v>2.0320284697508897</v>
      </c>
      <c r="O203" s="22">
        <v>23.105301572556563</v>
      </c>
      <c r="P203" s="22">
        <v>3.3529411764705888</v>
      </c>
      <c r="Q203" s="22">
        <v>-0.69465648854961837</v>
      </c>
      <c r="R203" s="22">
        <v>16.767993773944887</v>
      </c>
      <c r="S203" s="22">
        <v>29.09051634024631</v>
      </c>
      <c r="T203" s="22">
        <v>45.858510114191198</v>
      </c>
      <c r="U203" s="14">
        <v>0.36564628314769276</v>
      </c>
      <c r="V203" s="14">
        <v>0.63435371685230724</v>
      </c>
      <c r="W203" t="s">
        <v>308</v>
      </c>
      <c r="X203" t="b">
        <v>1</v>
      </c>
    </row>
    <row r="204" spans="1:24" x14ac:dyDescent="0.25">
      <c r="A204" t="s">
        <v>34</v>
      </c>
      <c r="B204" t="s">
        <v>13</v>
      </c>
      <c r="C204">
        <v>1</v>
      </c>
      <c r="D204">
        <v>0</v>
      </c>
      <c r="E204" t="s">
        <v>309</v>
      </c>
      <c r="F204" s="22">
        <v>0.47285464098073554</v>
      </c>
      <c r="G204" s="22">
        <v>-1.3910761154855642</v>
      </c>
      <c r="H204" s="22">
        <v>0.50788091068301222</v>
      </c>
      <c r="I204" s="22">
        <v>16.836537931794393</v>
      </c>
      <c r="J204" s="22">
        <v>0.40935672514619881</v>
      </c>
      <c r="K204" s="22">
        <v>-2.0987654320987654</v>
      </c>
      <c r="L204" s="22">
        <v>2.1148148148148147</v>
      </c>
      <c r="M204" s="22">
        <v>-0.71886792452830195</v>
      </c>
      <c r="N204" s="22">
        <v>1.9621993127147765</v>
      </c>
      <c r="O204" s="22">
        <v>23.756298671552912</v>
      </c>
      <c r="P204" s="22">
        <v>2.4084507042253525</v>
      </c>
      <c r="Q204" s="22">
        <v>-0.47368421052631571</v>
      </c>
      <c r="R204" s="22">
        <v>15.473628094071012</v>
      </c>
      <c r="S204" s="22">
        <v>29.049211368253239</v>
      </c>
      <c r="T204" s="22">
        <v>44.522839462324249</v>
      </c>
      <c r="U204" s="14">
        <v>0.3475436041577038</v>
      </c>
      <c r="V204" s="14">
        <v>0.65245639584229631</v>
      </c>
      <c r="W204" t="s">
        <v>308</v>
      </c>
      <c r="X204" t="b">
        <v>0</v>
      </c>
    </row>
    <row r="205" spans="1:24" x14ac:dyDescent="0.25">
      <c r="A205" t="s">
        <v>0</v>
      </c>
      <c r="B205" t="s">
        <v>5</v>
      </c>
      <c r="C205">
        <v>2</v>
      </c>
      <c r="D205">
        <v>0</v>
      </c>
      <c r="E205" t="s">
        <v>309</v>
      </c>
      <c r="F205" s="22">
        <v>2.2419928825622772</v>
      </c>
      <c r="G205" s="22">
        <v>-0.7407407407407407</v>
      </c>
      <c r="H205" s="22">
        <v>2.2429906542056073</v>
      </c>
      <c r="I205" s="22">
        <v>24.405685556452113</v>
      </c>
      <c r="J205" s="22">
        <v>3.098591549295775</v>
      </c>
      <c r="K205" s="22">
        <v>-0.22900763358778625</v>
      </c>
      <c r="L205" s="22">
        <v>0.44603174603174606</v>
      </c>
      <c r="M205" s="22">
        <v>-1.35</v>
      </c>
      <c r="N205" s="22">
        <v>0.4452149791955618</v>
      </c>
      <c r="O205" s="22">
        <v>16.3887899903362</v>
      </c>
      <c r="P205" s="22">
        <v>0.32126696832579182</v>
      </c>
      <c r="Q205" s="22">
        <v>-4.225806451612903</v>
      </c>
      <c r="R205" s="22">
        <v>32.570487881596613</v>
      </c>
      <c r="S205" s="22">
        <v>12.025497232276397</v>
      </c>
      <c r="T205" s="22">
        <v>44.595985113873013</v>
      </c>
      <c r="U205" s="14">
        <v>0.73034574297282462</v>
      </c>
      <c r="V205" s="14">
        <v>0.26965425702717527</v>
      </c>
      <c r="W205" t="s">
        <v>309</v>
      </c>
      <c r="X205" t="b">
        <v>1</v>
      </c>
    </row>
    <row r="206" spans="1:24" x14ac:dyDescent="0.25">
      <c r="A206" t="s">
        <v>11</v>
      </c>
      <c r="B206" t="s">
        <v>36</v>
      </c>
      <c r="C206">
        <v>1</v>
      </c>
      <c r="D206">
        <v>0</v>
      </c>
      <c r="E206" t="s">
        <v>309</v>
      </c>
      <c r="F206" s="22">
        <v>1.2350597609561753</v>
      </c>
      <c r="G206" s="22">
        <v>-0.75329566854990582</v>
      </c>
      <c r="H206" s="22">
        <v>1.6733067729083664</v>
      </c>
      <c r="I206" s="22">
        <v>21.164298343265013</v>
      </c>
      <c r="J206" s="22">
        <v>1.8032786885245902</v>
      </c>
      <c r="K206" s="22">
        <v>-0.62827225130890052</v>
      </c>
      <c r="L206" s="22">
        <v>0.80967741935483872</v>
      </c>
      <c r="M206" s="22">
        <v>-1.3275000000000001</v>
      </c>
      <c r="N206" s="22">
        <v>0.59619952494061756</v>
      </c>
      <c r="O206" s="22">
        <v>18.8985830084772</v>
      </c>
      <c r="P206" s="22">
        <v>0.54954954954954949</v>
      </c>
      <c r="Q206" s="22">
        <v>-1.5785123966942149</v>
      </c>
      <c r="R206" s="22">
        <v>25.719094428085103</v>
      </c>
      <c r="S206" s="22">
        <v>17.947997105627991</v>
      </c>
      <c r="T206" s="22">
        <v>43.667091533713091</v>
      </c>
      <c r="U206" s="14">
        <v>0.58898116464268591</v>
      </c>
      <c r="V206" s="14">
        <v>0.41101883535731421</v>
      </c>
      <c r="W206" t="s">
        <v>309</v>
      </c>
      <c r="X206" t="b">
        <v>1</v>
      </c>
    </row>
    <row r="207" spans="1:24" x14ac:dyDescent="0.25">
      <c r="A207" t="s">
        <v>8</v>
      </c>
      <c r="B207" t="s">
        <v>14</v>
      </c>
      <c r="C207">
        <v>1</v>
      </c>
      <c r="D207">
        <v>0</v>
      </c>
      <c r="E207" t="s">
        <v>309</v>
      </c>
      <c r="F207" s="22">
        <v>1.0557184750733137</v>
      </c>
      <c r="G207" s="22">
        <v>-1.1965811965811965</v>
      </c>
      <c r="H207" s="22">
        <v>1.0803324099722991</v>
      </c>
      <c r="I207" s="22">
        <v>18.446774480184825</v>
      </c>
      <c r="J207" s="22">
        <v>1.098901098901099</v>
      </c>
      <c r="K207" s="22">
        <v>-0.91603053435114501</v>
      </c>
      <c r="L207" s="22">
        <v>0.9472222222222223</v>
      </c>
      <c r="M207" s="22">
        <v>-0.83571428571428574</v>
      </c>
      <c r="N207" s="22">
        <v>0.92327365728900257</v>
      </c>
      <c r="O207" s="22">
        <v>21.682615117847281</v>
      </c>
      <c r="P207" s="22">
        <v>0.90099009900990101</v>
      </c>
      <c r="Q207" s="22">
        <v>-1.0826446280991735</v>
      </c>
      <c r="R207" s="22">
        <v>20.547570469859156</v>
      </c>
      <c r="S207" s="22">
        <v>22.535742182554948</v>
      </c>
      <c r="T207" s="22">
        <v>43.083312652414108</v>
      </c>
      <c r="U207" s="14">
        <v>0.47692642939580931</v>
      </c>
      <c r="V207" s="14">
        <v>0.52307357060419057</v>
      </c>
      <c r="W207" t="s">
        <v>308</v>
      </c>
      <c r="X207" t="b">
        <v>0</v>
      </c>
    </row>
    <row r="208" spans="1:24" x14ac:dyDescent="0.25">
      <c r="A208" t="s">
        <v>2</v>
      </c>
      <c r="B208" t="s">
        <v>10</v>
      </c>
      <c r="C208">
        <v>1</v>
      </c>
      <c r="D208">
        <v>2</v>
      </c>
      <c r="E208" t="s">
        <v>308</v>
      </c>
      <c r="F208" s="22">
        <v>1.0903426791277258</v>
      </c>
      <c r="G208" s="22">
        <v>-1.4617940199335548</v>
      </c>
      <c r="H208" s="22">
        <v>0.63520871143375679</v>
      </c>
      <c r="I208" s="22">
        <v>18.641166401038902</v>
      </c>
      <c r="J208" s="22">
        <v>0.59602649006622521</v>
      </c>
      <c r="K208" s="22">
        <v>-2.1126760563380285</v>
      </c>
      <c r="L208" s="22">
        <v>0.91714285714285715</v>
      </c>
      <c r="M208" s="22">
        <v>-0.68409090909090908</v>
      </c>
      <c r="N208" s="22">
        <v>1.5698005698005697</v>
      </c>
      <c r="O208" s="22">
        <v>21.456525869165979</v>
      </c>
      <c r="P208" s="22">
        <v>1.6593406593406594</v>
      </c>
      <c r="Q208" s="22">
        <v>-0.47019867549668876</v>
      </c>
      <c r="R208" s="22">
        <v>18.257687915664782</v>
      </c>
      <c r="S208" s="22">
        <v>24.448520370862468</v>
      </c>
      <c r="T208" s="22">
        <v>42.70620828652725</v>
      </c>
      <c r="U208" s="14">
        <v>0.42751835501688945</v>
      </c>
      <c r="V208" s="14">
        <v>0.5724816449831106</v>
      </c>
      <c r="W208" t="s">
        <v>308</v>
      </c>
      <c r="X208" t="b">
        <v>1</v>
      </c>
    </row>
    <row r="209" spans="1:24" x14ac:dyDescent="0.25">
      <c r="A209" t="s">
        <v>9</v>
      </c>
      <c r="B209" t="s">
        <v>7</v>
      </c>
      <c r="C209">
        <v>2</v>
      </c>
      <c r="D209">
        <v>3</v>
      </c>
      <c r="E209" t="s">
        <v>308</v>
      </c>
      <c r="F209" s="22">
        <v>0.58236272878535777</v>
      </c>
      <c r="G209" s="22">
        <v>-1.9614147909967845</v>
      </c>
      <c r="H209" s="22">
        <v>0.36605657237936773</v>
      </c>
      <c r="I209" s="22">
        <v>16.161616161616163</v>
      </c>
      <c r="J209" s="22">
        <v>0.23391812865497075</v>
      </c>
      <c r="K209" s="22">
        <v>-4.1463414634146343</v>
      </c>
      <c r="L209" s="22">
        <v>1.7171428571428571</v>
      </c>
      <c r="M209" s="22">
        <v>-0.50983606557377048</v>
      </c>
      <c r="N209" s="22">
        <v>2.7194570135746607</v>
      </c>
      <c r="O209" s="22">
        <v>24.748363203491834</v>
      </c>
      <c r="P209" s="22">
        <v>4.1707317073170742</v>
      </c>
      <c r="Q209" s="22">
        <v>-0.23976608187134499</v>
      </c>
      <c r="R209" s="22">
        <v>11.798007203875661</v>
      </c>
      <c r="S209" s="22">
        <v>32.606092634081314</v>
      </c>
      <c r="T209" s="22">
        <v>44.404099837956977</v>
      </c>
      <c r="U209" s="14">
        <v>0.26569634891665184</v>
      </c>
      <c r="V209" s="14">
        <v>0.73430365108334805</v>
      </c>
      <c r="W209" t="s">
        <v>308</v>
      </c>
      <c r="X209" t="b">
        <v>1</v>
      </c>
    </row>
    <row r="210" spans="1:24" x14ac:dyDescent="0.25">
      <c r="A210" t="s">
        <v>2</v>
      </c>
      <c r="B210" t="s">
        <v>34</v>
      </c>
      <c r="C210">
        <v>3</v>
      </c>
      <c r="D210">
        <v>0</v>
      </c>
      <c r="E210" t="s">
        <v>309</v>
      </c>
      <c r="F210" s="22">
        <v>1.2915129151291511</v>
      </c>
      <c r="G210" s="22">
        <v>0.82862523540489641</v>
      </c>
      <c r="H210" s="22">
        <v>1.2027491408934707</v>
      </c>
      <c r="I210" s="22">
        <v>20.666186767881683</v>
      </c>
      <c r="J210" s="22">
        <v>1.267605633802817</v>
      </c>
      <c r="K210" s="22">
        <v>0.8771929824561403</v>
      </c>
      <c r="L210" s="22">
        <v>0.77428571428571435</v>
      </c>
      <c r="M210" s="22">
        <v>1.2068181818181818</v>
      </c>
      <c r="N210" s="22">
        <v>0.82905982905982911</v>
      </c>
      <c r="O210" s="22">
        <v>19.354062440630738</v>
      </c>
      <c r="P210" s="22">
        <v>0.78021978021978022</v>
      </c>
      <c r="Q210" s="22">
        <v>1.1324503311258278</v>
      </c>
      <c r="R210" s="22">
        <v>27.048558219213042</v>
      </c>
      <c r="S210" s="22">
        <v>24.076896277140072</v>
      </c>
      <c r="T210" s="22">
        <v>51.125454496353115</v>
      </c>
      <c r="U210" s="14">
        <v>0.52906245011753339</v>
      </c>
      <c r="V210" s="14">
        <v>0.47093754988246661</v>
      </c>
      <c r="W210" t="s">
        <v>309</v>
      </c>
      <c r="X210" t="b">
        <v>1</v>
      </c>
    </row>
    <row r="211" spans="1:24" x14ac:dyDescent="0.25">
      <c r="A211" t="s">
        <v>36</v>
      </c>
      <c r="B211" t="s">
        <v>1</v>
      </c>
      <c r="C211">
        <v>1</v>
      </c>
      <c r="D211">
        <v>0</v>
      </c>
      <c r="E211" t="s">
        <v>309</v>
      </c>
      <c r="F211" s="22">
        <v>0.77881619937694702</v>
      </c>
      <c r="G211" s="22">
        <v>1.3910761154855642</v>
      </c>
      <c r="H211" s="22">
        <v>0.73313782991202348</v>
      </c>
      <c r="I211" s="22">
        <v>19.63860844961739</v>
      </c>
      <c r="J211" s="22">
        <v>0.65934065934065933</v>
      </c>
      <c r="K211" s="22">
        <v>1.2582781456953642</v>
      </c>
      <c r="L211" s="22">
        <v>1.284</v>
      </c>
      <c r="M211" s="22">
        <v>0.71886792452830195</v>
      </c>
      <c r="N211" s="22">
        <v>1.3585657370517927</v>
      </c>
      <c r="O211" s="22">
        <v>20.366708139611028</v>
      </c>
      <c r="P211" s="22">
        <v>1.4918032786885247</v>
      </c>
      <c r="Q211" s="22">
        <v>0.79057591623036638</v>
      </c>
      <c r="R211" s="22">
        <v>25.315331408407928</v>
      </c>
      <c r="S211" s="22">
        <v>26.010520996110014</v>
      </c>
      <c r="T211" s="22">
        <v>51.325852404517946</v>
      </c>
      <c r="U211" s="14">
        <v>0.49322768590160915</v>
      </c>
      <c r="V211" s="14">
        <v>0.50677231409839074</v>
      </c>
      <c r="W211" t="s">
        <v>308</v>
      </c>
      <c r="X211" t="b">
        <v>0</v>
      </c>
    </row>
    <row r="212" spans="1:24" x14ac:dyDescent="0.25">
      <c r="A212" t="s">
        <v>4</v>
      </c>
      <c r="B212" t="s">
        <v>11</v>
      </c>
      <c r="C212">
        <v>1</v>
      </c>
      <c r="D212">
        <v>2</v>
      </c>
      <c r="E212" t="s">
        <v>308</v>
      </c>
      <c r="F212" s="22">
        <v>1.382636655948553</v>
      </c>
      <c r="G212" s="22">
        <v>1.0972568578553616</v>
      </c>
      <c r="H212" s="22">
        <v>1.0213776722090262</v>
      </c>
      <c r="I212" s="22">
        <v>20.39477755089413</v>
      </c>
      <c r="J212" s="22">
        <v>0.90090090090090091</v>
      </c>
      <c r="K212" s="22">
        <v>0.74380165289256206</v>
      </c>
      <c r="L212" s="22">
        <v>0.72325581395348837</v>
      </c>
      <c r="M212" s="22">
        <v>0.91136363636363638</v>
      </c>
      <c r="N212" s="22">
        <v>0.97679814385150809</v>
      </c>
      <c r="O212" s="22">
        <v>19.611674048904799</v>
      </c>
      <c r="P212" s="22">
        <v>1.0990099009900991</v>
      </c>
      <c r="Q212" s="22">
        <v>1.3296703296703296</v>
      </c>
      <c r="R212" s="22">
        <v>26.434677585875047</v>
      </c>
      <c r="S212" s="22">
        <v>24.651771873733857</v>
      </c>
      <c r="T212" s="22">
        <v>51.0864494596089</v>
      </c>
      <c r="U212" s="14">
        <v>0.51744988867890329</v>
      </c>
      <c r="V212" s="14">
        <v>0.48255011132109671</v>
      </c>
      <c r="W212" t="s">
        <v>309</v>
      </c>
      <c r="X212" t="b">
        <v>0</v>
      </c>
    </row>
    <row r="213" spans="1:24" x14ac:dyDescent="0.25">
      <c r="A213" t="s">
        <v>5</v>
      </c>
      <c r="B213" t="s">
        <v>12</v>
      </c>
      <c r="C213">
        <v>1</v>
      </c>
      <c r="D213">
        <v>2</v>
      </c>
      <c r="E213" t="s">
        <v>308</v>
      </c>
      <c r="F213" s="22">
        <v>0.570264765784114</v>
      </c>
      <c r="G213" s="22">
        <v>1.1627906976744184</v>
      </c>
      <c r="H213" s="22">
        <v>0.69414316702819956</v>
      </c>
      <c r="I213" s="22">
        <v>17.702324048129224</v>
      </c>
      <c r="J213" s="22">
        <v>0.57851239669421495</v>
      </c>
      <c r="K213" s="22">
        <v>1.4285714285714286</v>
      </c>
      <c r="L213" s="22">
        <v>1.7535714285714286</v>
      </c>
      <c r="M213" s="22">
        <v>0.86</v>
      </c>
      <c r="N213" s="22">
        <v>1.4361370716510904</v>
      </c>
      <c r="O213" s="22">
        <v>22.594500651728634</v>
      </c>
      <c r="P213" s="22">
        <v>1.704225352112676</v>
      </c>
      <c r="Q213" s="22">
        <v>0.69465648854961837</v>
      </c>
      <c r="R213" s="22">
        <v>22.911387731517454</v>
      </c>
      <c r="S213" s="22">
        <v>29.043090992613447</v>
      </c>
      <c r="T213" s="22">
        <v>51.954478724130901</v>
      </c>
      <c r="U213" s="14">
        <v>0.44098965660252071</v>
      </c>
      <c r="V213" s="14">
        <v>0.55901034339747935</v>
      </c>
      <c r="W213" t="s">
        <v>308</v>
      </c>
      <c r="X213" t="b">
        <v>1</v>
      </c>
    </row>
    <row r="214" spans="1:24" x14ac:dyDescent="0.25">
      <c r="A214" t="s">
        <v>3</v>
      </c>
      <c r="B214" t="s">
        <v>9</v>
      </c>
      <c r="C214">
        <v>1</v>
      </c>
      <c r="D214">
        <v>0</v>
      </c>
      <c r="E214" t="s">
        <v>309</v>
      </c>
      <c r="F214" s="22">
        <v>0.99715099715099709</v>
      </c>
      <c r="G214" s="22">
        <v>0.85106382978723405</v>
      </c>
      <c r="H214" s="22">
        <v>1.3122171945701357</v>
      </c>
      <c r="I214" s="22">
        <v>20.527742874148537</v>
      </c>
      <c r="J214" s="22">
        <v>1.4634146341463417</v>
      </c>
      <c r="K214" s="22">
        <v>0.81871345029239762</v>
      </c>
      <c r="L214" s="22">
        <v>1.0028571428571429</v>
      </c>
      <c r="M214" s="22">
        <v>1.175</v>
      </c>
      <c r="N214" s="22">
        <v>0.75945017182130581</v>
      </c>
      <c r="O214" s="22">
        <v>19.484569293215642</v>
      </c>
      <c r="P214" s="22">
        <v>0.67213114754098358</v>
      </c>
      <c r="Q214" s="22">
        <v>1.2127659574468086</v>
      </c>
      <c r="R214" s="22">
        <v>26.879263584398988</v>
      </c>
      <c r="S214" s="22">
        <v>24.306773712881885</v>
      </c>
      <c r="T214" s="22">
        <v>51.186037297280876</v>
      </c>
      <c r="U214" s="14">
        <v>0.52512882425901097</v>
      </c>
      <c r="V214" s="14">
        <v>0.47487117574098903</v>
      </c>
      <c r="W214" t="s">
        <v>309</v>
      </c>
      <c r="X214" t="b">
        <v>1</v>
      </c>
    </row>
    <row r="215" spans="1:24" x14ac:dyDescent="0.25">
      <c r="A215" t="s">
        <v>13</v>
      </c>
      <c r="B215" t="s">
        <v>8</v>
      </c>
      <c r="C215">
        <v>1</v>
      </c>
      <c r="D215">
        <v>0</v>
      </c>
      <c r="E215" t="s">
        <v>309</v>
      </c>
      <c r="F215" s="22">
        <v>1.5789473684210527</v>
      </c>
      <c r="G215" s="22">
        <v>0.90261282660332542</v>
      </c>
      <c r="H215" s="22">
        <v>1.4578005115089514</v>
      </c>
      <c r="I215" s="22">
        <v>23.312568235823004</v>
      </c>
      <c r="J215" s="22">
        <v>1.6831683168316833</v>
      </c>
      <c r="K215" s="22">
        <v>0.66115702479338845</v>
      </c>
      <c r="L215" s="22">
        <v>0.6333333333333333</v>
      </c>
      <c r="M215" s="22">
        <v>1.1078947368421053</v>
      </c>
      <c r="N215" s="22">
        <v>0.6847635726795096</v>
      </c>
      <c r="O215" s="22">
        <v>17.157181422511158</v>
      </c>
      <c r="P215" s="22">
        <v>0.59064327485380108</v>
      </c>
      <c r="Q215" s="22">
        <v>1.4938271604938271</v>
      </c>
      <c r="R215" s="22">
        <v>30.632123183920751</v>
      </c>
      <c r="S215" s="22">
        <v>21.667643500713734</v>
      </c>
      <c r="T215" s="22">
        <v>52.299766684634484</v>
      </c>
      <c r="U215" s="14">
        <v>0.5857028649598236</v>
      </c>
      <c r="V215" s="14">
        <v>0.41429713504017646</v>
      </c>
      <c r="W215" t="s">
        <v>309</v>
      </c>
      <c r="X215" t="b">
        <v>1</v>
      </c>
    </row>
    <row r="216" spans="1:24" x14ac:dyDescent="0.25">
      <c r="A216" t="s">
        <v>33</v>
      </c>
      <c r="B216" t="s">
        <v>14</v>
      </c>
      <c r="C216">
        <v>1</v>
      </c>
      <c r="D216">
        <v>0</v>
      </c>
      <c r="E216" t="s">
        <v>309</v>
      </c>
      <c r="F216" s="22">
        <v>1.0557184750733137</v>
      </c>
      <c r="G216" s="22">
        <v>0.85470085470085466</v>
      </c>
      <c r="H216" s="22">
        <v>1.2465373961218835</v>
      </c>
      <c r="I216" s="22">
        <v>20.129139269000653</v>
      </c>
      <c r="J216" s="22">
        <v>1.2087912087912089</v>
      </c>
      <c r="K216" s="22">
        <v>0.61068702290076338</v>
      </c>
      <c r="L216" s="22">
        <v>0.9472222222222223</v>
      </c>
      <c r="M216" s="22">
        <v>1.1700000000000002</v>
      </c>
      <c r="N216" s="22">
        <v>0.80044345898004432</v>
      </c>
      <c r="O216" s="22">
        <v>19.870519686893061</v>
      </c>
      <c r="P216" s="22">
        <v>0.81981981981981977</v>
      </c>
      <c r="Q216" s="22">
        <v>1.617283950617284</v>
      </c>
      <c r="R216" s="22">
        <v>25.984269324519278</v>
      </c>
      <c r="S216" s="22">
        <v>25.225289138532432</v>
      </c>
      <c r="T216" s="22">
        <v>51.209558463051707</v>
      </c>
      <c r="U216" s="14">
        <v>0.50741053241588152</v>
      </c>
      <c r="V216" s="14">
        <v>0.49258946758411853</v>
      </c>
      <c r="W216" t="s">
        <v>309</v>
      </c>
      <c r="X216" t="b">
        <v>1</v>
      </c>
    </row>
    <row r="217" spans="1:24" x14ac:dyDescent="0.25">
      <c r="A217" t="s">
        <v>6</v>
      </c>
      <c r="B217" t="s">
        <v>0</v>
      </c>
      <c r="C217">
        <v>1</v>
      </c>
      <c r="D217">
        <v>0</v>
      </c>
      <c r="E217" t="s">
        <v>309</v>
      </c>
      <c r="F217" s="22">
        <v>0.69730586370839931</v>
      </c>
      <c r="G217" s="22">
        <v>0.84291187739463602</v>
      </c>
      <c r="H217" s="22">
        <v>0.83217753120665749</v>
      </c>
      <c r="I217" s="22">
        <v>18.605360866690404</v>
      </c>
      <c r="J217" s="22">
        <v>0.72398190045248867</v>
      </c>
      <c r="K217" s="22">
        <v>0.96774193548387089</v>
      </c>
      <c r="L217" s="22">
        <v>1.4340909090909091</v>
      </c>
      <c r="M217" s="22">
        <v>1.1863636363636365</v>
      </c>
      <c r="N217" s="22">
        <v>1.1996672212978368</v>
      </c>
      <c r="O217" s="22">
        <v>21.498004483079111</v>
      </c>
      <c r="P217" s="22">
        <v>1.3726708074534162</v>
      </c>
      <c r="Q217" s="22">
        <v>1</v>
      </c>
      <c r="R217" s="22">
        <v>23.462911774059233</v>
      </c>
      <c r="S217" s="22">
        <v>27.690797057284911</v>
      </c>
      <c r="T217" s="22">
        <v>51.153708831344147</v>
      </c>
      <c r="U217" s="14">
        <v>0.45867469456452131</v>
      </c>
      <c r="V217" s="14">
        <v>0.54132530543547863</v>
      </c>
      <c r="W217" t="s">
        <v>308</v>
      </c>
      <c r="X217" t="b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A3F3A-C139-4E0A-AC80-DAB03486E6F6}">
  <dimension ref="A1:AH503"/>
  <sheetViews>
    <sheetView topLeftCell="F267" workbookViewId="0">
      <selection activeCell="H11" sqref="H11"/>
    </sheetView>
  </sheetViews>
  <sheetFormatPr defaultRowHeight="15" x14ac:dyDescent="0.25"/>
  <sheetData>
    <row r="1" spans="1:31" ht="18.75" x14ac:dyDescent="0.25">
      <c r="A1" s="4"/>
    </row>
    <row r="2" spans="1:31" x14ac:dyDescent="0.25">
      <c r="A2" s="5"/>
    </row>
    <row r="5" spans="1:31" ht="31.5" x14ac:dyDescent="0.25">
      <c r="A5" s="6" t="s">
        <v>57</v>
      </c>
      <c r="B5" s="7">
        <v>3727168</v>
      </c>
      <c r="C5" s="6" t="s">
        <v>58</v>
      </c>
      <c r="D5" s="7">
        <v>216</v>
      </c>
      <c r="E5" s="6" t="s">
        <v>59</v>
      </c>
      <c r="F5" s="7">
        <v>29</v>
      </c>
      <c r="G5" s="6" t="s">
        <v>60</v>
      </c>
      <c r="H5" s="7">
        <v>22</v>
      </c>
      <c r="I5" s="6" t="s">
        <v>61</v>
      </c>
      <c r="J5" s="7">
        <v>0</v>
      </c>
      <c r="K5" s="6" t="s">
        <v>62</v>
      </c>
      <c r="L5" s="7" t="s">
        <v>358</v>
      </c>
    </row>
    <row r="6" spans="1:31" ht="19.5" thickBot="1" x14ac:dyDescent="0.3">
      <c r="A6" s="4"/>
    </row>
    <row r="7" spans="1:31" ht="15.75" thickBot="1" x14ac:dyDescent="0.3">
      <c r="A7" s="8" t="s">
        <v>63</v>
      </c>
      <c r="B7" s="8" t="s">
        <v>327</v>
      </c>
      <c r="C7" s="8" t="s">
        <v>328</v>
      </c>
      <c r="D7" s="8" t="s">
        <v>329</v>
      </c>
      <c r="E7" s="8" t="s">
        <v>330</v>
      </c>
      <c r="F7" s="8" t="s">
        <v>331</v>
      </c>
      <c r="G7" s="8" t="s">
        <v>332</v>
      </c>
      <c r="H7" s="8" t="s">
        <v>333</v>
      </c>
      <c r="I7" s="8" t="s">
        <v>334</v>
      </c>
      <c r="J7" s="8" t="s">
        <v>335</v>
      </c>
      <c r="K7" s="8" t="s">
        <v>336</v>
      </c>
      <c r="L7" s="8" t="s">
        <v>337</v>
      </c>
      <c r="M7" s="8" t="s">
        <v>338</v>
      </c>
      <c r="N7" s="8" t="s">
        <v>339</v>
      </c>
      <c r="O7" s="8" t="s">
        <v>340</v>
      </c>
      <c r="P7" s="8" t="s">
        <v>341</v>
      </c>
      <c r="Q7" s="8" t="s">
        <v>342</v>
      </c>
      <c r="R7" s="8" t="s">
        <v>343</v>
      </c>
      <c r="S7" s="8" t="s">
        <v>344</v>
      </c>
      <c r="T7" s="8" t="s">
        <v>345</v>
      </c>
      <c r="U7" s="8" t="s">
        <v>346</v>
      </c>
      <c r="V7" s="8" t="s">
        <v>347</v>
      </c>
      <c r="W7" s="8" t="s">
        <v>348</v>
      </c>
      <c r="X7" s="8" t="s">
        <v>349</v>
      </c>
      <c r="Y7" s="8" t="s">
        <v>350</v>
      </c>
      <c r="Z7" s="8" t="s">
        <v>351</v>
      </c>
      <c r="AA7" s="8" t="s">
        <v>352</v>
      </c>
      <c r="AB7" s="8" t="s">
        <v>353</v>
      </c>
      <c r="AC7" s="8" t="s">
        <v>354</v>
      </c>
      <c r="AD7" s="8" t="s">
        <v>355</v>
      </c>
      <c r="AE7" s="8" t="s">
        <v>356</v>
      </c>
    </row>
    <row r="8" spans="1:31" ht="15.75" thickBot="1" x14ac:dyDescent="0.3">
      <c r="A8" s="8" t="s">
        <v>64</v>
      </c>
      <c r="B8" s="9">
        <v>8</v>
      </c>
      <c r="C8" s="9">
        <v>14</v>
      </c>
      <c r="D8" s="9">
        <v>11</v>
      </c>
      <c r="E8" s="9">
        <v>8</v>
      </c>
      <c r="F8" s="9">
        <v>12</v>
      </c>
      <c r="G8" s="9">
        <v>9</v>
      </c>
      <c r="H8" s="9">
        <v>14</v>
      </c>
      <c r="I8" s="9">
        <v>10</v>
      </c>
      <c r="J8" s="9">
        <v>12</v>
      </c>
      <c r="K8" s="9">
        <v>15</v>
      </c>
      <c r="L8" s="9">
        <v>10</v>
      </c>
      <c r="M8" s="9">
        <v>14</v>
      </c>
      <c r="N8" s="9">
        <v>10</v>
      </c>
      <c r="O8" s="9">
        <v>13</v>
      </c>
      <c r="P8" s="9">
        <v>14</v>
      </c>
      <c r="Q8" s="9">
        <v>15</v>
      </c>
      <c r="R8" s="9">
        <v>9</v>
      </c>
      <c r="S8" s="9">
        <v>12</v>
      </c>
      <c r="T8" s="9">
        <v>15</v>
      </c>
      <c r="U8" s="9">
        <v>11</v>
      </c>
      <c r="V8" s="9">
        <v>14</v>
      </c>
      <c r="W8" s="9">
        <v>9</v>
      </c>
      <c r="X8" s="9">
        <v>13</v>
      </c>
      <c r="Y8" s="9">
        <v>11</v>
      </c>
      <c r="Z8" s="9">
        <v>8</v>
      </c>
      <c r="AA8" s="9">
        <v>13</v>
      </c>
      <c r="AB8" s="9">
        <v>9</v>
      </c>
      <c r="AC8" s="9">
        <v>13</v>
      </c>
      <c r="AD8" s="9">
        <v>10</v>
      </c>
      <c r="AE8" s="9">
        <v>9000</v>
      </c>
    </row>
    <row r="9" spans="1:31" ht="15.75" thickBot="1" x14ac:dyDescent="0.3">
      <c r="A9" s="8" t="s">
        <v>65</v>
      </c>
      <c r="B9" s="9">
        <v>12</v>
      </c>
      <c r="C9" s="9">
        <v>14</v>
      </c>
      <c r="D9" s="9">
        <v>12</v>
      </c>
      <c r="E9" s="9">
        <v>9</v>
      </c>
      <c r="F9" s="9">
        <v>12</v>
      </c>
      <c r="G9" s="9">
        <v>11</v>
      </c>
      <c r="H9" s="9">
        <v>11</v>
      </c>
      <c r="I9" s="9">
        <v>10</v>
      </c>
      <c r="J9" s="9">
        <v>10</v>
      </c>
      <c r="K9" s="9">
        <v>14</v>
      </c>
      <c r="L9" s="9">
        <v>10</v>
      </c>
      <c r="M9" s="9">
        <v>12</v>
      </c>
      <c r="N9" s="9">
        <v>12</v>
      </c>
      <c r="O9" s="9">
        <v>12</v>
      </c>
      <c r="P9" s="9">
        <v>15</v>
      </c>
      <c r="Q9" s="9">
        <v>11</v>
      </c>
      <c r="R9" s="9">
        <v>9</v>
      </c>
      <c r="S9" s="9">
        <v>11</v>
      </c>
      <c r="T9" s="9">
        <v>14</v>
      </c>
      <c r="U9" s="9">
        <v>11</v>
      </c>
      <c r="V9" s="9">
        <v>12</v>
      </c>
      <c r="W9" s="9">
        <v>12</v>
      </c>
      <c r="X9" s="9">
        <v>13</v>
      </c>
      <c r="Y9" s="9">
        <v>13</v>
      </c>
      <c r="Z9" s="9">
        <v>9</v>
      </c>
      <c r="AA9" s="9">
        <v>13</v>
      </c>
      <c r="AB9" s="9">
        <v>11</v>
      </c>
      <c r="AC9" s="9">
        <v>11</v>
      </c>
      <c r="AD9" s="9">
        <v>11</v>
      </c>
      <c r="AE9" s="9">
        <v>13000</v>
      </c>
    </row>
    <row r="10" spans="1:31" ht="15.75" thickBot="1" x14ac:dyDescent="0.3">
      <c r="A10" s="8" t="s">
        <v>66</v>
      </c>
      <c r="B10" s="9">
        <v>17</v>
      </c>
      <c r="C10" s="9">
        <v>9</v>
      </c>
      <c r="D10" s="9">
        <v>15</v>
      </c>
      <c r="E10" s="9">
        <v>9</v>
      </c>
      <c r="F10" s="9">
        <v>16</v>
      </c>
      <c r="G10" s="9">
        <v>13</v>
      </c>
      <c r="H10" s="9">
        <v>6</v>
      </c>
      <c r="I10" s="9">
        <v>15</v>
      </c>
      <c r="J10" s="9">
        <v>8</v>
      </c>
      <c r="K10" s="9">
        <v>13</v>
      </c>
      <c r="L10" s="9">
        <v>7</v>
      </c>
      <c r="M10" s="9">
        <v>10</v>
      </c>
      <c r="N10" s="9">
        <v>13</v>
      </c>
      <c r="O10" s="9">
        <v>11</v>
      </c>
      <c r="P10" s="9">
        <v>12</v>
      </c>
      <c r="Q10" s="9">
        <v>6</v>
      </c>
      <c r="R10" s="9">
        <v>14</v>
      </c>
      <c r="S10" s="9">
        <v>8</v>
      </c>
      <c r="T10" s="9">
        <v>14</v>
      </c>
      <c r="U10" s="9">
        <v>7</v>
      </c>
      <c r="V10" s="9">
        <v>10</v>
      </c>
      <c r="W10" s="9">
        <v>17</v>
      </c>
      <c r="X10" s="9">
        <v>8</v>
      </c>
      <c r="Y10" s="9">
        <v>15</v>
      </c>
      <c r="Z10" s="9">
        <v>10</v>
      </c>
      <c r="AA10" s="9">
        <v>16</v>
      </c>
      <c r="AB10" s="9">
        <v>13</v>
      </c>
      <c r="AC10" s="9">
        <v>10</v>
      </c>
      <c r="AD10" s="9">
        <v>12</v>
      </c>
      <c r="AE10" s="9">
        <v>11000</v>
      </c>
    </row>
    <row r="11" spans="1:31" ht="15.75" thickBot="1" x14ac:dyDescent="0.3">
      <c r="A11" s="8" t="s">
        <v>67</v>
      </c>
      <c r="B11" s="9">
        <v>20</v>
      </c>
      <c r="C11" s="9">
        <v>21</v>
      </c>
      <c r="D11" s="9">
        <v>21</v>
      </c>
      <c r="E11" s="9">
        <v>22</v>
      </c>
      <c r="F11" s="9">
        <v>20</v>
      </c>
      <c r="G11" s="9">
        <v>22</v>
      </c>
      <c r="H11" s="9">
        <v>2</v>
      </c>
      <c r="I11" s="9">
        <v>3</v>
      </c>
      <c r="J11" s="9">
        <v>2</v>
      </c>
      <c r="K11" s="9">
        <v>1</v>
      </c>
      <c r="L11" s="9">
        <v>3</v>
      </c>
      <c r="M11" s="9">
        <v>2</v>
      </c>
      <c r="N11" s="9">
        <v>22</v>
      </c>
      <c r="O11" s="9">
        <v>1</v>
      </c>
      <c r="P11" s="9">
        <v>21</v>
      </c>
      <c r="Q11" s="9">
        <v>3</v>
      </c>
      <c r="R11" s="9">
        <v>2</v>
      </c>
      <c r="S11" s="9">
        <v>2</v>
      </c>
      <c r="T11" s="9">
        <v>1</v>
      </c>
      <c r="U11" s="9">
        <v>3</v>
      </c>
      <c r="V11" s="9">
        <v>1</v>
      </c>
      <c r="W11" s="9">
        <v>21</v>
      </c>
      <c r="X11" s="9">
        <v>20</v>
      </c>
      <c r="Y11" s="9">
        <v>21</v>
      </c>
      <c r="Z11" s="9">
        <v>22</v>
      </c>
      <c r="AA11" s="9">
        <v>20</v>
      </c>
      <c r="AB11" s="9">
        <v>21</v>
      </c>
      <c r="AC11" s="9">
        <v>1</v>
      </c>
      <c r="AD11" s="9">
        <v>22</v>
      </c>
      <c r="AE11" s="9">
        <v>9000</v>
      </c>
    </row>
    <row r="12" spans="1:31" ht="15.75" thickBot="1" x14ac:dyDescent="0.3">
      <c r="A12" s="8" t="s">
        <v>68</v>
      </c>
      <c r="B12" s="9">
        <v>5</v>
      </c>
      <c r="C12" s="9">
        <v>3</v>
      </c>
      <c r="D12" s="9">
        <v>6</v>
      </c>
      <c r="E12" s="9">
        <v>4</v>
      </c>
      <c r="F12" s="9">
        <v>8</v>
      </c>
      <c r="G12" s="9">
        <v>3</v>
      </c>
      <c r="H12" s="9">
        <v>18</v>
      </c>
      <c r="I12" s="9">
        <v>21</v>
      </c>
      <c r="J12" s="9">
        <v>17</v>
      </c>
      <c r="K12" s="9">
        <v>19</v>
      </c>
      <c r="L12" s="9">
        <v>14</v>
      </c>
      <c r="M12" s="9">
        <v>21</v>
      </c>
      <c r="N12" s="9">
        <v>5</v>
      </c>
      <c r="O12" s="9">
        <v>21</v>
      </c>
      <c r="P12" s="9">
        <v>22</v>
      </c>
      <c r="Q12" s="9">
        <v>18</v>
      </c>
      <c r="R12" s="9">
        <v>20</v>
      </c>
      <c r="S12" s="9">
        <v>17</v>
      </c>
      <c r="T12" s="9">
        <v>19</v>
      </c>
      <c r="U12" s="9">
        <v>15</v>
      </c>
      <c r="V12" s="9">
        <v>20</v>
      </c>
      <c r="W12" s="9">
        <v>5</v>
      </c>
      <c r="X12" s="9">
        <v>2</v>
      </c>
      <c r="Y12" s="9">
        <v>6</v>
      </c>
      <c r="Z12" s="9">
        <v>4</v>
      </c>
      <c r="AA12" s="9">
        <v>9</v>
      </c>
      <c r="AB12" s="9">
        <v>2</v>
      </c>
      <c r="AC12" s="9">
        <v>18</v>
      </c>
      <c r="AD12" s="9">
        <v>2</v>
      </c>
      <c r="AE12" s="9">
        <v>12000</v>
      </c>
    </row>
    <row r="13" spans="1:31" ht="15.75" thickBot="1" x14ac:dyDescent="0.3">
      <c r="A13" s="8" t="s">
        <v>69</v>
      </c>
      <c r="B13" s="9">
        <v>15</v>
      </c>
      <c r="C13" s="9">
        <v>20</v>
      </c>
      <c r="D13" s="9">
        <v>13</v>
      </c>
      <c r="E13" s="9">
        <v>18</v>
      </c>
      <c r="F13" s="9">
        <v>14</v>
      </c>
      <c r="G13" s="9">
        <v>12</v>
      </c>
      <c r="H13" s="9">
        <v>8</v>
      </c>
      <c r="I13" s="9">
        <v>4</v>
      </c>
      <c r="J13" s="9">
        <v>9</v>
      </c>
      <c r="K13" s="9">
        <v>5</v>
      </c>
      <c r="L13" s="9">
        <v>9</v>
      </c>
      <c r="M13" s="9">
        <v>11</v>
      </c>
      <c r="N13" s="9">
        <v>17</v>
      </c>
      <c r="O13" s="9">
        <v>7</v>
      </c>
      <c r="P13" s="9">
        <v>17</v>
      </c>
      <c r="Q13" s="9">
        <v>8</v>
      </c>
      <c r="R13" s="9">
        <v>3</v>
      </c>
      <c r="S13" s="9">
        <v>10</v>
      </c>
      <c r="T13" s="9">
        <v>5</v>
      </c>
      <c r="U13" s="9">
        <v>9</v>
      </c>
      <c r="V13" s="9">
        <v>11</v>
      </c>
      <c r="W13" s="9">
        <v>15</v>
      </c>
      <c r="X13" s="9">
        <v>19</v>
      </c>
      <c r="Y13" s="9">
        <v>14</v>
      </c>
      <c r="Z13" s="9">
        <v>18</v>
      </c>
      <c r="AA13" s="9">
        <v>14</v>
      </c>
      <c r="AB13" s="9">
        <v>12</v>
      </c>
      <c r="AC13" s="9">
        <v>6</v>
      </c>
      <c r="AD13" s="9">
        <v>16</v>
      </c>
      <c r="AE13" s="9">
        <v>12000</v>
      </c>
    </row>
    <row r="14" spans="1:31" ht="15.75" thickBot="1" x14ac:dyDescent="0.3">
      <c r="A14" s="8" t="s">
        <v>70</v>
      </c>
      <c r="B14" s="9">
        <v>1</v>
      </c>
      <c r="C14" s="9">
        <v>11</v>
      </c>
      <c r="D14" s="9">
        <v>3</v>
      </c>
      <c r="E14" s="9">
        <v>3</v>
      </c>
      <c r="F14" s="9">
        <v>3</v>
      </c>
      <c r="G14" s="9">
        <v>3</v>
      </c>
      <c r="H14" s="9">
        <v>22</v>
      </c>
      <c r="I14" s="9">
        <v>13</v>
      </c>
      <c r="J14" s="9">
        <v>20</v>
      </c>
      <c r="K14" s="9">
        <v>20</v>
      </c>
      <c r="L14" s="9">
        <v>20</v>
      </c>
      <c r="M14" s="9">
        <v>21</v>
      </c>
      <c r="N14" s="9">
        <v>3</v>
      </c>
      <c r="O14" s="9">
        <v>20</v>
      </c>
      <c r="P14" s="9">
        <v>5</v>
      </c>
      <c r="Q14" s="9">
        <v>22</v>
      </c>
      <c r="R14" s="9">
        <v>12</v>
      </c>
      <c r="S14" s="9">
        <v>20</v>
      </c>
      <c r="T14" s="9">
        <v>20</v>
      </c>
      <c r="U14" s="9">
        <v>20</v>
      </c>
      <c r="V14" s="9">
        <v>20</v>
      </c>
      <c r="W14" s="9">
        <v>1</v>
      </c>
      <c r="X14" s="9">
        <v>10</v>
      </c>
      <c r="Y14" s="9">
        <v>3</v>
      </c>
      <c r="Z14" s="9">
        <v>3</v>
      </c>
      <c r="AA14" s="9">
        <v>3</v>
      </c>
      <c r="AB14" s="9">
        <v>2</v>
      </c>
      <c r="AC14" s="9">
        <v>20</v>
      </c>
      <c r="AD14" s="9">
        <v>3</v>
      </c>
      <c r="AE14" s="9">
        <v>11000</v>
      </c>
    </row>
    <row r="15" spans="1:31" ht="15.75" thickBot="1" x14ac:dyDescent="0.3">
      <c r="A15" s="8" t="s">
        <v>71</v>
      </c>
      <c r="B15" s="9">
        <v>15</v>
      </c>
      <c r="C15" s="9">
        <v>14</v>
      </c>
      <c r="D15" s="9">
        <v>18</v>
      </c>
      <c r="E15" s="9">
        <v>16</v>
      </c>
      <c r="F15" s="9">
        <v>19</v>
      </c>
      <c r="G15" s="9">
        <v>13</v>
      </c>
      <c r="H15" s="9">
        <v>8</v>
      </c>
      <c r="I15" s="9">
        <v>9</v>
      </c>
      <c r="J15" s="9">
        <v>5</v>
      </c>
      <c r="K15" s="9">
        <v>6</v>
      </c>
      <c r="L15" s="9">
        <v>4</v>
      </c>
      <c r="M15" s="9">
        <v>10</v>
      </c>
      <c r="N15" s="9">
        <v>16</v>
      </c>
      <c r="O15" s="9">
        <v>6</v>
      </c>
      <c r="P15" s="9">
        <v>6</v>
      </c>
      <c r="Q15" s="9">
        <v>8</v>
      </c>
      <c r="R15" s="9">
        <v>9</v>
      </c>
      <c r="S15" s="9">
        <v>5</v>
      </c>
      <c r="T15" s="9">
        <v>7</v>
      </c>
      <c r="U15" s="9">
        <v>4</v>
      </c>
      <c r="V15" s="9">
        <v>10</v>
      </c>
      <c r="W15" s="9">
        <v>15</v>
      </c>
      <c r="X15" s="9">
        <v>14</v>
      </c>
      <c r="Y15" s="9">
        <v>18</v>
      </c>
      <c r="Z15" s="9">
        <v>17</v>
      </c>
      <c r="AA15" s="9">
        <v>19</v>
      </c>
      <c r="AB15" s="9">
        <v>13</v>
      </c>
      <c r="AC15" s="9">
        <v>7</v>
      </c>
      <c r="AD15" s="9">
        <v>17</v>
      </c>
      <c r="AE15" s="9">
        <v>9000</v>
      </c>
    </row>
    <row r="16" spans="1:31" ht="15.75" thickBot="1" x14ac:dyDescent="0.3">
      <c r="A16" s="8" t="s">
        <v>72</v>
      </c>
      <c r="B16" s="9">
        <v>14</v>
      </c>
      <c r="C16" s="9">
        <v>6</v>
      </c>
      <c r="D16" s="9">
        <v>10</v>
      </c>
      <c r="E16" s="9">
        <v>13</v>
      </c>
      <c r="F16" s="9">
        <v>8</v>
      </c>
      <c r="G16" s="9">
        <v>13</v>
      </c>
      <c r="H16" s="9">
        <v>9</v>
      </c>
      <c r="I16" s="9">
        <v>17</v>
      </c>
      <c r="J16" s="9">
        <v>13</v>
      </c>
      <c r="K16" s="9">
        <v>10</v>
      </c>
      <c r="L16" s="9">
        <v>15</v>
      </c>
      <c r="M16" s="9">
        <v>10</v>
      </c>
      <c r="N16" s="9">
        <v>12</v>
      </c>
      <c r="O16" s="9">
        <v>12</v>
      </c>
      <c r="P16" s="9">
        <v>14</v>
      </c>
      <c r="Q16" s="9">
        <v>9</v>
      </c>
      <c r="R16" s="9">
        <v>17</v>
      </c>
      <c r="S16" s="9">
        <v>13</v>
      </c>
      <c r="T16" s="9">
        <v>10</v>
      </c>
      <c r="U16" s="9">
        <v>15</v>
      </c>
      <c r="V16" s="9">
        <v>10</v>
      </c>
      <c r="W16" s="9">
        <v>14</v>
      </c>
      <c r="X16" s="9">
        <v>6</v>
      </c>
      <c r="Y16" s="9">
        <v>10</v>
      </c>
      <c r="Z16" s="9">
        <v>13</v>
      </c>
      <c r="AA16" s="9">
        <v>8</v>
      </c>
      <c r="AB16" s="9">
        <v>13</v>
      </c>
      <c r="AC16" s="9">
        <v>11</v>
      </c>
      <c r="AD16" s="9">
        <v>11</v>
      </c>
      <c r="AE16" s="9">
        <v>14000</v>
      </c>
    </row>
    <row r="17" spans="1:31" ht="15.75" thickBot="1" x14ac:dyDescent="0.3">
      <c r="A17" s="8" t="s">
        <v>73</v>
      </c>
      <c r="B17" s="9">
        <v>4</v>
      </c>
      <c r="C17" s="9">
        <v>4</v>
      </c>
      <c r="D17" s="9">
        <v>1</v>
      </c>
      <c r="E17" s="9">
        <v>4</v>
      </c>
      <c r="F17" s="9">
        <v>1</v>
      </c>
      <c r="G17" s="9">
        <v>6</v>
      </c>
      <c r="H17" s="9">
        <v>19</v>
      </c>
      <c r="I17" s="9">
        <v>20</v>
      </c>
      <c r="J17" s="9">
        <v>22</v>
      </c>
      <c r="K17" s="9">
        <v>19</v>
      </c>
      <c r="L17" s="9">
        <v>22</v>
      </c>
      <c r="M17" s="9">
        <v>18</v>
      </c>
      <c r="N17" s="9">
        <v>1</v>
      </c>
      <c r="O17" s="9">
        <v>20</v>
      </c>
      <c r="P17" s="9">
        <v>2</v>
      </c>
      <c r="Q17" s="9">
        <v>19</v>
      </c>
      <c r="R17" s="9">
        <v>19</v>
      </c>
      <c r="S17" s="9">
        <v>22</v>
      </c>
      <c r="T17" s="9">
        <v>19</v>
      </c>
      <c r="U17" s="9">
        <v>22</v>
      </c>
      <c r="V17" s="9">
        <v>17</v>
      </c>
      <c r="W17" s="9">
        <v>4</v>
      </c>
      <c r="X17" s="9">
        <v>3</v>
      </c>
      <c r="Y17" s="9">
        <v>1</v>
      </c>
      <c r="Z17" s="9">
        <v>4</v>
      </c>
      <c r="AA17" s="9">
        <v>1</v>
      </c>
      <c r="AB17" s="9">
        <v>5</v>
      </c>
      <c r="AC17" s="9">
        <v>22</v>
      </c>
      <c r="AD17" s="9">
        <v>3</v>
      </c>
      <c r="AE17" s="9">
        <v>12000</v>
      </c>
    </row>
    <row r="18" spans="1:31" ht="15.75" thickBot="1" x14ac:dyDescent="0.3">
      <c r="A18" s="8" t="s">
        <v>74</v>
      </c>
      <c r="B18" s="9">
        <v>9</v>
      </c>
      <c r="C18" s="9">
        <v>19</v>
      </c>
      <c r="D18" s="9">
        <v>17</v>
      </c>
      <c r="E18" s="9">
        <v>17</v>
      </c>
      <c r="F18" s="9">
        <v>16</v>
      </c>
      <c r="G18" s="9">
        <v>18</v>
      </c>
      <c r="H18" s="9">
        <v>13</v>
      </c>
      <c r="I18" s="9">
        <v>5</v>
      </c>
      <c r="J18" s="9">
        <v>6</v>
      </c>
      <c r="K18" s="9">
        <v>5</v>
      </c>
      <c r="L18" s="9">
        <v>6</v>
      </c>
      <c r="M18" s="9">
        <v>5</v>
      </c>
      <c r="N18" s="9">
        <v>17</v>
      </c>
      <c r="O18" s="9">
        <v>7</v>
      </c>
      <c r="P18" s="9">
        <v>18</v>
      </c>
      <c r="Q18" s="9">
        <v>14</v>
      </c>
      <c r="R18" s="9">
        <v>4</v>
      </c>
      <c r="S18" s="9">
        <v>6</v>
      </c>
      <c r="T18" s="9">
        <v>6</v>
      </c>
      <c r="U18" s="9">
        <v>7</v>
      </c>
      <c r="V18" s="9">
        <v>5</v>
      </c>
      <c r="W18" s="9">
        <v>10</v>
      </c>
      <c r="X18" s="9">
        <v>18</v>
      </c>
      <c r="Y18" s="9">
        <v>17</v>
      </c>
      <c r="Z18" s="9">
        <v>18</v>
      </c>
      <c r="AA18" s="9">
        <v>17</v>
      </c>
      <c r="AB18" s="9">
        <v>18</v>
      </c>
      <c r="AC18" s="9">
        <v>6</v>
      </c>
      <c r="AD18" s="9">
        <v>16</v>
      </c>
      <c r="AE18" s="9">
        <v>11000</v>
      </c>
    </row>
    <row r="19" spans="1:31" ht="15.75" thickBot="1" x14ac:dyDescent="0.3">
      <c r="A19" s="8" t="s">
        <v>75</v>
      </c>
      <c r="B19" s="9">
        <v>21</v>
      </c>
      <c r="C19" s="9">
        <v>15</v>
      </c>
      <c r="D19" s="9">
        <v>21</v>
      </c>
      <c r="E19" s="9">
        <v>21</v>
      </c>
      <c r="F19" s="9">
        <v>22</v>
      </c>
      <c r="G19" s="9">
        <v>17</v>
      </c>
      <c r="H19" s="9">
        <v>1</v>
      </c>
      <c r="I19" s="9">
        <v>9</v>
      </c>
      <c r="J19" s="9">
        <v>2</v>
      </c>
      <c r="K19" s="9">
        <v>2</v>
      </c>
      <c r="L19" s="9">
        <v>1</v>
      </c>
      <c r="M19" s="9">
        <v>6</v>
      </c>
      <c r="N19" s="9">
        <v>20</v>
      </c>
      <c r="O19" s="9">
        <v>2</v>
      </c>
      <c r="P19" s="9">
        <v>2</v>
      </c>
      <c r="Q19" s="9">
        <v>2</v>
      </c>
      <c r="R19" s="9">
        <v>8</v>
      </c>
      <c r="S19" s="9">
        <v>2</v>
      </c>
      <c r="T19" s="9">
        <v>2</v>
      </c>
      <c r="U19" s="9">
        <v>1</v>
      </c>
      <c r="V19" s="9">
        <v>6</v>
      </c>
      <c r="W19" s="9">
        <v>22</v>
      </c>
      <c r="X19" s="9">
        <v>14</v>
      </c>
      <c r="Y19" s="9">
        <v>21</v>
      </c>
      <c r="Z19" s="9">
        <v>21</v>
      </c>
      <c r="AA19" s="9">
        <v>22</v>
      </c>
      <c r="AB19" s="9">
        <v>17</v>
      </c>
      <c r="AC19" s="9">
        <v>3</v>
      </c>
      <c r="AD19" s="9">
        <v>21</v>
      </c>
      <c r="AE19" s="9">
        <v>7000</v>
      </c>
    </row>
    <row r="20" spans="1:31" ht="15.75" thickBot="1" x14ac:dyDescent="0.3">
      <c r="A20" s="8" t="s">
        <v>76</v>
      </c>
      <c r="B20" s="9">
        <v>5</v>
      </c>
      <c r="C20" s="9">
        <v>16</v>
      </c>
      <c r="D20" s="9">
        <v>10</v>
      </c>
      <c r="E20" s="9">
        <v>7</v>
      </c>
      <c r="F20" s="9">
        <v>9</v>
      </c>
      <c r="G20" s="9">
        <v>12</v>
      </c>
      <c r="H20" s="9">
        <v>18</v>
      </c>
      <c r="I20" s="9">
        <v>8</v>
      </c>
      <c r="J20" s="9">
        <v>13</v>
      </c>
      <c r="K20" s="9">
        <v>15</v>
      </c>
      <c r="L20" s="9">
        <v>14</v>
      </c>
      <c r="M20" s="9">
        <v>11</v>
      </c>
      <c r="N20" s="9">
        <v>9</v>
      </c>
      <c r="O20" s="9">
        <v>14</v>
      </c>
      <c r="P20" s="9">
        <v>9</v>
      </c>
      <c r="Q20" s="9">
        <v>18</v>
      </c>
      <c r="R20" s="9">
        <v>7</v>
      </c>
      <c r="S20" s="9">
        <v>13</v>
      </c>
      <c r="T20" s="9">
        <v>16</v>
      </c>
      <c r="U20" s="9">
        <v>14</v>
      </c>
      <c r="V20" s="9">
        <v>11</v>
      </c>
      <c r="W20" s="9">
        <v>5</v>
      </c>
      <c r="X20" s="9">
        <v>15</v>
      </c>
      <c r="Y20" s="9">
        <v>10</v>
      </c>
      <c r="Z20" s="9">
        <v>8</v>
      </c>
      <c r="AA20" s="9">
        <v>9</v>
      </c>
      <c r="AB20" s="9">
        <v>12</v>
      </c>
      <c r="AC20" s="9">
        <v>14</v>
      </c>
      <c r="AD20" s="9">
        <v>9</v>
      </c>
      <c r="AE20" s="9">
        <v>11000</v>
      </c>
    </row>
    <row r="21" spans="1:31" ht="15.75" thickBot="1" x14ac:dyDescent="0.3">
      <c r="A21" s="8" t="s">
        <v>77</v>
      </c>
      <c r="B21" s="9">
        <v>10</v>
      </c>
      <c r="C21" s="9">
        <v>16</v>
      </c>
      <c r="D21" s="9">
        <v>18</v>
      </c>
      <c r="E21" s="9">
        <v>13</v>
      </c>
      <c r="F21" s="9">
        <v>17</v>
      </c>
      <c r="G21" s="9">
        <v>18</v>
      </c>
      <c r="H21" s="9">
        <v>13</v>
      </c>
      <c r="I21" s="9">
        <v>8</v>
      </c>
      <c r="J21" s="9">
        <v>5</v>
      </c>
      <c r="K21" s="9">
        <v>10</v>
      </c>
      <c r="L21" s="9">
        <v>5</v>
      </c>
      <c r="M21" s="9">
        <v>5</v>
      </c>
      <c r="N21" s="9">
        <v>15</v>
      </c>
      <c r="O21" s="9">
        <v>8</v>
      </c>
      <c r="P21" s="9">
        <v>17</v>
      </c>
      <c r="Q21" s="9">
        <v>13</v>
      </c>
      <c r="R21" s="9">
        <v>7</v>
      </c>
      <c r="S21" s="9">
        <v>5</v>
      </c>
      <c r="T21" s="9">
        <v>10</v>
      </c>
      <c r="U21" s="9">
        <v>6</v>
      </c>
      <c r="V21" s="9">
        <v>5</v>
      </c>
      <c r="W21" s="9">
        <v>10</v>
      </c>
      <c r="X21" s="9">
        <v>15</v>
      </c>
      <c r="Y21" s="9">
        <v>18</v>
      </c>
      <c r="Z21" s="9">
        <v>13</v>
      </c>
      <c r="AA21" s="9">
        <v>18</v>
      </c>
      <c r="AB21" s="9">
        <v>18</v>
      </c>
      <c r="AC21" s="9">
        <v>8</v>
      </c>
      <c r="AD21" s="9">
        <v>15</v>
      </c>
      <c r="AE21" s="9">
        <v>8000</v>
      </c>
    </row>
    <row r="22" spans="1:31" ht="15.75" thickBot="1" x14ac:dyDescent="0.3">
      <c r="A22" s="8" t="s">
        <v>78</v>
      </c>
      <c r="B22" s="9">
        <v>13</v>
      </c>
      <c r="C22" s="9">
        <v>16</v>
      </c>
      <c r="D22" s="9">
        <v>15</v>
      </c>
      <c r="E22" s="9">
        <v>13</v>
      </c>
      <c r="F22" s="9">
        <v>14</v>
      </c>
      <c r="G22" s="9">
        <v>17</v>
      </c>
      <c r="H22" s="9">
        <v>10</v>
      </c>
      <c r="I22" s="9">
        <v>8</v>
      </c>
      <c r="J22" s="9">
        <v>7</v>
      </c>
      <c r="K22" s="9">
        <v>10</v>
      </c>
      <c r="L22" s="9">
        <v>8</v>
      </c>
      <c r="M22" s="9">
        <v>6</v>
      </c>
      <c r="N22" s="9">
        <v>15</v>
      </c>
      <c r="O22" s="9">
        <v>9</v>
      </c>
      <c r="P22" s="9">
        <v>19</v>
      </c>
      <c r="Q22" s="9">
        <v>10</v>
      </c>
      <c r="R22" s="9">
        <v>7</v>
      </c>
      <c r="S22" s="9">
        <v>8</v>
      </c>
      <c r="T22" s="9">
        <v>10</v>
      </c>
      <c r="U22" s="9">
        <v>9</v>
      </c>
      <c r="V22" s="9">
        <v>6</v>
      </c>
      <c r="W22" s="9">
        <v>13</v>
      </c>
      <c r="X22" s="9">
        <v>15</v>
      </c>
      <c r="Y22" s="9">
        <v>16</v>
      </c>
      <c r="Z22" s="9">
        <v>13</v>
      </c>
      <c r="AA22" s="9">
        <v>15</v>
      </c>
      <c r="AB22" s="9">
        <v>17</v>
      </c>
      <c r="AC22" s="9">
        <v>8</v>
      </c>
      <c r="AD22" s="9">
        <v>14</v>
      </c>
      <c r="AE22" s="9">
        <v>9000</v>
      </c>
    </row>
    <row r="23" spans="1:31" ht="15.75" thickBot="1" x14ac:dyDescent="0.3">
      <c r="A23" s="8" t="s">
        <v>79</v>
      </c>
      <c r="B23" s="9">
        <v>14</v>
      </c>
      <c r="C23" s="9">
        <v>2</v>
      </c>
      <c r="D23" s="9">
        <v>1</v>
      </c>
      <c r="E23" s="9">
        <v>5</v>
      </c>
      <c r="F23" s="9">
        <v>1</v>
      </c>
      <c r="G23" s="9">
        <v>4</v>
      </c>
      <c r="H23" s="9">
        <v>9</v>
      </c>
      <c r="I23" s="9">
        <v>22</v>
      </c>
      <c r="J23" s="9">
        <v>22</v>
      </c>
      <c r="K23" s="9">
        <v>18</v>
      </c>
      <c r="L23" s="9">
        <v>22</v>
      </c>
      <c r="M23" s="9">
        <v>20</v>
      </c>
      <c r="N23" s="9">
        <v>2</v>
      </c>
      <c r="O23" s="9">
        <v>19</v>
      </c>
      <c r="P23" s="9">
        <v>2</v>
      </c>
      <c r="Q23" s="9">
        <v>9</v>
      </c>
      <c r="R23" s="9">
        <v>21</v>
      </c>
      <c r="S23" s="9">
        <v>22</v>
      </c>
      <c r="T23" s="9">
        <v>18</v>
      </c>
      <c r="U23" s="9">
        <v>22</v>
      </c>
      <c r="V23" s="9">
        <v>19</v>
      </c>
      <c r="W23" s="9">
        <v>14</v>
      </c>
      <c r="X23" s="9">
        <v>1</v>
      </c>
      <c r="Y23" s="9">
        <v>1</v>
      </c>
      <c r="Z23" s="9">
        <v>5</v>
      </c>
      <c r="AA23" s="9">
        <v>1</v>
      </c>
      <c r="AB23" s="9">
        <v>3</v>
      </c>
      <c r="AC23" s="9">
        <v>21</v>
      </c>
      <c r="AD23" s="9">
        <v>4</v>
      </c>
      <c r="AE23" s="9">
        <v>11000</v>
      </c>
    </row>
    <row r="24" spans="1:31" ht="15.75" thickBot="1" x14ac:dyDescent="0.3">
      <c r="A24" s="8" t="s">
        <v>80</v>
      </c>
      <c r="B24" s="9">
        <v>14</v>
      </c>
      <c r="C24" s="9">
        <v>19</v>
      </c>
      <c r="D24" s="9">
        <v>15</v>
      </c>
      <c r="E24" s="9">
        <v>19</v>
      </c>
      <c r="F24" s="9">
        <v>15</v>
      </c>
      <c r="G24" s="9">
        <v>20</v>
      </c>
      <c r="H24" s="9">
        <v>9</v>
      </c>
      <c r="I24" s="9">
        <v>4</v>
      </c>
      <c r="J24" s="9">
        <v>7</v>
      </c>
      <c r="K24" s="9">
        <v>4</v>
      </c>
      <c r="L24" s="9">
        <v>8</v>
      </c>
      <c r="M24" s="9">
        <v>3</v>
      </c>
      <c r="N24" s="9">
        <v>19</v>
      </c>
      <c r="O24" s="9">
        <v>5</v>
      </c>
      <c r="P24" s="9">
        <v>21</v>
      </c>
      <c r="Q24" s="9">
        <v>9</v>
      </c>
      <c r="R24" s="9">
        <v>4</v>
      </c>
      <c r="S24" s="9">
        <v>8</v>
      </c>
      <c r="T24" s="9">
        <v>4</v>
      </c>
      <c r="U24" s="9">
        <v>8</v>
      </c>
      <c r="V24" s="9">
        <v>3</v>
      </c>
      <c r="W24" s="9">
        <v>14</v>
      </c>
      <c r="X24" s="9">
        <v>19</v>
      </c>
      <c r="Y24" s="9">
        <v>16</v>
      </c>
      <c r="Z24" s="9">
        <v>19</v>
      </c>
      <c r="AA24" s="9">
        <v>15</v>
      </c>
      <c r="AB24" s="9">
        <v>20</v>
      </c>
      <c r="AC24" s="9">
        <v>4</v>
      </c>
      <c r="AD24" s="9">
        <v>18</v>
      </c>
      <c r="AE24" s="9">
        <v>9000</v>
      </c>
    </row>
    <row r="25" spans="1:31" ht="15.75" thickBot="1" x14ac:dyDescent="0.3">
      <c r="A25" s="8" t="s">
        <v>81</v>
      </c>
      <c r="B25" s="9">
        <v>17</v>
      </c>
      <c r="C25" s="9">
        <v>20</v>
      </c>
      <c r="D25" s="9">
        <v>17</v>
      </c>
      <c r="E25" s="9">
        <v>18</v>
      </c>
      <c r="F25" s="9">
        <v>16</v>
      </c>
      <c r="G25" s="9">
        <v>17</v>
      </c>
      <c r="H25" s="9">
        <v>5</v>
      </c>
      <c r="I25" s="9">
        <v>3</v>
      </c>
      <c r="J25" s="9">
        <v>5</v>
      </c>
      <c r="K25" s="9">
        <v>5</v>
      </c>
      <c r="L25" s="9">
        <v>6</v>
      </c>
      <c r="M25" s="9">
        <v>7</v>
      </c>
      <c r="N25" s="9">
        <v>18</v>
      </c>
      <c r="O25" s="9">
        <v>6</v>
      </c>
      <c r="P25" s="9">
        <v>14</v>
      </c>
      <c r="Q25" s="9">
        <v>6</v>
      </c>
      <c r="R25" s="9">
        <v>3</v>
      </c>
      <c r="S25" s="9">
        <v>6</v>
      </c>
      <c r="T25" s="9">
        <v>5</v>
      </c>
      <c r="U25" s="9">
        <v>7</v>
      </c>
      <c r="V25" s="9">
        <v>6</v>
      </c>
      <c r="W25" s="9">
        <v>18</v>
      </c>
      <c r="X25" s="9">
        <v>20</v>
      </c>
      <c r="Y25" s="9">
        <v>18</v>
      </c>
      <c r="Z25" s="9">
        <v>18</v>
      </c>
      <c r="AA25" s="9">
        <v>17</v>
      </c>
      <c r="AB25" s="9">
        <v>16</v>
      </c>
      <c r="AC25" s="9">
        <v>5</v>
      </c>
      <c r="AD25" s="9">
        <v>17</v>
      </c>
      <c r="AE25" s="9">
        <v>9000</v>
      </c>
    </row>
    <row r="26" spans="1:31" ht="15.75" thickBot="1" x14ac:dyDescent="0.3">
      <c r="A26" s="8" t="s">
        <v>82</v>
      </c>
      <c r="B26" s="9">
        <v>15</v>
      </c>
      <c r="C26" s="9">
        <v>12</v>
      </c>
      <c r="D26" s="9">
        <v>16</v>
      </c>
      <c r="E26" s="9">
        <v>14</v>
      </c>
      <c r="F26" s="9">
        <v>16</v>
      </c>
      <c r="G26" s="9">
        <v>20</v>
      </c>
      <c r="H26" s="9">
        <v>7</v>
      </c>
      <c r="I26" s="9">
        <v>12</v>
      </c>
      <c r="J26" s="9">
        <v>7</v>
      </c>
      <c r="K26" s="9">
        <v>8</v>
      </c>
      <c r="L26" s="9">
        <v>7</v>
      </c>
      <c r="M26" s="9">
        <v>4</v>
      </c>
      <c r="N26" s="9">
        <v>16</v>
      </c>
      <c r="O26" s="9">
        <v>7</v>
      </c>
      <c r="P26" s="9">
        <v>20</v>
      </c>
      <c r="Q26" s="9">
        <v>8</v>
      </c>
      <c r="R26" s="9">
        <v>11</v>
      </c>
      <c r="S26" s="9">
        <v>7</v>
      </c>
      <c r="T26" s="9">
        <v>9</v>
      </c>
      <c r="U26" s="9">
        <v>7</v>
      </c>
      <c r="V26" s="9">
        <v>3</v>
      </c>
      <c r="W26" s="9">
        <v>16</v>
      </c>
      <c r="X26" s="9">
        <v>11</v>
      </c>
      <c r="Y26" s="9">
        <v>16</v>
      </c>
      <c r="Z26" s="9">
        <v>15</v>
      </c>
      <c r="AA26" s="9">
        <v>16</v>
      </c>
      <c r="AB26" s="9">
        <v>19</v>
      </c>
      <c r="AC26" s="9">
        <v>7</v>
      </c>
      <c r="AD26" s="9">
        <v>16</v>
      </c>
      <c r="AE26" s="9">
        <v>8000</v>
      </c>
    </row>
    <row r="27" spans="1:31" ht="15.75" thickBot="1" x14ac:dyDescent="0.3">
      <c r="A27" s="8" t="s">
        <v>83</v>
      </c>
      <c r="B27" s="9">
        <v>21</v>
      </c>
      <c r="C27" s="9">
        <v>17</v>
      </c>
      <c r="D27" s="9">
        <v>20</v>
      </c>
      <c r="E27" s="9">
        <v>21</v>
      </c>
      <c r="F27" s="9">
        <v>19</v>
      </c>
      <c r="G27" s="9">
        <v>21</v>
      </c>
      <c r="H27" s="9">
        <v>2</v>
      </c>
      <c r="I27" s="9">
        <v>7</v>
      </c>
      <c r="J27" s="9">
        <v>3</v>
      </c>
      <c r="K27" s="9">
        <v>2</v>
      </c>
      <c r="L27" s="9">
        <v>4</v>
      </c>
      <c r="M27" s="9">
        <v>3</v>
      </c>
      <c r="N27" s="9">
        <v>21</v>
      </c>
      <c r="O27" s="9">
        <v>3</v>
      </c>
      <c r="P27" s="9">
        <v>20</v>
      </c>
      <c r="Q27" s="9">
        <v>2</v>
      </c>
      <c r="R27" s="9">
        <v>6</v>
      </c>
      <c r="S27" s="9">
        <v>3</v>
      </c>
      <c r="T27" s="9">
        <v>2</v>
      </c>
      <c r="U27" s="9">
        <v>4</v>
      </c>
      <c r="V27" s="9">
        <v>2</v>
      </c>
      <c r="W27" s="9">
        <v>21</v>
      </c>
      <c r="X27" s="9">
        <v>16</v>
      </c>
      <c r="Y27" s="9">
        <v>20</v>
      </c>
      <c r="Z27" s="9">
        <v>21</v>
      </c>
      <c r="AA27" s="9">
        <v>19</v>
      </c>
      <c r="AB27" s="9">
        <v>20</v>
      </c>
      <c r="AC27" s="9">
        <v>2</v>
      </c>
      <c r="AD27" s="9">
        <v>20</v>
      </c>
      <c r="AE27" s="9">
        <v>11000</v>
      </c>
    </row>
    <row r="28" spans="1:31" ht="15.75" thickBot="1" x14ac:dyDescent="0.3">
      <c r="A28" s="8" t="s">
        <v>84</v>
      </c>
      <c r="B28" s="9">
        <v>7</v>
      </c>
      <c r="C28" s="9">
        <v>9</v>
      </c>
      <c r="D28" s="9">
        <v>8</v>
      </c>
      <c r="E28" s="9">
        <v>8</v>
      </c>
      <c r="F28" s="9">
        <v>6</v>
      </c>
      <c r="G28" s="9">
        <v>12</v>
      </c>
      <c r="H28" s="9">
        <v>16</v>
      </c>
      <c r="I28" s="9">
        <v>14</v>
      </c>
      <c r="J28" s="9">
        <v>15</v>
      </c>
      <c r="K28" s="9">
        <v>14</v>
      </c>
      <c r="L28" s="9">
        <v>17</v>
      </c>
      <c r="M28" s="9">
        <v>11</v>
      </c>
      <c r="N28" s="9">
        <v>9</v>
      </c>
      <c r="O28" s="9">
        <v>14</v>
      </c>
      <c r="P28" s="9">
        <v>8</v>
      </c>
      <c r="Q28" s="9">
        <v>16</v>
      </c>
      <c r="R28" s="9">
        <v>14</v>
      </c>
      <c r="S28" s="9">
        <v>15</v>
      </c>
      <c r="T28" s="9">
        <v>15</v>
      </c>
      <c r="U28" s="9">
        <v>17</v>
      </c>
      <c r="V28" s="9">
        <v>11</v>
      </c>
      <c r="W28" s="9">
        <v>7</v>
      </c>
      <c r="X28" s="9">
        <v>9</v>
      </c>
      <c r="Y28" s="9">
        <v>8</v>
      </c>
      <c r="Z28" s="9">
        <v>9</v>
      </c>
      <c r="AA28" s="9">
        <v>6</v>
      </c>
      <c r="AB28" s="9">
        <v>12</v>
      </c>
      <c r="AC28" s="9">
        <v>14</v>
      </c>
      <c r="AD28" s="9">
        <v>9</v>
      </c>
      <c r="AE28" s="9">
        <v>13000</v>
      </c>
    </row>
    <row r="29" spans="1:31" ht="15.75" thickBot="1" x14ac:dyDescent="0.3">
      <c r="A29" s="8" t="s">
        <v>85</v>
      </c>
      <c r="B29" s="9">
        <v>13</v>
      </c>
      <c r="C29" s="9">
        <v>4</v>
      </c>
      <c r="D29" s="9">
        <v>9</v>
      </c>
      <c r="E29" s="9">
        <v>7</v>
      </c>
      <c r="F29" s="9">
        <v>8</v>
      </c>
      <c r="G29" s="9">
        <v>12</v>
      </c>
      <c r="H29" s="9">
        <v>10</v>
      </c>
      <c r="I29" s="9">
        <v>19</v>
      </c>
      <c r="J29" s="9">
        <v>14</v>
      </c>
      <c r="K29" s="9">
        <v>16</v>
      </c>
      <c r="L29" s="9">
        <v>15</v>
      </c>
      <c r="M29" s="9">
        <v>12</v>
      </c>
      <c r="N29" s="9">
        <v>8</v>
      </c>
      <c r="O29" s="9">
        <v>15</v>
      </c>
      <c r="P29" s="9">
        <v>10</v>
      </c>
      <c r="Q29" s="9">
        <v>10</v>
      </c>
      <c r="R29" s="9">
        <v>19</v>
      </c>
      <c r="S29" s="9">
        <v>14</v>
      </c>
      <c r="T29" s="9">
        <v>16</v>
      </c>
      <c r="U29" s="9">
        <v>15</v>
      </c>
      <c r="V29" s="9">
        <v>11</v>
      </c>
      <c r="W29" s="9">
        <v>13</v>
      </c>
      <c r="X29" s="9">
        <v>4</v>
      </c>
      <c r="Y29" s="9">
        <v>9</v>
      </c>
      <c r="Z29" s="9">
        <v>7</v>
      </c>
      <c r="AA29" s="9">
        <v>8</v>
      </c>
      <c r="AB29" s="9">
        <v>11</v>
      </c>
      <c r="AC29" s="9">
        <v>15</v>
      </c>
      <c r="AD29" s="9">
        <v>8</v>
      </c>
      <c r="AE29" s="9">
        <v>11000</v>
      </c>
    </row>
    <row r="30" spans="1:31" ht="15.75" thickBot="1" x14ac:dyDescent="0.3">
      <c r="A30" s="8" t="s">
        <v>86</v>
      </c>
      <c r="B30" s="9">
        <v>17</v>
      </c>
      <c r="C30" s="9">
        <v>17</v>
      </c>
      <c r="D30" s="9">
        <v>17</v>
      </c>
      <c r="E30" s="9">
        <v>14</v>
      </c>
      <c r="F30" s="9">
        <v>16</v>
      </c>
      <c r="G30" s="9">
        <v>16</v>
      </c>
      <c r="H30" s="9">
        <v>6</v>
      </c>
      <c r="I30" s="9">
        <v>6</v>
      </c>
      <c r="J30" s="9">
        <v>6</v>
      </c>
      <c r="K30" s="9">
        <v>9</v>
      </c>
      <c r="L30" s="9">
        <v>7</v>
      </c>
      <c r="M30" s="9">
        <v>7</v>
      </c>
      <c r="N30" s="9">
        <v>16</v>
      </c>
      <c r="O30" s="9">
        <v>7</v>
      </c>
      <c r="P30" s="9">
        <v>15</v>
      </c>
      <c r="Q30" s="9">
        <v>6</v>
      </c>
      <c r="R30" s="9">
        <v>6</v>
      </c>
      <c r="S30" s="9">
        <v>6</v>
      </c>
      <c r="T30" s="9">
        <v>9</v>
      </c>
      <c r="U30" s="9">
        <v>7</v>
      </c>
      <c r="V30" s="9">
        <v>7</v>
      </c>
      <c r="W30" s="9">
        <v>17</v>
      </c>
      <c r="X30" s="9">
        <v>17</v>
      </c>
      <c r="Y30" s="9">
        <v>17</v>
      </c>
      <c r="Z30" s="9">
        <v>14</v>
      </c>
      <c r="AA30" s="9">
        <v>16</v>
      </c>
      <c r="AB30" s="9">
        <v>16</v>
      </c>
      <c r="AC30" s="9">
        <v>7</v>
      </c>
      <c r="AD30" s="9">
        <v>16</v>
      </c>
      <c r="AE30" s="9">
        <v>11000</v>
      </c>
    </row>
    <row r="31" spans="1:31" ht="15.75" thickBot="1" x14ac:dyDescent="0.3">
      <c r="A31" s="8" t="s">
        <v>87</v>
      </c>
      <c r="B31" s="9">
        <v>3</v>
      </c>
      <c r="C31" s="9">
        <v>9</v>
      </c>
      <c r="D31" s="9">
        <v>4</v>
      </c>
      <c r="E31" s="9">
        <v>7</v>
      </c>
      <c r="F31" s="9">
        <v>6</v>
      </c>
      <c r="G31" s="9">
        <v>5</v>
      </c>
      <c r="H31" s="9">
        <v>20</v>
      </c>
      <c r="I31" s="9">
        <v>15</v>
      </c>
      <c r="J31" s="9">
        <v>19</v>
      </c>
      <c r="K31" s="9">
        <v>16</v>
      </c>
      <c r="L31" s="9">
        <v>16</v>
      </c>
      <c r="M31" s="9">
        <v>18</v>
      </c>
      <c r="N31" s="9">
        <v>6</v>
      </c>
      <c r="O31" s="9">
        <v>17</v>
      </c>
      <c r="P31" s="9">
        <v>8</v>
      </c>
      <c r="Q31" s="9">
        <v>20</v>
      </c>
      <c r="R31" s="9">
        <v>14</v>
      </c>
      <c r="S31" s="9">
        <v>19</v>
      </c>
      <c r="T31" s="9">
        <v>16</v>
      </c>
      <c r="U31" s="9">
        <v>17</v>
      </c>
      <c r="V31" s="9">
        <v>18</v>
      </c>
      <c r="W31" s="9">
        <v>3</v>
      </c>
      <c r="X31" s="9">
        <v>8</v>
      </c>
      <c r="Y31" s="9">
        <v>4</v>
      </c>
      <c r="Z31" s="9">
        <v>7</v>
      </c>
      <c r="AA31" s="9">
        <v>7</v>
      </c>
      <c r="AB31" s="9">
        <v>5</v>
      </c>
      <c r="AC31" s="9">
        <v>17</v>
      </c>
      <c r="AD31" s="9">
        <v>6</v>
      </c>
      <c r="AE31" s="9">
        <v>13000</v>
      </c>
    </row>
    <row r="32" spans="1:31" ht="15.75" thickBot="1" x14ac:dyDescent="0.3">
      <c r="A32" s="8" t="s">
        <v>88</v>
      </c>
      <c r="B32" s="9">
        <v>18</v>
      </c>
      <c r="C32" s="9">
        <v>16</v>
      </c>
      <c r="D32" s="9">
        <v>17</v>
      </c>
      <c r="E32" s="9">
        <v>15</v>
      </c>
      <c r="F32" s="9">
        <v>16</v>
      </c>
      <c r="G32" s="9">
        <v>15</v>
      </c>
      <c r="H32" s="9">
        <v>5</v>
      </c>
      <c r="I32" s="9">
        <v>7</v>
      </c>
      <c r="J32" s="9">
        <v>6</v>
      </c>
      <c r="K32" s="9">
        <v>8</v>
      </c>
      <c r="L32" s="9">
        <v>6</v>
      </c>
      <c r="M32" s="9">
        <v>9</v>
      </c>
      <c r="N32" s="9">
        <v>16</v>
      </c>
      <c r="O32" s="9">
        <v>7</v>
      </c>
      <c r="P32" s="9">
        <v>12</v>
      </c>
      <c r="Q32" s="9">
        <v>5</v>
      </c>
      <c r="R32" s="9">
        <v>7</v>
      </c>
      <c r="S32" s="9">
        <v>6</v>
      </c>
      <c r="T32" s="9">
        <v>8</v>
      </c>
      <c r="U32" s="9">
        <v>7</v>
      </c>
      <c r="V32" s="9">
        <v>8</v>
      </c>
      <c r="W32" s="9">
        <v>18</v>
      </c>
      <c r="X32" s="9">
        <v>16</v>
      </c>
      <c r="Y32" s="9">
        <v>17</v>
      </c>
      <c r="Z32" s="9">
        <v>15</v>
      </c>
      <c r="AA32" s="9">
        <v>17</v>
      </c>
      <c r="AB32" s="9">
        <v>14</v>
      </c>
      <c r="AC32" s="9">
        <v>7</v>
      </c>
      <c r="AD32" s="9">
        <v>16</v>
      </c>
      <c r="AE32" s="9">
        <v>11000</v>
      </c>
    </row>
    <row r="33" spans="1:31" ht="15.75" thickBot="1" x14ac:dyDescent="0.3">
      <c r="A33" s="8" t="s">
        <v>89</v>
      </c>
      <c r="B33" s="9">
        <v>15</v>
      </c>
      <c r="C33" s="9">
        <v>18</v>
      </c>
      <c r="D33" s="9">
        <v>18</v>
      </c>
      <c r="E33" s="9">
        <v>16</v>
      </c>
      <c r="F33" s="9">
        <v>17</v>
      </c>
      <c r="G33" s="9">
        <v>16</v>
      </c>
      <c r="H33" s="9">
        <v>8</v>
      </c>
      <c r="I33" s="9">
        <v>6</v>
      </c>
      <c r="J33" s="9">
        <v>5</v>
      </c>
      <c r="K33" s="9">
        <v>7</v>
      </c>
      <c r="L33" s="9">
        <v>6</v>
      </c>
      <c r="M33" s="9">
        <v>7</v>
      </c>
      <c r="N33" s="9">
        <v>17</v>
      </c>
      <c r="O33" s="9">
        <v>7</v>
      </c>
      <c r="P33" s="9">
        <v>14</v>
      </c>
      <c r="Q33" s="9">
        <v>8</v>
      </c>
      <c r="R33" s="9">
        <v>5</v>
      </c>
      <c r="S33" s="9">
        <v>5</v>
      </c>
      <c r="T33" s="9">
        <v>7</v>
      </c>
      <c r="U33" s="9">
        <v>6</v>
      </c>
      <c r="V33" s="9">
        <v>7</v>
      </c>
      <c r="W33" s="9">
        <v>15</v>
      </c>
      <c r="X33" s="9">
        <v>17</v>
      </c>
      <c r="Y33" s="9">
        <v>18</v>
      </c>
      <c r="Z33" s="9">
        <v>16</v>
      </c>
      <c r="AA33" s="9">
        <v>17</v>
      </c>
      <c r="AB33" s="9">
        <v>16</v>
      </c>
      <c r="AC33" s="9">
        <v>6</v>
      </c>
      <c r="AD33" s="9">
        <v>16</v>
      </c>
      <c r="AE33" s="9">
        <v>9000</v>
      </c>
    </row>
    <row r="34" spans="1:31" ht="15.75" thickBot="1" x14ac:dyDescent="0.3">
      <c r="A34" s="8" t="s">
        <v>90</v>
      </c>
      <c r="B34" s="9">
        <v>3</v>
      </c>
      <c r="C34" s="9">
        <v>2</v>
      </c>
      <c r="D34" s="9">
        <v>1</v>
      </c>
      <c r="E34" s="9">
        <v>1</v>
      </c>
      <c r="F34" s="9">
        <v>1</v>
      </c>
      <c r="G34" s="9">
        <v>3</v>
      </c>
      <c r="H34" s="9">
        <v>19</v>
      </c>
      <c r="I34" s="9">
        <v>21</v>
      </c>
      <c r="J34" s="9">
        <v>22</v>
      </c>
      <c r="K34" s="9">
        <v>22</v>
      </c>
      <c r="L34" s="9">
        <v>22</v>
      </c>
      <c r="M34" s="9">
        <v>21</v>
      </c>
      <c r="N34" s="9">
        <v>1</v>
      </c>
      <c r="O34" s="9">
        <v>22</v>
      </c>
      <c r="P34" s="9">
        <v>2</v>
      </c>
      <c r="Q34" s="9">
        <v>20</v>
      </c>
      <c r="R34" s="9">
        <v>21</v>
      </c>
      <c r="S34" s="9">
        <v>22</v>
      </c>
      <c r="T34" s="9">
        <v>22</v>
      </c>
      <c r="U34" s="9">
        <v>22</v>
      </c>
      <c r="V34" s="9">
        <v>20</v>
      </c>
      <c r="W34" s="9">
        <v>4</v>
      </c>
      <c r="X34" s="9">
        <v>2</v>
      </c>
      <c r="Y34" s="9">
        <v>1</v>
      </c>
      <c r="Z34" s="9">
        <v>1</v>
      </c>
      <c r="AA34" s="9">
        <v>1</v>
      </c>
      <c r="AB34" s="9">
        <v>2</v>
      </c>
      <c r="AC34" s="9">
        <v>22</v>
      </c>
      <c r="AD34" s="9">
        <v>1</v>
      </c>
      <c r="AE34" s="9">
        <v>13000</v>
      </c>
    </row>
    <row r="35" spans="1:31" ht="15.75" thickBot="1" x14ac:dyDescent="0.3">
      <c r="A35" s="8" t="s">
        <v>91</v>
      </c>
      <c r="B35" s="9">
        <v>14</v>
      </c>
      <c r="C35" s="9">
        <v>5</v>
      </c>
      <c r="D35" s="9">
        <v>5</v>
      </c>
      <c r="E35" s="9">
        <v>8</v>
      </c>
      <c r="F35" s="9">
        <v>6</v>
      </c>
      <c r="G35" s="9">
        <v>5</v>
      </c>
      <c r="H35" s="9">
        <v>9</v>
      </c>
      <c r="I35" s="9">
        <v>19</v>
      </c>
      <c r="J35" s="9">
        <v>18</v>
      </c>
      <c r="K35" s="9">
        <v>15</v>
      </c>
      <c r="L35" s="9">
        <v>16</v>
      </c>
      <c r="M35" s="9">
        <v>19</v>
      </c>
      <c r="N35" s="9">
        <v>7</v>
      </c>
      <c r="O35" s="9">
        <v>17</v>
      </c>
      <c r="P35" s="9">
        <v>16</v>
      </c>
      <c r="Q35" s="9">
        <v>9</v>
      </c>
      <c r="R35" s="9">
        <v>18</v>
      </c>
      <c r="S35" s="9">
        <v>18</v>
      </c>
      <c r="T35" s="9">
        <v>15</v>
      </c>
      <c r="U35" s="9">
        <v>17</v>
      </c>
      <c r="V35" s="9">
        <v>18</v>
      </c>
      <c r="W35" s="9">
        <v>14</v>
      </c>
      <c r="X35" s="9">
        <v>4</v>
      </c>
      <c r="Y35" s="9">
        <v>5</v>
      </c>
      <c r="Z35" s="9">
        <v>8</v>
      </c>
      <c r="AA35" s="9">
        <v>7</v>
      </c>
      <c r="AB35" s="9">
        <v>4</v>
      </c>
      <c r="AC35" s="9">
        <v>16</v>
      </c>
      <c r="AD35" s="9">
        <v>6</v>
      </c>
      <c r="AE35" s="9">
        <v>11000</v>
      </c>
    </row>
    <row r="36" spans="1:31" ht="15.75" thickBot="1" x14ac:dyDescent="0.3">
      <c r="A36" s="8" t="s">
        <v>92</v>
      </c>
      <c r="B36" s="9">
        <v>8</v>
      </c>
      <c r="C36" s="9">
        <v>11</v>
      </c>
      <c r="D36" s="9">
        <v>10</v>
      </c>
      <c r="E36" s="9">
        <v>10</v>
      </c>
      <c r="F36" s="9">
        <v>5</v>
      </c>
      <c r="G36" s="9">
        <v>14</v>
      </c>
      <c r="H36" s="9">
        <v>15</v>
      </c>
      <c r="I36" s="9">
        <v>13</v>
      </c>
      <c r="J36" s="9">
        <v>13</v>
      </c>
      <c r="K36" s="9">
        <v>13</v>
      </c>
      <c r="L36" s="9">
        <v>18</v>
      </c>
      <c r="M36" s="9">
        <v>9</v>
      </c>
      <c r="N36" s="9">
        <v>10</v>
      </c>
      <c r="O36" s="9">
        <v>13</v>
      </c>
      <c r="P36" s="9">
        <v>9</v>
      </c>
      <c r="Q36" s="9">
        <v>15</v>
      </c>
      <c r="R36" s="9">
        <v>12</v>
      </c>
      <c r="S36" s="9">
        <v>13</v>
      </c>
      <c r="T36" s="9">
        <v>13</v>
      </c>
      <c r="U36" s="9">
        <v>18</v>
      </c>
      <c r="V36" s="9">
        <v>9</v>
      </c>
      <c r="W36" s="9">
        <v>8</v>
      </c>
      <c r="X36" s="9">
        <v>10</v>
      </c>
      <c r="Y36" s="9">
        <v>10</v>
      </c>
      <c r="Z36" s="9">
        <v>10</v>
      </c>
      <c r="AA36" s="9">
        <v>5</v>
      </c>
      <c r="AB36" s="9">
        <v>14</v>
      </c>
      <c r="AC36" s="9">
        <v>13</v>
      </c>
      <c r="AD36" s="9">
        <v>10</v>
      </c>
      <c r="AE36" s="9">
        <v>12000</v>
      </c>
    </row>
    <row r="37" spans="1:31" ht="15.75" thickBot="1" x14ac:dyDescent="0.3">
      <c r="A37" s="8" t="s">
        <v>93</v>
      </c>
      <c r="B37" s="9">
        <v>2</v>
      </c>
      <c r="C37" s="9">
        <v>14</v>
      </c>
      <c r="D37" s="9">
        <v>3</v>
      </c>
      <c r="E37" s="9">
        <v>7</v>
      </c>
      <c r="F37" s="9">
        <v>3</v>
      </c>
      <c r="G37" s="9">
        <v>8</v>
      </c>
      <c r="H37" s="9">
        <v>21</v>
      </c>
      <c r="I37" s="9">
        <v>9</v>
      </c>
      <c r="J37" s="9">
        <v>19</v>
      </c>
      <c r="K37" s="9">
        <v>16</v>
      </c>
      <c r="L37" s="9">
        <v>20</v>
      </c>
      <c r="M37" s="9">
        <v>15</v>
      </c>
      <c r="N37" s="9">
        <v>5</v>
      </c>
      <c r="O37" s="9">
        <v>17</v>
      </c>
      <c r="P37" s="9">
        <v>3</v>
      </c>
      <c r="Q37" s="9">
        <v>21</v>
      </c>
      <c r="R37" s="9">
        <v>9</v>
      </c>
      <c r="S37" s="9">
        <v>20</v>
      </c>
      <c r="T37" s="9">
        <v>16</v>
      </c>
      <c r="U37" s="9">
        <v>20</v>
      </c>
      <c r="V37" s="9">
        <v>15</v>
      </c>
      <c r="W37" s="9">
        <v>2</v>
      </c>
      <c r="X37" s="9">
        <v>14</v>
      </c>
      <c r="Y37" s="9">
        <v>4</v>
      </c>
      <c r="Z37" s="9">
        <v>7</v>
      </c>
      <c r="AA37" s="9">
        <v>3</v>
      </c>
      <c r="AB37" s="9">
        <v>8</v>
      </c>
      <c r="AC37" s="9">
        <v>18</v>
      </c>
      <c r="AD37" s="9">
        <v>6</v>
      </c>
      <c r="AE37" s="9">
        <v>12000</v>
      </c>
    </row>
    <row r="38" spans="1:31" ht="15.75" thickBot="1" x14ac:dyDescent="0.3">
      <c r="A38" s="8" t="s">
        <v>94</v>
      </c>
      <c r="B38" s="9">
        <v>15</v>
      </c>
      <c r="C38" s="9">
        <v>13</v>
      </c>
      <c r="D38" s="9">
        <v>14</v>
      </c>
      <c r="E38" s="9">
        <v>15</v>
      </c>
      <c r="F38" s="9">
        <v>15</v>
      </c>
      <c r="G38" s="9">
        <v>12</v>
      </c>
      <c r="H38" s="9">
        <v>8</v>
      </c>
      <c r="I38" s="9">
        <v>11</v>
      </c>
      <c r="J38" s="9">
        <v>9</v>
      </c>
      <c r="K38" s="9">
        <v>7</v>
      </c>
      <c r="L38" s="9">
        <v>8</v>
      </c>
      <c r="M38" s="9">
        <v>11</v>
      </c>
      <c r="N38" s="9">
        <v>15</v>
      </c>
      <c r="O38" s="9">
        <v>8</v>
      </c>
      <c r="P38" s="9">
        <v>15</v>
      </c>
      <c r="Q38" s="9">
        <v>8</v>
      </c>
      <c r="R38" s="9">
        <v>10</v>
      </c>
      <c r="S38" s="9">
        <v>9</v>
      </c>
      <c r="T38" s="9">
        <v>8</v>
      </c>
      <c r="U38" s="9">
        <v>8</v>
      </c>
      <c r="V38" s="9">
        <v>11</v>
      </c>
      <c r="W38" s="9">
        <v>15</v>
      </c>
      <c r="X38" s="9">
        <v>12</v>
      </c>
      <c r="Y38" s="9">
        <v>14</v>
      </c>
      <c r="Z38" s="9">
        <v>16</v>
      </c>
      <c r="AA38" s="9">
        <v>15</v>
      </c>
      <c r="AB38" s="9">
        <v>12</v>
      </c>
      <c r="AC38" s="9">
        <v>8</v>
      </c>
      <c r="AD38" s="9">
        <v>15</v>
      </c>
      <c r="AE38" s="9">
        <v>7000</v>
      </c>
    </row>
    <row r="39" spans="1:31" ht="15.75" thickBot="1" x14ac:dyDescent="0.3">
      <c r="A39" s="8" t="s">
        <v>95</v>
      </c>
      <c r="B39" s="9">
        <v>22</v>
      </c>
      <c r="C39" s="9">
        <v>19</v>
      </c>
      <c r="D39" s="9">
        <v>21</v>
      </c>
      <c r="E39" s="9">
        <v>21</v>
      </c>
      <c r="F39" s="9">
        <v>21</v>
      </c>
      <c r="G39" s="9">
        <v>20</v>
      </c>
      <c r="H39" s="9">
        <v>1</v>
      </c>
      <c r="I39" s="9">
        <v>5</v>
      </c>
      <c r="J39" s="9">
        <v>1</v>
      </c>
      <c r="K39" s="9">
        <v>2</v>
      </c>
      <c r="L39" s="9">
        <v>2</v>
      </c>
      <c r="M39" s="9">
        <v>4</v>
      </c>
      <c r="N39" s="9">
        <v>20</v>
      </c>
      <c r="O39" s="9">
        <v>2</v>
      </c>
      <c r="P39" s="9">
        <v>3</v>
      </c>
      <c r="Q39" s="9">
        <v>1</v>
      </c>
      <c r="R39" s="9">
        <v>4</v>
      </c>
      <c r="S39" s="9">
        <v>2</v>
      </c>
      <c r="T39" s="9">
        <v>2</v>
      </c>
      <c r="U39" s="9">
        <v>2</v>
      </c>
      <c r="V39" s="9">
        <v>3</v>
      </c>
      <c r="W39" s="9">
        <v>22</v>
      </c>
      <c r="X39" s="9">
        <v>18</v>
      </c>
      <c r="Y39" s="9">
        <v>22</v>
      </c>
      <c r="Z39" s="9">
        <v>21</v>
      </c>
      <c r="AA39" s="9">
        <v>21</v>
      </c>
      <c r="AB39" s="9">
        <v>19</v>
      </c>
      <c r="AC39" s="9">
        <v>3</v>
      </c>
      <c r="AD39" s="9">
        <v>21</v>
      </c>
      <c r="AE39" s="9">
        <v>11000</v>
      </c>
    </row>
    <row r="40" spans="1:31" ht="15.75" thickBot="1" x14ac:dyDescent="0.3">
      <c r="A40" s="8" t="s">
        <v>96</v>
      </c>
      <c r="B40" s="9">
        <v>8</v>
      </c>
      <c r="C40" s="9">
        <v>3</v>
      </c>
      <c r="D40" s="9">
        <v>5</v>
      </c>
      <c r="E40" s="9">
        <v>3</v>
      </c>
      <c r="F40" s="9">
        <v>7</v>
      </c>
      <c r="G40" s="9">
        <v>3</v>
      </c>
      <c r="H40" s="9">
        <v>14</v>
      </c>
      <c r="I40" s="9">
        <v>21</v>
      </c>
      <c r="J40" s="9">
        <v>17</v>
      </c>
      <c r="K40" s="9">
        <v>20</v>
      </c>
      <c r="L40" s="9">
        <v>16</v>
      </c>
      <c r="M40" s="9">
        <v>21</v>
      </c>
      <c r="N40" s="9">
        <v>4</v>
      </c>
      <c r="O40" s="9">
        <v>21</v>
      </c>
      <c r="P40" s="9">
        <v>21</v>
      </c>
      <c r="Q40" s="9">
        <v>15</v>
      </c>
      <c r="R40" s="9">
        <v>20</v>
      </c>
      <c r="S40" s="9">
        <v>18</v>
      </c>
      <c r="T40" s="9">
        <v>20</v>
      </c>
      <c r="U40" s="9">
        <v>16</v>
      </c>
      <c r="V40" s="9">
        <v>20</v>
      </c>
      <c r="W40" s="9">
        <v>9</v>
      </c>
      <c r="X40" s="9">
        <v>2</v>
      </c>
      <c r="Y40" s="9">
        <v>6</v>
      </c>
      <c r="Z40" s="9">
        <v>3</v>
      </c>
      <c r="AA40" s="9">
        <v>7</v>
      </c>
      <c r="AB40" s="9">
        <v>2</v>
      </c>
      <c r="AC40" s="9">
        <v>19</v>
      </c>
      <c r="AD40" s="9">
        <v>2</v>
      </c>
      <c r="AE40" s="9">
        <v>12000</v>
      </c>
    </row>
    <row r="41" spans="1:31" ht="15.75" thickBot="1" x14ac:dyDescent="0.3">
      <c r="A41" s="8" t="s">
        <v>97</v>
      </c>
      <c r="B41" s="9">
        <v>8</v>
      </c>
      <c r="C41" s="9">
        <v>1</v>
      </c>
      <c r="D41" s="9">
        <v>1</v>
      </c>
      <c r="E41" s="9">
        <v>1</v>
      </c>
      <c r="F41" s="9">
        <v>1</v>
      </c>
      <c r="G41" s="9">
        <v>2</v>
      </c>
      <c r="H41" s="9">
        <v>15</v>
      </c>
      <c r="I41" s="9">
        <v>22</v>
      </c>
      <c r="J41" s="9">
        <v>22</v>
      </c>
      <c r="K41" s="9">
        <v>22</v>
      </c>
      <c r="L41" s="9">
        <v>22</v>
      </c>
      <c r="M41" s="9">
        <v>22</v>
      </c>
      <c r="N41" s="9">
        <v>1</v>
      </c>
      <c r="O41" s="9">
        <v>22</v>
      </c>
      <c r="P41" s="9">
        <v>19</v>
      </c>
      <c r="Q41" s="9">
        <v>15</v>
      </c>
      <c r="R41" s="9">
        <v>22</v>
      </c>
      <c r="S41" s="9">
        <v>22</v>
      </c>
      <c r="T41" s="9">
        <v>22</v>
      </c>
      <c r="U41" s="9">
        <v>22</v>
      </c>
      <c r="V41" s="9">
        <v>21</v>
      </c>
      <c r="W41" s="9">
        <v>8</v>
      </c>
      <c r="X41" s="9">
        <v>1</v>
      </c>
      <c r="Y41" s="9">
        <v>1</v>
      </c>
      <c r="Z41" s="9">
        <v>1</v>
      </c>
      <c r="AA41" s="9">
        <v>1</v>
      </c>
      <c r="AB41" s="9">
        <v>1</v>
      </c>
      <c r="AC41" s="9">
        <v>22</v>
      </c>
      <c r="AD41" s="9">
        <v>1</v>
      </c>
      <c r="AE41" s="9">
        <v>12000</v>
      </c>
    </row>
    <row r="42" spans="1:31" ht="15.75" thickBot="1" x14ac:dyDescent="0.3">
      <c r="A42" s="8" t="s">
        <v>98</v>
      </c>
      <c r="B42" s="9">
        <v>13</v>
      </c>
      <c r="C42" s="9">
        <v>16</v>
      </c>
      <c r="D42" s="9">
        <v>14</v>
      </c>
      <c r="E42" s="9">
        <v>16</v>
      </c>
      <c r="F42" s="9">
        <v>15</v>
      </c>
      <c r="G42" s="9">
        <v>15</v>
      </c>
      <c r="H42" s="9">
        <v>10</v>
      </c>
      <c r="I42" s="9">
        <v>7</v>
      </c>
      <c r="J42" s="9">
        <v>8</v>
      </c>
      <c r="K42" s="9">
        <v>7</v>
      </c>
      <c r="L42" s="9">
        <v>8</v>
      </c>
      <c r="M42" s="9">
        <v>8</v>
      </c>
      <c r="N42" s="9">
        <v>16</v>
      </c>
      <c r="O42" s="9">
        <v>8</v>
      </c>
      <c r="P42" s="9">
        <v>17</v>
      </c>
      <c r="Q42" s="9">
        <v>10</v>
      </c>
      <c r="R42" s="9">
        <v>7</v>
      </c>
      <c r="S42" s="9">
        <v>9</v>
      </c>
      <c r="T42" s="9">
        <v>7</v>
      </c>
      <c r="U42" s="9">
        <v>8</v>
      </c>
      <c r="V42" s="9">
        <v>8</v>
      </c>
      <c r="W42" s="9">
        <v>13</v>
      </c>
      <c r="X42" s="9">
        <v>16</v>
      </c>
      <c r="Y42" s="9">
        <v>15</v>
      </c>
      <c r="Z42" s="9">
        <v>16</v>
      </c>
      <c r="AA42" s="9">
        <v>15</v>
      </c>
      <c r="AB42" s="9">
        <v>15</v>
      </c>
      <c r="AC42" s="9">
        <v>7</v>
      </c>
      <c r="AD42" s="9">
        <v>15</v>
      </c>
      <c r="AE42" s="9">
        <v>9000</v>
      </c>
    </row>
    <row r="43" spans="1:31" ht="15.75" thickBot="1" x14ac:dyDescent="0.3">
      <c r="A43" s="8" t="s">
        <v>99</v>
      </c>
      <c r="B43" s="9">
        <v>3</v>
      </c>
      <c r="C43" s="9">
        <v>12</v>
      </c>
      <c r="D43" s="9">
        <v>4</v>
      </c>
      <c r="E43" s="9">
        <v>5</v>
      </c>
      <c r="F43" s="9">
        <v>4</v>
      </c>
      <c r="G43" s="9">
        <v>7</v>
      </c>
      <c r="H43" s="9">
        <v>20</v>
      </c>
      <c r="I43" s="9">
        <v>12</v>
      </c>
      <c r="J43" s="9">
        <v>19</v>
      </c>
      <c r="K43" s="9">
        <v>18</v>
      </c>
      <c r="L43" s="9">
        <v>18</v>
      </c>
      <c r="M43" s="9">
        <v>16</v>
      </c>
      <c r="N43" s="9">
        <v>5</v>
      </c>
      <c r="O43" s="9">
        <v>17</v>
      </c>
      <c r="P43" s="9">
        <v>4</v>
      </c>
      <c r="Q43" s="9">
        <v>20</v>
      </c>
      <c r="R43" s="9">
        <v>11</v>
      </c>
      <c r="S43" s="9">
        <v>19</v>
      </c>
      <c r="T43" s="9">
        <v>18</v>
      </c>
      <c r="U43" s="9">
        <v>19</v>
      </c>
      <c r="V43" s="9">
        <v>16</v>
      </c>
      <c r="W43" s="9">
        <v>3</v>
      </c>
      <c r="X43" s="9">
        <v>11</v>
      </c>
      <c r="Y43" s="9">
        <v>4</v>
      </c>
      <c r="Z43" s="9">
        <v>5</v>
      </c>
      <c r="AA43" s="9">
        <v>5</v>
      </c>
      <c r="AB43" s="9">
        <v>7</v>
      </c>
      <c r="AC43" s="9">
        <v>18</v>
      </c>
      <c r="AD43" s="9">
        <v>6</v>
      </c>
      <c r="AE43" s="9">
        <v>11000</v>
      </c>
    </row>
    <row r="44" spans="1:31" ht="15.75" thickBot="1" x14ac:dyDescent="0.3">
      <c r="A44" s="8" t="s">
        <v>100</v>
      </c>
      <c r="B44" s="9">
        <v>11</v>
      </c>
      <c r="C44" s="9">
        <v>8</v>
      </c>
      <c r="D44" s="9">
        <v>11</v>
      </c>
      <c r="E44" s="9">
        <v>13</v>
      </c>
      <c r="F44" s="9">
        <v>14</v>
      </c>
      <c r="G44" s="9">
        <v>8</v>
      </c>
      <c r="H44" s="9">
        <v>12</v>
      </c>
      <c r="I44" s="9">
        <v>15</v>
      </c>
      <c r="J44" s="9">
        <v>12</v>
      </c>
      <c r="K44" s="9">
        <v>9</v>
      </c>
      <c r="L44" s="9">
        <v>9</v>
      </c>
      <c r="M44" s="9">
        <v>16</v>
      </c>
      <c r="N44" s="9">
        <v>13</v>
      </c>
      <c r="O44" s="9">
        <v>11</v>
      </c>
      <c r="P44" s="9">
        <v>18</v>
      </c>
      <c r="Q44" s="9">
        <v>12</v>
      </c>
      <c r="R44" s="9">
        <v>15</v>
      </c>
      <c r="S44" s="9">
        <v>12</v>
      </c>
      <c r="T44" s="9">
        <v>10</v>
      </c>
      <c r="U44" s="9">
        <v>9</v>
      </c>
      <c r="V44" s="9">
        <v>15</v>
      </c>
      <c r="W44" s="9">
        <v>11</v>
      </c>
      <c r="X44" s="9">
        <v>8</v>
      </c>
      <c r="Y44" s="9">
        <v>11</v>
      </c>
      <c r="Z44" s="9">
        <v>14</v>
      </c>
      <c r="AA44" s="9">
        <v>14</v>
      </c>
      <c r="AB44" s="9">
        <v>7</v>
      </c>
      <c r="AC44" s="9">
        <v>10</v>
      </c>
      <c r="AD44" s="9">
        <v>12</v>
      </c>
      <c r="AE44" s="9">
        <v>8000</v>
      </c>
    </row>
    <row r="45" spans="1:31" ht="15.75" thickBot="1" x14ac:dyDescent="0.3">
      <c r="A45" s="8" t="s">
        <v>101</v>
      </c>
      <c r="B45" s="9">
        <v>17</v>
      </c>
      <c r="C45" s="9">
        <v>12</v>
      </c>
      <c r="D45" s="9">
        <v>13</v>
      </c>
      <c r="E45" s="9">
        <v>16</v>
      </c>
      <c r="F45" s="9">
        <v>13</v>
      </c>
      <c r="G45" s="9">
        <v>11</v>
      </c>
      <c r="H45" s="9">
        <v>6</v>
      </c>
      <c r="I45" s="9">
        <v>11</v>
      </c>
      <c r="J45" s="9">
        <v>10</v>
      </c>
      <c r="K45" s="9">
        <v>7</v>
      </c>
      <c r="L45" s="9">
        <v>10</v>
      </c>
      <c r="M45" s="9">
        <v>12</v>
      </c>
      <c r="N45" s="9">
        <v>15</v>
      </c>
      <c r="O45" s="9">
        <v>8</v>
      </c>
      <c r="P45" s="9">
        <v>14</v>
      </c>
      <c r="Q45" s="9">
        <v>6</v>
      </c>
      <c r="R45" s="9">
        <v>11</v>
      </c>
      <c r="S45" s="9">
        <v>10</v>
      </c>
      <c r="T45" s="9">
        <v>7</v>
      </c>
      <c r="U45" s="9">
        <v>10</v>
      </c>
      <c r="V45" s="9">
        <v>12</v>
      </c>
      <c r="W45" s="9">
        <v>17</v>
      </c>
      <c r="X45" s="9">
        <v>12</v>
      </c>
      <c r="Y45" s="9">
        <v>13</v>
      </c>
      <c r="Z45" s="9">
        <v>16</v>
      </c>
      <c r="AA45" s="9">
        <v>13</v>
      </c>
      <c r="AB45" s="9">
        <v>11</v>
      </c>
      <c r="AC45" s="9">
        <v>8</v>
      </c>
      <c r="AD45" s="9">
        <v>15</v>
      </c>
      <c r="AE45" s="9">
        <v>11000</v>
      </c>
    </row>
    <row r="46" spans="1:31" ht="15.75" thickBot="1" x14ac:dyDescent="0.3">
      <c r="A46" s="8" t="s">
        <v>102</v>
      </c>
      <c r="B46" s="9">
        <v>10</v>
      </c>
      <c r="C46" s="9">
        <v>21</v>
      </c>
      <c r="D46" s="9">
        <v>20</v>
      </c>
      <c r="E46" s="9">
        <v>18</v>
      </c>
      <c r="F46" s="9">
        <v>20</v>
      </c>
      <c r="G46" s="9">
        <v>19</v>
      </c>
      <c r="H46" s="9">
        <v>13</v>
      </c>
      <c r="I46" s="9">
        <v>2</v>
      </c>
      <c r="J46" s="9">
        <v>3</v>
      </c>
      <c r="K46" s="9">
        <v>5</v>
      </c>
      <c r="L46" s="9">
        <v>2</v>
      </c>
      <c r="M46" s="9">
        <v>4</v>
      </c>
      <c r="N46" s="9">
        <v>18</v>
      </c>
      <c r="O46" s="9">
        <v>4</v>
      </c>
      <c r="P46" s="9">
        <v>9</v>
      </c>
      <c r="Q46" s="9">
        <v>13</v>
      </c>
      <c r="R46" s="9">
        <v>2</v>
      </c>
      <c r="S46" s="9">
        <v>3</v>
      </c>
      <c r="T46" s="9">
        <v>5</v>
      </c>
      <c r="U46" s="9">
        <v>3</v>
      </c>
      <c r="V46" s="9">
        <v>4</v>
      </c>
      <c r="W46" s="9">
        <v>10</v>
      </c>
      <c r="X46" s="9">
        <v>21</v>
      </c>
      <c r="Y46" s="9">
        <v>20</v>
      </c>
      <c r="Z46" s="9">
        <v>18</v>
      </c>
      <c r="AA46" s="9">
        <v>21</v>
      </c>
      <c r="AB46" s="9">
        <v>19</v>
      </c>
      <c r="AC46" s="9">
        <v>5</v>
      </c>
      <c r="AD46" s="9">
        <v>19</v>
      </c>
      <c r="AE46" s="9">
        <v>9000</v>
      </c>
    </row>
    <row r="47" spans="1:31" ht="15.75" thickBot="1" x14ac:dyDescent="0.3">
      <c r="A47" s="8" t="s">
        <v>103</v>
      </c>
      <c r="B47" s="9">
        <v>21</v>
      </c>
      <c r="C47" s="9">
        <v>14</v>
      </c>
      <c r="D47" s="9">
        <v>17</v>
      </c>
      <c r="E47" s="9">
        <v>17</v>
      </c>
      <c r="F47" s="9">
        <v>17</v>
      </c>
      <c r="G47" s="9">
        <v>16</v>
      </c>
      <c r="H47" s="9">
        <v>2</v>
      </c>
      <c r="I47" s="9">
        <v>9</v>
      </c>
      <c r="J47" s="9">
        <v>6</v>
      </c>
      <c r="K47" s="9">
        <v>6</v>
      </c>
      <c r="L47" s="9">
        <v>6</v>
      </c>
      <c r="M47" s="9">
        <v>8</v>
      </c>
      <c r="N47" s="9">
        <v>17</v>
      </c>
      <c r="O47" s="9">
        <v>6</v>
      </c>
      <c r="P47" s="9">
        <v>8</v>
      </c>
      <c r="Q47" s="9">
        <v>2</v>
      </c>
      <c r="R47" s="9">
        <v>9</v>
      </c>
      <c r="S47" s="9">
        <v>6</v>
      </c>
      <c r="T47" s="9">
        <v>6</v>
      </c>
      <c r="U47" s="9">
        <v>6</v>
      </c>
      <c r="V47" s="9">
        <v>7</v>
      </c>
      <c r="W47" s="9">
        <v>21</v>
      </c>
      <c r="X47" s="9">
        <v>14</v>
      </c>
      <c r="Y47" s="9">
        <v>17</v>
      </c>
      <c r="Z47" s="9">
        <v>17</v>
      </c>
      <c r="AA47" s="9">
        <v>17</v>
      </c>
      <c r="AB47" s="9">
        <v>15</v>
      </c>
      <c r="AC47" s="9">
        <v>6</v>
      </c>
      <c r="AD47" s="9">
        <v>17</v>
      </c>
      <c r="AE47" s="9">
        <v>8000</v>
      </c>
    </row>
    <row r="48" spans="1:31" ht="15.75" thickBot="1" x14ac:dyDescent="0.3">
      <c r="A48" s="8" t="s">
        <v>104</v>
      </c>
      <c r="B48" s="9">
        <v>19</v>
      </c>
      <c r="C48" s="9">
        <v>20</v>
      </c>
      <c r="D48" s="9">
        <v>20</v>
      </c>
      <c r="E48" s="9">
        <v>19</v>
      </c>
      <c r="F48" s="9">
        <v>20</v>
      </c>
      <c r="G48" s="9">
        <v>21</v>
      </c>
      <c r="H48" s="9">
        <v>4</v>
      </c>
      <c r="I48" s="9">
        <v>3</v>
      </c>
      <c r="J48" s="9">
        <v>3</v>
      </c>
      <c r="K48" s="9">
        <v>4</v>
      </c>
      <c r="L48" s="9">
        <v>3</v>
      </c>
      <c r="M48" s="9">
        <v>2</v>
      </c>
      <c r="N48" s="9">
        <v>21</v>
      </c>
      <c r="O48" s="9">
        <v>3</v>
      </c>
      <c r="P48" s="9">
        <v>22</v>
      </c>
      <c r="Q48" s="9">
        <v>4</v>
      </c>
      <c r="R48" s="9">
        <v>3</v>
      </c>
      <c r="S48" s="9">
        <v>3</v>
      </c>
      <c r="T48" s="9">
        <v>4</v>
      </c>
      <c r="U48" s="9">
        <v>3</v>
      </c>
      <c r="V48" s="9">
        <v>2</v>
      </c>
      <c r="W48" s="9">
        <v>19</v>
      </c>
      <c r="X48" s="9">
        <v>20</v>
      </c>
      <c r="Y48" s="9">
        <v>20</v>
      </c>
      <c r="Z48" s="9">
        <v>19</v>
      </c>
      <c r="AA48" s="9">
        <v>20</v>
      </c>
      <c r="AB48" s="9">
        <v>21</v>
      </c>
      <c r="AC48" s="9">
        <v>2</v>
      </c>
      <c r="AD48" s="9">
        <v>20</v>
      </c>
      <c r="AE48" s="9">
        <v>9000</v>
      </c>
    </row>
    <row r="49" spans="1:31" ht="15.75" thickBot="1" x14ac:dyDescent="0.3">
      <c r="A49" s="8" t="s">
        <v>105</v>
      </c>
      <c r="B49" s="9">
        <v>9</v>
      </c>
      <c r="C49" s="9">
        <v>18</v>
      </c>
      <c r="D49" s="9">
        <v>18</v>
      </c>
      <c r="E49" s="9">
        <v>15</v>
      </c>
      <c r="F49" s="9">
        <v>18</v>
      </c>
      <c r="G49" s="9">
        <v>15</v>
      </c>
      <c r="H49" s="9">
        <v>14</v>
      </c>
      <c r="I49" s="9">
        <v>6</v>
      </c>
      <c r="J49" s="9">
        <v>5</v>
      </c>
      <c r="K49" s="9">
        <v>8</v>
      </c>
      <c r="L49" s="9">
        <v>4</v>
      </c>
      <c r="M49" s="9">
        <v>9</v>
      </c>
      <c r="N49" s="9">
        <v>16</v>
      </c>
      <c r="O49" s="9">
        <v>7</v>
      </c>
      <c r="P49" s="9">
        <v>10</v>
      </c>
      <c r="Q49" s="9">
        <v>14</v>
      </c>
      <c r="R49" s="9">
        <v>5</v>
      </c>
      <c r="S49" s="9">
        <v>5</v>
      </c>
      <c r="T49" s="9">
        <v>8</v>
      </c>
      <c r="U49" s="9">
        <v>5</v>
      </c>
      <c r="V49" s="9">
        <v>8</v>
      </c>
      <c r="W49" s="9">
        <v>9</v>
      </c>
      <c r="X49" s="9">
        <v>17</v>
      </c>
      <c r="Y49" s="9">
        <v>18</v>
      </c>
      <c r="Z49" s="9">
        <v>15</v>
      </c>
      <c r="AA49" s="9">
        <v>19</v>
      </c>
      <c r="AB49" s="9">
        <v>14</v>
      </c>
      <c r="AC49" s="9">
        <v>7</v>
      </c>
      <c r="AD49" s="9">
        <v>16</v>
      </c>
      <c r="AE49" s="9">
        <v>8000</v>
      </c>
    </row>
    <row r="50" spans="1:31" ht="15.75" thickBot="1" x14ac:dyDescent="0.3">
      <c r="A50" s="8" t="s">
        <v>106</v>
      </c>
      <c r="B50" s="9">
        <v>14</v>
      </c>
      <c r="C50" s="9">
        <v>18</v>
      </c>
      <c r="D50" s="9">
        <v>16</v>
      </c>
      <c r="E50" s="9">
        <v>18</v>
      </c>
      <c r="F50" s="9">
        <v>14</v>
      </c>
      <c r="G50" s="9">
        <v>19</v>
      </c>
      <c r="H50" s="9">
        <v>8</v>
      </c>
      <c r="I50" s="9">
        <v>6</v>
      </c>
      <c r="J50" s="9">
        <v>6</v>
      </c>
      <c r="K50" s="9">
        <v>5</v>
      </c>
      <c r="L50" s="9">
        <v>8</v>
      </c>
      <c r="M50" s="9">
        <v>5</v>
      </c>
      <c r="N50" s="9">
        <v>17</v>
      </c>
      <c r="O50" s="9">
        <v>7</v>
      </c>
      <c r="P50" s="9">
        <v>19</v>
      </c>
      <c r="Q50" s="9">
        <v>9</v>
      </c>
      <c r="R50" s="9">
        <v>5</v>
      </c>
      <c r="S50" s="9">
        <v>7</v>
      </c>
      <c r="T50" s="9">
        <v>5</v>
      </c>
      <c r="U50" s="9">
        <v>9</v>
      </c>
      <c r="V50" s="9">
        <v>4</v>
      </c>
      <c r="W50" s="9">
        <v>15</v>
      </c>
      <c r="X50" s="9">
        <v>17</v>
      </c>
      <c r="Y50" s="9">
        <v>17</v>
      </c>
      <c r="Z50" s="9">
        <v>18</v>
      </c>
      <c r="AA50" s="9">
        <v>15</v>
      </c>
      <c r="AB50" s="9">
        <v>18</v>
      </c>
      <c r="AC50" s="9">
        <v>6</v>
      </c>
      <c r="AD50" s="9">
        <v>16</v>
      </c>
      <c r="AE50" s="9">
        <v>9000</v>
      </c>
    </row>
    <row r="51" spans="1:31" ht="15.75" thickBot="1" x14ac:dyDescent="0.3">
      <c r="A51" s="8" t="s">
        <v>107</v>
      </c>
      <c r="B51" s="9">
        <v>22</v>
      </c>
      <c r="C51" s="9">
        <v>21</v>
      </c>
      <c r="D51" s="9">
        <v>22</v>
      </c>
      <c r="E51" s="9">
        <v>22</v>
      </c>
      <c r="F51" s="9">
        <v>21</v>
      </c>
      <c r="G51" s="9">
        <v>22</v>
      </c>
      <c r="H51" s="9">
        <v>1</v>
      </c>
      <c r="I51" s="9">
        <v>3</v>
      </c>
      <c r="J51" s="9">
        <v>1</v>
      </c>
      <c r="K51" s="9">
        <v>1</v>
      </c>
      <c r="L51" s="9">
        <v>2</v>
      </c>
      <c r="M51" s="9">
        <v>2</v>
      </c>
      <c r="N51" s="9">
        <v>22</v>
      </c>
      <c r="O51" s="9">
        <v>1</v>
      </c>
      <c r="P51" s="9">
        <v>17</v>
      </c>
      <c r="Q51" s="9">
        <v>1</v>
      </c>
      <c r="R51" s="9">
        <v>2</v>
      </c>
      <c r="S51" s="9">
        <v>1</v>
      </c>
      <c r="T51" s="9">
        <v>1</v>
      </c>
      <c r="U51" s="9">
        <v>2</v>
      </c>
      <c r="V51" s="9">
        <v>1</v>
      </c>
      <c r="W51" s="9">
        <v>22</v>
      </c>
      <c r="X51" s="9">
        <v>20</v>
      </c>
      <c r="Y51" s="9">
        <v>22</v>
      </c>
      <c r="Z51" s="9">
        <v>22</v>
      </c>
      <c r="AA51" s="9">
        <v>21</v>
      </c>
      <c r="AB51" s="9">
        <v>21</v>
      </c>
      <c r="AC51" s="9">
        <v>1</v>
      </c>
      <c r="AD51" s="9">
        <v>22</v>
      </c>
      <c r="AE51" s="9">
        <v>9000</v>
      </c>
    </row>
    <row r="52" spans="1:31" ht="15.75" thickBot="1" x14ac:dyDescent="0.3">
      <c r="A52" s="8" t="s">
        <v>108</v>
      </c>
      <c r="B52" s="9">
        <v>19</v>
      </c>
      <c r="C52" s="9">
        <v>19</v>
      </c>
      <c r="D52" s="9">
        <v>20</v>
      </c>
      <c r="E52" s="9">
        <v>20</v>
      </c>
      <c r="F52" s="9">
        <v>21</v>
      </c>
      <c r="G52" s="9">
        <v>18</v>
      </c>
      <c r="H52" s="9">
        <v>3</v>
      </c>
      <c r="I52" s="9">
        <v>5</v>
      </c>
      <c r="J52" s="9">
        <v>2</v>
      </c>
      <c r="K52" s="9">
        <v>3</v>
      </c>
      <c r="L52" s="9">
        <v>2</v>
      </c>
      <c r="M52" s="9">
        <v>5</v>
      </c>
      <c r="N52" s="9">
        <v>20</v>
      </c>
      <c r="O52" s="9">
        <v>3</v>
      </c>
      <c r="P52" s="9">
        <v>3</v>
      </c>
      <c r="Q52" s="9">
        <v>4</v>
      </c>
      <c r="R52" s="9">
        <v>4</v>
      </c>
      <c r="S52" s="9">
        <v>3</v>
      </c>
      <c r="T52" s="9">
        <v>3</v>
      </c>
      <c r="U52" s="9">
        <v>2</v>
      </c>
      <c r="V52" s="9">
        <v>5</v>
      </c>
      <c r="W52" s="9">
        <v>20</v>
      </c>
      <c r="X52" s="9">
        <v>18</v>
      </c>
      <c r="Y52" s="9">
        <v>21</v>
      </c>
      <c r="Z52" s="9">
        <v>20</v>
      </c>
      <c r="AA52" s="9">
        <v>21</v>
      </c>
      <c r="AB52" s="9">
        <v>18</v>
      </c>
      <c r="AC52" s="9">
        <v>3</v>
      </c>
      <c r="AD52" s="9">
        <v>20</v>
      </c>
      <c r="AE52" s="9">
        <v>11000</v>
      </c>
    </row>
    <row r="53" spans="1:31" ht="15.75" thickBot="1" x14ac:dyDescent="0.3">
      <c r="A53" s="8" t="s">
        <v>109</v>
      </c>
      <c r="B53" s="9">
        <v>20</v>
      </c>
      <c r="C53" s="9">
        <v>15</v>
      </c>
      <c r="D53" s="9">
        <v>19</v>
      </c>
      <c r="E53" s="9">
        <v>20</v>
      </c>
      <c r="F53" s="9">
        <v>19</v>
      </c>
      <c r="G53" s="9">
        <v>20</v>
      </c>
      <c r="H53" s="9">
        <v>3</v>
      </c>
      <c r="I53" s="9">
        <v>8</v>
      </c>
      <c r="J53" s="9">
        <v>4</v>
      </c>
      <c r="K53" s="9">
        <v>3</v>
      </c>
      <c r="L53" s="9">
        <v>4</v>
      </c>
      <c r="M53" s="9">
        <v>3</v>
      </c>
      <c r="N53" s="9">
        <v>20</v>
      </c>
      <c r="O53" s="9">
        <v>4</v>
      </c>
      <c r="P53" s="9">
        <v>12</v>
      </c>
      <c r="Q53" s="9">
        <v>3</v>
      </c>
      <c r="R53" s="9">
        <v>8</v>
      </c>
      <c r="S53" s="9">
        <v>4</v>
      </c>
      <c r="T53" s="9">
        <v>3</v>
      </c>
      <c r="U53" s="9">
        <v>4</v>
      </c>
      <c r="V53" s="9">
        <v>3</v>
      </c>
      <c r="W53" s="9">
        <v>20</v>
      </c>
      <c r="X53" s="9">
        <v>15</v>
      </c>
      <c r="Y53" s="9">
        <v>19</v>
      </c>
      <c r="Z53" s="9">
        <v>20</v>
      </c>
      <c r="AA53" s="9">
        <v>19</v>
      </c>
      <c r="AB53" s="9">
        <v>20</v>
      </c>
      <c r="AC53" s="9">
        <v>3</v>
      </c>
      <c r="AD53" s="9">
        <v>19</v>
      </c>
      <c r="AE53" s="9">
        <v>9000</v>
      </c>
    </row>
    <row r="54" spans="1:31" ht="15.75" thickBot="1" x14ac:dyDescent="0.3">
      <c r="A54" s="8" t="s">
        <v>110</v>
      </c>
      <c r="B54" s="9">
        <v>9</v>
      </c>
      <c r="C54" s="9">
        <v>6</v>
      </c>
      <c r="D54" s="9">
        <v>10</v>
      </c>
      <c r="E54" s="9">
        <v>11</v>
      </c>
      <c r="F54" s="9">
        <v>10</v>
      </c>
      <c r="G54" s="9">
        <v>11</v>
      </c>
      <c r="H54" s="9">
        <v>14</v>
      </c>
      <c r="I54" s="9">
        <v>17</v>
      </c>
      <c r="J54" s="9">
        <v>13</v>
      </c>
      <c r="K54" s="9">
        <v>12</v>
      </c>
      <c r="L54" s="9">
        <v>13</v>
      </c>
      <c r="M54" s="9">
        <v>13</v>
      </c>
      <c r="N54" s="9">
        <v>11</v>
      </c>
      <c r="O54" s="9">
        <v>13</v>
      </c>
      <c r="P54" s="9">
        <v>15</v>
      </c>
      <c r="Q54" s="9">
        <v>14</v>
      </c>
      <c r="R54" s="9">
        <v>17</v>
      </c>
      <c r="S54" s="9">
        <v>13</v>
      </c>
      <c r="T54" s="9">
        <v>12</v>
      </c>
      <c r="U54" s="9">
        <v>13</v>
      </c>
      <c r="V54" s="9">
        <v>12</v>
      </c>
      <c r="W54" s="9">
        <v>9</v>
      </c>
      <c r="X54" s="9">
        <v>6</v>
      </c>
      <c r="Y54" s="9">
        <v>10</v>
      </c>
      <c r="Z54" s="9">
        <v>11</v>
      </c>
      <c r="AA54" s="9">
        <v>10</v>
      </c>
      <c r="AB54" s="9">
        <v>10</v>
      </c>
      <c r="AC54" s="9">
        <v>12</v>
      </c>
      <c r="AD54" s="9">
        <v>10</v>
      </c>
      <c r="AE54" s="9">
        <v>12000</v>
      </c>
    </row>
    <row r="55" spans="1:31" ht="15.75" thickBot="1" x14ac:dyDescent="0.3">
      <c r="A55" s="8" t="s">
        <v>111</v>
      </c>
      <c r="B55" s="9">
        <v>5</v>
      </c>
      <c r="C55" s="9">
        <v>7</v>
      </c>
      <c r="D55" s="9">
        <v>5</v>
      </c>
      <c r="E55" s="9">
        <v>11</v>
      </c>
      <c r="F55" s="9">
        <v>6</v>
      </c>
      <c r="G55" s="9">
        <v>8</v>
      </c>
      <c r="H55" s="9">
        <v>18</v>
      </c>
      <c r="I55" s="9">
        <v>16</v>
      </c>
      <c r="J55" s="9">
        <v>18</v>
      </c>
      <c r="K55" s="9">
        <v>12</v>
      </c>
      <c r="L55" s="9">
        <v>16</v>
      </c>
      <c r="M55" s="9">
        <v>16</v>
      </c>
      <c r="N55" s="9">
        <v>9</v>
      </c>
      <c r="O55" s="9">
        <v>15</v>
      </c>
      <c r="P55" s="9">
        <v>9</v>
      </c>
      <c r="Q55" s="9">
        <v>18</v>
      </c>
      <c r="R55" s="9">
        <v>16</v>
      </c>
      <c r="S55" s="9">
        <v>18</v>
      </c>
      <c r="T55" s="9">
        <v>12</v>
      </c>
      <c r="U55" s="9">
        <v>17</v>
      </c>
      <c r="V55" s="9">
        <v>15</v>
      </c>
      <c r="W55" s="9">
        <v>5</v>
      </c>
      <c r="X55" s="9">
        <v>7</v>
      </c>
      <c r="Y55" s="9">
        <v>5</v>
      </c>
      <c r="Z55" s="9">
        <v>11</v>
      </c>
      <c r="AA55" s="9">
        <v>7</v>
      </c>
      <c r="AB55" s="9">
        <v>7</v>
      </c>
      <c r="AC55" s="9">
        <v>14</v>
      </c>
      <c r="AD55" s="9">
        <v>8</v>
      </c>
      <c r="AE55" s="9">
        <v>11000</v>
      </c>
    </row>
    <row r="56" spans="1:31" ht="15.75" thickBot="1" x14ac:dyDescent="0.3">
      <c r="A56" s="8" t="s">
        <v>112</v>
      </c>
      <c r="B56" s="9">
        <v>12</v>
      </c>
      <c r="C56" s="9">
        <v>2</v>
      </c>
      <c r="D56" s="9">
        <v>7</v>
      </c>
      <c r="E56" s="9">
        <v>5</v>
      </c>
      <c r="F56" s="9">
        <v>7</v>
      </c>
      <c r="G56" s="9">
        <v>3</v>
      </c>
      <c r="H56" s="9">
        <v>11</v>
      </c>
      <c r="I56" s="9">
        <v>21</v>
      </c>
      <c r="J56" s="9">
        <v>16</v>
      </c>
      <c r="K56" s="9">
        <v>17</v>
      </c>
      <c r="L56" s="9">
        <v>16</v>
      </c>
      <c r="M56" s="9">
        <v>20</v>
      </c>
      <c r="N56" s="9">
        <v>6</v>
      </c>
      <c r="O56" s="9">
        <v>19</v>
      </c>
      <c r="P56" s="9">
        <v>21</v>
      </c>
      <c r="Q56" s="9">
        <v>11</v>
      </c>
      <c r="R56" s="9">
        <v>21</v>
      </c>
      <c r="S56" s="9">
        <v>16</v>
      </c>
      <c r="T56" s="9">
        <v>18</v>
      </c>
      <c r="U56" s="9">
        <v>16</v>
      </c>
      <c r="V56" s="9">
        <v>20</v>
      </c>
      <c r="W56" s="9">
        <v>12</v>
      </c>
      <c r="X56" s="9">
        <v>2</v>
      </c>
      <c r="Y56" s="9">
        <v>7</v>
      </c>
      <c r="Z56" s="9">
        <v>6</v>
      </c>
      <c r="AA56" s="9">
        <v>7</v>
      </c>
      <c r="AB56" s="9">
        <v>3</v>
      </c>
      <c r="AC56" s="9">
        <v>17</v>
      </c>
      <c r="AD56" s="9">
        <v>4</v>
      </c>
      <c r="AE56" s="9">
        <v>12000</v>
      </c>
    </row>
    <row r="57" spans="1:31" ht="15.75" thickBot="1" x14ac:dyDescent="0.3">
      <c r="A57" s="8" t="s">
        <v>113</v>
      </c>
      <c r="B57" s="9">
        <v>1</v>
      </c>
      <c r="C57" s="9">
        <v>2</v>
      </c>
      <c r="D57" s="9">
        <v>1</v>
      </c>
      <c r="E57" s="9">
        <v>1</v>
      </c>
      <c r="F57" s="9">
        <v>1</v>
      </c>
      <c r="G57" s="9">
        <v>2</v>
      </c>
      <c r="H57" s="9">
        <v>22</v>
      </c>
      <c r="I57" s="9">
        <v>22</v>
      </c>
      <c r="J57" s="9">
        <v>21</v>
      </c>
      <c r="K57" s="9">
        <v>22</v>
      </c>
      <c r="L57" s="9">
        <v>21</v>
      </c>
      <c r="M57" s="9">
        <v>22</v>
      </c>
      <c r="N57" s="9">
        <v>1</v>
      </c>
      <c r="O57" s="9">
        <v>22</v>
      </c>
      <c r="P57" s="9">
        <v>7</v>
      </c>
      <c r="Q57" s="9">
        <v>22</v>
      </c>
      <c r="R57" s="9">
        <v>21</v>
      </c>
      <c r="S57" s="9">
        <v>22</v>
      </c>
      <c r="T57" s="9">
        <v>22</v>
      </c>
      <c r="U57" s="9">
        <v>22</v>
      </c>
      <c r="V57" s="9">
        <v>21</v>
      </c>
      <c r="W57" s="9">
        <v>1</v>
      </c>
      <c r="X57" s="9">
        <v>1</v>
      </c>
      <c r="Y57" s="9">
        <v>2</v>
      </c>
      <c r="Z57" s="9">
        <v>1</v>
      </c>
      <c r="AA57" s="9">
        <v>2</v>
      </c>
      <c r="AB57" s="9">
        <v>1</v>
      </c>
      <c r="AC57" s="9">
        <v>22</v>
      </c>
      <c r="AD57" s="9">
        <v>1</v>
      </c>
      <c r="AE57" s="9">
        <v>15000</v>
      </c>
    </row>
    <row r="58" spans="1:31" ht="15.75" thickBot="1" x14ac:dyDescent="0.3">
      <c r="A58" s="8" t="s">
        <v>114</v>
      </c>
      <c r="B58" s="9">
        <v>5</v>
      </c>
      <c r="C58" s="9">
        <v>5</v>
      </c>
      <c r="D58" s="9">
        <v>8</v>
      </c>
      <c r="E58" s="9">
        <v>4</v>
      </c>
      <c r="F58" s="9">
        <v>9</v>
      </c>
      <c r="G58" s="9">
        <v>7</v>
      </c>
      <c r="H58" s="9">
        <v>17</v>
      </c>
      <c r="I58" s="9">
        <v>19</v>
      </c>
      <c r="J58" s="9">
        <v>15</v>
      </c>
      <c r="K58" s="9">
        <v>19</v>
      </c>
      <c r="L58" s="9">
        <v>13</v>
      </c>
      <c r="M58" s="9">
        <v>16</v>
      </c>
      <c r="N58" s="9">
        <v>5</v>
      </c>
      <c r="O58" s="9">
        <v>18</v>
      </c>
      <c r="P58" s="9">
        <v>9</v>
      </c>
      <c r="Q58" s="9">
        <v>18</v>
      </c>
      <c r="R58" s="9">
        <v>18</v>
      </c>
      <c r="S58" s="9">
        <v>15</v>
      </c>
      <c r="T58" s="9">
        <v>19</v>
      </c>
      <c r="U58" s="9">
        <v>14</v>
      </c>
      <c r="V58" s="9">
        <v>16</v>
      </c>
      <c r="W58" s="9">
        <v>6</v>
      </c>
      <c r="X58" s="9">
        <v>4</v>
      </c>
      <c r="Y58" s="9">
        <v>8</v>
      </c>
      <c r="Z58" s="9">
        <v>4</v>
      </c>
      <c r="AA58" s="9">
        <v>10</v>
      </c>
      <c r="AB58" s="9">
        <v>7</v>
      </c>
      <c r="AC58" s="9">
        <v>18</v>
      </c>
      <c r="AD58" s="9">
        <v>5</v>
      </c>
      <c r="AE58" s="9">
        <v>13000</v>
      </c>
    </row>
    <row r="59" spans="1:31" ht="15.75" thickBot="1" x14ac:dyDescent="0.3">
      <c r="A59" s="8" t="s">
        <v>115</v>
      </c>
      <c r="B59" s="9">
        <v>12</v>
      </c>
      <c r="C59" s="9">
        <v>7</v>
      </c>
      <c r="D59" s="9">
        <v>5</v>
      </c>
      <c r="E59" s="9">
        <v>6</v>
      </c>
      <c r="F59" s="9">
        <v>6</v>
      </c>
      <c r="G59" s="9">
        <v>5</v>
      </c>
      <c r="H59" s="9">
        <v>10</v>
      </c>
      <c r="I59" s="9">
        <v>16</v>
      </c>
      <c r="J59" s="9">
        <v>18</v>
      </c>
      <c r="K59" s="9">
        <v>16</v>
      </c>
      <c r="L59" s="9">
        <v>16</v>
      </c>
      <c r="M59" s="9">
        <v>19</v>
      </c>
      <c r="N59" s="9">
        <v>6</v>
      </c>
      <c r="O59" s="9">
        <v>17</v>
      </c>
      <c r="P59" s="9">
        <v>13</v>
      </c>
      <c r="Q59" s="9">
        <v>11</v>
      </c>
      <c r="R59" s="9">
        <v>16</v>
      </c>
      <c r="S59" s="9">
        <v>18</v>
      </c>
      <c r="T59" s="9">
        <v>17</v>
      </c>
      <c r="U59" s="9">
        <v>17</v>
      </c>
      <c r="V59" s="9">
        <v>18</v>
      </c>
      <c r="W59" s="9">
        <v>13</v>
      </c>
      <c r="X59" s="9">
        <v>7</v>
      </c>
      <c r="Y59" s="9">
        <v>5</v>
      </c>
      <c r="Z59" s="9">
        <v>7</v>
      </c>
      <c r="AA59" s="9">
        <v>7</v>
      </c>
      <c r="AB59" s="9">
        <v>4</v>
      </c>
      <c r="AC59" s="9">
        <v>17</v>
      </c>
      <c r="AD59" s="9">
        <v>6</v>
      </c>
      <c r="AE59" s="9">
        <v>11000</v>
      </c>
    </row>
    <row r="60" spans="1:31" ht="15.75" thickBot="1" x14ac:dyDescent="0.3">
      <c r="A60" s="8" t="s">
        <v>116</v>
      </c>
      <c r="B60" s="9">
        <v>4</v>
      </c>
      <c r="C60" s="9">
        <v>10</v>
      </c>
      <c r="D60" s="9">
        <v>4</v>
      </c>
      <c r="E60" s="9">
        <v>4</v>
      </c>
      <c r="F60" s="9">
        <v>4</v>
      </c>
      <c r="G60" s="9">
        <v>6</v>
      </c>
      <c r="H60" s="9">
        <v>19</v>
      </c>
      <c r="I60" s="9">
        <v>14</v>
      </c>
      <c r="J60" s="9">
        <v>18</v>
      </c>
      <c r="K60" s="9">
        <v>19</v>
      </c>
      <c r="L60" s="9">
        <v>18</v>
      </c>
      <c r="M60" s="9">
        <v>17</v>
      </c>
      <c r="N60" s="9">
        <v>4</v>
      </c>
      <c r="O60" s="9">
        <v>18</v>
      </c>
      <c r="P60" s="9">
        <v>5</v>
      </c>
      <c r="Q60" s="9">
        <v>19</v>
      </c>
      <c r="R60" s="9">
        <v>13</v>
      </c>
      <c r="S60" s="9">
        <v>19</v>
      </c>
      <c r="T60" s="9">
        <v>19</v>
      </c>
      <c r="U60" s="9">
        <v>19</v>
      </c>
      <c r="V60" s="9">
        <v>17</v>
      </c>
      <c r="W60" s="9">
        <v>4</v>
      </c>
      <c r="X60" s="9">
        <v>9</v>
      </c>
      <c r="Y60" s="9">
        <v>5</v>
      </c>
      <c r="Z60" s="9">
        <v>4</v>
      </c>
      <c r="AA60" s="9">
        <v>5</v>
      </c>
      <c r="AB60" s="9">
        <v>6</v>
      </c>
      <c r="AC60" s="9">
        <v>19</v>
      </c>
      <c r="AD60" s="9">
        <v>5</v>
      </c>
      <c r="AE60" s="9">
        <v>11000</v>
      </c>
    </row>
    <row r="61" spans="1:31" ht="15.75" thickBot="1" x14ac:dyDescent="0.3">
      <c r="A61" s="8" t="s">
        <v>117</v>
      </c>
      <c r="B61" s="9">
        <v>6</v>
      </c>
      <c r="C61" s="9">
        <v>19</v>
      </c>
      <c r="D61" s="9">
        <v>16</v>
      </c>
      <c r="E61" s="9">
        <v>12</v>
      </c>
      <c r="F61" s="9">
        <v>15</v>
      </c>
      <c r="G61" s="9">
        <v>15</v>
      </c>
      <c r="H61" s="9">
        <v>17</v>
      </c>
      <c r="I61" s="9">
        <v>4</v>
      </c>
      <c r="J61" s="9">
        <v>7</v>
      </c>
      <c r="K61" s="9">
        <v>10</v>
      </c>
      <c r="L61" s="9">
        <v>8</v>
      </c>
      <c r="M61" s="9">
        <v>8</v>
      </c>
      <c r="N61" s="9">
        <v>14</v>
      </c>
      <c r="O61" s="9">
        <v>10</v>
      </c>
      <c r="P61" s="9">
        <v>18</v>
      </c>
      <c r="Q61" s="9">
        <v>17</v>
      </c>
      <c r="R61" s="9">
        <v>4</v>
      </c>
      <c r="S61" s="9">
        <v>7</v>
      </c>
      <c r="T61" s="9">
        <v>11</v>
      </c>
      <c r="U61" s="9">
        <v>8</v>
      </c>
      <c r="V61" s="9">
        <v>8</v>
      </c>
      <c r="W61" s="9">
        <v>6</v>
      </c>
      <c r="X61" s="9">
        <v>19</v>
      </c>
      <c r="Y61" s="9">
        <v>16</v>
      </c>
      <c r="Z61" s="9">
        <v>13</v>
      </c>
      <c r="AA61" s="9">
        <v>15</v>
      </c>
      <c r="AB61" s="9">
        <v>15</v>
      </c>
      <c r="AC61" s="9">
        <v>9</v>
      </c>
      <c r="AD61" s="9">
        <v>13</v>
      </c>
      <c r="AE61" s="9">
        <v>8000</v>
      </c>
    </row>
    <row r="62" spans="1:31" ht="15.75" thickBot="1" x14ac:dyDescent="0.3">
      <c r="A62" s="8" t="s">
        <v>118</v>
      </c>
      <c r="B62" s="9">
        <v>2</v>
      </c>
      <c r="C62" s="9">
        <v>3</v>
      </c>
      <c r="D62" s="9">
        <v>5</v>
      </c>
      <c r="E62" s="9">
        <v>2</v>
      </c>
      <c r="F62" s="9">
        <v>5</v>
      </c>
      <c r="G62" s="9">
        <v>6</v>
      </c>
      <c r="H62" s="9">
        <v>20</v>
      </c>
      <c r="I62" s="9">
        <v>20</v>
      </c>
      <c r="J62" s="9">
        <v>18</v>
      </c>
      <c r="K62" s="9">
        <v>21</v>
      </c>
      <c r="L62" s="9">
        <v>17</v>
      </c>
      <c r="M62" s="9">
        <v>18</v>
      </c>
      <c r="N62" s="9">
        <v>3</v>
      </c>
      <c r="O62" s="9">
        <v>20</v>
      </c>
      <c r="P62" s="9">
        <v>5</v>
      </c>
      <c r="Q62" s="9">
        <v>21</v>
      </c>
      <c r="R62" s="9">
        <v>20</v>
      </c>
      <c r="S62" s="9">
        <v>18</v>
      </c>
      <c r="T62" s="9">
        <v>21</v>
      </c>
      <c r="U62" s="9">
        <v>18</v>
      </c>
      <c r="V62" s="9">
        <v>17</v>
      </c>
      <c r="W62" s="9">
        <v>3</v>
      </c>
      <c r="X62" s="9">
        <v>3</v>
      </c>
      <c r="Y62" s="9">
        <v>5</v>
      </c>
      <c r="Z62" s="9">
        <v>2</v>
      </c>
      <c r="AA62" s="9">
        <v>6</v>
      </c>
      <c r="AB62" s="9">
        <v>5</v>
      </c>
      <c r="AC62" s="9">
        <v>20</v>
      </c>
      <c r="AD62" s="9">
        <v>3</v>
      </c>
      <c r="AE62" s="9">
        <v>13000</v>
      </c>
    </row>
    <row r="63" spans="1:31" ht="15.75" thickBot="1" x14ac:dyDescent="0.3">
      <c r="A63" s="8" t="s">
        <v>119</v>
      </c>
      <c r="B63" s="9">
        <v>7</v>
      </c>
      <c r="C63" s="9">
        <v>10</v>
      </c>
      <c r="D63" s="9">
        <v>8</v>
      </c>
      <c r="E63" s="9">
        <v>6</v>
      </c>
      <c r="F63" s="9">
        <v>6</v>
      </c>
      <c r="G63" s="9">
        <v>11</v>
      </c>
      <c r="H63" s="9">
        <v>16</v>
      </c>
      <c r="I63" s="9">
        <v>14</v>
      </c>
      <c r="J63" s="9">
        <v>15</v>
      </c>
      <c r="K63" s="9">
        <v>17</v>
      </c>
      <c r="L63" s="9">
        <v>17</v>
      </c>
      <c r="M63" s="9">
        <v>12</v>
      </c>
      <c r="N63" s="9">
        <v>7</v>
      </c>
      <c r="O63" s="9">
        <v>16</v>
      </c>
      <c r="P63" s="9">
        <v>6</v>
      </c>
      <c r="Q63" s="9">
        <v>16</v>
      </c>
      <c r="R63" s="9">
        <v>13</v>
      </c>
      <c r="S63" s="9">
        <v>15</v>
      </c>
      <c r="T63" s="9">
        <v>17</v>
      </c>
      <c r="U63" s="9">
        <v>17</v>
      </c>
      <c r="V63" s="9">
        <v>12</v>
      </c>
      <c r="W63" s="9">
        <v>7</v>
      </c>
      <c r="X63" s="9">
        <v>9</v>
      </c>
      <c r="Y63" s="9">
        <v>8</v>
      </c>
      <c r="Z63" s="9">
        <v>6</v>
      </c>
      <c r="AA63" s="9">
        <v>6</v>
      </c>
      <c r="AB63" s="9">
        <v>11</v>
      </c>
      <c r="AC63" s="9">
        <v>16</v>
      </c>
      <c r="AD63" s="9">
        <v>7</v>
      </c>
      <c r="AE63" s="9">
        <v>11000</v>
      </c>
    </row>
    <row r="64" spans="1:31" ht="15.75" thickBot="1" x14ac:dyDescent="0.3">
      <c r="A64" s="8" t="s">
        <v>120</v>
      </c>
      <c r="B64" s="9">
        <v>2</v>
      </c>
      <c r="C64" s="9">
        <v>3</v>
      </c>
      <c r="D64" s="9">
        <v>3</v>
      </c>
      <c r="E64" s="9">
        <v>2</v>
      </c>
      <c r="F64" s="9">
        <v>4</v>
      </c>
      <c r="G64" s="9">
        <v>5</v>
      </c>
      <c r="H64" s="9">
        <v>21</v>
      </c>
      <c r="I64" s="9">
        <v>20</v>
      </c>
      <c r="J64" s="9">
        <v>20</v>
      </c>
      <c r="K64" s="9">
        <v>21</v>
      </c>
      <c r="L64" s="9">
        <v>19</v>
      </c>
      <c r="M64" s="9">
        <v>18</v>
      </c>
      <c r="N64" s="9">
        <v>2</v>
      </c>
      <c r="O64" s="9">
        <v>20</v>
      </c>
      <c r="P64" s="9">
        <v>4</v>
      </c>
      <c r="Q64" s="9">
        <v>21</v>
      </c>
      <c r="R64" s="9">
        <v>20</v>
      </c>
      <c r="S64" s="9">
        <v>20</v>
      </c>
      <c r="T64" s="9">
        <v>21</v>
      </c>
      <c r="U64" s="9">
        <v>19</v>
      </c>
      <c r="V64" s="9">
        <v>18</v>
      </c>
      <c r="W64" s="9">
        <v>2</v>
      </c>
      <c r="X64" s="9">
        <v>3</v>
      </c>
      <c r="Y64" s="9">
        <v>3</v>
      </c>
      <c r="Z64" s="9">
        <v>2</v>
      </c>
      <c r="AA64" s="9">
        <v>4</v>
      </c>
      <c r="AB64" s="9">
        <v>5</v>
      </c>
      <c r="AC64" s="9">
        <v>21</v>
      </c>
      <c r="AD64" s="9">
        <v>3</v>
      </c>
      <c r="AE64" s="9">
        <v>13000</v>
      </c>
    </row>
    <row r="65" spans="1:31" ht="15.75" thickBot="1" x14ac:dyDescent="0.3">
      <c r="A65" s="8" t="s">
        <v>121</v>
      </c>
      <c r="B65" s="9">
        <v>10</v>
      </c>
      <c r="C65" s="9">
        <v>8</v>
      </c>
      <c r="D65" s="9">
        <v>11</v>
      </c>
      <c r="E65" s="9">
        <v>8</v>
      </c>
      <c r="F65" s="9">
        <v>9</v>
      </c>
      <c r="G65" s="9">
        <v>12</v>
      </c>
      <c r="H65" s="9">
        <v>13</v>
      </c>
      <c r="I65" s="9">
        <v>15</v>
      </c>
      <c r="J65" s="9">
        <v>12</v>
      </c>
      <c r="K65" s="9">
        <v>15</v>
      </c>
      <c r="L65" s="9">
        <v>14</v>
      </c>
      <c r="M65" s="9">
        <v>11</v>
      </c>
      <c r="N65" s="9">
        <v>9</v>
      </c>
      <c r="O65" s="9">
        <v>14</v>
      </c>
      <c r="P65" s="9">
        <v>11</v>
      </c>
      <c r="Q65" s="9">
        <v>13</v>
      </c>
      <c r="R65" s="9">
        <v>15</v>
      </c>
      <c r="S65" s="9">
        <v>12</v>
      </c>
      <c r="T65" s="9">
        <v>15</v>
      </c>
      <c r="U65" s="9">
        <v>14</v>
      </c>
      <c r="V65" s="9">
        <v>11</v>
      </c>
      <c r="W65" s="9">
        <v>10</v>
      </c>
      <c r="X65" s="9">
        <v>8</v>
      </c>
      <c r="Y65" s="9">
        <v>11</v>
      </c>
      <c r="Z65" s="9">
        <v>8</v>
      </c>
      <c r="AA65" s="9">
        <v>9</v>
      </c>
      <c r="AB65" s="9">
        <v>12</v>
      </c>
      <c r="AC65" s="9">
        <v>14</v>
      </c>
      <c r="AD65" s="9">
        <v>9</v>
      </c>
      <c r="AE65" s="9">
        <v>14000</v>
      </c>
    </row>
    <row r="66" spans="1:31" ht="15.75" thickBot="1" x14ac:dyDescent="0.3">
      <c r="A66" s="8" t="s">
        <v>122</v>
      </c>
      <c r="B66" s="9">
        <v>20</v>
      </c>
      <c r="C66" s="9">
        <v>22</v>
      </c>
      <c r="D66" s="9">
        <v>22</v>
      </c>
      <c r="E66" s="9">
        <v>22</v>
      </c>
      <c r="F66" s="9">
        <v>22</v>
      </c>
      <c r="G66" s="9">
        <v>22</v>
      </c>
      <c r="H66" s="9">
        <v>2</v>
      </c>
      <c r="I66" s="9">
        <v>2</v>
      </c>
      <c r="J66" s="9">
        <v>1</v>
      </c>
      <c r="K66" s="9">
        <v>1</v>
      </c>
      <c r="L66" s="9">
        <v>1</v>
      </c>
      <c r="M66" s="9">
        <v>2</v>
      </c>
      <c r="N66" s="9">
        <v>22</v>
      </c>
      <c r="O66" s="9">
        <v>1</v>
      </c>
      <c r="P66" s="9">
        <v>8</v>
      </c>
      <c r="Q66" s="9">
        <v>3</v>
      </c>
      <c r="R66" s="9">
        <v>1</v>
      </c>
      <c r="S66" s="9">
        <v>1</v>
      </c>
      <c r="T66" s="9">
        <v>1</v>
      </c>
      <c r="U66" s="9">
        <v>1</v>
      </c>
      <c r="V66" s="9">
        <v>1</v>
      </c>
      <c r="W66" s="9">
        <v>21</v>
      </c>
      <c r="X66" s="9">
        <v>21</v>
      </c>
      <c r="Y66" s="9">
        <v>22</v>
      </c>
      <c r="Z66" s="9">
        <v>22</v>
      </c>
      <c r="AA66" s="9">
        <v>22</v>
      </c>
      <c r="AB66" s="9">
        <v>21</v>
      </c>
      <c r="AC66" s="9">
        <v>1</v>
      </c>
      <c r="AD66" s="9">
        <v>22</v>
      </c>
      <c r="AE66" s="9">
        <v>7000</v>
      </c>
    </row>
    <row r="67" spans="1:31" ht="15.75" thickBot="1" x14ac:dyDescent="0.3">
      <c r="A67" s="8" t="s">
        <v>123</v>
      </c>
      <c r="B67" s="9">
        <v>19</v>
      </c>
      <c r="C67" s="9">
        <v>16</v>
      </c>
      <c r="D67" s="9">
        <v>19</v>
      </c>
      <c r="E67" s="9">
        <v>18</v>
      </c>
      <c r="F67" s="9">
        <v>19</v>
      </c>
      <c r="G67" s="9">
        <v>18</v>
      </c>
      <c r="H67" s="9">
        <v>4</v>
      </c>
      <c r="I67" s="9">
        <v>8</v>
      </c>
      <c r="J67" s="9">
        <v>4</v>
      </c>
      <c r="K67" s="9">
        <v>5</v>
      </c>
      <c r="L67" s="9">
        <v>4</v>
      </c>
      <c r="M67" s="9">
        <v>6</v>
      </c>
      <c r="N67" s="9">
        <v>18</v>
      </c>
      <c r="O67" s="9">
        <v>5</v>
      </c>
      <c r="P67" s="9">
        <v>8</v>
      </c>
      <c r="Q67" s="9">
        <v>4</v>
      </c>
      <c r="R67" s="9">
        <v>7</v>
      </c>
      <c r="S67" s="9">
        <v>4</v>
      </c>
      <c r="T67" s="9">
        <v>5</v>
      </c>
      <c r="U67" s="9">
        <v>4</v>
      </c>
      <c r="V67" s="9">
        <v>5</v>
      </c>
      <c r="W67" s="9">
        <v>19</v>
      </c>
      <c r="X67" s="9">
        <v>15</v>
      </c>
      <c r="Y67" s="9">
        <v>19</v>
      </c>
      <c r="Z67" s="9">
        <v>18</v>
      </c>
      <c r="AA67" s="9">
        <v>19</v>
      </c>
      <c r="AB67" s="9">
        <v>17</v>
      </c>
      <c r="AC67" s="9">
        <v>5</v>
      </c>
      <c r="AD67" s="9">
        <v>18</v>
      </c>
      <c r="AE67" s="9">
        <v>7000</v>
      </c>
    </row>
    <row r="68" spans="1:31" ht="15.75" thickBot="1" x14ac:dyDescent="0.3">
      <c r="A68" s="8" t="s">
        <v>124</v>
      </c>
      <c r="B68" s="9">
        <v>21</v>
      </c>
      <c r="C68" s="9">
        <v>11</v>
      </c>
      <c r="D68" s="9">
        <v>20</v>
      </c>
      <c r="E68" s="9">
        <v>19</v>
      </c>
      <c r="F68" s="9">
        <v>20</v>
      </c>
      <c r="G68" s="9">
        <v>17</v>
      </c>
      <c r="H68" s="9">
        <v>2</v>
      </c>
      <c r="I68" s="9">
        <v>12</v>
      </c>
      <c r="J68" s="9">
        <v>3</v>
      </c>
      <c r="K68" s="9">
        <v>4</v>
      </c>
      <c r="L68" s="9">
        <v>3</v>
      </c>
      <c r="M68" s="9">
        <v>6</v>
      </c>
      <c r="N68" s="9">
        <v>18</v>
      </c>
      <c r="O68" s="9">
        <v>4</v>
      </c>
      <c r="P68" s="9">
        <v>4</v>
      </c>
      <c r="Q68" s="9">
        <v>2</v>
      </c>
      <c r="R68" s="9">
        <v>12</v>
      </c>
      <c r="S68" s="9">
        <v>3</v>
      </c>
      <c r="T68" s="9">
        <v>4</v>
      </c>
      <c r="U68" s="9">
        <v>3</v>
      </c>
      <c r="V68" s="9">
        <v>6</v>
      </c>
      <c r="W68" s="9">
        <v>21</v>
      </c>
      <c r="X68" s="9">
        <v>11</v>
      </c>
      <c r="Y68" s="9">
        <v>20</v>
      </c>
      <c r="Z68" s="9">
        <v>19</v>
      </c>
      <c r="AA68" s="9">
        <v>20</v>
      </c>
      <c r="AB68" s="9">
        <v>17</v>
      </c>
      <c r="AC68" s="9">
        <v>5</v>
      </c>
      <c r="AD68" s="9">
        <v>19</v>
      </c>
      <c r="AE68" s="9">
        <v>9000</v>
      </c>
    </row>
    <row r="69" spans="1:31" ht="15.75" thickBot="1" x14ac:dyDescent="0.3">
      <c r="A69" s="8" t="s">
        <v>125</v>
      </c>
      <c r="B69" s="9">
        <v>9</v>
      </c>
      <c r="C69" s="9">
        <v>7</v>
      </c>
      <c r="D69" s="9">
        <v>8</v>
      </c>
      <c r="E69" s="9">
        <v>6</v>
      </c>
      <c r="F69" s="9">
        <v>10</v>
      </c>
      <c r="G69" s="9">
        <v>6</v>
      </c>
      <c r="H69" s="9">
        <v>13</v>
      </c>
      <c r="I69" s="9">
        <v>16</v>
      </c>
      <c r="J69" s="9">
        <v>15</v>
      </c>
      <c r="K69" s="9">
        <v>17</v>
      </c>
      <c r="L69" s="9">
        <v>12</v>
      </c>
      <c r="M69" s="9">
        <v>17</v>
      </c>
      <c r="N69" s="9">
        <v>8</v>
      </c>
      <c r="O69" s="9">
        <v>17</v>
      </c>
      <c r="P69" s="9">
        <v>16</v>
      </c>
      <c r="Q69" s="9">
        <v>14</v>
      </c>
      <c r="R69" s="9">
        <v>16</v>
      </c>
      <c r="S69" s="9">
        <v>15</v>
      </c>
      <c r="T69" s="9">
        <v>17</v>
      </c>
      <c r="U69" s="9">
        <v>13</v>
      </c>
      <c r="V69" s="9">
        <v>17</v>
      </c>
      <c r="W69" s="9">
        <v>10</v>
      </c>
      <c r="X69" s="9">
        <v>7</v>
      </c>
      <c r="Y69" s="9">
        <v>8</v>
      </c>
      <c r="Z69" s="9">
        <v>6</v>
      </c>
      <c r="AA69" s="9">
        <v>11</v>
      </c>
      <c r="AB69" s="9">
        <v>6</v>
      </c>
      <c r="AC69" s="9">
        <v>15</v>
      </c>
      <c r="AD69" s="9">
        <v>6</v>
      </c>
      <c r="AE69" s="9">
        <v>9000</v>
      </c>
    </row>
    <row r="70" spans="1:31" ht="15.75" thickBot="1" x14ac:dyDescent="0.3">
      <c r="A70" s="8" t="s">
        <v>126</v>
      </c>
      <c r="B70" s="9">
        <v>11</v>
      </c>
      <c r="C70" s="9">
        <v>21</v>
      </c>
      <c r="D70" s="9">
        <v>19</v>
      </c>
      <c r="E70" s="9">
        <v>18</v>
      </c>
      <c r="F70" s="9">
        <v>20</v>
      </c>
      <c r="G70" s="9">
        <v>15</v>
      </c>
      <c r="H70" s="9">
        <v>12</v>
      </c>
      <c r="I70" s="9">
        <v>2</v>
      </c>
      <c r="J70" s="9">
        <v>4</v>
      </c>
      <c r="K70" s="9">
        <v>5</v>
      </c>
      <c r="L70" s="9">
        <v>3</v>
      </c>
      <c r="M70" s="9">
        <v>8</v>
      </c>
      <c r="N70" s="9">
        <v>18</v>
      </c>
      <c r="O70" s="9">
        <v>5</v>
      </c>
      <c r="P70" s="9">
        <v>8</v>
      </c>
      <c r="Q70" s="9">
        <v>12</v>
      </c>
      <c r="R70" s="9">
        <v>2</v>
      </c>
      <c r="S70" s="9">
        <v>4</v>
      </c>
      <c r="T70" s="9">
        <v>5</v>
      </c>
      <c r="U70" s="9">
        <v>3</v>
      </c>
      <c r="V70" s="9">
        <v>8</v>
      </c>
      <c r="W70" s="9">
        <v>11</v>
      </c>
      <c r="X70" s="9">
        <v>21</v>
      </c>
      <c r="Y70" s="9">
        <v>19</v>
      </c>
      <c r="Z70" s="9">
        <v>18</v>
      </c>
      <c r="AA70" s="9">
        <v>20</v>
      </c>
      <c r="AB70" s="9">
        <v>15</v>
      </c>
      <c r="AC70" s="9">
        <v>5</v>
      </c>
      <c r="AD70" s="9">
        <v>18</v>
      </c>
      <c r="AE70" s="9">
        <v>8000</v>
      </c>
    </row>
    <row r="71" spans="1:31" ht="15.75" thickBot="1" x14ac:dyDescent="0.3">
      <c r="A71" s="8" t="s">
        <v>127</v>
      </c>
      <c r="B71" s="9">
        <v>13</v>
      </c>
      <c r="C71" s="9">
        <v>13</v>
      </c>
      <c r="D71" s="9">
        <v>14</v>
      </c>
      <c r="E71" s="9">
        <v>13</v>
      </c>
      <c r="F71" s="9">
        <v>14</v>
      </c>
      <c r="G71" s="9">
        <v>14</v>
      </c>
      <c r="H71" s="9">
        <v>9</v>
      </c>
      <c r="I71" s="9">
        <v>10</v>
      </c>
      <c r="J71" s="9">
        <v>9</v>
      </c>
      <c r="K71" s="9">
        <v>10</v>
      </c>
      <c r="L71" s="9">
        <v>9</v>
      </c>
      <c r="M71" s="9">
        <v>10</v>
      </c>
      <c r="N71" s="9">
        <v>14</v>
      </c>
      <c r="O71" s="9">
        <v>10</v>
      </c>
      <c r="P71" s="9">
        <v>16</v>
      </c>
      <c r="Q71" s="9">
        <v>10</v>
      </c>
      <c r="R71" s="9">
        <v>10</v>
      </c>
      <c r="S71" s="9">
        <v>9</v>
      </c>
      <c r="T71" s="9">
        <v>10</v>
      </c>
      <c r="U71" s="9">
        <v>9</v>
      </c>
      <c r="V71" s="9">
        <v>9</v>
      </c>
      <c r="W71" s="9">
        <v>14</v>
      </c>
      <c r="X71" s="9">
        <v>13</v>
      </c>
      <c r="Y71" s="9">
        <v>14</v>
      </c>
      <c r="Z71" s="9">
        <v>13</v>
      </c>
      <c r="AA71" s="9">
        <v>14</v>
      </c>
      <c r="AB71" s="9">
        <v>13</v>
      </c>
      <c r="AC71" s="9">
        <v>9</v>
      </c>
      <c r="AD71" s="9">
        <v>13</v>
      </c>
      <c r="AE71" s="9">
        <v>9000</v>
      </c>
    </row>
    <row r="72" spans="1:31" ht="15.75" thickBot="1" x14ac:dyDescent="0.3">
      <c r="A72" s="8" t="s">
        <v>128</v>
      </c>
      <c r="B72" s="9">
        <v>19</v>
      </c>
      <c r="C72" s="9">
        <v>15</v>
      </c>
      <c r="D72" s="9">
        <v>18</v>
      </c>
      <c r="E72" s="9">
        <v>18</v>
      </c>
      <c r="F72" s="9">
        <v>18</v>
      </c>
      <c r="G72" s="9">
        <v>16</v>
      </c>
      <c r="H72" s="9">
        <v>4</v>
      </c>
      <c r="I72" s="9">
        <v>9</v>
      </c>
      <c r="J72" s="9">
        <v>5</v>
      </c>
      <c r="K72" s="9">
        <v>5</v>
      </c>
      <c r="L72" s="9">
        <v>5</v>
      </c>
      <c r="M72" s="9">
        <v>8</v>
      </c>
      <c r="N72" s="9">
        <v>18</v>
      </c>
      <c r="O72" s="9">
        <v>5</v>
      </c>
      <c r="P72" s="9">
        <v>7</v>
      </c>
      <c r="Q72" s="9">
        <v>4</v>
      </c>
      <c r="R72" s="9">
        <v>8</v>
      </c>
      <c r="S72" s="9">
        <v>5</v>
      </c>
      <c r="T72" s="9">
        <v>5</v>
      </c>
      <c r="U72" s="9">
        <v>5</v>
      </c>
      <c r="V72" s="9">
        <v>7</v>
      </c>
      <c r="W72" s="9">
        <v>19</v>
      </c>
      <c r="X72" s="9">
        <v>14</v>
      </c>
      <c r="Y72" s="9">
        <v>18</v>
      </c>
      <c r="Z72" s="9">
        <v>18</v>
      </c>
      <c r="AA72" s="9">
        <v>18</v>
      </c>
      <c r="AB72" s="9">
        <v>15</v>
      </c>
      <c r="AC72" s="9">
        <v>5</v>
      </c>
      <c r="AD72" s="9">
        <v>18</v>
      </c>
      <c r="AE72" s="9">
        <v>7000</v>
      </c>
    </row>
    <row r="73" spans="1:31" ht="15.75" thickBot="1" x14ac:dyDescent="0.3">
      <c r="A73" s="8" t="s">
        <v>129</v>
      </c>
      <c r="B73" s="9">
        <v>16</v>
      </c>
      <c r="C73" s="9">
        <v>19</v>
      </c>
      <c r="D73" s="9">
        <v>20</v>
      </c>
      <c r="E73" s="9">
        <v>17</v>
      </c>
      <c r="F73" s="9">
        <v>20</v>
      </c>
      <c r="G73" s="9">
        <v>19</v>
      </c>
      <c r="H73" s="9">
        <v>7</v>
      </c>
      <c r="I73" s="9">
        <v>5</v>
      </c>
      <c r="J73" s="9">
        <v>3</v>
      </c>
      <c r="K73" s="9">
        <v>5</v>
      </c>
      <c r="L73" s="9">
        <v>2</v>
      </c>
      <c r="M73" s="9">
        <v>5</v>
      </c>
      <c r="N73" s="9">
        <v>18</v>
      </c>
      <c r="O73" s="9">
        <v>4</v>
      </c>
      <c r="P73" s="9">
        <v>6</v>
      </c>
      <c r="Q73" s="9">
        <v>7</v>
      </c>
      <c r="R73" s="9">
        <v>4</v>
      </c>
      <c r="S73" s="9">
        <v>3</v>
      </c>
      <c r="T73" s="9">
        <v>6</v>
      </c>
      <c r="U73" s="9">
        <v>3</v>
      </c>
      <c r="V73" s="9">
        <v>4</v>
      </c>
      <c r="W73" s="9">
        <v>16</v>
      </c>
      <c r="X73" s="9">
        <v>18</v>
      </c>
      <c r="Y73" s="9">
        <v>20</v>
      </c>
      <c r="Z73" s="9">
        <v>18</v>
      </c>
      <c r="AA73" s="9">
        <v>21</v>
      </c>
      <c r="AB73" s="9">
        <v>18</v>
      </c>
      <c r="AC73" s="9">
        <v>5</v>
      </c>
      <c r="AD73" s="9">
        <v>19</v>
      </c>
      <c r="AE73" s="9">
        <v>9000</v>
      </c>
    </row>
    <row r="74" spans="1:31" ht="15.75" thickBot="1" x14ac:dyDescent="0.3">
      <c r="A74" s="8" t="s">
        <v>130</v>
      </c>
      <c r="B74" s="9">
        <v>2</v>
      </c>
      <c r="C74" s="9">
        <v>12</v>
      </c>
      <c r="D74" s="9">
        <v>7</v>
      </c>
      <c r="E74" s="9">
        <v>5</v>
      </c>
      <c r="F74" s="9">
        <v>7</v>
      </c>
      <c r="G74" s="9">
        <v>8</v>
      </c>
      <c r="H74" s="9">
        <v>20</v>
      </c>
      <c r="I74" s="9">
        <v>12</v>
      </c>
      <c r="J74" s="9">
        <v>16</v>
      </c>
      <c r="K74" s="9">
        <v>18</v>
      </c>
      <c r="L74" s="9">
        <v>15</v>
      </c>
      <c r="M74" s="9">
        <v>16</v>
      </c>
      <c r="N74" s="9">
        <v>6</v>
      </c>
      <c r="O74" s="9">
        <v>17</v>
      </c>
      <c r="P74" s="9">
        <v>5</v>
      </c>
      <c r="Q74" s="9">
        <v>21</v>
      </c>
      <c r="R74" s="9">
        <v>11</v>
      </c>
      <c r="S74" s="9">
        <v>16</v>
      </c>
      <c r="T74" s="9">
        <v>18</v>
      </c>
      <c r="U74" s="9">
        <v>16</v>
      </c>
      <c r="V74" s="9">
        <v>15</v>
      </c>
      <c r="W74" s="9">
        <v>3</v>
      </c>
      <c r="X74" s="9">
        <v>11</v>
      </c>
      <c r="Y74" s="9">
        <v>7</v>
      </c>
      <c r="Z74" s="9">
        <v>5</v>
      </c>
      <c r="AA74" s="9">
        <v>8</v>
      </c>
      <c r="AB74" s="9">
        <v>7</v>
      </c>
      <c r="AC74" s="9">
        <v>17</v>
      </c>
      <c r="AD74" s="9">
        <v>6</v>
      </c>
      <c r="AE74" s="9">
        <v>11000</v>
      </c>
    </row>
    <row r="75" spans="1:31" ht="15.75" thickBot="1" x14ac:dyDescent="0.3">
      <c r="A75" s="8" t="s">
        <v>131</v>
      </c>
      <c r="B75" s="9">
        <v>4</v>
      </c>
      <c r="C75" s="9">
        <v>7</v>
      </c>
      <c r="D75" s="9">
        <v>5</v>
      </c>
      <c r="E75" s="9">
        <v>2</v>
      </c>
      <c r="F75" s="9">
        <v>6</v>
      </c>
      <c r="G75" s="9">
        <v>3</v>
      </c>
      <c r="H75" s="9">
        <v>19</v>
      </c>
      <c r="I75" s="9">
        <v>17</v>
      </c>
      <c r="J75" s="9">
        <v>17</v>
      </c>
      <c r="K75" s="9">
        <v>21</v>
      </c>
      <c r="L75" s="9">
        <v>17</v>
      </c>
      <c r="M75" s="9">
        <v>20</v>
      </c>
      <c r="N75" s="9">
        <v>3</v>
      </c>
      <c r="O75" s="9">
        <v>21</v>
      </c>
      <c r="P75" s="9">
        <v>10</v>
      </c>
      <c r="Q75" s="9">
        <v>19</v>
      </c>
      <c r="R75" s="9">
        <v>16</v>
      </c>
      <c r="S75" s="9">
        <v>18</v>
      </c>
      <c r="T75" s="9">
        <v>21</v>
      </c>
      <c r="U75" s="9">
        <v>17</v>
      </c>
      <c r="V75" s="9">
        <v>20</v>
      </c>
      <c r="W75" s="9">
        <v>4</v>
      </c>
      <c r="X75" s="9">
        <v>6</v>
      </c>
      <c r="Y75" s="9">
        <v>6</v>
      </c>
      <c r="Z75" s="9">
        <v>2</v>
      </c>
      <c r="AA75" s="9">
        <v>6</v>
      </c>
      <c r="AB75" s="9">
        <v>3</v>
      </c>
      <c r="AC75" s="9">
        <v>20</v>
      </c>
      <c r="AD75" s="9">
        <v>2</v>
      </c>
      <c r="AE75" s="9">
        <v>11000</v>
      </c>
    </row>
    <row r="76" spans="1:31" ht="15.75" thickBot="1" x14ac:dyDescent="0.3">
      <c r="A76" s="8" t="s">
        <v>132</v>
      </c>
      <c r="B76" s="9">
        <v>18</v>
      </c>
      <c r="C76" s="9">
        <v>19</v>
      </c>
      <c r="D76" s="9">
        <v>17</v>
      </c>
      <c r="E76" s="9">
        <v>19</v>
      </c>
      <c r="F76" s="9">
        <v>18</v>
      </c>
      <c r="G76" s="9">
        <v>20</v>
      </c>
      <c r="H76" s="9">
        <v>5</v>
      </c>
      <c r="I76" s="9">
        <v>4</v>
      </c>
      <c r="J76" s="9">
        <v>6</v>
      </c>
      <c r="K76" s="9">
        <v>4</v>
      </c>
      <c r="L76" s="9">
        <v>5</v>
      </c>
      <c r="M76" s="9">
        <v>4</v>
      </c>
      <c r="N76" s="9">
        <v>19</v>
      </c>
      <c r="O76" s="9">
        <v>4</v>
      </c>
      <c r="P76" s="9">
        <v>18</v>
      </c>
      <c r="Q76" s="9">
        <v>5</v>
      </c>
      <c r="R76" s="9">
        <v>4</v>
      </c>
      <c r="S76" s="9">
        <v>6</v>
      </c>
      <c r="T76" s="9">
        <v>4</v>
      </c>
      <c r="U76" s="9">
        <v>5</v>
      </c>
      <c r="V76" s="9">
        <v>3</v>
      </c>
      <c r="W76" s="9">
        <v>18</v>
      </c>
      <c r="X76" s="9">
        <v>19</v>
      </c>
      <c r="Y76" s="9">
        <v>17</v>
      </c>
      <c r="Z76" s="9">
        <v>19</v>
      </c>
      <c r="AA76" s="9">
        <v>18</v>
      </c>
      <c r="AB76" s="9">
        <v>19</v>
      </c>
      <c r="AC76" s="9">
        <v>4</v>
      </c>
      <c r="AD76" s="9">
        <v>19</v>
      </c>
      <c r="AE76" s="9">
        <v>7000</v>
      </c>
    </row>
    <row r="77" spans="1:31" ht="15.75" thickBot="1" x14ac:dyDescent="0.3">
      <c r="A77" s="8" t="s">
        <v>133</v>
      </c>
      <c r="B77" s="9">
        <v>1</v>
      </c>
      <c r="C77" s="9">
        <v>5</v>
      </c>
      <c r="D77" s="9">
        <v>2</v>
      </c>
      <c r="E77" s="9">
        <v>4</v>
      </c>
      <c r="F77" s="9">
        <v>3</v>
      </c>
      <c r="G77" s="9">
        <v>6</v>
      </c>
      <c r="H77" s="9">
        <v>21</v>
      </c>
      <c r="I77" s="9">
        <v>18</v>
      </c>
      <c r="J77" s="9">
        <v>20</v>
      </c>
      <c r="K77" s="9">
        <v>19</v>
      </c>
      <c r="L77" s="9">
        <v>20</v>
      </c>
      <c r="M77" s="9">
        <v>18</v>
      </c>
      <c r="N77" s="9">
        <v>3</v>
      </c>
      <c r="O77" s="9">
        <v>19</v>
      </c>
      <c r="P77" s="9">
        <v>3</v>
      </c>
      <c r="Q77" s="9">
        <v>22</v>
      </c>
      <c r="R77" s="9">
        <v>18</v>
      </c>
      <c r="S77" s="9">
        <v>21</v>
      </c>
      <c r="T77" s="9">
        <v>19</v>
      </c>
      <c r="U77" s="9">
        <v>20</v>
      </c>
      <c r="V77" s="9">
        <v>17</v>
      </c>
      <c r="W77" s="9">
        <v>2</v>
      </c>
      <c r="X77" s="9">
        <v>5</v>
      </c>
      <c r="Y77" s="9">
        <v>3</v>
      </c>
      <c r="Z77" s="9">
        <v>4</v>
      </c>
      <c r="AA77" s="9">
        <v>3</v>
      </c>
      <c r="AB77" s="9">
        <v>5</v>
      </c>
      <c r="AC77" s="9">
        <v>20</v>
      </c>
      <c r="AD77" s="9">
        <v>4</v>
      </c>
      <c r="AE77" s="9">
        <v>11000</v>
      </c>
    </row>
    <row r="78" spans="1:31" ht="15.75" thickBot="1" x14ac:dyDescent="0.3">
      <c r="A78" s="8" t="s">
        <v>134</v>
      </c>
      <c r="B78" s="9">
        <v>9</v>
      </c>
      <c r="C78" s="9">
        <v>12</v>
      </c>
      <c r="D78" s="9">
        <v>15</v>
      </c>
      <c r="E78" s="9">
        <v>13</v>
      </c>
      <c r="F78" s="9">
        <v>15</v>
      </c>
      <c r="G78" s="9">
        <v>14</v>
      </c>
      <c r="H78" s="9">
        <v>13</v>
      </c>
      <c r="I78" s="9">
        <v>11</v>
      </c>
      <c r="J78" s="9">
        <v>8</v>
      </c>
      <c r="K78" s="9">
        <v>10</v>
      </c>
      <c r="L78" s="9">
        <v>7</v>
      </c>
      <c r="M78" s="9">
        <v>9</v>
      </c>
      <c r="N78" s="9">
        <v>13</v>
      </c>
      <c r="O78" s="9">
        <v>10</v>
      </c>
      <c r="P78" s="9">
        <v>14</v>
      </c>
      <c r="Q78" s="9">
        <v>14</v>
      </c>
      <c r="R78" s="9">
        <v>11</v>
      </c>
      <c r="S78" s="9">
        <v>8</v>
      </c>
      <c r="T78" s="9">
        <v>10</v>
      </c>
      <c r="U78" s="9">
        <v>8</v>
      </c>
      <c r="V78" s="9">
        <v>9</v>
      </c>
      <c r="W78" s="9">
        <v>10</v>
      </c>
      <c r="X78" s="9">
        <v>12</v>
      </c>
      <c r="Y78" s="9">
        <v>15</v>
      </c>
      <c r="Z78" s="9">
        <v>13</v>
      </c>
      <c r="AA78" s="9">
        <v>16</v>
      </c>
      <c r="AB78" s="9">
        <v>14</v>
      </c>
      <c r="AC78" s="9">
        <v>10</v>
      </c>
      <c r="AD78" s="9">
        <v>13</v>
      </c>
      <c r="AE78" s="9">
        <v>14000</v>
      </c>
    </row>
    <row r="79" spans="1:31" ht="15.75" thickBot="1" x14ac:dyDescent="0.3">
      <c r="A79" s="8" t="s">
        <v>135</v>
      </c>
      <c r="B79" s="9">
        <v>16</v>
      </c>
      <c r="C79" s="9">
        <v>4</v>
      </c>
      <c r="D79" s="9">
        <v>11</v>
      </c>
      <c r="E79" s="9">
        <v>9</v>
      </c>
      <c r="F79" s="9">
        <v>11</v>
      </c>
      <c r="G79" s="9">
        <v>12</v>
      </c>
      <c r="H79" s="9">
        <v>7</v>
      </c>
      <c r="I79" s="9">
        <v>19</v>
      </c>
      <c r="J79" s="9">
        <v>12</v>
      </c>
      <c r="K79" s="9">
        <v>13</v>
      </c>
      <c r="L79" s="9">
        <v>12</v>
      </c>
      <c r="M79" s="9">
        <v>12</v>
      </c>
      <c r="N79" s="9">
        <v>11</v>
      </c>
      <c r="O79" s="9">
        <v>12</v>
      </c>
      <c r="P79" s="9">
        <v>16</v>
      </c>
      <c r="Q79" s="9">
        <v>7</v>
      </c>
      <c r="R79" s="9">
        <v>19</v>
      </c>
      <c r="S79" s="9">
        <v>12</v>
      </c>
      <c r="T79" s="9">
        <v>14</v>
      </c>
      <c r="U79" s="9">
        <v>12</v>
      </c>
      <c r="V79" s="9">
        <v>11</v>
      </c>
      <c r="W79" s="9">
        <v>16</v>
      </c>
      <c r="X79" s="9">
        <v>4</v>
      </c>
      <c r="Y79" s="9">
        <v>11</v>
      </c>
      <c r="Z79" s="9">
        <v>10</v>
      </c>
      <c r="AA79" s="9">
        <v>11</v>
      </c>
      <c r="AB79" s="9">
        <v>11</v>
      </c>
      <c r="AC79" s="9">
        <v>12</v>
      </c>
      <c r="AD79" s="9">
        <v>11</v>
      </c>
      <c r="AE79" s="9">
        <v>12000</v>
      </c>
    </row>
    <row r="80" spans="1:31" ht="15.75" thickBot="1" x14ac:dyDescent="0.3">
      <c r="A80" s="8" t="s">
        <v>136</v>
      </c>
      <c r="B80" s="9">
        <v>7</v>
      </c>
      <c r="C80" s="9">
        <v>12</v>
      </c>
      <c r="D80" s="9">
        <v>13</v>
      </c>
      <c r="E80" s="9">
        <v>11</v>
      </c>
      <c r="F80" s="9">
        <v>14</v>
      </c>
      <c r="G80" s="9">
        <v>10</v>
      </c>
      <c r="H80" s="9">
        <v>16</v>
      </c>
      <c r="I80" s="9">
        <v>11</v>
      </c>
      <c r="J80" s="9">
        <v>10</v>
      </c>
      <c r="K80" s="9">
        <v>11</v>
      </c>
      <c r="L80" s="9">
        <v>9</v>
      </c>
      <c r="M80" s="9">
        <v>13</v>
      </c>
      <c r="N80" s="9">
        <v>12</v>
      </c>
      <c r="O80" s="9">
        <v>12</v>
      </c>
      <c r="P80" s="9">
        <v>15</v>
      </c>
      <c r="Q80" s="9">
        <v>16</v>
      </c>
      <c r="R80" s="9">
        <v>11</v>
      </c>
      <c r="S80" s="9">
        <v>10</v>
      </c>
      <c r="T80" s="9">
        <v>12</v>
      </c>
      <c r="U80" s="9">
        <v>9</v>
      </c>
      <c r="V80" s="9">
        <v>13</v>
      </c>
      <c r="W80" s="9">
        <v>7</v>
      </c>
      <c r="X80" s="9">
        <v>12</v>
      </c>
      <c r="Y80" s="9">
        <v>13</v>
      </c>
      <c r="Z80" s="9">
        <v>12</v>
      </c>
      <c r="AA80" s="9">
        <v>14</v>
      </c>
      <c r="AB80" s="9">
        <v>10</v>
      </c>
      <c r="AC80" s="9">
        <v>11</v>
      </c>
      <c r="AD80" s="9">
        <v>11</v>
      </c>
      <c r="AE80" s="9">
        <v>13000</v>
      </c>
    </row>
    <row r="81" spans="1:31" ht="15.75" thickBot="1" x14ac:dyDescent="0.3">
      <c r="A81" s="8" t="s">
        <v>137</v>
      </c>
      <c r="B81" s="9">
        <v>19</v>
      </c>
      <c r="C81" s="9">
        <v>8</v>
      </c>
      <c r="D81" s="9">
        <v>16</v>
      </c>
      <c r="E81" s="9">
        <v>14</v>
      </c>
      <c r="F81" s="9">
        <v>17</v>
      </c>
      <c r="G81" s="9">
        <v>11</v>
      </c>
      <c r="H81" s="9">
        <v>4</v>
      </c>
      <c r="I81" s="9">
        <v>16</v>
      </c>
      <c r="J81" s="9">
        <v>7</v>
      </c>
      <c r="K81" s="9">
        <v>9</v>
      </c>
      <c r="L81" s="9">
        <v>6</v>
      </c>
      <c r="M81" s="9">
        <v>12</v>
      </c>
      <c r="N81" s="9">
        <v>14</v>
      </c>
      <c r="O81" s="9">
        <v>9</v>
      </c>
      <c r="P81" s="9">
        <v>10</v>
      </c>
      <c r="Q81" s="9">
        <v>4</v>
      </c>
      <c r="R81" s="9">
        <v>15</v>
      </c>
      <c r="S81" s="9">
        <v>7</v>
      </c>
      <c r="T81" s="9">
        <v>9</v>
      </c>
      <c r="U81" s="9">
        <v>6</v>
      </c>
      <c r="V81" s="9">
        <v>12</v>
      </c>
      <c r="W81" s="9">
        <v>19</v>
      </c>
      <c r="X81" s="9">
        <v>7</v>
      </c>
      <c r="Y81" s="9">
        <v>16</v>
      </c>
      <c r="Z81" s="9">
        <v>14</v>
      </c>
      <c r="AA81" s="9">
        <v>17</v>
      </c>
      <c r="AB81" s="9">
        <v>11</v>
      </c>
      <c r="AC81" s="9">
        <v>9</v>
      </c>
      <c r="AD81" s="9">
        <v>14</v>
      </c>
      <c r="AE81" s="9">
        <v>11000</v>
      </c>
    </row>
    <row r="82" spans="1:31" ht="15.75" thickBot="1" x14ac:dyDescent="0.3">
      <c r="A82" s="8" t="s">
        <v>138</v>
      </c>
      <c r="B82" s="9">
        <v>14</v>
      </c>
      <c r="C82" s="9">
        <v>10</v>
      </c>
      <c r="D82" s="9">
        <v>16</v>
      </c>
      <c r="E82" s="9">
        <v>13</v>
      </c>
      <c r="F82" s="9">
        <v>17</v>
      </c>
      <c r="G82" s="9">
        <v>13</v>
      </c>
      <c r="H82" s="9">
        <v>9</v>
      </c>
      <c r="I82" s="9">
        <v>13</v>
      </c>
      <c r="J82" s="9">
        <v>7</v>
      </c>
      <c r="K82" s="9">
        <v>10</v>
      </c>
      <c r="L82" s="9">
        <v>6</v>
      </c>
      <c r="M82" s="9">
        <v>10</v>
      </c>
      <c r="N82" s="9">
        <v>14</v>
      </c>
      <c r="O82" s="9">
        <v>9</v>
      </c>
      <c r="P82" s="9">
        <v>12</v>
      </c>
      <c r="Q82" s="9">
        <v>9</v>
      </c>
      <c r="R82" s="9">
        <v>13</v>
      </c>
      <c r="S82" s="9">
        <v>7</v>
      </c>
      <c r="T82" s="9">
        <v>10</v>
      </c>
      <c r="U82" s="9">
        <v>6</v>
      </c>
      <c r="V82" s="9">
        <v>10</v>
      </c>
      <c r="W82" s="9">
        <v>14</v>
      </c>
      <c r="X82" s="9">
        <v>10</v>
      </c>
      <c r="Y82" s="9">
        <v>16</v>
      </c>
      <c r="Z82" s="9">
        <v>13</v>
      </c>
      <c r="AA82" s="9">
        <v>17</v>
      </c>
      <c r="AB82" s="9">
        <v>13</v>
      </c>
      <c r="AC82" s="9">
        <v>9</v>
      </c>
      <c r="AD82" s="9">
        <v>14</v>
      </c>
      <c r="AE82" s="9">
        <v>11000</v>
      </c>
    </row>
    <row r="83" spans="1:31" ht="15.75" thickBot="1" x14ac:dyDescent="0.3">
      <c r="A83" s="8" t="s">
        <v>139</v>
      </c>
      <c r="B83" s="9">
        <v>18</v>
      </c>
      <c r="C83" s="9">
        <v>21</v>
      </c>
      <c r="D83" s="9">
        <v>19</v>
      </c>
      <c r="E83" s="9">
        <v>21</v>
      </c>
      <c r="F83" s="9">
        <v>19</v>
      </c>
      <c r="G83" s="9">
        <v>20</v>
      </c>
      <c r="H83" s="9">
        <v>4</v>
      </c>
      <c r="I83" s="9">
        <v>3</v>
      </c>
      <c r="J83" s="9">
        <v>4</v>
      </c>
      <c r="K83" s="9">
        <v>2</v>
      </c>
      <c r="L83" s="9">
        <v>3</v>
      </c>
      <c r="M83" s="9">
        <v>3</v>
      </c>
      <c r="N83" s="9">
        <v>21</v>
      </c>
      <c r="O83" s="9">
        <v>3</v>
      </c>
      <c r="P83" s="9">
        <v>18</v>
      </c>
      <c r="Q83" s="9">
        <v>5</v>
      </c>
      <c r="R83" s="9">
        <v>2</v>
      </c>
      <c r="S83" s="9">
        <v>4</v>
      </c>
      <c r="T83" s="9">
        <v>2</v>
      </c>
      <c r="U83" s="9">
        <v>4</v>
      </c>
      <c r="V83" s="9">
        <v>3</v>
      </c>
      <c r="W83" s="9">
        <v>19</v>
      </c>
      <c r="X83" s="9">
        <v>20</v>
      </c>
      <c r="Y83" s="9">
        <v>19</v>
      </c>
      <c r="Z83" s="9">
        <v>21</v>
      </c>
      <c r="AA83" s="9">
        <v>20</v>
      </c>
      <c r="AB83" s="9">
        <v>20</v>
      </c>
      <c r="AC83" s="9">
        <v>2</v>
      </c>
      <c r="AD83" s="9">
        <v>20</v>
      </c>
      <c r="AE83" s="9">
        <v>9000</v>
      </c>
    </row>
    <row r="84" spans="1:31" ht="15.75" thickBot="1" x14ac:dyDescent="0.3">
      <c r="A84" s="8" t="s">
        <v>140</v>
      </c>
      <c r="B84" s="9">
        <v>18</v>
      </c>
      <c r="C84" s="9">
        <v>21</v>
      </c>
      <c r="D84" s="9">
        <v>18</v>
      </c>
      <c r="E84" s="9">
        <v>20</v>
      </c>
      <c r="F84" s="9">
        <v>19</v>
      </c>
      <c r="G84" s="9">
        <v>17</v>
      </c>
      <c r="H84" s="9">
        <v>5</v>
      </c>
      <c r="I84" s="9">
        <v>2</v>
      </c>
      <c r="J84" s="9">
        <v>4</v>
      </c>
      <c r="K84" s="9">
        <v>3</v>
      </c>
      <c r="L84" s="9">
        <v>4</v>
      </c>
      <c r="M84" s="9">
        <v>6</v>
      </c>
      <c r="N84" s="9">
        <v>20</v>
      </c>
      <c r="O84" s="9">
        <v>4</v>
      </c>
      <c r="P84" s="9">
        <v>8</v>
      </c>
      <c r="Q84" s="9">
        <v>5</v>
      </c>
      <c r="R84" s="9">
        <v>2</v>
      </c>
      <c r="S84" s="9">
        <v>5</v>
      </c>
      <c r="T84" s="9">
        <v>3</v>
      </c>
      <c r="U84" s="9">
        <v>4</v>
      </c>
      <c r="V84" s="9">
        <v>6</v>
      </c>
      <c r="W84" s="9">
        <v>18</v>
      </c>
      <c r="X84" s="9">
        <v>21</v>
      </c>
      <c r="Y84" s="9">
        <v>19</v>
      </c>
      <c r="Z84" s="9">
        <v>20</v>
      </c>
      <c r="AA84" s="9">
        <v>19</v>
      </c>
      <c r="AB84" s="9">
        <v>17</v>
      </c>
      <c r="AC84" s="9">
        <v>3</v>
      </c>
      <c r="AD84" s="9">
        <v>19</v>
      </c>
      <c r="AE84" s="9">
        <v>7000</v>
      </c>
    </row>
    <row r="85" spans="1:31" ht="15.75" thickBot="1" x14ac:dyDescent="0.3">
      <c r="A85" s="8" t="s">
        <v>141</v>
      </c>
      <c r="B85" s="9">
        <v>21</v>
      </c>
      <c r="C85" s="9">
        <v>14</v>
      </c>
      <c r="D85" s="9">
        <v>17</v>
      </c>
      <c r="E85" s="9">
        <v>18</v>
      </c>
      <c r="F85" s="9">
        <v>17</v>
      </c>
      <c r="G85" s="9">
        <v>17</v>
      </c>
      <c r="H85" s="9">
        <v>2</v>
      </c>
      <c r="I85" s="9">
        <v>10</v>
      </c>
      <c r="J85" s="9">
        <v>6</v>
      </c>
      <c r="K85" s="9">
        <v>4</v>
      </c>
      <c r="L85" s="9">
        <v>6</v>
      </c>
      <c r="M85" s="9">
        <v>7</v>
      </c>
      <c r="N85" s="9">
        <v>18</v>
      </c>
      <c r="O85" s="9">
        <v>5</v>
      </c>
      <c r="P85" s="9">
        <v>8</v>
      </c>
      <c r="Q85" s="9">
        <v>2</v>
      </c>
      <c r="R85" s="9">
        <v>9</v>
      </c>
      <c r="S85" s="9">
        <v>6</v>
      </c>
      <c r="T85" s="9">
        <v>5</v>
      </c>
      <c r="U85" s="9">
        <v>6</v>
      </c>
      <c r="V85" s="9">
        <v>6</v>
      </c>
      <c r="W85" s="9">
        <v>21</v>
      </c>
      <c r="X85" s="9">
        <v>13</v>
      </c>
      <c r="Y85" s="9">
        <v>17</v>
      </c>
      <c r="Z85" s="9">
        <v>19</v>
      </c>
      <c r="AA85" s="9">
        <v>17</v>
      </c>
      <c r="AB85" s="9">
        <v>16</v>
      </c>
      <c r="AC85" s="9">
        <v>5</v>
      </c>
      <c r="AD85" s="9">
        <v>18</v>
      </c>
      <c r="AE85" s="9">
        <v>7000</v>
      </c>
    </row>
    <row r="86" spans="1:31" ht="15.75" thickBot="1" x14ac:dyDescent="0.3">
      <c r="A86" s="8" t="s">
        <v>142</v>
      </c>
      <c r="B86" s="9">
        <v>1</v>
      </c>
      <c r="C86" s="9">
        <v>2</v>
      </c>
      <c r="D86" s="9">
        <v>1</v>
      </c>
      <c r="E86" s="9">
        <v>1</v>
      </c>
      <c r="F86" s="9">
        <v>1</v>
      </c>
      <c r="G86" s="9">
        <v>1</v>
      </c>
      <c r="H86" s="9">
        <v>22</v>
      </c>
      <c r="I86" s="9">
        <v>22</v>
      </c>
      <c r="J86" s="9">
        <v>22</v>
      </c>
      <c r="K86" s="9">
        <v>22</v>
      </c>
      <c r="L86" s="9">
        <v>22</v>
      </c>
      <c r="M86" s="9">
        <v>22</v>
      </c>
      <c r="N86" s="9">
        <v>1</v>
      </c>
      <c r="O86" s="9">
        <v>22</v>
      </c>
      <c r="P86" s="9">
        <v>5</v>
      </c>
      <c r="Q86" s="9">
        <v>22</v>
      </c>
      <c r="R86" s="9">
        <v>21</v>
      </c>
      <c r="S86" s="9">
        <v>22</v>
      </c>
      <c r="T86" s="9">
        <v>22</v>
      </c>
      <c r="U86" s="9">
        <v>22</v>
      </c>
      <c r="V86" s="9">
        <v>22</v>
      </c>
      <c r="W86" s="9">
        <v>1</v>
      </c>
      <c r="X86" s="9">
        <v>1</v>
      </c>
      <c r="Y86" s="9">
        <v>1</v>
      </c>
      <c r="Z86" s="9">
        <v>1</v>
      </c>
      <c r="AA86" s="9">
        <v>1</v>
      </c>
      <c r="AB86" s="9">
        <v>1</v>
      </c>
      <c r="AC86" s="9">
        <v>22</v>
      </c>
      <c r="AD86" s="9">
        <v>1</v>
      </c>
      <c r="AE86" s="9">
        <v>13000</v>
      </c>
    </row>
    <row r="87" spans="1:31" ht="15.75" thickBot="1" x14ac:dyDescent="0.3">
      <c r="A87" s="8" t="s">
        <v>143</v>
      </c>
      <c r="B87" s="9">
        <v>10</v>
      </c>
      <c r="C87" s="9">
        <v>10</v>
      </c>
      <c r="D87" s="9">
        <v>14</v>
      </c>
      <c r="E87" s="9">
        <v>9</v>
      </c>
      <c r="F87" s="9">
        <v>14</v>
      </c>
      <c r="G87" s="9">
        <v>13</v>
      </c>
      <c r="H87" s="9">
        <v>13</v>
      </c>
      <c r="I87" s="9">
        <v>13</v>
      </c>
      <c r="J87" s="9">
        <v>9</v>
      </c>
      <c r="K87" s="9">
        <v>14</v>
      </c>
      <c r="L87" s="9">
        <v>8</v>
      </c>
      <c r="M87" s="9">
        <v>10</v>
      </c>
      <c r="N87" s="9">
        <v>12</v>
      </c>
      <c r="O87" s="9">
        <v>12</v>
      </c>
      <c r="P87" s="9">
        <v>14</v>
      </c>
      <c r="Q87" s="9">
        <v>13</v>
      </c>
      <c r="R87" s="9">
        <v>13</v>
      </c>
      <c r="S87" s="9">
        <v>9</v>
      </c>
      <c r="T87" s="9">
        <v>14</v>
      </c>
      <c r="U87" s="9">
        <v>9</v>
      </c>
      <c r="V87" s="9">
        <v>10</v>
      </c>
      <c r="W87" s="9">
        <v>10</v>
      </c>
      <c r="X87" s="9">
        <v>10</v>
      </c>
      <c r="Y87" s="9">
        <v>14</v>
      </c>
      <c r="Z87" s="9">
        <v>9</v>
      </c>
      <c r="AA87" s="9">
        <v>15</v>
      </c>
      <c r="AB87" s="9">
        <v>13</v>
      </c>
      <c r="AC87" s="9">
        <v>11</v>
      </c>
      <c r="AD87" s="9">
        <v>11</v>
      </c>
      <c r="AE87" s="9">
        <v>12000</v>
      </c>
    </row>
    <row r="88" spans="1:31" ht="15.75" thickBot="1" x14ac:dyDescent="0.3">
      <c r="A88" s="8" t="s">
        <v>144</v>
      </c>
      <c r="B88" s="9">
        <v>7</v>
      </c>
      <c r="C88" s="9">
        <v>6</v>
      </c>
      <c r="D88" s="9">
        <v>7</v>
      </c>
      <c r="E88" s="9">
        <v>11</v>
      </c>
      <c r="F88" s="9">
        <v>8</v>
      </c>
      <c r="G88" s="9">
        <v>10</v>
      </c>
      <c r="H88" s="9">
        <v>15</v>
      </c>
      <c r="I88" s="9">
        <v>17</v>
      </c>
      <c r="J88" s="9">
        <v>16</v>
      </c>
      <c r="K88" s="9">
        <v>12</v>
      </c>
      <c r="L88" s="9">
        <v>15</v>
      </c>
      <c r="M88" s="9">
        <v>14</v>
      </c>
      <c r="N88" s="9">
        <v>10</v>
      </c>
      <c r="O88" s="9">
        <v>13</v>
      </c>
      <c r="P88" s="9">
        <v>11</v>
      </c>
      <c r="Q88" s="9">
        <v>16</v>
      </c>
      <c r="R88" s="9">
        <v>17</v>
      </c>
      <c r="S88" s="9">
        <v>16</v>
      </c>
      <c r="T88" s="9">
        <v>12</v>
      </c>
      <c r="U88" s="9">
        <v>15</v>
      </c>
      <c r="V88" s="9">
        <v>13</v>
      </c>
      <c r="W88" s="9">
        <v>8</v>
      </c>
      <c r="X88" s="9">
        <v>6</v>
      </c>
      <c r="Y88" s="9">
        <v>7</v>
      </c>
      <c r="Z88" s="9">
        <v>11</v>
      </c>
      <c r="AA88" s="9">
        <v>8</v>
      </c>
      <c r="AB88" s="9">
        <v>9</v>
      </c>
      <c r="AC88" s="9">
        <v>13</v>
      </c>
      <c r="AD88" s="9">
        <v>10</v>
      </c>
      <c r="AE88" s="9">
        <v>12000</v>
      </c>
    </row>
    <row r="89" spans="1:31" ht="15.75" thickBot="1" x14ac:dyDescent="0.3">
      <c r="A89" s="8" t="s">
        <v>145</v>
      </c>
      <c r="B89" s="9">
        <v>18</v>
      </c>
      <c r="C89" s="9">
        <v>12</v>
      </c>
      <c r="D89" s="9">
        <v>10</v>
      </c>
      <c r="E89" s="9">
        <v>17</v>
      </c>
      <c r="F89" s="9">
        <v>10</v>
      </c>
      <c r="G89" s="9">
        <v>10</v>
      </c>
      <c r="H89" s="9">
        <v>4</v>
      </c>
      <c r="I89" s="9">
        <v>11</v>
      </c>
      <c r="J89" s="9">
        <v>13</v>
      </c>
      <c r="K89" s="9">
        <v>6</v>
      </c>
      <c r="L89" s="9">
        <v>13</v>
      </c>
      <c r="M89" s="9">
        <v>14</v>
      </c>
      <c r="N89" s="9">
        <v>14</v>
      </c>
      <c r="O89" s="9">
        <v>9</v>
      </c>
      <c r="P89" s="9">
        <v>11</v>
      </c>
      <c r="Q89" s="9">
        <v>5</v>
      </c>
      <c r="R89" s="9">
        <v>11</v>
      </c>
      <c r="S89" s="9">
        <v>13</v>
      </c>
      <c r="T89" s="9">
        <v>6</v>
      </c>
      <c r="U89" s="9">
        <v>13</v>
      </c>
      <c r="V89" s="9">
        <v>13</v>
      </c>
      <c r="W89" s="9">
        <v>19</v>
      </c>
      <c r="X89" s="9">
        <v>12</v>
      </c>
      <c r="Y89" s="9">
        <v>10</v>
      </c>
      <c r="Z89" s="9">
        <v>17</v>
      </c>
      <c r="AA89" s="9">
        <v>10</v>
      </c>
      <c r="AB89" s="9">
        <v>9</v>
      </c>
      <c r="AC89" s="9">
        <v>9</v>
      </c>
      <c r="AD89" s="9">
        <v>14</v>
      </c>
      <c r="AE89" s="9">
        <v>8000</v>
      </c>
    </row>
    <row r="90" spans="1:31" ht="15.75" thickBot="1" x14ac:dyDescent="0.3">
      <c r="A90" s="8" t="s">
        <v>146</v>
      </c>
      <c r="B90" s="9">
        <v>3</v>
      </c>
      <c r="C90" s="9">
        <v>6</v>
      </c>
      <c r="D90" s="9">
        <v>4</v>
      </c>
      <c r="E90" s="9">
        <v>2</v>
      </c>
      <c r="F90" s="9">
        <v>4</v>
      </c>
      <c r="G90" s="9">
        <v>3</v>
      </c>
      <c r="H90" s="9">
        <v>19</v>
      </c>
      <c r="I90" s="9">
        <v>18</v>
      </c>
      <c r="J90" s="9">
        <v>19</v>
      </c>
      <c r="K90" s="9">
        <v>21</v>
      </c>
      <c r="L90" s="9">
        <v>18</v>
      </c>
      <c r="M90" s="9">
        <v>21</v>
      </c>
      <c r="N90" s="9">
        <v>3</v>
      </c>
      <c r="O90" s="9">
        <v>21</v>
      </c>
      <c r="P90" s="9">
        <v>18</v>
      </c>
      <c r="Q90" s="9">
        <v>20</v>
      </c>
      <c r="R90" s="9">
        <v>17</v>
      </c>
      <c r="S90" s="9">
        <v>19</v>
      </c>
      <c r="T90" s="9">
        <v>21</v>
      </c>
      <c r="U90" s="9">
        <v>19</v>
      </c>
      <c r="V90" s="9">
        <v>20</v>
      </c>
      <c r="W90" s="9">
        <v>4</v>
      </c>
      <c r="X90" s="9">
        <v>5</v>
      </c>
      <c r="Y90" s="9">
        <v>4</v>
      </c>
      <c r="Z90" s="9">
        <v>2</v>
      </c>
      <c r="AA90" s="9">
        <v>5</v>
      </c>
      <c r="AB90" s="9">
        <v>2</v>
      </c>
      <c r="AC90" s="9">
        <v>20</v>
      </c>
      <c r="AD90" s="9">
        <v>2</v>
      </c>
      <c r="AE90" s="9">
        <v>11000</v>
      </c>
    </row>
    <row r="91" spans="1:31" ht="15.75" thickBot="1" x14ac:dyDescent="0.3">
      <c r="A91" s="8" t="s">
        <v>147</v>
      </c>
      <c r="B91" s="9">
        <v>17</v>
      </c>
      <c r="C91" s="9">
        <v>4</v>
      </c>
      <c r="D91" s="9">
        <v>12</v>
      </c>
      <c r="E91" s="9">
        <v>12</v>
      </c>
      <c r="F91" s="9">
        <v>13</v>
      </c>
      <c r="G91" s="9">
        <v>4</v>
      </c>
      <c r="H91" s="9">
        <v>6</v>
      </c>
      <c r="I91" s="9">
        <v>20</v>
      </c>
      <c r="J91" s="9">
        <v>11</v>
      </c>
      <c r="K91" s="9">
        <v>11</v>
      </c>
      <c r="L91" s="9">
        <v>10</v>
      </c>
      <c r="M91" s="9">
        <v>20</v>
      </c>
      <c r="N91" s="9">
        <v>11</v>
      </c>
      <c r="O91" s="9">
        <v>15</v>
      </c>
      <c r="P91" s="9">
        <v>21</v>
      </c>
      <c r="Q91" s="9">
        <v>6</v>
      </c>
      <c r="R91" s="9">
        <v>19</v>
      </c>
      <c r="S91" s="9">
        <v>11</v>
      </c>
      <c r="T91" s="9">
        <v>11</v>
      </c>
      <c r="U91" s="9">
        <v>10</v>
      </c>
      <c r="V91" s="9">
        <v>19</v>
      </c>
      <c r="W91" s="9">
        <v>17</v>
      </c>
      <c r="X91" s="9">
        <v>3</v>
      </c>
      <c r="Y91" s="9">
        <v>12</v>
      </c>
      <c r="Z91" s="9">
        <v>12</v>
      </c>
      <c r="AA91" s="9">
        <v>13</v>
      </c>
      <c r="AB91" s="9">
        <v>3</v>
      </c>
      <c r="AC91" s="9">
        <v>12</v>
      </c>
      <c r="AD91" s="9">
        <v>8</v>
      </c>
      <c r="AE91" s="9">
        <v>11000</v>
      </c>
    </row>
    <row r="92" spans="1:31" ht="15.75" thickBot="1" x14ac:dyDescent="0.3">
      <c r="A92" s="8" t="s">
        <v>148</v>
      </c>
      <c r="B92" s="9">
        <v>22</v>
      </c>
      <c r="C92" s="9">
        <v>20</v>
      </c>
      <c r="D92" s="9">
        <v>21</v>
      </c>
      <c r="E92" s="9">
        <v>19</v>
      </c>
      <c r="F92" s="9">
        <v>21</v>
      </c>
      <c r="G92" s="9">
        <v>19</v>
      </c>
      <c r="H92" s="9">
        <v>1</v>
      </c>
      <c r="I92" s="9">
        <v>4</v>
      </c>
      <c r="J92" s="9">
        <v>1</v>
      </c>
      <c r="K92" s="9">
        <v>4</v>
      </c>
      <c r="L92" s="9">
        <v>2</v>
      </c>
      <c r="M92" s="9">
        <v>4</v>
      </c>
      <c r="N92" s="9">
        <v>20</v>
      </c>
      <c r="O92" s="9">
        <v>2</v>
      </c>
      <c r="P92" s="9">
        <v>3</v>
      </c>
      <c r="Q92" s="9">
        <v>1</v>
      </c>
      <c r="R92" s="9">
        <v>3</v>
      </c>
      <c r="S92" s="9">
        <v>2</v>
      </c>
      <c r="T92" s="9">
        <v>4</v>
      </c>
      <c r="U92" s="9">
        <v>2</v>
      </c>
      <c r="V92" s="9">
        <v>4</v>
      </c>
      <c r="W92" s="9">
        <v>22</v>
      </c>
      <c r="X92" s="9">
        <v>19</v>
      </c>
      <c r="Y92" s="9">
        <v>22</v>
      </c>
      <c r="Z92" s="9">
        <v>19</v>
      </c>
      <c r="AA92" s="9">
        <v>21</v>
      </c>
      <c r="AB92" s="9">
        <v>19</v>
      </c>
      <c r="AC92" s="9">
        <v>3</v>
      </c>
      <c r="AD92" s="9">
        <v>21</v>
      </c>
      <c r="AE92" s="9">
        <v>9000</v>
      </c>
    </row>
    <row r="93" spans="1:31" ht="15.75" thickBot="1" x14ac:dyDescent="0.3">
      <c r="A93" s="8" t="s">
        <v>149</v>
      </c>
      <c r="B93" s="9">
        <v>6</v>
      </c>
      <c r="C93" s="9">
        <v>12</v>
      </c>
      <c r="D93" s="9">
        <v>7</v>
      </c>
      <c r="E93" s="9">
        <v>10</v>
      </c>
      <c r="F93" s="9">
        <v>4</v>
      </c>
      <c r="G93" s="9">
        <v>11</v>
      </c>
      <c r="H93" s="9">
        <v>17</v>
      </c>
      <c r="I93" s="9">
        <v>11</v>
      </c>
      <c r="J93" s="9">
        <v>16</v>
      </c>
      <c r="K93" s="9">
        <v>13</v>
      </c>
      <c r="L93" s="9">
        <v>19</v>
      </c>
      <c r="M93" s="9">
        <v>12</v>
      </c>
      <c r="N93" s="9">
        <v>9</v>
      </c>
      <c r="O93" s="9">
        <v>13</v>
      </c>
      <c r="P93" s="9">
        <v>6</v>
      </c>
      <c r="Q93" s="9">
        <v>17</v>
      </c>
      <c r="R93" s="9">
        <v>11</v>
      </c>
      <c r="S93" s="9">
        <v>16</v>
      </c>
      <c r="T93" s="9">
        <v>13</v>
      </c>
      <c r="U93" s="9">
        <v>19</v>
      </c>
      <c r="V93" s="9">
        <v>12</v>
      </c>
      <c r="W93" s="9">
        <v>6</v>
      </c>
      <c r="X93" s="9">
        <v>12</v>
      </c>
      <c r="Y93" s="9">
        <v>7</v>
      </c>
      <c r="Z93" s="9">
        <v>10</v>
      </c>
      <c r="AA93" s="9">
        <v>4</v>
      </c>
      <c r="AB93" s="9">
        <v>11</v>
      </c>
      <c r="AC93" s="9">
        <v>14</v>
      </c>
      <c r="AD93" s="9">
        <v>10</v>
      </c>
      <c r="AE93" s="9">
        <v>12000</v>
      </c>
    </row>
    <row r="94" spans="1:31" ht="15.75" thickBot="1" x14ac:dyDescent="0.3">
      <c r="A94" s="8" t="s">
        <v>150</v>
      </c>
      <c r="B94" s="9">
        <v>9</v>
      </c>
      <c r="C94" s="9">
        <v>14</v>
      </c>
      <c r="D94" s="9">
        <v>12</v>
      </c>
      <c r="E94" s="9">
        <v>15</v>
      </c>
      <c r="F94" s="9">
        <v>10</v>
      </c>
      <c r="G94" s="9">
        <v>14</v>
      </c>
      <c r="H94" s="9">
        <v>14</v>
      </c>
      <c r="I94" s="9">
        <v>9</v>
      </c>
      <c r="J94" s="9">
        <v>11</v>
      </c>
      <c r="K94" s="9">
        <v>8</v>
      </c>
      <c r="L94" s="9">
        <v>13</v>
      </c>
      <c r="M94" s="9">
        <v>9</v>
      </c>
      <c r="N94" s="9">
        <v>13</v>
      </c>
      <c r="O94" s="9">
        <v>10</v>
      </c>
      <c r="P94" s="9">
        <v>15</v>
      </c>
      <c r="Q94" s="9">
        <v>14</v>
      </c>
      <c r="R94" s="9">
        <v>9</v>
      </c>
      <c r="S94" s="9">
        <v>11</v>
      </c>
      <c r="T94" s="9">
        <v>8</v>
      </c>
      <c r="U94" s="9">
        <v>13</v>
      </c>
      <c r="V94" s="9">
        <v>9</v>
      </c>
      <c r="W94" s="9">
        <v>9</v>
      </c>
      <c r="X94" s="9">
        <v>14</v>
      </c>
      <c r="Y94" s="9">
        <v>12</v>
      </c>
      <c r="Z94" s="9">
        <v>15</v>
      </c>
      <c r="AA94" s="9">
        <v>10</v>
      </c>
      <c r="AB94" s="9">
        <v>14</v>
      </c>
      <c r="AC94" s="9">
        <v>10</v>
      </c>
      <c r="AD94" s="9">
        <v>13</v>
      </c>
      <c r="AE94" s="9">
        <v>13000</v>
      </c>
    </row>
    <row r="95" spans="1:31" ht="15.75" thickBot="1" x14ac:dyDescent="0.3">
      <c r="A95" s="8" t="s">
        <v>151</v>
      </c>
      <c r="B95" s="9">
        <v>16</v>
      </c>
      <c r="C95" s="9">
        <v>18</v>
      </c>
      <c r="D95" s="9">
        <v>19</v>
      </c>
      <c r="E95" s="9">
        <v>16</v>
      </c>
      <c r="F95" s="9">
        <v>18</v>
      </c>
      <c r="G95" s="9">
        <v>17</v>
      </c>
      <c r="H95" s="9">
        <v>7</v>
      </c>
      <c r="I95" s="9">
        <v>6</v>
      </c>
      <c r="J95" s="9">
        <v>4</v>
      </c>
      <c r="K95" s="9">
        <v>7</v>
      </c>
      <c r="L95" s="9">
        <v>4</v>
      </c>
      <c r="M95" s="9">
        <v>6</v>
      </c>
      <c r="N95" s="9">
        <v>17</v>
      </c>
      <c r="O95" s="9">
        <v>6</v>
      </c>
      <c r="P95" s="9">
        <v>11</v>
      </c>
      <c r="Q95" s="9">
        <v>7</v>
      </c>
      <c r="R95" s="9">
        <v>5</v>
      </c>
      <c r="S95" s="9">
        <v>4</v>
      </c>
      <c r="T95" s="9">
        <v>7</v>
      </c>
      <c r="U95" s="9">
        <v>5</v>
      </c>
      <c r="V95" s="9">
        <v>6</v>
      </c>
      <c r="W95" s="9">
        <v>16</v>
      </c>
      <c r="X95" s="9">
        <v>17</v>
      </c>
      <c r="Y95" s="9">
        <v>19</v>
      </c>
      <c r="Z95" s="9">
        <v>16</v>
      </c>
      <c r="AA95" s="9">
        <v>19</v>
      </c>
      <c r="AB95" s="9">
        <v>17</v>
      </c>
      <c r="AC95" s="9">
        <v>6</v>
      </c>
      <c r="AD95" s="9">
        <v>17</v>
      </c>
      <c r="AE95" s="9">
        <v>8000</v>
      </c>
    </row>
    <row r="96" spans="1:31" ht="15.75" thickBot="1" x14ac:dyDescent="0.3">
      <c r="A96" s="8" t="s">
        <v>152</v>
      </c>
      <c r="B96" s="9">
        <v>10</v>
      </c>
      <c r="C96" s="9">
        <v>15</v>
      </c>
      <c r="D96" s="9">
        <v>12</v>
      </c>
      <c r="E96" s="9">
        <v>12</v>
      </c>
      <c r="F96" s="9">
        <v>12</v>
      </c>
      <c r="G96" s="9">
        <v>13</v>
      </c>
      <c r="H96" s="9">
        <v>13</v>
      </c>
      <c r="I96" s="9">
        <v>8</v>
      </c>
      <c r="J96" s="9">
        <v>11</v>
      </c>
      <c r="K96" s="9">
        <v>11</v>
      </c>
      <c r="L96" s="9">
        <v>10</v>
      </c>
      <c r="M96" s="9">
        <v>11</v>
      </c>
      <c r="N96" s="9">
        <v>12</v>
      </c>
      <c r="O96" s="9">
        <v>11</v>
      </c>
      <c r="P96" s="9">
        <v>16</v>
      </c>
      <c r="Q96" s="9">
        <v>13</v>
      </c>
      <c r="R96" s="9">
        <v>8</v>
      </c>
      <c r="S96" s="9">
        <v>11</v>
      </c>
      <c r="T96" s="9">
        <v>11</v>
      </c>
      <c r="U96" s="9">
        <v>11</v>
      </c>
      <c r="V96" s="9">
        <v>10</v>
      </c>
      <c r="W96" s="9">
        <v>10</v>
      </c>
      <c r="X96" s="9">
        <v>15</v>
      </c>
      <c r="Y96" s="9">
        <v>12</v>
      </c>
      <c r="Z96" s="9">
        <v>12</v>
      </c>
      <c r="AA96" s="9">
        <v>13</v>
      </c>
      <c r="AB96" s="9">
        <v>12</v>
      </c>
      <c r="AC96" s="9">
        <v>11</v>
      </c>
      <c r="AD96" s="9">
        <v>12</v>
      </c>
      <c r="AE96" s="9">
        <v>11000</v>
      </c>
    </row>
    <row r="97" spans="1:31" ht="15.75" thickBot="1" x14ac:dyDescent="0.3">
      <c r="A97" s="8" t="s">
        <v>153</v>
      </c>
      <c r="B97" s="9">
        <v>1</v>
      </c>
      <c r="C97" s="9">
        <v>5</v>
      </c>
      <c r="D97" s="9">
        <v>1</v>
      </c>
      <c r="E97" s="9">
        <v>4</v>
      </c>
      <c r="F97" s="9">
        <v>2</v>
      </c>
      <c r="G97" s="9">
        <v>5</v>
      </c>
      <c r="H97" s="9">
        <v>22</v>
      </c>
      <c r="I97" s="9">
        <v>18</v>
      </c>
      <c r="J97" s="9">
        <v>21</v>
      </c>
      <c r="K97" s="9">
        <v>19</v>
      </c>
      <c r="L97" s="9">
        <v>21</v>
      </c>
      <c r="M97" s="9">
        <v>18</v>
      </c>
      <c r="N97" s="9">
        <v>2</v>
      </c>
      <c r="O97" s="9">
        <v>19</v>
      </c>
      <c r="P97" s="9">
        <v>2</v>
      </c>
      <c r="Q97" s="9">
        <v>22</v>
      </c>
      <c r="R97" s="9">
        <v>18</v>
      </c>
      <c r="S97" s="9">
        <v>22</v>
      </c>
      <c r="T97" s="9">
        <v>19</v>
      </c>
      <c r="U97" s="9">
        <v>21</v>
      </c>
      <c r="V97" s="9">
        <v>18</v>
      </c>
      <c r="W97" s="9">
        <v>1</v>
      </c>
      <c r="X97" s="9">
        <v>5</v>
      </c>
      <c r="Y97" s="9">
        <v>2</v>
      </c>
      <c r="Z97" s="9">
        <v>4</v>
      </c>
      <c r="AA97" s="9">
        <v>2</v>
      </c>
      <c r="AB97" s="9">
        <v>5</v>
      </c>
      <c r="AC97" s="9">
        <v>21</v>
      </c>
      <c r="AD97" s="9">
        <v>4</v>
      </c>
      <c r="AE97" s="9">
        <v>14000</v>
      </c>
    </row>
    <row r="98" spans="1:31" ht="15.75" thickBot="1" x14ac:dyDescent="0.3">
      <c r="A98" s="8" t="s">
        <v>154</v>
      </c>
      <c r="B98" s="9">
        <v>13</v>
      </c>
      <c r="C98" s="9">
        <v>9</v>
      </c>
      <c r="D98" s="9">
        <v>14</v>
      </c>
      <c r="E98" s="9">
        <v>7</v>
      </c>
      <c r="F98" s="9">
        <v>13</v>
      </c>
      <c r="G98" s="9">
        <v>13</v>
      </c>
      <c r="H98" s="9">
        <v>10</v>
      </c>
      <c r="I98" s="9">
        <v>15</v>
      </c>
      <c r="J98" s="9">
        <v>9</v>
      </c>
      <c r="K98" s="9">
        <v>16</v>
      </c>
      <c r="L98" s="9">
        <v>9</v>
      </c>
      <c r="M98" s="9">
        <v>10</v>
      </c>
      <c r="N98" s="9">
        <v>10</v>
      </c>
      <c r="O98" s="9">
        <v>13</v>
      </c>
      <c r="P98" s="9">
        <v>13</v>
      </c>
      <c r="Q98" s="9">
        <v>10</v>
      </c>
      <c r="R98" s="9">
        <v>14</v>
      </c>
      <c r="S98" s="9">
        <v>9</v>
      </c>
      <c r="T98" s="9">
        <v>16</v>
      </c>
      <c r="U98" s="9">
        <v>10</v>
      </c>
      <c r="V98" s="9">
        <v>10</v>
      </c>
      <c r="W98" s="9">
        <v>13</v>
      </c>
      <c r="X98" s="9">
        <v>8</v>
      </c>
      <c r="Y98" s="9">
        <v>14</v>
      </c>
      <c r="Z98" s="9">
        <v>7</v>
      </c>
      <c r="AA98" s="9">
        <v>14</v>
      </c>
      <c r="AB98" s="9">
        <v>13</v>
      </c>
      <c r="AC98" s="9">
        <v>13</v>
      </c>
      <c r="AD98" s="9">
        <v>10</v>
      </c>
      <c r="AE98" s="9">
        <v>12000</v>
      </c>
    </row>
    <row r="99" spans="1:31" ht="15.75" thickBot="1" x14ac:dyDescent="0.3">
      <c r="A99" s="8" t="s">
        <v>155</v>
      </c>
      <c r="B99" s="9">
        <v>14</v>
      </c>
      <c r="C99" s="9">
        <v>10</v>
      </c>
      <c r="D99" s="9">
        <v>13</v>
      </c>
      <c r="E99" s="9">
        <v>14</v>
      </c>
      <c r="F99" s="9">
        <v>12</v>
      </c>
      <c r="G99" s="9">
        <v>13</v>
      </c>
      <c r="H99" s="9">
        <v>9</v>
      </c>
      <c r="I99" s="9">
        <v>14</v>
      </c>
      <c r="J99" s="9">
        <v>10</v>
      </c>
      <c r="K99" s="9">
        <v>9</v>
      </c>
      <c r="L99" s="9">
        <v>10</v>
      </c>
      <c r="M99" s="9">
        <v>11</v>
      </c>
      <c r="N99" s="9">
        <v>13</v>
      </c>
      <c r="O99" s="9">
        <v>10</v>
      </c>
      <c r="P99" s="9">
        <v>17</v>
      </c>
      <c r="Q99" s="9">
        <v>9</v>
      </c>
      <c r="R99" s="9">
        <v>13</v>
      </c>
      <c r="S99" s="9">
        <v>10</v>
      </c>
      <c r="T99" s="9">
        <v>9</v>
      </c>
      <c r="U99" s="9">
        <v>11</v>
      </c>
      <c r="V99" s="9">
        <v>10</v>
      </c>
      <c r="W99" s="9">
        <v>14</v>
      </c>
      <c r="X99" s="9">
        <v>9</v>
      </c>
      <c r="Y99" s="9">
        <v>13</v>
      </c>
      <c r="Z99" s="9">
        <v>14</v>
      </c>
      <c r="AA99" s="9">
        <v>13</v>
      </c>
      <c r="AB99" s="9">
        <v>12</v>
      </c>
      <c r="AC99" s="9">
        <v>10</v>
      </c>
      <c r="AD99" s="9">
        <v>13</v>
      </c>
      <c r="AE99" s="9">
        <v>11000</v>
      </c>
    </row>
    <row r="100" spans="1:31" ht="15.75" thickBot="1" x14ac:dyDescent="0.3">
      <c r="A100" s="8" t="s">
        <v>156</v>
      </c>
      <c r="B100" s="9">
        <v>17</v>
      </c>
      <c r="C100" s="9">
        <v>20</v>
      </c>
      <c r="D100" s="9">
        <v>19</v>
      </c>
      <c r="E100" s="9">
        <v>17</v>
      </c>
      <c r="F100" s="9">
        <v>18</v>
      </c>
      <c r="G100" s="9">
        <v>21</v>
      </c>
      <c r="H100" s="9">
        <v>6</v>
      </c>
      <c r="I100" s="9">
        <v>3</v>
      </c>
      <c r="J100" s="9">
        <v>4</v>
      </c>
      <c r="K100" s="9">
        <v>6</v>
      </c>
      <c r="L100" s="9">
        <v>5</v>
      </c>
      <c r="M100" s="9">
        <v>2</v>
      </c>
      <c r="N100" s="9">
        <v>20</v>
      </c>
      <c r="O100" s="9">
        <v>5</v>
      </c>
      <c r="P100" s="9">
        <v>22</v>
      </c>
      <c r="Q100" s="9">
        <v>6</v>
      </c>
      <c r="R100" s="9">
        <v>3</v>
      </c>
      <c r="S100" s="9">
        <v>4</v>
      </c>
      <c r="T100" s="9">
        <v>6</v>
      </c>
      <c r="U100" s="9">
        <v>5</v>
      </c>
      <c r="V100" s="9">
        <v>2</v>
      </c>
      <c r="W100" s="9">
        <v>17</v>
      </c>
      <c r="X100" s="9">
        <v>20</v>
      </c>
      <c r="Y100" s="9">
        <v>19</v>
      </c>
      <c r="Z100" s="9">
        <v>17</v>
      </c>
      <c r="AA100" s="9">
        <v>18</v>
      </c>
      <c r="AB100" s="9">
        <v>21</v>
      </c>
      <c r="AC100" s="9">
        <v>3</v>
      </c>
      <c r="AD100" s="9">
        <v>18</v>
      </c>
      <c r="AE100" s="9">
        <v>9000</v>
      </c>
    </row>
    <row r="101" spans="1:31" ht="15.75" thickBot="1" x14ac:dyDescent="0.3">
      <c r="A101" s="8" t="s">
        <v>157</v>
      </c>
      <c r="B101" s="9">
        <v>4</v>
      </c>
      <c r="C101" s="9">
        <v>7</v>
      </c>
      <c r="D101" s="9">
        <v>11</v>
      </c>
      <c r="E101" s="9">
        <v>5</v>
      </c>
      <c r="F101" s="9">
        <v>11</v>
      </c>
      <c r="G101" s="9">
        <v>9</v>
      </c>
      <c r="H101" s="9">
        <v>19</v>
      </c>
      <c r="I101" s="9">
        <v>17</v>
      </c>
      <c r="J101" s="9">
        <v>12</v>
      </c>
      <c r="K101" s="9">
        <v>18</v>
      </c>
      <c r="L101" s="9">
        <v>11</v>
      </c>
      <c r="M101" s="9">
        <v>14</v>
      </c>
      <c r="N101" s="9">
        <v>6</v>
      </c>
      <c r="O101" s="9">
        <v>17</v>
      </c>
      <c r="P101" s="9">
        <v>8</v>
      </c>
      <c r="Q101" s="9">
        <v>19</v>
      </c>
      <c r="R101" s="9">
        <v>16</v>
      </c>
      <c r="S101" s="9">
        <v>12</v>
      </c>
      <c r="T101" s="9">
        <v>18</v>
      </c>
      <c r="U101" s="9">
        <v>12</v>
      </c>
      <c r="V101" s="9">
        <v>14</v>
      </c>
      <c r="W101" s="9">
        <v>4</v>
      </c>
      <c r="X101" s="9">
        <v>6</v>
      </c>
      <c r="Y101" s="9">
        <v>11</v>
      </c>
      <c r="Z101" s="9">
        <v>5</v>
      </c>
      <c r="AA101" s="9">
        <v>12</v>
      </c>
      <c r="AB101" s="9">
        <v>9</v>
      </c>
      <c r="AC101" s="9">
        <v>17</v>
      </c>
      <c r="AD101" s="9">
        <v>6</v>
      </c>
      <c r="AE101" s="9">
        <v>9000</v>
      </c>
    </row>
    <row r="102" spans="1:31" ht="15.75" thickBot="1" x14ac:dyDescent="0.3">
      <c r="A102" s="8" t="s">
        <v>158</v>
      </c>
      <c r="B102" s="9">
        <v>6</v>
      </c>
      <c r="C102" s="9">
        <v>6</v>
      </c>
      <c r="D102" s="9">
        <v>7</v>
      </c>
      <c r="E102" s="9">
        <v>4</v>
      </c>
      <c r="F102" s="9">
        <v>6</v>
      </c>
      <c r="G102" s="9">
        <v>4</v>
      </c>
      <c r="H102" s="9">
        <v>17</v>
      </c>
      <c r="I102" s="9">
        <v>18</v>
      </c>
      <c r="J102" s="9">
        <v>16</v>
      </c>
      <c r="K102" s="9">
        <v>19</v>
      </c>
      <c r="L102" s="9">
        <v>17</v>
      </c>
      <c r="M102" s="9">
        <v>19</v>
      </c>
      <c r="N102" s="9">
        <v>5</v>
      </c>
      <c r="O102" s="9">
        <v>18</v>
      </c>
      <c r="P102" s="9">
        <v>11</v>
      </c>
      <c r="Q102" s="9">
        <v>17</v>
      </c>
      <c r="R102" s="9">
        <v>17</v>
      </c>
      <c r="S102" s="9">
        <v>16</v>
      </c>
      <c r="T102" s="9">
        <v>19</v>
      </c>
      <c r="U102" s="9">
        <v>17</v>
      </c>
      <c r="V102" s="9">
        <v>19</v>
      </c>
      <c r="W102" s="9">
        <v>6</v>
      </c>
      <c r="X102" s="9">
        <v>5</v>
      </c>
      <c r="Y102" s="9">
        <v>7</v>
      </c>
      <c r="Z102" s="9">
        <v>4</v>
      </c>
      <c r="AA102" s="9">
        <v>6</v>
      </c>
      <c r="AB102" s="9">
        <v>4</v>
      </c>
      <c r="AC102" s="9">
        <v>18</v>
      </c>
      <c r="AD102" s="9">
        <v>5</v>
      </c>
      <c r="AE102" s="9">
        <v>12000</v>
      </c>
    </row>
    <row r="103" spans="1:31" ht="15.75" thickBot="1" x14ac:dyDescent="0.3">
      <c r="A103" s="8" t="s">
        <v>159</v>
      </c>
      <c r="B103" s="9">
        <v>7</v>
      </c>
      <c r="C103" s="9">
        <v>8</v>
      </c>
      <c r="D103" s="9">
        <v>8</v>
      </c>
      <c r="E103" s="9">
        <v>5</v>
      </c>
      <c r="F103" s="9">
        <v>5</v>
      </c>
      <c r="G103" s="9">
        <v>12</v>
      </c>
      <c r="H103" s="9">
        <v>16</v>
      </c>
      <c r="I103" s="9">
        <v>15</v>
      </c>
      <c r="J103" s="9">
        <v>14</v>
      </c>
      <c r="K103" s="9">
        <v>18</v>
      </c>
      <c r="L103" s="9">
        <v>18</v>
      </c>
      <c r="M103" s="9">
        <v>11</v>
      </c>
      <c r="N103" s="9">
        <v>6</v>
      </c>
      <c r="O103" s="9">
        <v>16</v>
      </c>
      <c r="P103" s="9">
        <v>6</v>
      </c>
      <c r="Q103" s="9">
        <v>16</v>
      </c>
      <c r="R103" s="9">
        <v>15</v>
      </c>
      <c r="S103" s="9">
        <v>15</v>
      </c>
      <c r="T103" s="9">
        <v>18</v>
      </c>
      <c r="U103" s="9">
        <v>18</v>
      </c>
      <c r="V103" s="9">
        <v>11</v>
      </c>
      <c r="W103" s="9">
        <v>7</v>
      </c>
      <c r="X103" s="9">
        <v>8</v>
      </c>
      <c r="Y103" s="9">
        <v>9</v>
      </c>
      <c r="Z103" s="9">
        <v>5</v>
      </c>
      <c r="AA103" s="9">
        <v>5</v>
      </c>
      <c r="AB103" s="9">
        <v>12</v>
      </c>
      <c r="AC103" s="9">
        <v>17</v>
      </c>
      <c r="AD103" s="9">
        <v>7</v>
      </c>
      <c r="AE103" s="9">
        <v>9000</v>
      </c>
    </row>
    <row r="104" spans="1:31" ht="15.75" thickBot="1" x14ac:dyDescent="0.3">
      <c r="A104" s="8" t="s">
        <v>160</v>
      </c>
      <c r="B104" s="9">
        <v>9</v>
      </c>
      <c r="C104" s="9">
        <v>3</v>
      </c>
      <c r="D104" s="9">
        <v>3</v>
      </c>
      <c r="E104" s="9">
        <v>6</v>
      </c>
      <c r="F104" s="9">
        <v>4</v>
      </c>
      <c r="G104" s="9">
        <v>4</v>
      </c>
      <c r="H104" s="9">
        <v>14</v>
      </c>
      <c r="I104" s="9">
        <v>20</v>
      </c>
      <c r="J104" s="9">
        <v>20</v>
      </c>
      <c r="K104" s="9">
        <v>17</v>
      </c>
      <c r="L104" s="9">
        <v>19</v>
      </c>
      <c r="M104" s="9">
        <v>20</v>
      </c>
      <c r="N104" s="9">
        <v>4</v>
      </c>
      <c r="O104" s="9">
        <v>19</v>
      </c>
      <c r="P104" s="9">
        <v>10</v>
      </c>
      <c r="Q104" s="9">
        <v>14</v>
      </c>
      <c r="R104" s="9">
        <v>20</v>
      </c>
      <c r="S104" s="9">
        <v>20</v>
      </c>
      <c r="T104" s="9">
        <v>17</v>
      </c>
      <c r="U104" s="9">
        <v>19</v>
      </c>
      <c r="V104" s="9">
        <v>19</v>
      </c>
      <c r="W104" s="9">
        <v>9</v>
      </c>
      <c r="X104" s="9">
        <v>3</v>
      </c>
      <c r="Y104" s="9">
        <v>3</v>
      </c>
      <c r="Z104" s="9">
        <v>6</v>
      </c>
      <c r="AA104" s="9">
        <v>4</v>
      </c>
      <c r="AB104" s="9">
        <v>3</v>
      </c>
      <c r="AC104" s="9">
        <v>19</v>
      </c>
      <c r="AD104" s="9">
        <v>4</v>
      </c>
      <c r="AE104" s="9">
        <v>11000</v>
      </c>
    </row>
    <row r="105" spans="1:31" ht="15.75" thickBot="1" x14ac:dyDescent="0.3">
      <c r="A105" s="8" t="s">
        <v>161</v>
      </c>
      <c r="B105" s="9">
        <v>4</v>
      </c>
      <c r="C105" s="9">
        <v>4</v>
      </c>
      <c r="D105" s="9">
        <v>1</v>
      </c>
      <c r="E105" s="9">
        <v>2</v>
      </c>
      <c r="F105" s="9">
        <v>1</v>
      </c>
      <c r="G105" s="9">
        <v>5</v>
      </c>
      <c r="H105" s="9">
        <v>19</v>
      </c>
      <c r="I105" s="9">
        <v>20</v>
      </c>
      <c r="J105" s="9">
        <v>22</v>
      </c>
      <c r="K105" s="9">
        <v>21</v>
      </c>
      <c r="L105" s="9">
        <v>22</v>
      </c>
      <c r="M105" s="9">
        <v>18</v>
      </c>
      <c r="N105" s="9">
        <v>1</v>
      </c>
      <c r="O105" s="9">
        <v>20</v>
      </c>
      <c r="P105" s="9">
        <v>1</v>
      </c>
      <c r="Q105" s="9">
        <v>19</v>
      </c>
      <c r="R105" s="9">
        <v>19</v>
      </c>
      <c r="S105" s="9">
        <v>22</v>
      </c>
      <c r="T105" s="9">
        <v>21</v>
      </c>
      <c r="U105" s="9">
        <v>22</v>
      </c>
      <c r="V105" s="9">
        <v>18</v>
      </c>
      <c r="W105" s="9">
        <v>4</v>
      </c>
      <c r="X105" s="9">
        <v>3</v>
      </c>
      <c r="Y105" s="9">
        <v>1</v>
      </c>
      <c r="Z105" s="9">
        <v>2</v>
      </c>
      <c r="AA105" s="9">
        <v>1</v>
      </c>
      <c r="AB105" s="9">
        <v>5</v>
      </c>
      <c r="AC105" s="9">
        <v>22</v>
      </c>
      <c r="AD105" s="9">
        <v>3</v>
      </c>
      <c r="AE105" s="9">
        <v>9000</v>
      </c>
    </row>
    <row r="106" spans="1:31" ht="15.75" thickBot="1" x14ac:dyDescent="0.3">
      <c r="A106" s="8" t="s">
        <v>162</v>
      </c>
      <c r="B106" s="9">
        <v>18</v>
      </c>
      <c r="C106" s="9">
        <v>20</v>
      </c>
      <c r="D106" s="9">
        <v>16</v>
      </c>
      <c r="E106" s="9">
        <v>19</v>
      </c>
      <c r="F106" s="9">
        <v>15</v>
      </c>
      <c r="G106" s="9">
        <v>18</v>
      </c>
      <c r="H106" s="9">
        <v>5</v>
      </c>
      <c r="I106" s="9">
        <v>4</v>
      </c>
      <c r="J106" s="9">
        <v>7</v>
      </c>
      <c r="K106" s="9">
        <v>3</v>
      </c>
      <c r="L106" s="9">
        <v>8</v>
      </c>
      <c r="M106" s="9">
        <v>6</v>
      </c>
      <c r="N106" s="9">
        <v>19</v>
      </c>
      <c r="O106" s="9">
        <v>5</v>
      </c>
      <c r="P106" s="9">
        <v>15</v>
      </c>
      <c r="Q106" s="9">
        <v>5</v>
      </c>
      <c r="R106" s="9">
        <v>3</v>
      </c>
      <c r="S106" s="9">
        <v>7</v>
      </c>
      <c r="T106" s="9">
        <v>4</v>
      </c>
      <c r="U106" s="9">
        <v>8</v>
      </c>
      <c r="V106" s="9">
        <v>5</v>
      </c>
      <c r="W106" s="9">
        <v>18</v>
      </c>
      <c r="X106" s="9">
        <v>19</v>
      </c>
      <c r="Y106" s="9">
        <v>16</v>
      </c>
      <c r="Z106" s="9">
        <v>20</v>
      </c>
      <c r="AA106" s="9">
        <v>15</v>
      </c>
      <c r="AB106" s="9">
        <v>17</v>
      </c>
      <c r="AC106" s="9">
        <v>4</v>
      </c>
      <c r="AD106" s="9">
        <v>18</v>
      </c>
      <c r="AE106" s="9">
        <v>11000</v>
      </c>
    </row>
    <row r="107" spans="1:31" ht="15.75" thickBot="1" x14ac:dyDescent="0.3">
      <c r="A107" s="8" t="s">
        <v>163</v>
      </c>
      <c r="B107" s="9">
        <v>19</v>
      </c>
      <c r="C107" s="9">
        <v>11</v>
      </c>
      <c r="D107" s="9">
        <v>18</v>
      </c>
      <c r="E107" s="9">
        <v>17</v>
      </c>
      <c r="F107" s="9">
        <v>19</v>
      </c>
      <c r="G107" s="9">
        <v>17</v>
      </c>
      <c r="H107" s="9">
        <v>3</v>
      </c>
      <c r="I107" s="9">
        <v>12</v>
      </c>
      <c r="J107" s="9">
        <v>4</v>
      </c>
      <c r="K107" s="9">
        <v>6</v>
      </c>
      <c r="L107" s="9">
        <v>4</v>
      </c>
      <c r="M107" s="9">
        <v>6</v>
      </c>
      <c r="N107" s="9">
        <v>17</v>
      </c>
      <c r="O107" s="9">
        <v>6</v>
      </c>
      <c r="P107" s="9">
        <v>7</v>
      </c>
      <c r="Q107" s="9">
        <v>4</v>
      </c>
      <c r="R107" s="9">
        <v>12</v>
      </c>
      <c r="S107" s="9">
        <v>5</v>
      </c>
      <c r="T107" s="9">
        <v>6</v>
      </c>
      <c r="U107" s="9">
        <v>4</v>
      </c>
      <c r="V107" s="9">
        <v>6</v>
      </c>
      <c r="W107" s="9">
        <v>20</v>
      </c>
      <c r="X107" s="9">
        <v>11</v>
      </c>
      <c r="Y107" s="9">
        <v>19</v>
      </c>
      <c r="Z107" s="9">
        <v>17</v>
      </c>
      <c r="AA107" s="9">
        <v>19</v>
      </c>
      <c r="AB107" s="9">
        <v>17</v>
      </c>
      <c r="AC107" s="9">
        <v>6</v>
      </c>
      <c r="AD107" s="9">
        <v>17</v>
      </c>
      <c r="AE107" s="9">
        <v>9000</v>
      </c>
    </row>
    <row r="108" spans="1:31" ht="15.75" thickBot="1" x14ac:dyDescent="0.3">
      <c r="A108" s="8" t="s">
        <v>164</v>
      </c>
      <c r="B108" s="9">
        <v>2</v>
      </c>
      <c r="C108" s="9">
        <v>14</v>
      </c>
      <c r="D108" s="9">
        <v>11</v>
      </c>
      <c r="E108" s="9">
        <v>6</v>
      </c>
      <c r="F108" s="9">
        <v>11</v>
      </c>
      <c r="G108" s="9">
        <v>7</v>
      </c>
      <c r="H108" s="9">
        <v>21</v>
      </c>
      <c r="I108" s="9">
        <v>10</v>
      </c>
      <c r="J108" s="9">
        <v>11</v>
      </c>
      <c r="K108" s="9">
        <v>17</v>
      </c>
      <c r="L108" s="9">
        <v>12</v>
      </c>
      <c r="M108" s="9">
        <v>17</v>
      </c>
      <c r="N108" s="9">
        <v>7</v>
      </c>
      <c r="O108" s="9">
        <v>16</v>
      </c>
      <c r="P108" s="9">
        <v>8</v>
      </c>
      <c r="Q108" s="9">
        <v>21</v>
      </c>
      <c r="R108" s="9">
        <v>9</v>
      </c>
      <c r="S108" s="9">
        <v>12</v>
      </c>
      <c r="T108" s="9">
        <v>17</v>
      </c>
      <c r="U108" s="9">
        <v>12</v>
      </c>
      <c r="V108" s="9">
        <v>16</v>
      </c>
      <c r="W108" s="9">
        <v>2</v>
      </c>
      <c r="X108" s="9">
        <v>13</v>
      </c>
      <c r="Y108" s="9">
        <v>12</v>
      </c>
      <c r="Z108" s="9">
        <v>6</v>
      </c>
      <c r="AA108" s="9">
        <v>11</v>
      </c>
      <c r="AB108" s="9">
        <v>6</v>
      </c>
      <c r="AC108" s="9">
        <v>16</v>
      </c>
      <c r="AD108" s="9">
        <v>7</v>
      </c>
      <c r="AE108" s="9">
        <v>12000</v>
      </c>
    </row>
    <row r="109" spans="1:31" ht="15.75" thickBot="1" x14ac:dyDescent="0.3">
      <c r="A109" s="8" t="s">
        <v>165</v>
      </c>
      <c r="B109" s="9">
        <v>6</v>
      </c>
      <c r="C109" s="9">
        <v>4</v>
      </c>
      <c r="D109" s="9">
        <v>4</v>
      </c>
      <c r="E109" s="9">
        <v>2</v>
      </c>
      <c r="F109" s="9">
        <v>5</v>
      </c>
      <c r="G109" s="9">
        <v>2</v>
      </c>
      <c r="H109" s="9">
        <v>17</v>
      </c>
      <c r="I109" s="9">
        <v>20</v>
      </c>
      <c r="J109" s="9">
        <v>19</v>
      </c>
      <c r="K109" s="9">
        <v>20</v>
      </c>
      <c r="L109" s="9">
        <v>18</v>
      </c>
      <c r="M109" s="9">
        <v>22</v>
      </c>
      <c r="N109" s="9">
        <v>3</v>
      </c>
      <c r="O109" s="9">
        <v>21</v>
      </c>
      <c r="P109" s="9">
        <v>22</v>
      </c>
      <c r="Q109" s="9">
        <v>17</v>
      </c>
      <c r="R109" s="9">
        <v>19</v>
      </c>
      <c r="S109" s="9">
        <v>19</v>
      </c>
      <c r="T109" s="9">
        <v>21</v>
      </c>
      <c r="U109" s="9">
        <v>18</v>
      </c>
      <c r="V109" s="9">
        <v>21</v>
      </c>
      <c r="W109" s="9">
        <v>6</v>
      </c>
      <c r="X109" s="9">
        <v>3</v>
      </c>
      <c r="Y109" s="9">
        <v>4</v>
      </c>
      <c r="Z109" s="9">
        <v>3</v>
      </c>
      <c r="AA109" s="9">
        <v>5</v>
      </c>
      <c r="AB109" s="9">
        <v>1</v>
      </c>
      <c r="AC109" s="9">
        <v>20</v>
      </c>
      <c r="AD109" s="9">
        <v>2</v>
      </c>
      <c r="AE109" s="9">
        <v>13000</v>
      </c>
    </row>
    <row r="110" spans="1:31" ht="15.75" thickBot="1" x14ac:dyDescent="0.3">
      <c r="A110" s="8" t="s">
        <v>166</v>
      </c>
      <c r="B110" s="9">
        <v>22</v>
      </c>
      <c r="C110" s="9">
        <v>22</v>
      </c>
      <c r="D110" s="9">
        <v>22</v>
      </c>
      <c r="E110" s="9">
        <v>22</v>
      </c>
      <c r="F110" s="9">
        <v>22</v>
      </c>
      <c r="G110" s="9">
        <v>22</v>
      </c>
      <c r="H110" s="9">
        <v>1</v>
      </c>
      <c r="I110" s="9">
        <v>2</v>
      </c>
      <c r="J110" s="9">
        <v>1</v>
      </c>
      <c r="K110" s="9">
        <v>1</v>
      </c>
      <c r="L110" s="9">
        <v>1</v>
      </c>
      <c r="M110" s="9">
        <v>1</v>
      </c>
      <c r="N110" s="9">
        <v>22</v>
      </c>
      <c r="O110" s="9">
        <v>1</v>
      </c>
      <c r="P110" s="9">
        <v>18</v>
      </c>
      <c r="Q110" s="9">
        <v>1</v>
      </c>
      <c r="R110" s="9">
        <v>1</v>
      </c>
      <c r="S110" s="9">
        <v>1</v>
      </c>
      <c r="T110" s="9">
        <v>1</v>
      </c>
      <c r="U110" s="9">
        <v>1</v>
      </c>
      <c r="V110" s="9">
        <v>1</v>
      </c>
      <c r="W110" s="9">
        <v>22</v>
      </c>
      <c r="X110" s="9">
        <v>21</v>
      </c>
      <c r="Y110" s="9">
        <v>22</v>
      </c>
      <c r="Z110" s="9">
        <v>22</v>
      </c>
      <c r="AA110" s="9">
        <v>22</v>
      </c>
      <c r="AB110" s="9">
        <v>22</v>
      </c>
      <c r="AC110" s="9">
        <v>1</v>
      </c>
      <c r="AD110" s="9">
        <v>22</v>
      </c>
      <c r="AE110" s="9">
        <v>7000</v>
      </c>
    </row>
    <row r="111" spans="1:31" ht="15.75" thickBot="1" x14ac:dyDescent="0.3">
      <c r="A111" s="8" t="s">
        <v>167</v>
      </c>
      <c r="B111" s="9">
        <v>17</v>
      </c>
      <c r="C111" s="9">
        <v>21</v>
      </c>
      <c r="D111" s="9">
        <v>18</v>
      </c>
      <c r="E111" s="9">
        <v>18</v>
      </c>
      <c r="F111" s="9">
        <v>17</v>
      </c>
      <c r="G111" s="9">
        <v>19</v>
      </c>
      <c r="H111" s="9">
        <v>6</v>
      </c>
      <c r="I111" s="9">
        <v>2</v>
      </c>
      <c r="J111" s="9">
        <v>5</v>
      </c>
      <c r="K111" s="9">
        <v>5</v>
      </c>
      <c r="L111" s="9">
        <v>6</v>
      </c>
      <c r="M111" s="9">
        <v>4</v>
      </c>
      <c r="N111" s="9">
        <v>19</v>
      </c>
      <c r="O111" s="9">
        <v>5</v>
      </c>
      <c r="P111" s="9">
        <v>20</v>
      </c>
      <c r="Q111" s="9">
        <v>6</v>
      </c>
      <c r="R111" s="9">
        <v>2</v>
      </c>
      <c r="S111" s="9">
        <v>5</v>
      </c>
      <c r="T111" s="9">
        <v>5</v>
      </c>
      <c r="U111" s="9">
        <v>6</v>
      </c>
      <c r="V111" s="9">
        <v>4</v>
      </c>
      <c r="W111" s="9">
        <v>17</v>
      </c>
      <c r="X111" s="9">
        <v>21</v>
      </c>
      <c r="Y111" s="9">
        <v>18</v>
      </c>
      <c r="Z111" s="9">
        <v>18</v>
      </c>
      <c r="AA111" s="9">
        <v>17</v>
      </c>
      <c r="AB111" s="9">
        <v>19</v>
      </c>
      <c r="AC111" s="9">
        <v>4</v>
      </c>
      <c r="AD111" s="9">
        <v>18</v>
      </c>
      <c r="AE111" s="9">
        <v>11000</v>
      </c>
    </row>
    <row r="112" spans="1:31" ht="15.75" thickBot="1" x14ac:dyDescent="0.3">
      <c r="A112" s="8" t="s">
        <v>168</v>
      </c>
      <c r="B112" s="9">
        <v>16</v>
      </c>
      <c r="C112" s="9">
        <v>8</v>
      </c>
      <c r="D112" s="9">
        <v>14</v>
      </c>
      <c r="E112" s="9">
        <v>11</v>
      </c>
      <c r="F112" s="9">
        <v>15</v>
      </c>
      <c r="G112" s="9">
        <v>10</v>
      </c>
      <c r="H112" s="9">
        <v>7</v>
      </c>
      <c r="I112" s="9">
        <v>16</v>
      </c>
      <c r="J112" s="9">
        <v>9</v>
      </c>
      <c r="K112" s="9">
        <v>12</v>
      </c>
      <c r="L112" s="9">
        <v>8</v>
      </c>
      <c r="M112" s="9">
        <v>13</v>
      </c>
      <c r="N112" s="9">
        <v>12</v>
      </c>
      <c r="O112" s="9">
        <v>11</v>
      </c>
      <c r="P112" s="9">
        <v>15</v>
      </c>
      <c r="Q112" s="9">
        <v>7</v>
      </c>
      <c r="R112" s="9">
        <v>15</v>
      </c>
      <c r="S112" s="9">
        <v>9</v>
      </c>
      <c r="T112" s="9">
        <v>12</v>
      </c>
      <c r="U112" s="9">
        <v>8</v>
      </c>
      <c r="V112" s="9">
        <v>13</v>
      </c>
      <c r="W112" s="9">
        <v>16</v>
      </c>
      <c r="X112" s="9">
        <v>7</v>
      </c>
      <c r="Y112" s="9">
        <v>14</v>
      </c>
      <c r="Z112" s="9">
        <v>11</v>
      </c>
      <c r="AA112" s="9">
        <v>15</v>
      </c>
      <c r="AB112" s="9">
        <v>10</v>
      </c>
      <c r="AC112" s="9">
        <v>11</v>
      </c>
      <c r="AD112" s="9">
        <v>12</v>
      </c>
      <c r="AE112" s="9">
        <v>9000</v>
      </c>
    </row>
    <row r="113" spans="1:31" ht="15.75" thickBot="1" x14ac:dyDescent="0.3">
      <c r="A113" s="8" t="s">
        <v>169</v>
      </c>
      <c r="B113" s="9">
        <v>19</v>
      </c>
      <c r="C113" s="9">
        <v>19</v>
      </c>
      <c r="D113" s="9">
        <v>20</v>
      </c>
      <c r="E113" s="9">
        <v>18</v>
      </c>
      <c r="F113" s="9">
        <v>21</v>
      </c>
      <c r="G113" s="9">
        <v>17</v>
      </c>
      <c r="H113" s="9">
        <v>4</v>
      </c>
      <c r="I113" s="9">
        <v>5</v>
      </c>
      <c r="J113" s="9">
        <v>2</v>
      </c>
      <c r="K113" s="9">
        <v>4</v>
      </c>
      <c r="L113" s="9">
        <v>2</v>
      </c>
      <c r="M113" s="9">
        <v>6</v>
      </c>
      <c r="N113" s="9">
        <v>19</v>
      </c>
      <c r="O113" s="9">
        <v>3</v>
      </c>
      <c r="P113" s="9">
        <v>3</v>
      </c>
      <c r="Q113" s="9">
        <v>4</v>
      </c>
      <c r="R113" s="9">
        <v>4</v>
      </c>
      <c r="S113" s="9">
        <v>3</v>
      </c>
      <c r="T113" s="9">
        <v>5</v>
      </c>
      <c r="U113" s="9">
        <v>2</v>
      </c>
      <c r="V113" s="9">
        <v>6</v>
      </c>
      <c r="W113" s="9">
        <v>19</v>
      </c>
      <c r="X113" s="9">
        <v>18</v>
      </c>
      <c r="Y113" s="9">
        <v>21</v>
      </c>
      <c r="Z113" s="9">
        <v>19</v>
      </c>
      <c r="AA113" s="9">
        <v>21</v>
      </c>
      <c r="AB113" s="9">
        <v>17</v>
      </c>
      <c r="AC113" s="9">
        <v>4</v>
      </c>
      <c r="AD113" s="9">
        <v>20</v>
      </c>
      <c r="AE113" s="9">
        <v>9000</v>
      </c>
    </row>
    <row r="114" spans="1:31" ht="15.75" thickBot="1" x14ac:dyDescent="0.3">
      <c r="A114" s="8" t="s">
        <v>170</v>
      </c>
      <c r="B114" s="9">
        <v>4</v>
      </c>
      <c r="C114" s="9">
        <v>17</v>
      </c>
      <c r="D114" s="9">
        <v>7</v>
      </c>
      <c r="E114" s="9">
        <v>11</v>
      </c>
      <c r="F114" s="9">
        <v>8</v>
      </c>
      <c r="G114" s="9">
        <v>8</v>
      </c>
      <c r="H114" s="9">
        <v>18</v>
      </c>
      <c r="I114" s="9">
        <v>6</v>
      </c>
      <c r="J114" s="9">
        <v>15</v>
      </c>
      <c r="K114" s="9">
        <v>12</v>
      </c>
      <c r="L114" s="9">
        <v>14</v>
      </c>
      <c r="M114" s="9">
        <v>15</v>
      </c>
      <c r="N114" s="9">
        <v>10</v>
      </c>
      <c r="O114" s="9">
        <v>13</v>
      </c>
      <c r="P114" s="9">
        <v>11</v>
      </c>
      <c r="Q114" s="9">
        <v>19</v>
      </c>
      <c r="R114" s="9">
        <v>6</v>
      </c>
      <c r="S114" s="9">
        <v>16</v>
      </c>
      <c r="T114" s="9">
        <v>12</v>
      </c>
      <c r="U114" s="9">
        <v>15</v>
      </c>
      <c r="V114" s="9">
        <v>15</v>
      </c>
      <c r="W114" s="9">
        <v>5</v>
      </c>
      <c r="X114" s="9">
        <v>17</v>
      </c>
      <c r="Y114" s="9">
        <v>8</v>
      </c>
      <c r="Z114" s="9">
        <v>11</v>
      </c>
      <c r="AA114" s="9">
        <v>9</v>
      </c>
      <c r="AB114" s="9">
        <v>8</v>
      </c>
      <c r="AC114" s="9">
        <v>13</v>
      </c>
      <c r="AD114" s="9">
        <v>10</v>
      </c>
      <c r="AE114" s="9">
        <v>11000</v>
      </c>
    </row>
    <row r="115" spans="1:31" ht="15.75" thickBot="1" x14ac:dyDescent="0.3">
      <c r="A115" s="8" t="s">
        <v>171</v>
      </c>
      <c r="B115" s="9">
        <v>20</v>
      </c>
      <c r="C115" s="9">
        <v>16</v>
      </c>
      <c r="D115" s="9">
        <v>19</v>
      </c>
      <c r="E115" s="9">
        <v>17</v>
      </c>
      <c r="F115" s="9">
        <v>18</v>
      </c>
      <c r="G115" s="9">
        <v>19</v>
      </c>
      <c r="H115" s="9">
        <v>3</v>
      </c>
      <c r="I115" s="9">
        <v>7</v>
      </c>
      <c r="J115" s="9">
        <v>3</v>
      </c>
      <c r="K115" s="9">
        <v>6</v>
      </c>
      <c r="L115" s="9">
        <v>5</v>
      </c>
      <c r="M115" s="9">
        <v>4</v>
      </c>
      <c r="N115" s="9">
        <v>18</v>
      </c>
      <c r="O115" s="9">
        <v>5</v>
      </c>
      <c r="P115" s="9">
        <v>13</v>
      </c>
      <c r="Q115" s="9">
        <v>3</v>
      </c>
      <c r="R115" s="9">
        <v>7</v>
      </c>
      <c r="S115" s="9">
        <v>4</v>
      </c>
      <c r="T115" s="9">
        <v>6</v>
      </c>
      <c r="U115" s="9">
        <v>5</v>
      </c>
      <c r="V115" s="9">
        <v>4</v>
      </c>
      <c r="W115" s="9">
        <v>20</v>
      </c>
      <c r="X115" s="9">
        <v>16</v>
      </c>
      <c r="Y115" s="9">
        <v>20</v>
      </c>
      <c r="Z115" s="9">
        <v>17</v>
      </c>
      <c r="AA115" s="9">
        <v>18</v>
      </c>
      <c r="AB115" s="9">
        <v>19</v>
      </c>
      <c r="AC115" s="9">
        <v>5</v>
      </c>
      <c r="AD115" s="9">
        <v>18</v>
      </c>
      <c r="AE115" s="9">
        <v>11000</v>
      </c>
    </row>
    <row r="116" spans="1:31" ht="15.75" thickBot="1" x14ac:dyDescent="0.3">
      <c r="A116" s="8" t="s">
        <v>172</v>
      </c>
      <c r="B116" s="9">
        <v>19</v>
      </c>
      <c r="C116" s="9">
        <v>21</v>
      </c>
      <c r="D116" s="9">
        <v>22</v>
      </c>
      <c r="E116" s="9">
        <v>19</v>
      </c>
      <c r="F116" s="9">
        <v>22</v>
      </c>
      <c r="G116" s="9">
        <v>19</v>
      </c>
      <c r="H116" s="9">
        <v>4</v>
      </c>
      <c r="I116" s="9">
        <v>3</v>
      </c>
      <c r="J116" s="9">
        <v>1</v>
      </c>
      <c r="K116" s="9">
        <v>3</v>
      </c>
      <c r="L116" s="9">
        <v>1</v>
      </c>
      <c r="M116" s="9">
        <v>5</v>
      </c>
      <c r="N116" s="9">
        <v>20</v>
      </c>
      <c r="O116" s="9">
        <v>2</v>
      </c>
      <c r="P116" s="9">
        <v>2</v>
      </c>
      <c r="Q116" s="9">
        <v>4</v>
      </c>
      <c r="R116" s="9">
        <v>2</v>
      </c>
      <c r="S116" s="9">
        <v>1</v>
      </c>
      <c r="T116" s="9">
        <v>4</v>
      </c>
      <c r="U116" s="9">
        <v>1</v>
      </c>
      <c r="V116" s="9">
        <v>4</v>
      </c>
      <c r="W116" s="9">
        <v>19</v>
      </c>
      <c r="X116" s="9">
        <v>20</v>
      </c>
      <c r="Y116" s="9">
        <v>22</v>
      </c>
      <c r="Z116" s="9">
        <v>20</v>
      </c>
      <c r="AA116" s="9">
        <v>22</v>
      </c>
      <c r="AB116" s="9">
        <v>18</v>
      </c>
      <c r="AC116" s="9">
        <v>3</v>
      </c>
      <c r="AD116" s="9">
        <v>21</v>
      </c>
      <c r="AE116" s="9">
        <v>8000</v>
      </c>
    </row>
    <row r="117" spans="1:31" ht="15.75" thickBot="1" x14ac:dyDescent="0.3">
      <c r="A117" s="8" t="s">
        <v>173</v>
      </c>
      <c r="B117" s="9">
        <v>14</v>
      </c>
      <c r="C117" s="9">
        <v>3</v>
      </c>
      <c r="D117" s="9">
        <v>3</v>
      </c>
      <c r="E117" s="9">
        <v>6</v>
      </c>
      <c r="F117" s="9">
        <v>2</v>
      </c>
      <c r="G117" s="9">
        <v>6</v>
      </c>
      <c r="H117" s="9">
        <v>9</v>
      </c>
      <c r="I117" s="9">
        <v>20</v>
      </c>
      <c r="J117" s="9">
        <v>20</v>
      </c>
      <c r="K117" s="9">
        <v>17</v>
      </c>
      <c r="L117" s="9">
        <v>20</v>
      </c>
      <c r="M117" s="9">
        <v>18</v>
      </c>
      <c r="N117" s="9">
        <v>5</v>
      </c>
      <c r="O117" s="9">
        <v>18</v>
      </c>
      <c r="P117" s="9">
        <v>6</v>
      </c>
      <c r="Q117" s="9">
        <v>9</v>
      </c>
      <c r="R117" s="9">
        <v>20</v>
      </c>
      <c r="S117" s="9">
        <v>20</v>
      </c>
      <c r="T117" s="9">
        <v>17</v>
      </c>
      <c r="U117" s="9">
        <v>21</v>
      </c>
      <c r="V117" s="9">
        <v>17</v>
      </c>
      <c r="W117" s="9">
        <v>14</v>
      </c>
      <c r="X117" s="9">
        <v>3</v>
      </c>
      <c r="Y117" s="9">
        <v>3</v>
      </c>
      <c r="Z117" s="9">
        <v>6</v>
      </c>
      <c r="AA117" s="9">
        <v>3</v>
      </c>
      <c r="AB117" s="9">
        <v>5</v>
      </c>
      <c r="AC117" s="9">
        <v>18</v>
      </c>
      <c r="AD117" s="9">
        <v>5</v>
      </c>
      <c r="AE117" s="9">
        <v>12000</v>
      </c>
    </row>
    <row r="118" spans="1:31" ht="15.75" thickBot="1" x14ac:dyDescent="0.3">
      <c r="A118" s="8" t="s">
        <v>174</v>
      </c>
      <c r="B118" s="9">
        <v>5</v>
      </c>
      <c r="C118" s="9">
        <v>7</v>
      </c>
      <c r="D118" s="9">
        <v>7</v>
      </c>
      <c r="E118" s="9">
        <v>3</v>
      </c>
      <c r="F118" s="9">
        <v>9</v>
      </c>
      <c r="G118" s="9">
        <v>7</v>
      </c>
      <c r="H118" s="9">
        <v>18</v>
      </c>
      <c r="I118" s="9">
        <v>16</v>
      </c>
      <c r="J118" s="9">
        <v>16</v>
      </c>
      <c r="K118" s="9">
        <v>20</v>
      </c>
      <c r="L118" s="9">
        <v>13</v>
      </c>
      <c r="M118" s="9">
        <v>16</v>
      </c>
      <c r="N118" s="9">
        <v>5</v>
      </c>
      <c r="O118" s="9">
        <v>18</v>
      </c>
      <c r="P118" s="9">
        <v>6</v>
      </c>
      <c r="Q118" s="9">
        <v>18</v>
      </c>
      <c r="R118" s="9">
        <v>16</v>
      </c>
      <c r="S118" s="9">
        <v>16</v>
      </c>
      <c r="T118" s="9">
        <v>20</v>
      </c>
      <c r="U118" s="9">
        <v>14</v>
      </c>
      <c r="V118" s="9">
        <v>16</v>
      </c>
      <c r="W118" s="9">
        <v>5</v>
      </c>
      <c r="X118" s="9">
        <v>7</v>
      </c>
      <c r="Y118" s="9">
        <v>7</v>
      </c>
      <c r="Z118" s="9">
        <v>3</v>
      </c>
      <c r="AA118" s="9">
        <v>10</v>
      </c>
      <c r="AB118" s="9">
        <v>7</v>
      </c>
      <c r="AC118" s="9">
        <v>18</v>
      </c>
      <c r="AD118" s="9">
        <v>5</v>
      </c>
      <c r="AE118" s="9">
        <v>12000</v>
      </c>
    </row>
    <row r="119" spans="1:31" ht="15.75" thickBot="1" x14ac:dyDescent="0.3">
      <c r="A119" s="8" t="s">
        <v>175</v>
      </c>
      <c r="B119" s="9">
        <v>3</v>
      </c>
      <c r="C119" s="9">
        <v>17</v>
      </c>
      <c r="D119" s="9">
        <v>12</v>
      </c>
      <c r="E119" s="9">
        <v>10</v>
      </c>
      <c r="F119" s="9">
        <v>11</v>
      </c>
      <c r="G119" s="9">
        <v>15</v>
      </c>
      <c r="H119" s="9">
        <v>20</v>
      </c>
      <c r="I119" s="9">
        <v>7</v>
      </c>
      <c r="J119" s="9">
        <v>11</v>
      </c>
      <c r="K119" s="9">
        <v>13</v>
      </c>
      <c r="L119" s="9">
        <v>12</v>
      </c>
      <c r="M119" s="9">
        <v>8</v>
      </c>
      <c r="N119" s="9">
        <v>12</v>
      </c>
      <c r="O119" s="9">
        <v>12</v>
      </c>
      <c r="P119" s="9">
        <v>11</v>
      </c>
      <c r="Q119" s="9">
        <v>20</v>
      </c>
      <c r="R119" s="9">
        <v>6</v>
      </c>
      <c r="S119" s="9">
        <v>11</v>
      </c>
      <c r="T119" s="9">
        <v>13</v>
      </c>
      <c r="U119" s="9">
        <v>12</v>
      </c>
      <c r="V119" s="9">
        <v>8</v>
      </c>
      <c r="W119" s="9">
        <v>3</v>
      </c>
      <c r="X119" s="9">
        <v>16</v>
      </c>
      <c r="Y119" s="9">
        <v>12</v>
      </c>
      <c r="Z119" s="9">
        <v>10</v>
      </c>
      <c r="AA119" s="9">
        <v>11</v>
      </c>
      <c r="AB119" s="9">
        <v>15</v>
      </c>
      <c r="AC119" s="9">
        <v>11</v>
      </c>
      <c r="AD119" s="9">
        <v>11</v>
      </c>
      <c r="AE119" s="9">
        <v>14000</v>
      </c>
    </row>
    <row r="120" spans="1:31" ht="15.75" thickBot="1" x14ac:dyDescent="0.3">
      <c r="A120" s="8" t="s">
        <v>176</v>
      </c>
      <c r="B120" s="9">
        <v>9</v>
      </c>
      <c r="C120" s="9">
        <v>5</v>
      </c>
      <c r="D120" s="9">
        <v>9</v>
      </c>
      <c r="E120" s="9">
        <v>7</v>
      </c>
      <c r="F120" s="9">
        <v>10</v>
      </c>
      <c r="G120" s="9">
        <v>4</v>
      </c>
      <c r="H120" s="9">
        <v>13</v>
      </c>
      <c r="I120" s="9">
        <v>19</v>
      </c>
      <c r="J120" s="9">
        <v>14</v>
      </c>
      <c r="K120" s="9">
        <v>16</v>
      </c>
      <c r="L120" s="9">
        <v>13</v>
      </c>
      <c r="M120" s="9">
        <v>20</v>
      </c>
      <c r="N120" s="9">
        <v>7</v>
      </c>
      <c r="O120" s="9">
        <v>18</v>
      </c>
      <c r="P120" s="9">
        <v>20</v>
      </c>
      <c r="Q120" s="9">
        <v>14</v>
      </c>
      <c r="R120" s="9">
        <v>18</v>
      </c>
      <c r="S120" s="9">
        <v>14</v>
      </c>
      <c r="T120" s="9">
        <v>16</v>
      </c>
      <c r="U120" s="9">
        <v>13</v>
      </c>
      <c r="V120" s="9">
        <v>19</v>
      </c>
      <c r="W120" s="9">
        <v>10</v>
      </c>
      <c r="X120" s="9">
        <v>4</v>
      </c>
      <c r="Y120" s="9">
        <v>9</v>
      </c>
      <c r="Z120" s="9">
        <v>7</v>
      </c>
      <c r="AA120" s="9">
        <v>10</v>
      </c>
      <c r="AB120" s="9">
        <v>3</v>
      </c>
      <c r="AC120" s="9">
        <v>16</v>
      </c>
      <c r="AD120" s="9">
        <v>5</v>
      </c>
      <c r="AE120" s="9">
        <v>12000</v>
      </c>
    </row>
    <row r="121" spans="1:31" ht="15.75" thickBot="1" x14ac:dyDescent="0.3">
      <c r="A121" s="8" t="s">
        <v>177</v>
      </c>
      <c r="B121" s="9">
        <v>19</v>
      </c>
      <c r="C121" s="9">
        <v>15</v>
      </c>
      <c r="D121" s="9">
        <v>18</v>
      </c>
      <c r="E121" s="9">
        <v>20</v>
      </c>
      <c r="F121" s="9">
        <v>18</v>
      </c>
      <c r="G121" s="9">
        <v>17</v>
      </c>
      <c r="H121" s="9">
        <v>4</v>
      </c>
      <c r="I121" s="9">
        <v>9</v>
      </c>
      <c r="J121" s="9">
        <v>5</v>
      </c>
      <c r="K121" s="9">
        <v>3</v>
      </c>
      <c r="L121" s="9">
        <v>5</v>
      </c>
      <c r="M121" s="9">
        <v>7</v>
      </c>
      <c r="N121" s="9">
        <v>19</v>
      </c>
      <c r="O121" s="9">
        <v>4</v>
      </c>
      <c r="P121" s="9">
        <v>7</v>
      </c>
      <c r="Q121" s="9">
        <v>4</v>
      </c>
      <c r="R121" s="9">
        <v>8</v>
      </c>
      <c r="S121" s="9">
        <v>5</v>
      </c>
      <c r="T121" s="9">
        <v>3</v>
      </c>
      <c r="U121" s="9">
        <v>5</v>
      </c>
      <c r="V121" s="9">
        <v>6</v>
      </c>
      <c r="W121" s="9">
        <v>19</v>
      </c>
      <c r="X121" s="9">
        <v>14</v>
      </c>
      <c r="Y121" s="9">
        <v>18</v>
      </c>
      <c r="Z121" s="9">
        <v>20</v>
      </c>
      <c r="AA121" s="9">
        <v>18</v>
      </c>
      <c r="AB121" s="9">
        <v>16</v>
      </c>
      <c r="AC121" s="9">
        <v>4</v>
      </c>
      <c r="AD121" s="9">
        <v>19</v>
      </c>
      <c r="AE121" s="9">
        <v>9000</v>
      </c>
    </row>
    <row r="122" spans="1:31" ht="15.75" thickBot="1" x14ac:dyDescent="0.3">
      <c r="A122" s="8" t="s">
        <v>178</v>
      </c>
      <c r="B122" s="9">
        <v>17</v>
      </c>
      <c r="C122" s="9">
        <v>11</v>
      </c>
      <c r="D122" s="9">
        <v>13</v>
      </c>
      <c r="E122" s="9">
        <v>14</v>
      </c>
      <c r="F122" s="9">
        <v>11</v>
      </c>
      <c r="G122" s="9">
        <v>16</v>
      </c>
      <c r="H122" s="9">
        <v>5</v>
      </c>
      <c r="I122" s="9">
        <v>13</v>
      </c>
      <c r="J122" s="9">
        <v>10</v>
      </c>
      <c r="K122" s="9">
        <v>9</v>
      </c>
      <c r="L122" s="9">
        <v>11</v>
      </c>
      <c r="M122" s="9">
        <v>8</v>
      </c>
      <c r="N122" s="9">
        <v>14</v>
      </c>
      <c r="O122" s="9">
        <v>10</v>
      </c>
      <c r="P122" s="9">
        <v>16</v>
      </c>
      <c r="Q122" s="9">
        <v>6</v>
      </c>
      <c r="R122" s="9">
        <v>12</v>
      </c>
      <c r="S122" s="9">
        <v>10</v>
      </c>
      <c r="T122" s="9">
        <v>9</v>
      </c>
      <c r="U122" s="9">
        <v>12</v>
      </c>
      <c r="V122" s="9">
        <v>7</v>
      </c>
      <c r="W122" s="9">
        <v>18</v>
      </c>
      <c r="X122" s="9">
        <v>10</v>
      </c>
      <c r="Y122" s="9">
        <v>13</v>
      </c>
      <c r="Z122" s="9">
        <v>14</v>
      </c>
      <c r="AA122" s="9">
        <v>12</v>
      </c>
      <c r="AB122" s="9">
        <v>15</v>
      </c>
      <c r="AC122" s="9">
        <v>9</v>
      </c>
      <c r="AD122" s="9">
        <v>13</v>
      </c>
      <c r="AE122" s="9">
        <v>7000</v>
      </c>
    </row>
    <row r="123" spans="1:31" ht="15.75" thickBot="1" x14ac:dyDescent="0.3">
      <c r="A123" s="8" t="s">
        <v>179</v>
      </c>
      <c r="B123" s="9">
        <v>16</v>
      </c>
      <c r="C123" s="9">
        <v>20</v>
      </c>
      <c r="D123" s="9">
        <v>20</v>
      </c>
      <c r="E123" s="9">
        <v>19</v>
      </c>
      <c r="F123" s="9">
        <v>21</v>
      </c>
      <c r="G123" s="9">
        <v>18</v>
      </c>
      <c r="H123" s="9">
        <v>7</v>
      </c>
      <c r="I123" s="9">
        <v>4</v>
      </c>
      <c r="J123" s="9">
        <v>3</v>
      </c>
      <c r="K123" s="9">
        <v>4</v>
      </c>
      <c r="L123" s="9">
        <v>2</v>
      </c>
      <c r="M123" s="9">
        <v>5</v>
      </c>
      <c r="N123" s="9">
        <v>19</v>
      </c>
      <c r="O123" s="9">
        <v>3</v>
      </c>
      <c r="P123" s="9">
        <v>4</v>
      </c>
      <c r="Q123" s="9">
        <v>7</v>
      </c>
      <c r="R123" s="9">
        <v>3</v>
      </c>
      <c r="S123" s="9">
        <v>3</v>
      </c>
      <c r="T123" s="9">
        <v>4</v>
      </c>
      <c r="U123" s="9">
        <v>2</v>
      </c>
      <c r="V123" s="9">
        <v>5</v>
      </c>
      <c r="W123" s="9">
        <v>16</v>
      </c>
      <c r="X123" s="9">
        <v>19</v>
      </c>
      <c r="Y123" s="9">
        <v>20</v>
      </c>
      <c r="Z123" s="9">
        <v>19</v>
      </c>
      <c r="AA123" s="9">
        <v>21</v>
      </c>
      <c r="AB123" s="9">
        <v>18</v>
      </c>
      <c r="AC123" s="9">
        <v>4</v>
      </c>
      <c r="AD123" s="9">
        <v>20</v>
      </c>
      <c r="AE123" s="9">
        <v>8000</v>
      </c>
    </row>
    <row r="124" spans="1:31" ht="15.75" thickBot="1" x14ac:dyDescent="0.3">
      <c r="A124" s="8" t="s">
        <v>180</v>
      </c>
      <c r="B124" s="9">
        <v>2</v>
      </c>
      <c r="C124" s="9">
        <v>7</v>
      </c>
      <c r="D124" s="9">
        <v>2</v>
      </c>
      <c r="E124" s="9">
        <v>3</v>
      </c>
      <c r="F124" s="9">
        <v>3</v>
      </c>
      <c r="G124" s="9">
        <v>2</v>
      </c>
      <c r="H124" s="9">
        <v>21</v>
      </c>
      <c r="I124" s="9">
        <v>17</v>
      </c>
      <c r="J124" s="9">
        <v>20</v>
      </c>
      <c r="K124" s="9">
        <v>20</v>
      </c>
      <c r="L124" s="9">
        <v>20</v>
      </c>
      <c r="M124" s="9">
        <v>21</v>
      </c>
      <c r="N124" s="9">
        <v>2</v>
      </c>
      <c r="O124" s="9">
        <v>21</v>
      </c>
      <c r="P124" s="9">
        <v>16</v>
      </c>
      <c r="Q124" s="9">
        <v>21</v>
      </c>
      <c r="R124" s="9">
        <v>16</v>
      </c>
      <c r="S124" s="9">
        <v>21</v>
      </c>
      <c r="T124" s="9">
        <v>20</v>
      </c>
      <c r="U124" s="9">
        <v>20</v>
      </c>
      <c r="V124" s="9">
        <v>21</v>
      </c>
      <c r="W124" s="9">
        <v>2</v>
      </c>
      <c r="X124" s="9">
        <v>6</v>
      </c>
      <c r="Y124" s="9">
        <v>3</v>
      </c>
      <c r="Z124" s="9">
        <v>3</v>
      </c>
      <c r="AA124" s="9">
        <v>3</v>
      </c>
      <c r="AB124" s="9">
        <v>2</v>
      </c>
      <c r="AC124" s="9">
        <v>21</v>
      </c>
      <c r="AD124" s="9">
        <v>2</v>
      </c>
      <c r="AE124" s="9">
        <v>13000</v>
      </c>
    </row>
    <row r="125" spans="1:31" ht="15.75" thickBot="1" x14ac:dyDescent="0.3">
      <c r="A125" s="8" t="s">
        <v>181</v>
      </c>
      <c r="B125" s="9">
        <v>11</v>
      </c>
      <c r="C125" s="9">
        <v>12</v>
      </c>
      <c r="D125" s="9">
        <v>15</v>
      </c>
      <c r="E125" s="9">
        <v>15</v>
      </c>
      <c r="F125" s="9">
        <v>14</v>
      </c>
      <c r="G125" s="9">
        <v>15</v>
      </c>
      <c r="H125" s="9">
        <v>12</v>
      </c>
      <c r="I125" s="9">
        <v>12</v>
      </c>
      <c r="J125" s="9">
        <v>8</v>
      </c>
      <c r="K125" s="9">
        <v>8</v>
      </c>
      <c r="L125" s="9">
        <v>8</v>
      </c>
      <c r="M125" s="9">
        <v>9</v>
      </c>
      <c r="N125" s="9">
        <v>15</v>
      </c>
      <c r="O125" s="9">
        <v>9</v>
      </c>
      <c r="P125" s="9">
        <v>16</v>
      </c>
      <c r="Q125" s="9">
        <v>12</v>
      </c>
      <c r="R125" s="9">
        <v>11</v>
      </c>
      <c r="S125" s="9">
        <v>8</v>
      </c>
      <c r="T125" s="9">
        <v>8</v>
      </c>
      <c r="U125" s="9">
        <v>9</v>
      </c>
      <c r="V125" s="9">
        <v>8</v>
      </c>
      <c r="W125" s="9">
        <v>11</v>
      </c>
      <c r="X125" s="9">
        <v>11</v>
      </c>
      <c r="Y125" s="9">
        <v>15</v>
      </c>
      <c r="Z125" s="9">
        <v>15</v>
      </c>
      <c r="AA125" s="9">
        <v>15</v>
      </c>
      <c r="AB125" s="9">
        <v>14</v>
      </c>
      <c r="AC125" s="9">
        <v>8</v>
      </c>
      <c r="AD125" s="9">
        <v>14</v>
      </c>
      <c r="AE125" s="9">
        <v>7000</v>
      </c>
    </row>
    <row r="126" spans="1:31" ht="15.75" thickBot="1" x14ac:dyDescent="0.3">
      <c r="A126" s="8" t="s">
        <v>182</v>
      </c>
      <c r="B126" s="9">
        <v>2</v>
      </c>
      <c r="C126" s="9">
        <v>14</v>
      </c>
      <c r="D126" s="9">
        <v>3</v>
      </c>
      <c r="E126" s="9">
        <v>5</v>
      </c>
      <c r="F126" s="9">
        <v>3</v>
      </c>
      <c r="G126" s="9">
        <v>7</v>
      </c>
      <c r="H126" s="9">
        <v>21</v>
      </c>
      <c r="I126" s="9">
        <v>9</v>
      </c>
      <c r="J126" s="9">
        <v>19</v>
      </c>
      <c r="K126" s="9">
        <v>18</v>
      </c>
      <c r="L126" s="9">
        <v>20</v>
      </c>
      <c r="M126" s="9">
        <v>16</v>
      </c>
      <c r="N126" s="9">
        <v>4</v>
      </c>
      <c r="O126" s="9">
        <v>18</v>
      </c>
      <c r="P126" s="9">
        <v>3</v>
      </c>
      <c r="Q126" s="9">
        <v>21</v>
      </c>
      <c r="R126" s="9">
        <v>9</v>
      </c>
      <c r="S126" s="9">
        <v>20</v>
      </c>
      <c r="T126" s="9">
        <v>18</v>
      </c>
      <c r="U126" s="9">
        <v>20</v>
      </c>
      <c r="V126" s="9">
        <v>16</v>
      </c>
      <c r="W126" s="9">
        <v>2</v>
      </c>
      <c r="X126" s="9">
        <v>14</v>
      </c>
      <c r="Y126" s="9">
        <v>4</v>
      </c>
      <c r="Z126" s="9">
        <v>5</v>
      </c>
      <c r="AA126" s="9">
        <v>3</v>
      </c>
      <c r="AB126" s="9">
        <v>7</v>
      </c>
      <c r="AC126" s="9">
        <v>19</v>
      </c>
      <c r="AD126" s="9">
        <v>5</v>
      </c>
      <c r="AE126" s="9">
        <v>11000</v>
      </c>
    </row>
    <row r="127" spans="1:31" ht="15.75" thickBot="1" x14ac:dyDescent="0.3">
      <c r="A127" s="8" t="s">
        <v>183</v>
      </c>
      <c r="B127" s="9">
        <v>11</v>
      </c>
      <c r="C127" s="9">
        <v>5</v>
      </c>
      <c r="D127" s="9">
        <v>4</v>
      </c>
      <c r="E127" s="9">
        <v>10</v>
      </c>
      <c r="F127" s="9">
        <v>2</v>
      </c>
      <c r="G127" s="9">
        <v>9</v>
      </c>
      <c r="H127" s="9">
        <v>11</v>
      </c>
      <c r="I127" s="9">
        <v>18</v>
      </c>
      <c r="J127" s="9">
        <v>19</v>
      </c>
      <c r="K127" s="9">
        <v>13</v>
      </c>
      <c r="L127" s="9">
        <v>20</v>
      </c>
      <c r="M127" s="9">
        <v>15</v>
      </c>
      <c r="N127" s="9">
        <v>7</v>
      </c>
      <c r="O127" s="9">
        <v>15</v>
      </c>
      <c r="P127" s="9">
        <v>5</v>
      </c>
      <c r="Q127" s="9">
        <v>12</v>
      </c>
      <c r="R127" s="9">
        <v>18</v>
      </c>
      <c r="S127" s="9">
        <v>19</v>
      </c>
      <c r="T127" s="9">
        <v>13</v>
      </c>
      <c r="U127" s="9">
        <v>21</v>
      </c>
      <c r="V127" s="9">
        <v>14</v>
      </c>
      <c r="W127" s="9">
        <v>12</v>
      </c>
      <c r="X127" s="9">
        <v>5</v>
      </c>
      <c r="Y127" s="9">
        <v>4</v>
      </c>
      <c r="Z127" s="9">
        <v>10</v>
      </c>
      <c r="AA127" s="9">
        <v>3</v>
      </c>
      <c r="AB127" s="9">
        <v>8</v>
      </c>
      <c r="AC127" s="9">
        <v>16</v>
      </c>
      <c r="AD127" s="9">
        <v>8</v>
      </c>
      <c r="AE127" s="9">
        <v>11000</v>
      </c>
    </row>
    <row r="128" spans="1:31" ht="15.75" thickBot="1" x14ac:dyDescent="0.3">
      <c r="A128" s="8" t="s">
        <v>184</v>
      </c>
      <c r="B128" s="9">
        <v>8</v>
      </c>
      <c r="C128" s="9">
        <v>13</v>
      </c>
      <c r="D128" s="9">
        <v>9</v>
      </c>
      <c r="E128" s="9">
        <v>9</v>
      </c>
      <c r="F128" s="9">
        <v>11</v>
      </c>
      <c r="G128" s="9">
        <v>7</v>
      </c>
      <c r="H128" s="9">
        <v>15</v>
      </c>
      <c r="I128" s="9">
        <v>10</v>
      </c>
      <c r="J128" s="9">
        <v>13</v>
      </c>
      <c r="K128" s="9">
        <v>14</v>
      </c>
      <c r="L128" s="9">
        <v>12</v>
      </c>
      <c r="M128" s="9">
        <v>16</v>
      </c>
      <c r="N128" s="9">
        <v>10</v>
      </c>
      <c r="O128" s="9">
        <v>14</v>
      </c>
      <c r="P128" s="9">
        <v>17</v>
      </c>
      <c r="Q128" s="9">
        <v>15</v>
      </c>
      <c r="R128" s="9">
        <v>10</v>
      </c>
      <c r="S128" s="9">
        <v>14</v>
      </c>
      <c r="T128" s="9">
        <v>14</v>
      </c>
      <c r="U128" s="9">
        <v>12</v>
      </c>
      <c r="V128" s="9">
        <v>16</v>
      </c>
      <c r="W128" s="9">
        <v>8</v>
      </c>
      <c r="X128" s="9">
        <v>13</v>
      </c>
      <c r="Y128" s="9">
        <v>10</v>
      </c>
      <c r="Z128" s="9">
        <v>9</v>
      </c>
      <c r="AA128" s="9">
        <v>11</v>
      </c>
      <c r="AB128" s="9">
        <v>7</v>
      </c>
      <c r="AC128" s="9">
        <v>13</v>
      </c>
      <c r="AD128" s="9">
        <v>9</v>
      </c>
      <c r="AE128" s="9">
        <v>11000</v>
      </c>
    </row>
    <row r="129" spans="1:31" ht="15.75" thickBot="1" x14ac:dyDescent="0.3">
      <c r="A129" s="8" t="s">
        <v>185</v>
      </c>
      <c r="B129" s="9">
        <v>15</v>
      </c>
      <c r="C129" s="9">
        <v>18</v>
      </c>
      <c r="D129" s="9">
        <v>17</v>
      </c>
      <c r="E129" s="9">
        <v>17</v>
      </c>
      <c r="F129" s="9">
        <v>16</v>
      </c>
      <c r="G129" s="9">
        <v>20</v>
      </c>
      <c r="H129" s="9">
        <v>7</v>
      </c>
      <c r="I129" s="9">
        <v>5</v>
      </c>
      <c r="J129" s="9">
        <v>6</v>
      </c>
      <c r="K129" s="9">
        <v>6</v>
      </c>
      <c r="L129" s="9">
        <v>7</v>
      </c>
      <c r="M129" s="9">
        <v>3</v>
      </c>
      <c r="N129" s="9">
        <v>18</v>
      </c>
      <c r="O129" s="9">
        <v>6</v>
      </c>
      <c r="P129" s="9">
        <v>21</v>
      </c>
      <c r="Q129" s="9">
        <v>8</v>
      </c>
      <c r="R129" s="9">
        <v>5</v>
      </c>
      <c r="S129" s="9">
        <v>6</v>
      </c>
      <c r="T129" s="9">
        <v>6</v>
      </c>
      <c r="U129" s="9">
        <v>7</v>
      </c>
      <c r="V129" s="9">
        <v>3</v>
      </c>
      <c r="W129" s="9">
        <v>16</v>
      </c>
      <c r="X129" s="9">
        <v>18</v>
      </c>
      <c r="Y129" s="9">
        <v>17</v>
      </c>
      <c r="Z129" s="9">
        <v>17</v>
      </c>
      <c r="AA129" s="9">
        <v>16</v>
      </c>
      <c r="AB129" s="9">
        <v>20</v>
      </c>
      <c r="AC129" s="9">
        <v>5</v>
      </c>
      <c r="AD129" s="9">
        <v>17</v>
      </c>
      <c r="AE129" s="9">
        <v>9000</v>
      </c>
    </row>
    <row r="130" spans="1:31" ht="15.75" thickBot="1" x14ac:dyDescent="0.3">
      <c r="A130" s="8" t="s">
        <v>186</v>
      </c>
      <c r="B130" s="9">
        <v>6</v>
      </c>
      <c r="C130" s="9">
        <v>3</v>
      </c>
      <c r="D130" s="9">
        <v>5</v>
      </c>
      <c r="E130" s="9">
        <v>5</v>
      </c>
      <c r="F130" s="9">
        <v>7</v>
      </c>
      <c r="G130" s="9">
        <v>5</v>
      </c>
      <c r="H130" s="9">
        <v>16</v>
      </c>
      <c r="I130" s="9">
        <v>20</v>
      </c>
      <c r="J130" s="9">
        <v>18</v>
      </c>
      <c r="K130" s="9">
        <v>17</v>
      </c>
      <c r="L130" s="9">
        <v>16</v>
      </c>
      <c r="M130" s="9">
        <v>18</v>
      </c>
      <c r="N130" s="9">
        <v>6</v>
      </c>
      <c r="O130" s="9">
        <v>18</v>
      </c>
      <c r="P130" s="9">
        <v>16</v>
      </c>
      <c r="Q130" s="9">
        <v>17</v>
      </c>
      <c r="R130" s="9">
        <v>20</v>
      </c>
      <c r="S130" s="9">
        <v>18</v>
      </c>
      <c r="T130" s="9">
        <v>18</v>
      </c>
      <c r="U130" s="9">
        <v>16</v>
      </c>
      <c r="V130" s="9">
        <v>18</v>
      </c>
      <c r="W130" s="9">
        <v>7</v>
      </c>
      <c r="X130" s="9">
        <v>3</v>
      </c>
      <c r="Y130" s="9">
        <v>5</v>
      </c>
      <c r="Z130" s="9">
        <v>6</v>
      </c>
      <c r="AA130" s="9">
        <v>7</v>
      </c>
      <c r="AB130" s="9">
        <v>5</v>
      </c>
      <c r="AC130" s="9">
        <v>17</v>
      </c>
      <c r="AD130" s="9">
        <v>5</v>
      </c>
      <c r="AE130" s="9">
        <v>12000</v>
      </c>
    </row>
    <row r="131" spans="1:31" ht="15.75" thickBot="1" x14ac:dyDescent="0.3">
      <c r="A131" s="8" t="s">
        <v>187</v>
      </c>
      <c r="B131" s="9">
        <v>8</v>
      </c>
      <c r="C131" s="9">
        <v>2</v>
      </c>
      <c r="D131" s="9">
        <v>4</v>
      </c>
      <c r="E131" s="9">
        <v>3</v>
      </c>
      <c r="F131" s="9">
        <v>5</v>
      </c>
      <c r="G131" s="9">
        <v>2</v>
      </c>
      <c r="H131" s="9">
        <v>15</v>
      </c>
      <c r="I131" s="9">
        <v>21</v>
      </c>
      <c r="J131" s="9">
        <v>19</v>
      </c>
      <c r="K131" s="9">
        <v>20</v>
      </c>
      <c r="L131" s="9">
        <v>18</v>
      </c>
      <c r="M131" s="9">
        <v>22</v>
      </c>
      <c r="N131" s="9">
        <v>4</v>
      </c>
      <c r="O131" s="9">
        <v>21</v>
      </c>
      <c r="P131" s="9">
        <v>22</v>
      </c>
      <c r="Q131" s="9">
        <v>15</v>
      </c>
      <c r="R131" s="9">
        <v>21</v>
      </c>
      <c r="S131" s="9">
        <v>19</v>
      </c>
      <c r="T131" s="9">
        <v>20</v>
      </c>
      <c r="U131" s="9">
        <v>18</v>
      </c>
      <c r="V131" s="9">
        <v>21</v>
      </c>
      <c r="W131" s="9">
        <v>8</v>
      </c>
      <c r="X131" s="9">
        <v>2</v>
      </c>
      <c r="Y131" s="9">
        <v>4</v>
      </c>
      <c r="Z131" s="9">
        <v>3</v>
      </c>
      <c r="AA131" s="9">
        <v>5</v>
      </c>
      <c r="AB131" s="9">
        <v>1</v>
      </c>
      <c r="AC131" s="9">
        <v>19</v>
      </c>
      <c r="AD131" s="9">
        <v>2</v>
      </c>
      <c r="AE131" s="9">
        <v>12000</v>
      </c>
    </row>
    <row r="132" spans="1:31" ht="15.75" thickBot="1" x14ac:dyDescent="0.3">
      <c r="A132" s="8" t="s">
        <v>188</v>
      </c>
      <c r="B132" s="9">
        <v>11</v>
      </c>
      <c r="C132" s="9">
        <v>12</v>
      </c>
      <c r="D132" s="9">
        <v>11</v>
      </c>
      <c r="E132" s="9">
        <v>13</v>
      </c>
      <c r="F132" s="9">
        <v>11</v>
      </c>
      <c r="G132" s="9">
        <v>10</v>
      </c>
      <c r="H132" s="9">
        <v>11</v>
      </c>
      <c r="I132" s="9">
        <v>12</v>
      </c>
      <c r="J132" s="9">
        <v>12</v>
      </c>
      <c r="K132" s="9">
        <v>9</v>
      </c>
      <c r="L132" s="9">
        <v>12</v>
      </c>
      <c r="M132" s="9">
        <v>13</v>
      </c>
      <c r="N132" s="9">
        <v>13</v>
      </c>
      <c r="O132" s="9">
        <v>11</v>
      </c>
      <c r="P132" s="9">
        <v>17</v>
      </c>
      <c r="Q132" s="9">
        <v>12</v>
      </c>
      <c r="R132" s="9">
        <v>11</v>
      </c>
      <c r="S132" s="9">
        <v>12</v>
      </c>
      <c r="T132" s="9">
        <v>10</v>
      </c>
      <c r="U132" s="9">
        <v>12</v>
      </c>
      <c r="V132" s="9">
        <v>13</v>
      </c>
      <c r="W132" s="9">
        <v>12</v>
      </c>
      <c r="X132" s="9">
        <v>11</v>
      </c>
      <c r="Y132" s="9">
        <v>11</v>
      </c>
      <c r="Z132" s="9">
        <v>14</v>
      </c>
      <c r="AA132" s="9">
        <v>11</v>
      </c>
      <c r="AB132" s="9">
        <v>10</v>
      </c>
      <c r="AC132" s="9">
        <v>10</v>
      </c>
      <c r="AD132" s="9">
        <v>12</v>
      </c>
      <c r="AE132" s="9">
        <v>9000</v>
      </c>
    </row>
    <row r="133" spans="1:31" ht="15.75" thickBot="1" x14ac:dyDescent="0.3">
      <c r="A133" s="8" t="s">
        <v>189</v>
      </c>
      <c r="B133" s="9">
        <v>4</v>
      </c>
      <c r="C133" s="9">
        <v>4</v>
      </c>
      <c r="D133" s="9">
        <v>3</v>
      </c>
      <c r="E133" s="9">
        <v>4</v>
      </c>
      <c r="F133" s="9">
        <v>3</v>
      </c>
      <c r="G133" s="9">
        <v>2</v>
      </c>
      <c r="H133" s="9">
        <v>19</v>
      </c>
      <c r="I133" s="9">
        <v>20</v>
      </c>
      <c r="J133" s="9">
        <v>20</v>
      </c>
      <c r="K133" s="9">
        <v>19</v>
      </c>
      <c r="L133" s="9">
        <v>20</v>
      </c>
      <c r="M133" s="9">
        <v>21</v>
      </c>
      <c r="N133" s="9">
        <v>3</v>
      </c>
      <c r="O133" s="9">
        <v>21</v>
      </c>
      <c r="P133" s="9">
        <v>21</v>
      </c>
      <c r="Q133" s="9">
        <v>19</v>
      </c>
      <c r="R133" s="9">
        <v>19</v>
      </c>
      <c r="S133" s="9">
        <v>20</v>
      </c>
      <c r="T133" s="9">
        <v>19</v>
      </c>
      <c r="U133" s="9">
        <v>20</v>
      </c>
      <c r="V133" s="9">
        <v>21</v>
      </c>
      <c r="W133" s="9">
        <v>4</v>
      </c>
      <c r="X133" s="9">
        <v>3</v>
      </c>
      <c r="Y133" s="9">
        <v>3</v>
      </c>
      <c r="Z133" s="9">
        <v>4</v>
      </c>
      <c r="AA133" s="9">
        <v>3</v>
      </c>
      <c r="AB133" s="9">
        <v>2</v>
      </c>
      <c r="AC133" s="9">
        <v>20</v>
      </c>
      <c r="AD133" s="9">
        <v>2</v>
      </c>
      <c r="AE133" s="9">
        <v>11000</v>
      </c>
    </row>
    <row r="134" spans="1:31" ht="15.75" thickBot="1" x14ac:dyDescent="0.3">
      <c r="A134" s="8" t="s">
        <v>190</v>
      </c>
      <c r="B134" s="9">
        <v>9</v>
      </c>
      <c r="C134" s="9">
        <v>11</v>
      </c>
      <c r="D134" s="9">
        <v>6</v>
      </c>
      <c r="E134" s="9">
        <v>8</v>
      </c>
      <c r="F134" s="9">
        <v>3</v>
      </c>
      <c r="G134" s="9">
        <v>11</v>
      </c>
      <c r="H134" s="9">
        <v>14</v>
      </c>
      <c r="I134" s="9">
        <v>12</v>
      </c>
      <c r="J134" s="9">
        <v>17</v>
      </c>
      <c r="K134" s="9">
        <v>15</v>
      </c>
      <c r="L134" s="9">
        <v>19</v>
      </c>
      <c r="M134" s="9">
        <v>12</v>
      </c>
      <c r="N134" s="9">
        <v>7</v>
      </c>
      <c r="O134" s="9">
        <v>15</v>
      </c>
      <c r="P134" s="9">
        <v>5</v>
      </c>
      <c r="Q134" s="9">
        <v>14</v>
      </c>
      <c r="R134" s="9">
        <v>12</v>
      </c>
      <c r="S134" s="9">
        <v>17</v>
      </c>
      <c r="T134" s="9">
        <v>15</v>
      </c>
      <c r="U134" s="9">
        <v>20</v>
      </c>
      <c r="V134" s="9">
        <v>12</v>
      </c>
      <c r="W134" s="9">
        <v>9</v>
      </c>
      <c r="X134" s="9">
        <v>11</v>
      </c>
      <c r="Y134" s="9">
        <v>6</v>
      </c>
      <c r="Z134" s="9">
        <v>8</v>
      </c>
      <c r="AA134" s="9">
        <v>4</v>
      </c>
      <c r="AB134" s="9">
        <v>11</v>
      </c>
      <c r="AC134" s="9">
        <v>16</v>
      </c>
      <c r="AD134" s="9">
        <v>8</v>
      </c>
      <c r="AE134" s="9">
        <v>12000</v>
      </c>
    </row>
    <row r="135" spans="1:31" ht="15.75" thickBot="1" x14ac:dyDescent="0.3">
      <c r="A135" s="8" t="s">
        <v>191</v>
      </c>
      <c r="B135" s="9">
        <v>7</v>
      </c>
      <c r="C135" s="9">
        <v>15</v>
      </c>
      <c r="D135" s="9">
        <v>16</v>
      </c>
      <c r="E135" s="9">
        <v>13</v>
      </c>
      <c r="F135" s="9">
        <v>18</v>
      </c>
      <c r="G135" s="9">
        <v>13</v>
      </c>
      <c r="H135" s="9">
        <v>16</v>
      </c>
      <c r="I135" s="9">
        <v>9</v>
      </c>
      <c r="J135" s="9">
        <v>6</v>
      </c>
      <c r="K135" s="9">
        <v>10</v>
      </c>
      <c r="L135" s="9">
        <v>5</v>
      </c>
      <c r="M135" s="9">
        <v>11</v>
      </c>
      <c r="N135" s="9">
        <v>14</v>
      </c>
      <c r="O135" s="9">
        <v>9</v>
      </c>
      <c r="P135" s="9">
        <v>10</v>
      </c>
      <c r="Q135" s="9">
        <v>16</v>
      </c>
      <c r="R135" s="9">
        <v>8</v>
      </c>
      <c r="S135" s="9">
        <v>7</v>
      </c>
      <c r="T135" s="9">
        <v>10</v>
      </c>
      <c r="U135" s="9">
        <v>5</v>
      </c>
      <c r="V135" s="9">
        <v>10</v>
      </c>
      <c r="W135" s="9">
        <v>7</v>
      </c>
      <c r="X135" s="9">
        <v>14</v>
      </c>
      <c r="Y135" s="9">
        <v>17</v>
      </c>
      <c r="Z135" s="9">
        <v>13</v>
      </c>
      <c r="AA135" s="9">
        <v>18</v>
      </c>
      <c r="AB135" s="9">
        <v>12</v>
      </c>
      <c r="AC135" s="9">
        <v>9</v>
      </c>
      <c r="AD135" s="9">
        <v>14</v>
      </c>
      <c r="AE135" s="9">
        <v>12000</v>
      </c>
    </row>
    <row r="136" spans="1:31" ht="15.75" thickBot="1" x14ac:dyDescent="0.3">
      <c r="A136" s="8" t="s">
        <v>192</v>
      </c>
      <c r="B136" s="9">
        <v>13</v>
      </c>
      <c r="C136" s="9">
        <v>9</v>
      </c>
      <c r="D136" s="9">
        <v>6</v>
      </c>
      <c r="E136" s="9">
        <v>12</v>
      </c>
      <c r="F136" s="9">
        <v>6</v>
      </c>
      <c r="G136" s="9">
        <v>7</v>
      </c>
      <c r="H136" s="9">
        <v>9</v>
      </c>
      <c r="I136" s="9">
        <v>14</v>
      </c>
      <c r="J136" s="9">
        <v>17</v>
      </c>
      <c r="K136" s="9">
        <v>11</v>
      </c>
      <c r="L136" s="9">
        <v>16</v>
      </c>
      <c r="M136" s="9">
        <v>17</v>
      </c>
      <c r="N136" s="9">
        <v>10</v>
      </c>
      <c r="O136" s="9">
        <v>13</v>
      </c>
      <c r="P136" s="9">
        <v>13</v>
      </c>
      <c r="Q136" s="9">
        <v>10</v>
      </c>
      <c r="R136" s="9">
        <v>14</v>
      </c>
      <c r="S136" s="9">
        <v>17</v>
      </c>
      <c r="T136" s="9">
        <v>11</v>
      </c>
      <c r="U136" s="9">
        <v>17</v>
      </c>
      <c r="V136" s="9">
        <v>16</v>
      </c>
      <c r="W136" s="9">
        <v>14</v>
      </c>
      <c r="X136" s="9">
        <v>9</v>
      </c>
      <c r="Y136" s="9">
        <v>6</v>
      </c>
      <c r="Z136" s="9">
        <v>12</v>
      </c>
      <c r="AA136" s="9">
        <v>7</v>
      </c>
      <c r="AB136" s="9">
        <v>6</v>
      </c>
      <c r="AC136" s="9">
        <v>13</v>
      </c>
      <c r="AD136" s="9">
        <v>10</v>
      </c>
      <c r="AE136" s="9">
        <v>11000</v>
      </c>
    </row>
    <row r="137" spans="1:31" ht="15.75" thickBot="1" x14ac:dyDescent="0.3">
      <c r="A137" s="8" t="s">
        <v>193</v>
      </c>
      <c r="B137" s="9">
        <v>5</v>
      </c>
      <c r="C137" s="9">
        <v>4</v>
      </c>
      <c r="D137" s="9">
        <v>4</v>
      </c>
      <c r="E137" s="9">
        <v>2</v>
      </c>
      <c r="F137" s="9">
        <v>3</v>
      </c>
      <c r="G137" s="9">
        <v>3</v>
      </c>
      <c r="H137" s="9">
        <v>18</v>
      </c>
      <c r="I137" s="9">
        <v>20</v>
      </c>
      <c r="J137" s="9">
        <v>18</v>
      </c>
      <c r="K137" s="9">
        <v>21</v>
      </c>
      <c r="L137" s="9">
        <v>19</v>
      </c>
      <c r="M137" s="9">
        <v>20</v>
      </c>
      <c r="N137" s="9">
        <v>3</v>
      </c>
      <c r="O137" s="9">
        <v>21</v>
      </c>
      <c r="P137" s="9">
        <v>9</v>
      </c>
      <c r="Q137" s="9">
        <v>18</v>
      </c>
      <c r="R137" s="9">
        <v>19</v>
      </c>
      <c r="S137" s="9">
        <v>19</v>
      </c>
      <c r="T137" s="9">
        <v>21</v>
      </c>
      <c r="U137" s="9">
        <v>20</v>
      </c>
      <c r="V137" s="9">
        <v>20</v>
      </c>
      <c r="W137" s="9">
        <v>5</v>
      </c>
      <c r="X137" s="9">
        <v>3</v>
      </c>
      <c r="Y137" s="9">
        <v>5</v>
      </c>
      <c r="Z137" s="9">
        <v>2</v>
      </c>
      <c r="AA137" s="9">
        <v>4</v>
      </c>
      <c r="AB137" s="9">
        <v>3</v>
      </c>
      <c r="AC137" s="9">
        <v>20</v>
      </c>
      <c r="AD137" s="9">
        <v>2</v>
      </c>
      <c r="AE137" s="9">
        <v>13000</v>
      </c>
    </row>
    <row r="138" spans="1:31" ht="15.75" thickBot="1" x14ac:dyDescent="0.3">
      <c r="A138" s="8" t="s">
        <v>194</v>
      </c>
      <c r="B138" s="9">
        <v>3</v>
      </c>
      <c r="C138" s="9">
        <v>9</v>
      </c>
      <c r="D138" s="9">
        <v>6</v>
      </c>
      <c r="E138" s="9">
        <v>4</v>
      </c>
      <c r="F138" s="9">
        <v>5</v>
      </c>
      <c r="G138" s="9">
        <v>8</v>
      </c>
      <c r="H138" s="9">
        <v>20</v>
      </c>
      <c r="I138" s="9">
        <v>14</v>
      </c>
      <c r="J138" s="9">
        <v>17</v>
      </c>
      <c r="K138" s="9">
        <v>18</v>
      </c>
      <c r="L138" s="9">
        <v>17</v>
      </c>
      <c r="M138" s="9">
        <v>15</v>
      </c>
      <c r="N138" s="9">
        <v>5</v>
      </c>
      <c r="O138" s="9">
        <v>17</v>
      </c>
      <c r="P138" s="9">
        <v>5</v>
      </c>
      <c r="Q138" s="9">
        <v>20</v>
      </c>
      <c r="R138" s="9">
        <v>14</v>
      </c>
      <c r="S138" s="9">
        <v>17</v>
      </c>
      <c r="T138" s="9">
        <v>19</v>
      </c>
      <c r="U138" s="9">
        <v>18</v>
      </c>
      <c r="V138" s="9">
        <v>15</v>
      </c>
      <c r="W138" s="9">
        <v>3</v>
      </c>
      <c r="X138" s="9">
        <v>9</v>
      </c>
      <c r="Y138" s="9">
        <v>6</v>
      </c>
      <c r="Z138" s="9">
        <v>5</v>
      </c>
      <c r="AA138" s="9">
        <v>6</v>
      </c>
      <c r="AB138" s="9">
        <v>8</v>
      </c>
      <c r="AC138" s="9">
        <v>18</v>
      </c>
      <c r="AD138" s="9">
        <v>6</v>
      </c>
      <c r="AE138" s="9">
        <v>11000</v>
      </c>
    </row>
    <row r="139" spans="1:31" ht="15.75" thickBot="1" x14ac:dyDescent="0.3">
      <c r="A139" s="8" t="s">
        <v>195</v>
      </c>
      <c r="B139" s="9">
        <v>13</v>
      </c>
      <c r="C139" s="9">
        <v>18</v>
      </c>
      <c r="D139" s="9">
        <v>16</v>
      </c>
      <c r="E139" s="9">
        <v>16</v>
      </c>
      <c r="F139" s="9">
        <v>15</v>
      </c>
      <c r="G139" s="9">
        <v>18</v>
      </c>
      <c r="H139" s="9">
        <v>10</v>
      </c>
      <c r="I139" s="9">
        <v>5</v>
      </c>
      <c r="J139" s="9">
        <v>7</v>
      </c>
      <c r="K139" s="9">
        <v>7</v>
      </c>
      <c r="L139" s="9">
        <v>7</v>
      </c>
      <c r="M139" s="9">
        <v>5</v>
      </c>
      <c r="N139" s="9">
        <v>16</v>
      </c>
      <c r="O139" s="9">
        <v>7</v>
      </c>
      <c r="P139" s="9">
        <v>19</v>
      </c>
      <c r="Q139" s="9">
        <v>10</v>
      </c>
      <c r="R139" s="9">
        <v>5</v>
      </c>
      <c r="S139" s="9">
        <v>7</v>
      </c>
      <c r="T139" s="9">
        <v>7</v>
      </c>
      <c r="U139" s="9">
        <v>8</v>
      </c>
      <c r="V139" s="9">
        <v>5</v>
      </c>
      <c r="W139" s="9">
        <v>13</v>
      </c>
      <c r="X139" s="9">
        <v>18</v>
      </c>
      <c r="Y139" s="9">
        <v>16</v>
      </c>
      <c r="Z139" s="9">
        <v>16</v>
      </c>
      <c r="AA139" s="9">
        <v>16</v>
      </c>
      <c r="AB139" s="9">
        <v>18</v>
      </c>
      <c r="AC139" s="9">
        <v>7</v>
      </c>
      <c r="AD139" s="9">
        <v>16</v>
      </c>
      <c r="AE139" s="9">
        <v>8000</v>
      </c>
    </row>
    <row r="140" spans="1:31" ht="15.75" thickBot="1" x14ac:dyDescent="0.3">
      <c r="A140" s="8" t="s">
        <v>196</v>
      </c>
      <c r="B140" s="9">
        <v>7</v>
      </c>
      <c r="C140" s="9">
        <v>21</v>
      </c>
      <c r="D140" s="9">
        <v>13</v>
      </c>
      <c r="E140" s="9">
        <v>16</v>
      </c>
      <c r="F140" s="9">
        <v>12</v>
      </c>
      <c r="G140" s="9">
        <v>20</v>
      </c>
      <c r="H140" s="9">
        <v>15</v>
      </c>
      <c r="I140" s="9">
        <v>3</v>
      </c>
      <c r="J140" s="9">
        <v>10</v>
      </c>
      <c r="K140" s="9">
        <v>7</v>
      </c>
      <c r="L140" s="9">
        <v>11</v>
      </c>
      <c r="M140" s="9">
        <v>3</v>
      </c>
      <c r="N140" s="9">
        <v>17</v>
      </c>
      <c r="O140" s="9">
        <v>8</v>
      </c>
      <c r="P140" s="9">
        <v>22</v>
      </c>
      <c r="Q140" s="9">
        <v>16</v>
      </c>
      <c r="R140" s="9">
        <v>2</v>
      </c>
      <c r="S140" s="9">
        <v>10</v>
      </c>
      <c r="T140" s="9">
        <v>7</v>
      </c>
      <c r="U140" s="9">
        <v>11</v>
      </c>
      <c r="V140" s="9">
        <v>3</v>
      </c>
      <c r="W140" s="9">
        <v>8</v>
      </c>
      <c r="X140" s="9">
        <v>20</v>
      </c>
      <c r="Y140" s="9">
        <v>13</v>
      </c>
      <c r="Z140" s="9">
        <v>16</v>
      </c>
      <c r="AA140" s="9">
        <v>12</v>
      </c>
      <c r="AB140" s="9">
        <v>20</v>
      </c>
      <c r="AC140" s="9">
        <v>6</v>
      </c>
      <c r="AD140" s="9">
        <v>15</v>
      </c>
      <c r="AE140" s="9">
        <v>8000</v>
      </c>
    </row>
    <row r="141" spans="1:31" ht="15.75" thickBot="1" x14ac:dyDescent="0.3">
      <c r="A141" s="8" t="s">
        <v>197</v>
      </c>
      <c r="B141" s="9">
        <v>12</v>
      </c>
      <c r="C141" s="9">
        <v>6</v>
      </c>
      <c r="D141" s="9">
        <v>10</v>
      </c>
      <c r="E141" s="9">
        <v>6</v>
      </c>
      <c r="F141" s="9">
        <v>11</v>
      </c>
      <c r="G141" s="9">
        <v>8</v>
      </c>
      <c r="H141" s="9">
        <v>11</v>
      </c>
      <c r="I141" s="9">
        <v>18</v>
      </c>
      <c r="J141" s="9">
        <v>12</v>
      </c>
      <c r="K141" s="9">
        <v>17</v>
      </c>
      <c r="L141" s="9">
        <v>11</v>
      </c>
      <c r="M141" s="9">
        <v>16</v>
      </c>
      <c r="N141" s="9">
        <v>8</v>
      </c>
      <c r="O141" s="9">
        <v>15</v>
      </c>
      <c r="P141" s="9">
        <v>15</v>
      </c>
      <c r="Q141" s="9">
        <v>11</v>
      </c>
      <c r="R141" s="9">
        <v>17</v>
      </c>
      <c r="S141" s="9">
        <v>13</v>
      </c>
      <c r="T141" s="9">
        <v>17</v>
      </c>
      <c r="U141" s="9">
        <v>12</v>
      </c>
      <c r="V141" s="9">
        <v>15</v>
      </c>
      <c r="W141" s="9">
        <v>12</v>
      </c>
      <c r="X141" s="9">
        <v>5</v>
      </c>
      <c r="Y141" s="9">
        <v>11</v>
      </c>
      <c r="Z141" s="9">
        <v>6</v>
      </c>
      <c r="AA141" s="9">
        <v>12</v>
      </c>
      <c r="AB141" s="9">
        <v>7</v>
      </c>
      <c r="AC141" s="9">
        <v>15</v>
      </c>
      <c r="AD141" s="9">
        <v>8</v>
      </c>
      <c r="AE141" s="9">
        <v>11000</v>
      </c>
    </row>
    <row r="142" spans="1:31" ht="15.75" thickBot="1" x14ac:dyDescent="0.3">
      <c r="A142" s="8" t="s">
        <v>198</v>
      </c>
      <c r="B142" s="9">
        <v>11</v>
      </c>
      <c r="C142" s="9">
        <v>8</v>
      </c>
      <c r="D142" s="9">
        <v>7</v>
      </c>
      <c r="E142" s="9">
        <v>12</v>
      </c>
      <c r="F142" s="9">
        <v>6</v>
      </c>
      <c r="G142" s="9">
        <v>10</v>
      </c>
      <c r="H142" s="9">
        <v>11</v>
      </c>
      <c r="I142" s="9">
        <v>16</v>
      </c>
      <c r="J142" s="9">
        <v>15</v>
      </c>
      <c r="K142" s="9">
        <v>10</v>
      </c>
      <c r="L142" s="9">
        <v>16</v>
      </c>
      <c r="M142" s="9">
        <v>13</v>
      </c>
      <c r="N142" s="9">
        <v>11</v>
      </c>
      <c r="O142" s="9">
        <v>12</v>
      </c>
      <c r="P142" s="9">
        <v>10</v>
      </c>
      <c r="Q142" s="9">
        <v>12</v>
      </c>
      <c r="R142" s="9">
        <v>15</v>
      </c>
      <c r="S142" s="9">
        <v>16</v>
      </c>
      <c r="T142" s="9">
        <v>11</v>
      </c>
      <c r="U142" s="9">
        <v>17</v>
      </c>
      <c r="V142" s="9">
        <v>13</v>
      </c>
      <c r="W142" s="9">
        <v>12</v>
      </c>
      <c r="X142" s="9">
        <v>7</v>
      </c>
      <c r="Y142" s="9">
        <v>8</v>
      </c>
      <c r="Z142" s="9">
        <v>13</v>
      </c>
      <c r="AA142" s="9">
        <v>7</v>
      </c>
      <c r="AB142" s="9">
        <v>10</v>
      </c>
      <c r="AC142" s="9">
        <v>12</v>
      </c>
      <c r="AD142" s="9">
        <v>11</v>
      </c>
      <c r="AE142" s="9">
        <v>12000</v>
      </c>
    </row>
    <row r="143" spans="1:31" ht="15.75" thickBot="1" x14ac:dyDescent="0.3">
      <c r="A143" s="8" t="s">
        <v>199</v>
      </c>
      <c r="B143" s="9">
        <v>18</v>
      </c>
      <c r="C143" s="9">
        <v>10</v>
      </c>
      <c r="D143" s="9">
        <v>11</v>
      </c>
      <c r="E143" s="9">
        <v>12</v>
      </c>
      <c r="F143" s="9">
        <v>8</v>
      </c>
      <c r="G143" s="9">
        <v>14</v>
      </c>
      <c r="H143" s="9">
        <v>5</v>
      </c>
      <c r="I143" s="9">
        <v>13</v>
      </c>
      <c r="J143" s="9">
        <v>12</v>
      </c>
      <c r="K143" s="9">
        <v>11</v>
      </c>
      <c r="L143" s="9">
        <v>15</v>
      </c>
      <c r="M143" s="9">
        <v>10</v>
      </c>
      <c r="N143" s="9">
        <v>12</v>
      </c>
      <c r="O143" s="9">
        <v>11</v>
      </c>
      <c r="P143" s="9">
        <v>11</v>
      </c>
      <c r="Q143" s="9">
        <v>5</v>
      </c>
      <c r="R143" s="9">
        <v>13</v>
      </c>
      <c r="S143" s="9">
        <v>12</v>
      </c>
      <c r="T143" s="9">
        <v>11</v>
      </c>
      <c r="U143" s="9">
        <v>15</v>
      </c>
      <c r="V143" s="9">
        <v>9</v>
      </c>
      <c r="W143" s="9">
        <v>18</v>
      </c>
      <c r="X143" s="9">
        <v>10</v>
      </c>
      <c r="Y143" s="9">
        <v>11</v>
      </c>
      <c r="Z143" s="9">
        <v>12</v>
      </c>
      <c r="AA143" s="9">
        <v>8</v>
      </c>
      <c r="AB143" s="9">
        <v>13</v>
      </c>
      <c r="AC143" s="9">
        <v>11</v>
      </c>
      <c r="AD143" s="9">
        <v>12</v>
      </c>
      <c r="AE143" s="9">
        <v>11000</v>
      </c>
    </row>
    <row r="144" spans="1:31" ht="15.75" thickBot="1" x14ac:dyDescent="0.3">
      <c r="A144" s="8" t="s">
        <v>200</v>
      </c>
      <c r="B144" s="9">
        <v>2</v>
      </c>
      <c r="C144" s="9">
        <v>5</v>
      </c>
      <c r="D144" s="9">
        <v>2</v>
      </c>
      <c r="E144" s="9">
        <v>1</v>
      </c>
      <c r="F144" s="9">
        <v>3</v>
      </c>
      <c r="G144" s="9">
        <v>2</v>
      </c>
      <c r="H144" s="9">
        <v>21</v>
      </c>
      <c r="I144" s="9">
        <v>19</v>
      </c>
      <c r="J144" s="9">
        <v>21</v>
      </c>
      <c r="K144" s="9">
        <v>22</v>
      </c>
      <c r="L144" s="9">
        <v>20</v>
      </c>
      <c r="M144" s="9">
        <v>22</v>
      </c>
      <c r="N144" s="9">
        <v>1</v>
      </c>
      <c r="O144" s="9">
        <v>22</v>
      </c>
      <c r="P144" s="9">
        <v>11</v>
      </c>
      <c r="Q144" s="9">
        <v>21</v>
      </c>
      <c r="R144" s="9">
        <v>18</v>
      </c>
      <c r="S144" s="9">
        <v>21</v>
      </c>
      <c r="T144" s="9">
        <v>22</v>
      </c>
      <c r="U144" s="9">
        <v>20</v>
      </c>
      <c r="V144" s="9">
        <v>21</v>
      </c>
      <c r="W144" s="9">
        <v>2</v>
      </c>
      <c r="X144" s="9">
        <v>4</v>
      </c>
      <c r="Y144" s="9">
        <v>2</v>
      </c>
      <c r="Z144" s="9">
        <v>1</v>
      </c>
      <c r="AA144" s="9">
        <v>3</v>
      </c>
      <c r="AB144" s="9">
        <v>1</v>
      </c>
      <c r="AC144" s="9">
        <v>22</v>
      </c>
      <c r="AD144" s="9">
        <v>1</v>
      </c>
      <c r="AE144" s="9">
        <v>11000</v>
      </c>
    </row>
    <row r="145" spans="1:31" ht="15.75" thickBot="1" x14ac:dyDescent="0.3">
      <c r="A145" s="8" t="s">
        <v>201</v>
      </c>
      <c r="B145" s="9">
        <v>11</v>
      </c>
      <c r="C145" s="9">
        <v>8</v>
      </c>
      <c r="D145" s="9">
        <v>12</v>
      </c>
      <c r="E145" s="9">
        <v>10</v>
      </c>
      <c r="F145" s="9">
        <v>12</v>
      </c>
      <c r="G145" s="9">
        <v>6</v>
      </c>
      <c r="H145" s="9">
        <v>12</v>
      </c>
      <c r="I145" s="9">
        <v>15</v>
      </c>
      <c r="J145" s="9">
        <v>11</v>
      </c>
      <c r="K145" s="9">
        <v>13</v>
      </c>
      <c r="L145" s="9">
        <v>10</v>
      </c>
      <c r="M145" s="9">
        <v>18</v>
      </c>
      <c r="N145" s="9">
        <v>11</v>
      </c>
      <c r="O145" s="9">
        <v>14</v>
      </c>
      <c r="P145" s="9">
        <v>20</v>
      </c>
      <c r="Q145" s="9">
        <v>12</v>
      </c>
      <c r="R145" s="9">
        <v>15</v>
      </c>
      <c r="S145" s="9">
        <v>11</v>
      </c>
      <c r="T145" s="9">
        <v>13</v>
      </c>
      <c r="U145" s="9">
        <v>11</v>
      </c>
      <c r="V145" s="9">
        <v>17</v>
      </c>
      <c r="W145" s="9">
        <v>11</v>
      </c>
      <c r="X145" s="9">
        <v>8</v>
      </c>
      <c r="Y145" s="9">
        <v>12</v>
      </c>
      <c r="Z145" s="9">
        <v>10</v>
      </c>
      <c r="AA145" s="9">
        <v>13</v>
      </c>
      <c r="AB145" s="9">
        <v>5</v>
      </c>
      <c r="AC145" s="9">
        <v>12</v>
      </c>
      <c r="AD145" s="9">
        <v>9</v>
      </c>
      <c r="AE145" s="9">
        <v>12000</v>
      </c>
    </row>
    <row r="146" spans="1:31" ht="15.75" thickBot="1" x14ac:dyDescent="0.3">
      <c r="A146" s="8" t="s">
        <v>202</v>
      </c>
      <c r="B146" s="9">
        <v>9</v>
      </c>
      <c r="C146" s="9">
        <v>17</v>
      </c>
      <c r="D146" s="9">
        <v>9</v>
      </c>
      <c r="E146" s="9">
        <v>15</v>
      </c>
      <c r="F146" s="9">
        <v>9</v>
      </c>
      <c r="G146" s="9">
        <v>12</v>
      </c>
      <c r="H146" s="9">
        <v>14</v>
      </c>
      <c r="I146" s="9">
        <v>7</v>
      </c>
      <c r="J146" s="9">
        <v>14</v>
      </c>
      <c r="K146" s="9">
        <v>7</v>
      </c>
      <c r="L146" s="9">
        <v>14</v>
      </c>
      <c r="M146" s="9">
        <v>11</v>
      </c>
      <c r="N146" s="9">
        <v>13</v>
      </c>
      <c r="O146" s="9">
        <v>10</v>
      </c>
      <c r="P146" s="9">
        <v>13</v>
      </c>
      <c r="Q146" s="9">
        <v>14</v>
      </c>
      <c r="R146" s="9">
        <v>6</v>
      </c>
      <c r="S146" s="9">
        <v>14</v>
      </c>
      <c r="T146" s="9">
        <v>8</v>
      </c>
      <c r="U146" s="9">
        <v>14</v>
      </c>
      <c r="V146" s="9">
        <v>11</v>
      </c>
      <c r="W146" s="9">
        <v>9</v>
      </c>
      <c r="X146" s="9">
        <v>16</v>
      </c>
      <c r="Y146" s="9">
        <v>9</v>
      </c>
      <c r="Z146" s="9">
        <v>16</v>
      </c>
      <c r="AA146" s="9">
        <v>9</v>
      </c>
      <c r="AB146" s="9">
        <v>12</v>
      </c>
      <c r="AC146" s="9">
        <v>10</v>
      </c>
      <c r="AD146" s="9">
        <v>13</v>
      </c>
      <c r="AE146" s="9">
        <v>8000</v>
      </c>
    </row>
    <row r="147" spans="1:31" ht="15.75" thickBot="1" x14ac:dyDescent="0.3">
      <c r="A147" s="8" t="s">
        <v>203</v>
      </c>
      <c r="B147" s="9">
        <v>3</v>
      </c>
      <c r="C147" s="9">
        <v>2</v>
      </c>
      <c r="D147" s="9">
        <v>1</v>
      </c>
      <c r="E147" s="9">
        <v>1</v>
      </c>
      <c r="F147" s="9">
        <v>1</v>
      </c>
      <c r="G147" s="9">
        <v>2</v>
      </c>
      <c r="H147" s="9">
        <v>20</v>
      </c>
      <c r="I147" s="9">
        <v>21</v>
      </c>
      <c r="J147" s="9">
        <v>21</v>
      </c>
      <c r="K147" s="9">
        <v>22</v>
      </c>
      <c r="L147" s="9">
        <v>22</v>
      </c>
      <c r="M147" s="9">
        <v>21</v>
      </c>
      <c r="N147" s="9">
        <v>1</v>
      </c>
      <c r="O147" s="9">
        <v>22</v>
      </c>
      <c r="P147" s="9">
        <v>4</v>
      </c>
      <c r="Q147" s="9">
        <v>20</v>
      </c>
      <c r="R147" s="9">
        <v>21</v>
      </c>
      <c r="S147" s="9">
        <v>22</v>
      </c>
      <c r="T147" s="9">
        <v>22</v>
      </c>
      <c r="U147" s="9">
        <v>22</v>
      </c>
      <c r="V147" s="9">
        <v>21</v>
      </c>
      <c r="W147" s="9">
        <v>3</v>
      </c>
      <c r="X147" s="9">
        <v>2</v>
      </c>
      <c r="Y147" s="9">
        <v>2</v>
      </c>
      <c r="Z147" s="9">
        <v>1</v>
      </c>
      <c r="AA147" s="9">
        <v>1</v>
      </c>
      <c r="AB147" s="9">
        <v>2</v>
      </c>
      <c r="AC147" s="9">
        <v>22</v>
      </c>
      <c r="AD147" s="9">
        <v>1</v>
      </c>
      <c r="AE147" s="9">
        <v>11000</v>
      </c>
    </row>
    <row r="148" spans="1:31" ht="15.75" thickBot="1" x14ac:dyDescent="0.3">
      <c r="A148" s="8" t="s">
        <v>204</v>
      </c>
      <c r="B148" s="9">
        <v>14</v>
      </c>
      <c r="C148" s="9">
        <v>11</v>
      </c>
      <c r="D148" s="9">
        <v>14</v>
      </c>
      <c r="E148" s="9">
        <v>13</v>
      </c>
      <c r="F148" s="9">
        <v>13</v>
      </c>
      <c r="G148" s="9">
        <v>15</v>
      </c>
      <c r="H148" s="9">
        <v>8</v>
      </c>
      <c r="I148" s="9">
        <v>13</v>
      </c>
      <c r="J148" s="9">
        <v>9</v>
      </c>
      <c r="K148" s="9">
        <v>10</v>
      </c>
      <c r="L148" s="9">
        <v>9</v>
      </c>
      <c r="M148" s="9">
        <v>9</v>
      </c>
      <c r="N148" s="9">
        <v>14</v>
      </c>
      <c r="O148" s="9">
        <v>10</v>
      </c>
      <c r="P148" s="9">
        <v>17</v>
      </c>
      <c r="Q148" s="9">
        <v>9</v>
      </c>
      <c r="R148" s="9">
        <v>12</v>
      </c>
      <c r="S148" s="9">
        <v>9</v>
      </c>
      <c r="T148" s="9">
        <v>10</v>
      </c>
      <c r="U148" s="9">
        <v>10</v>
      </c>
      <c r="V148" s="9">
        <v>8</v>
      </c>
      <c r="W148" s="9">
        <v>15</v>
      </c>
      <c r="X148" s="9">
        <v>10</v>
      </c>
      <c r="Y148" s="9">
        <v>14</v>
      </c>
      <c r="Z148" s="9">
        <v>13</v>
      </c>
      <c r="AA148" s="9">
        <v>14</v>
      </c>
      <c r="AB148" s="9">
        <v>14</v>
      </c>
      <c r="AC148" s="9">
        <v>9</v>
      </c>
      <c r="AD148" s="9">
        <v>13</v>
      </c>
      <c r="AE148" s="9">
        <v>11000</v>
      </c>
    </row>
    <row r="149" spans="1:31" ht="15.75" thickBot="1" x14ac:dyDescent="0.3">
      <c r="A149" s="8" t="s">
        <v>205</v>
      </c>
      <c r="B149" s="9">
        <v>6</v>
      </c>
      <c r="C149" s="9">
        <v>13</v>
      </c>
      <c r="D149" s="9">
        <v>9</v>
      </c>
      <c r="E149" s="9">
        <v>9</v>
      </c>
      <c r="F149" s="9">
        <v>5</v>
      </c>
      <c r="G149" s="9">
        <v>14</v>
      </c>
      <c r="H149" s="9">
        <v>17</v>
      </c>
      <c r="I149" s="9">
        <v>10</v>
      </c>
      <c r="J149" s="9">
        <v>14</v>
      </c>
      <c r="K149" s="9">
        <v>14</v>
      </c>
      <c r="L149" s="9">
        <v>18</v>
      </c>
      <c r="M149" s="9">
        <v>9</v>
      </c>
      <c r="N149" s="9">
        <v>9</v>
      </c>
      <c r="O149" s="9">
        <v>13</v>
      </c>
      <c r="P149" s="9">
        <v>7</v>
      </c>
      <c r="Q149" s="9">
        <v>17</v>
      </c>
      <c r="R149" s="9">
        <v>10</v>
      </c>
      <c r="S149" s="9">
        <v>14</v>
      </c>
      <c r="T149" s="9">
        <v>14</v>
      </c>
      <c r="U149" s="9">
        <v>18</v>
      </c>
      <c r="V149" s="9">
        <v>9</v>
      </c>
      <c r="W149" s="9">
        <v>6</v>
      </c>
      <c r="X149" s="9">
        <v>13</v>
      </c>
      <c r="Y149" s="9">
        <v>9</v>
      </c>
      <c r="Z149" s="9">
        <v>9</v>
      </c>
      <c r="AA149" s="9">
        <v>5</v>
      </c>
      <c r="AB149" s="9">
        <v>14</v>
      </c>
      <c r="AC149" s="9">
        <v>14</v>
      </c>
      <c r="AD149" s="9">
        <v>10</v>
      </c>
      <c r="AE149" s="9">
        <v>12000</v>
      </c>
    </row>
    <row r="150" spans="1:31" ht="15.75" thickBot="1" x14ac:dyDescent="0.3">
      <c r="A150" s="8" t="s">
        <v>206</v>
      </c>
      <c r="B150" s="9">
        <v>16</v>
      </c>
      <c r="C150" s="9">
        <v>8</v>
      </c>
      <c r="D150" s="9">
        <v>14</v>
      </c>
      <c r="E150" s="9">
        <v>11</v>
      </c>
      <c r="F150" s="9">
        <v>13</v>
      </c>
      <c r="G150" s="9">
        <v>16</v>
      </c>
      <c r="H150" s="9">
        <v>6</v>
      </c>
      <c r="I150" s="9">
        <v>16</v>
      </c>
      <c r="J150" s="9">
        <v>8</v>
      </c>
      <c r="K150" s="9">
        <v>12</v>
      </c>
      <c r="L150" s="9">
        <v>9</v>
      </c>
      <c r="M150" s="9">
        <v>7</v>
      </c>
      <c r="N150" s="9">
        <v>13</v>
      </c>
      <c r="O150" s="9">
        <v>11</v>
      </c>
      <c r="P150" s="9">
        <v>18</v>
      </c>
      <c r="Q150" s="9">
        <v>7</v>
      </c>
      <c r="R150" s="9">
        <v>15</v>
      </c>
      <c r="S150" s="9">
        <v>9</v>
      </c>
      <c r="T150" s="9">
        <v>12</v>
      </c>
      <c r="U150" s="9">
        <v>10</v>
      </c>
      <c r="V150" s="9">
        <v>7</v>
      </c>
      <c r="W150" s="9">
        <v>17</v>
      </c>
      <c r="X150" s="9">
        <v>7</v>
      </c>
      <c r="Y150" s="9">
        <v>15</v>
      </c>
      <c r="Z150" s="9">
        <v>11</v>
      </c>
      <c r="AA150" s="9">
        <v>14</v>
      </c>
      <c r="AB150" s="9">
        <v>16</v>
      </c>
      <c r="AC150" s="9">
        <v>10</v>
      </c>
      <c r="AD150" s="9">
        <v>12</v>
      </c>
      <c r="AE150" s="9">
        <v>9000</v>
      </c>
    </row>
    <row r="151" spans="1:31" ht="15.75" thickBot="1" x14ac:dyDescent="0.3">
      <c r="A151" s="8" t="s">
        <v>207</v>
      </c>
      <c r="B151" s="9">
        <v>6</v>
      </c>
      <c r="C151" s="9">
        <v>5</v>
      </c>
      <c r="D151" s="9">
        <v>5</v>
      </c>
      <c r="E151" s="9">
        <v>4</v>
      </c>
      <c r="F151" s="9">
        <v>3</v>
      </c>
      <c r="G151" s="9">
        <v>7</v>
      </c>
      <c r="H151" s="9">
        <v>17</v>
      </c>
      <c r="I151" s="9">
        <v>18</v>
      </c>
      <c r="J151" s="9">
        <v>18</v>
      </c>
      <c r="K151" s="9">
        <v>18</v>
      </c>
      <c r="L151" s="9">
        <v>19</v>
      </c>
      <c r="M151" s="9">
        <v>16</v>
      </c>
      <c r="N151" s="9">
        <v>4</v>
      </c>
      <c r="O151" s="9">
        <v>18</v>
      </c>
      <c r="P151" s="9">
        <v>5</v>
      </c>
      <c r="Q151" s="9">
        <v>17</v>
      </c>
      <c r="R151" s="9">
        <v>18</v>
      </c>
      <c r="S151" s="9">
        <v>18</v>
      </c>
      <c r="T151" s="9">
        <v>19</v>
      </c>
      <c r="U151" s="9">
        <v>20</v>
      </c>
      <c r="V151" s="9">
        <v>16</v>
      </c>
      <c r="W151" s="9">
        <v>6</v>
      </c>
      <c r="X151" s="9">
        <v>5</v>
      </c>
      <c r="Y151" s="9">
        <v>5</v>
      </c>
      <c r="Z151" s="9">
        <v>5</v>
      </c>
      <c r="AA151" s="9">
        <v>4</v>
      </c>
      <c r="AB151" s="9">
        <v>7</v>
      </c>
      <c r="AC151" s="9">
        <v>19</v>
      </c>
      <c r="AD151" s="9">
        <v>5</v>
      </c>
      <c r="AE151" s="9">
        <v>9000</v>
      </c>
    </row>
    <row r="152" spans="1:31" ht="15.75" thickBot="1" x14ac:dyDescent="0.3">
      <c r="A152" s="8" t="s">
        <v>208</v>
      </c>
      <c r="B152" s="9">
        <v>5</v>
      </c>
      <c r="C152" s="9">
        <v>9</v>
      </c>
      <c r="D152" s="9">
        <v>6</v>
      </c>
      <c r="E152" s="9">
        <v>10</v>
      </c>
      <c r="F152" s="9">
        <v>8</v>
      </c>
      <c r="G152" s="9">
        <v>10</v>
      </c>
      <c r="H152" s="9">
        <v>17</v>
      </c>
      <c r="I152" s="9">
        <v>15</v>
      </c>
      <c r="J152" s="9">
        <v>16</v>
      </c>
      <c r="K152" s="9">
        <v>13</v>
      </c>
      <c r="L152" s="9">
        <v>15</v>
      </c>
      <c r="M152" s="9">
        <v>14</v>
      </c>
      <c r="N152" s="9">
        <v>9</v>
      </c>
      <c r="O152" s="9">
        <v>14</v>
      </c>
      <c r="P152" s="9">
        <v>9</v>
      </c>
      <c r="Q152" s="9">
        <v>18</v>
      </c>
      <c r="R152" s="9">
        <v>14</v>
      </c>
      <c r="S152" s="9">
        <v>17</v>
      </c>
      <c r="T152" s="9">
        <v>13</v>
      </c>
      <c r="U152" s="9">
        <v>15</v>
      </c>
      <c r="V152" s="9">
        <v>13</v>
      </c>
      <c r="W152" s="9">
        <v>6</v>
      </c>
      <c r="X152" s="9">
        <v>8</v>
      </c>
      <c r="Y152" s="9">
        <v>7</v>
      </c>
      <c r="Z152" s="9">
        <v>10</v>
      </c>
      <c r="AA152" s="9">
        <v>8</v>
      </c>
      <c r="AB152" s="9">
        <v>9</v>
      </c>
      <c r="AC152" s="9">
        <v>14</v>
      </c>
      <c r="AD152" s="9">
        <v>9</v>
      </c>
      <c r="AE152" s="9">
        <v>12000</v>
      </c>
    </row>
    <row r="153" spans="1:31" ht="15.75" thickBot="1" x14ac:dyDescent="0.3">
      <c r="A153" s="8" t="s">
        <v>209</v>
      </c>
      <c r="B153" s="9">
        <v>11</v>
      </c>
      <c r="C153" s="9">
        <v>17</v>
      </c>
      <c r="D153" s="9">
        <v>12</v>
      </c>
      <c r="E153" s="9">
        <v>12</v>
      </c>
      <c r="F153" s="9">
        <v>9</v>
      </c>
      <c r="G153" s="9">
        <v>15</v>
      </c>
      <c r="H153" s="9">
        <v>12</v>
      </c>
      <c r="I153" s="9">
        <v>6</v>
      </c>
      <c r="J153" s="9">
        <v>11</v>
      </c>
      <c r="K153" s="9">
        <v>11</v>
      </c>
      <c r="L153" s="9">
        <v>14</v>
      </c>
      <c r="M153" s="9">
        <v>8</v>
      </c>
      <c r="N153" s="9">
        <v>13</v>
      </c>
      <c r="O153" s="9">
        <v>11</v>
      </c>
      <c r="P153" s="9">
        <v>16</v>
      </c>
      <c r="Q153" s="9">
        <v>12</v>
      </c>
      <c r="R153" s="9">
        <v>6</v>
      </c>
      <c r="S153" s="9">
        <v>11</v>
      </c>
      <c r="T153" s="9">
        <v>11</v>
      </c>
      <c r="U153" s="9">
        <v>14</v>
      </c>
      <c r="V153" s="9">
        <v>8</v>
      </c>
      <c r="W153" s="9">
        <v>11</v>
      </c>
      <c r="X153" s="9">
        <v>17</v>
      </c>
      <c r="Y153" s="9">
        <v>12</v>
      </c>
      <c r="Z153" s="9">
        <v>12</v>
      </c>
      <c r="AA153" s="9">
        <v>9</v>
      </c>
      <c r="AB153" s="9">
        <v>15</v>
      </c>
      <c r="AC153" s="9">
        <v>10</v>
      </c>
      <c r="AD153" s="9">
        <v>12</v>
      </c>
      <c r="AE153" s="9">
        <v>11000</v>
      </c>
    </row>
    <row r="154" spans="1:31" ht="15.75" thickBot="1" x14ac:dyDescent="0.3">
      <c r="A154" s="8" t="s">
        <v>210</v>
      </c>
      <c r="B154" s="9">
        <v>10</v>
      </c>
      <c r="C154" s="9">
        <v>11</v>
      </c>
      <c r="D154" s="9">
        <v>12</v>
      </c>
      <c r="E154" s="9">
        <v>7</v>
      </c>
      <c r="F154" s="9">
        <v>12</v>
      </c>
      <c r="G154" s="9">
        <v>10</v>
      </c>
      <c r="H154" s="9">
        <v>13</v>
      </c>
      <c r="I154" s="9">
        <v>12</v>
      </c>
      <c r="J154" s="9">
        <v>11</v>
      </c>
      <c r="K154" s="9">
        <v>16</v>
      </c>
      <c r="L154" s="9">
        <v>10</v>
      </c>
      <c r="M154" s="9">
        <v>13</v>
      </c>
      <c r="N154" s="9">
        <v>9</v>
      </c>
      <c r="O154" s="9">
        <v>14</v>
      </c>
      <c r="P154" s="9">
        <v>12</v>
      </c>
      <c r="Q154" s="9">
        <v>13</v>
      </c>
      <c r="R154" s="9">
        <v>12</v>
      </c>
      <c r="S154" s="9">
        <v>11</v>
      </c>
      <c r="T154" s="9">
        <v>16</v>
      </c>
      <c r="U154" s="9">
        <v>11</v>
      </c>
      <c r="V154" s="9">
        <v>13</v>
      </c>
      <c r="W154" s="9">
        <v>10</v>
      </c>
      <c r="X154" s="9">
        <v>11</v>
      </c>
      <c r="Y154" s="9">
        <v>12</v>
      </c>
      <c r="Z154" s="9">
        <v>7</v>
      </c>
      <c r="AA154" s="9">
        <v>13</v>
      </c>
      <c r="AB154" s="9">
        <v>10</v>
      </c>
      <c r="AC154" s="9">
        <v>14</v>
      </c>
      <c r="AD154" s="9">
        <v>9</v>
      </c>
      <c r="AE154" s="9">
        <v>12000</v>
      </c>
    </row>
    <row r="155" spans="1:31" ht="15.75" thickBot="1" x14ac:dyDescent="0.3">
      <c r="A155" s="8" t="s">
        <v>211</v>
      </c>
      <c r="B155" s="9">
        <v>14</v>
      </c>
      <c r="C155" s="9">
        <v>6</v>
      </c>
      <c r="D155" s="9">
        <v>8</v>
      </c>
      <c r="E155" s="9">
        <v>12</v>
      </c>
      <c r="F155" s="9">
        <v>9</v>
      </c>
      <c r="G155" s="9">
        <v>3</v>
      </c>
      <c r="H155" s="9">
        <v>9</v>
      </c>
      <c r="I155" s="9">
        <v>17</v>
      </c>
      <c r="J155" s="9">
        <v>15</v>
      </c>
      <c r="K155" s="9">
        <v>11</v>
      </c>
      <c r="L155" s="9">
        <v>14</v>
      </c>
      <c r="M155" s="9">
        <v>20</v>
      </c>
      <c r="N155" s="9">
        <v>10</v>
      </c>
      <c r="O155" s="9">
        <v>15</v>
      </c>
      <c r="P155" s="9">
        <v>21</v>
      </c>
      <c r="Q155" s="9">
        <v>9</v>
      </c>
      <c r="R155" s="9">
        <v>17</v>
      </c>
      <c r="S155" s="9">
        <v>15</v>
      </c>
      <c r="T155" s="9">
        <v>11</v>
      </c>
      <c r="U155" s="9">
        <v>14</v>
      </c>
      <c r="V155" s="9">
        <v>20</v>
      </c>
      <c r="W155" s="9">
        <v>14</v>
      </c>
      <c r="X155" s="9">
        <v>6</v>
      </c>
      <c r="Y155" s="9">
        <v>8</v>
      </c>
      <c r="Z155" s="9">
        <v>12</v>
      </c>
      <c r="AA155" s="9">
        <v>9</v>
      </c>
      <c r="AB155" s="9">
        <v>3</v>
      </c>
      <c r="AC155" s="9">
        <v>13</v>
      </c>
      <c r="AD155" s="9">
        <v>8</v>
      </c>
      <c r="AE155" s="9">
        <v>11000</v>
      </c>
    </row>
    <row r="156" spans="1:31" ht="15.75" thickBot="1" x14ac:dyDescent="0.3">
      <c r="A156" s="8" t="s">
        <v>212</v>
      </c>
      <c r="B156" s="9">
        <v>10</v>
      </c>
      <c r="C156" s="9">
        <v>9</v>
      </c>
      <c r="D156" s="9">
        <v>12</v>
      </c>
      <c r="E156" s="9">
        <v>8</v>
      </c>
      <c r="F156" s="9">
        <v>12</v>
      </c>
      <c r="G156" s="9">
        <v>4</v>
      </c>
      <c r="H156" s="9">
        <v>13</v>
      </c>
      <c r="I156" s="9">
        <v>15</v>
      </c>
      <c r="J156" s="9">
        <v>11</v>
      </c>
      <c r="K156" s="9">
        <v>15</v>
      </c>
      <c r="L156" s="9">
        <v>10</v>
      </c>
      <c r="M156" s="9">
        <v>19</v>
      </c>
      <c r="N156" s="9">
        <v>9</v>
      </c>
      <c r="O156" s="9">
        <v>16</v>
      </c>
      <c r="P156" s="9">
        <v>20</v>
      </c>
      <c r="Q156" s="9">
        <v>13</v>
      </c>
      <c r="R156" s="9">
        <v>14</v>
      </c>
      <c r="S156" s="9">
        <v>11</v>
      </c>
      <c r="T156" s="9">
        <v>15</v>
      </c>
      <c r="U156" s="9">
        <v>11</v>
      </c>
      <c r="V156" s="9">
        <v>19</v>
      </c>
      <c r="W156" s="9">
        <v>10</v>
      </c>
      <c r="X156" s="9">
        <v>8</v>
      </c>
      <c r="Y156" s="9">
        <v>12</v>
      </c>
      <c r="Z156" s="9">
        <v>8</v>
      </c>
      <c r="AA156" s="9">
        <v>13</v>
      </c>
      <c r="AB156" s="9">
        <v>4</v>
      </c>
      <c r="AC156" s="9">
        <v>14</v>
      </c>
      <c r="AD156" s="9">
        <v>7</v>
      </c>
      <c r="AE156" s="9">
        <v>9000</v>
      </c>
    </row>
    <row r="157" spans="1:31" ht="15.75" thickBot="1" x14ac:dyDescent="0.3">
      <c r="A157" s="8" t="s">
        <v>213</v>
      </c>
      <c r="B157" s="9">
        <v>1</v>
      </c>
      <c r="C157" s="9">
        <v>6</v>
      </c>
      <c r="D157" s="9">
        <v>2</v>
      </c>
      <c r="E157" s="9">
        <v>2</v>
      </c>
      <c r="F157" s="9">
        <v>3</v>
      </c>
      <c r="G157" s="9">
        <v>5</v>
      </c>
      <c r="H157" s="9">
        <v>21</v>
      </c>
      <c r="I157" s="9">
        <v>17</v>
      </c>
      <c r="J157" s="9">
        <v>20</v>
      </c>
      <c r="K157" s="9">
        <v>21</v>
      </c>
      <c r="L157" s="9">
        <v>20</v>
      </c>
      <c r="M157" s="9">
        <v>18</v>
      </c>
      <c r="N157" s="9">
        <v>2</v>
      </c>
      <c r="O157" s="9">
        <v>20</v>
      </c>
      <c r="P157" s="9">
        <v>2</v>
      </c>
      <c r="Q157" s="9">
        <v>22</v>
      </c>
      <c r="R157" s="9">
        <v>17</v>
      </c>
      <c r="S157" s="9">
        <v>21</v>
      </c>
      <c r="T157" s="9">
        <v>21</v>
      </c>
      <c r="U157" s="9">
        <v>20</v>
      </c>
      <c r="V157" s="9">
        <v>18</v>
      </c>
      <c r="W157" s="9">
        <v>2</v>
      </c>
      <c r="X157" s="9">
        <v>6</v>
      </c>
      <c r="Y157" s="9">
        <v>3</v>
      </c>
      <c r="Z157" s="9">
        <v>2</v>
      </c>
      <c r="AA157" s="9">
        <v>3</v>
      </c>
      <c r="AB157" s="9">
        <v>5</v>
      </c>
      <c r="AC157" s="9">
        <v>21</v>
      </c>
      <c r="AD157" s="9">
        <v>3</v>
      </c>
      <c r="AE157" s="9">
        <v>9000</v>
      </c>
    </row>
    <row r="158" spans="1:31" ht="15.75" thickBot="1" x14ac:dyDescent="0.3">
      <c r="A158" s="8" t="s">
        <v>214</v>
      </c>
      <c r="B158" s="9">
        <v>21</v>
      </c>
      <c r="C158" s="9">
        <v>15</v>
      </c>
      <c r="D158" s="9">
        <v>16</v>
      </c>
      <c r="E158" s="9">
        <v>20</v>
      </c>
      <c r="F158" s="9">
        <v>16</v>
      </c>
      <c r="G158" s="9">
        <v>20</v>
      </c>
      <c r="H158" s="9">
        <v>2</v>
      </c>
      <c r="I158" s="9">
        <v>8</v>
      </c>
      <c r="J158" s="9">
        <v>7</v>
      </c>
      <c r="K158" s="9">
        <v>3</v>
      </c>
      <c r="L158" s="9">
        <v>7</v>
      </c>
      <c r="M158" s="9">
        <v>4</v>
      </c>
      <c r="N158" s="9">
        <v>19</v>
      </c>
      <c r="O158" s="9">
        <v>4</v>
      </c>
      <c r="P158" s="9">
        <v>13</v>
      </c>
      <c r="Q158" s="9">
        <v>2</v>
      </c>
      <c r="R158" s="9">
        <v>8</v>
      </c>
      <c r="S158" s="9">
        <v>7</v>
      </c>
      <c r="T158" s="9">
        <v>3</v>
      </c>
      <c r="U158" s="9">
        <v>7</v>
      </c>
      <c r="V158" s="9">
        <v>3</v>
      </c>
      <c r="W158" s="9">
        <v>21</v>
      </c>
      <c r="X158" s="9">
        <v>15</v>
      </c>
      <c r="Y158" s="9">
        <v>16</v>
      </c>
      <c r="Z158" s="9">
        <v>20</v>
      </c>
      <c r="AA158" s="9">
        <v>16</v>
      </c>
      <c r="AB158" s="9">
        <v>19</v>
      </c>
      <c r="AC158" s="9">
        <v>4</v>
      </c>
      <c r="AD158" s="9">
        <v>19</v>
      </c>
      <c r="AE158" s="9">
        <v>8000</v>
      </c>
    </row>
    <row r="159" spans="1:31" ht="15.75" thickBot="1" x14ac:dyDescent="0.3">
      <c r="A159" s="8" t="s">
        <v>215</v>
      </c>
      <c r="B159" s="9">
        <v>16</v>
      </c>
      <c r="C159" s="9">
        <v>3</v>
      </c>
      <c r="D159" s="9">
        <v>6</v>
      </c>
      <c r="E159" s="9">
        <v>8</v>
      </c>
      <c r="F159" s="9">
        <v>5</v>
      </c>
      <c r="G159" s="9">
        <v>9</v>
      </c>
      <c r="H159" s="9">
        <v>7</v>
      </c>
      <c r="I159" s="9">
        <v>20</v>
      </c>
      <c r="J159" s="9">
        <v>17</v>
      </c>
      <c r="K159" s="9">
        <v>15</v>
      </c>
      <c r="L159" s="9">
        <v>17</v>
      </c>
      <c r="M159" s="9">
        <v>14</v>
      </c>
      <c r="N159" s="9">
        <v>8</v>
      </c>
      <c r="O159" s="9">
        <v>15</v>
      </c>
      <c r="P159" s="9">
        <v>10</v>
      </c>
      <c r="Q159" s="9">
        <v>7</v>
      </c>
      <c r="R159" s="9">
        <v>20</v>
      </c>
      <c r="S159" s="9">
        <v>17</v>
      </c>
      <c r="T159" s="9">
        <v>15</v>
      </c>
      <c r="U159" s="9">
        <v>18</v>
      </c>
      <c r="V159" s="9">
        <v>14</v>
      </c>
      <c r="W159" s="9">
        <v>16</v>
      </c>
      <c r="X159" s="9">
        <v>3</v>
      </c>
      <c r="Y159" s="9">
        <v>6</v>
      </c>
      <c r="Z159" s="9">
        <v>8</v>
      </c>
      <c r="AA159" s="9">
        <v>6</v>
      </c>
      <c r="AB159" s="9">
        <v>9</v>
      </c>
      <c r="AC159" s="9">
        <v>15</v>
      </c>
      <c r="AD159" s="9">
        <v>8</v>
      </c>
      <c r="AE159" s="9">
        <v>13000</v>
      </c>
    </row>
    <row r="160" spans="1:31" ht="15.75" thickBot="1" x14ac:dyDescent="0.3">
      <c r="A160" s="8" t="s">
        <v>216</v>
      </c>
      <c r="B160" s="9">
        <v>5</v>
      </c>
      <c r="C160" s="9">
        <v>12</v>
      </c>
      <c r="D160" s="9">
        <v>10</v>
      </c>
      <c r="E160" s="9">
        <v>11</v>
      </c>
      <c r="F160" s="9">
        <v>13</v>
      </c>
      <c r="G160" s="9">
        <v>9</v>
      </c>
      <c r="H160" s="9">
        <v>17</v>
      </c>
      <c r="I160" s="9">
        <v>11</v>
      </c>
      <c r="J160" s="9">
        <v>12</v>
      </c>
      <c r="K160" s="9">
        <v>11</v>
      </c>
      <c r="L160" s="9">
        <v>10</v>
      </c>
      <c r="M160" s="9">
        <v>15</v>
      </c>
      <c r="N160" s="9">
        <v>11</v>
      </c>
      <c r="O160" s="9">
        <v>12</v>
      </c>
      <c r="P160" s="9">
        <v>14</v>
      </c>
      <c r="Q160" s="9">
        <v>18</v>
      </c>
      <c r="R160" s="9">
        <v>11</v>
      </c>
      <c r="S160" s="9">
        <v>13</v>
      </c>
      <c r="T160" s="9">
        <v>12</v>
      </c>
      <c r="U160" s="9">
        <v>10</v>
      </c>
      <c r="V160" s="9">
        <v>14</v>
      </c>
      <c r="W160" s="9">
        <v>6</v>
      </c>
      <c r="X160" s="9">
        <v>12</v>
      </c>
      <c r="Y160" s="9">
        <v>11</v>
      </c>
      <c r="Z160" s="9">
        <v>12</v>
      </c>
      <c r="AA160" s="9">
        <v>13</v>
      </c>
      <c r="AB160" s="9">
        <v>8</v>
      </c>
      <c r="AC160" s="9">
        <v>12</v>
      </c>
      <c r="AD160" s="9">
        <v>11</v>
      </c>
      <c r="AE160" s="9">
        <v>11000</v>
      </c>
    </row>
    <row r="161" spans="1:31" ht="15.75" thickBot="1" x14ac:dyDescent="0.3">
      <c r="A161" s="8" t="s">
        <v>217</v>
      </c>
      <c r="B161" s="9">
        <v>11</v>
      </c>
      <c r="C161" s="9">
        <v>17</v>
      </c>
      <c r="D161" s="9">
        <v>13</v>
      </c>
      <c r="E161" s="9">
        <v>16</v>
      </c>
      <c r="F161" s="9">
        <v>12</v>
      </c>
      <c r="G161" s="9">
        <v>14</v>
      </c>
      <c r="H161" s="9">
        <v>12</v>
      </c>
      <c r="I161" s="9">
        <v>6</v>
      </c>
      <c r="J161" s="9">
        <v>10</v>
      </c>
      <c r="K161" s="9">
        <v>7</v>
      </c>
      <c r="L161" s="9">
        <v>10</v>
      </c>
      <c r="M161" s="9">
        <v>9</v>
      </c>
      <c r="N161" s="9">
        <v>15</v>
      </c>
      <c r="O161" s="9">
        <v>8</v>
      </c>
      <c r="P161" s="9">
        <v>18</v>
      </c>
      <c r="Q161" s="9">
        <v>12</v>
      </c>
      <c r="R161" s="9">
        <v>6</v>
      </c>
      <c r="S161" s="9">
        <v>10</v>
      </c>
      <c r="T161" s="9">
        <v>7</v>
      </c>
      <c r="U161" s="9">
        <v>11</v>
      </c>
      <c r="V161" s="9">
        <v>9</v>
      </c>
      <c r="W161" s="9">
        <v>11</v>
      </c>
      <c r="X161" s="9">
        <v>17</v>
      </c>
      <c r="Y161" s="9">
        <v>13</v>
      </c>
      <c r="Z161" s="9">
        <v>16</v>
      </c>
      <c r="AA161" s="9">
        <v>13</v>
      </c>
      <c r="AB161" s="9">
        <v>14</v>
      </c>
      <c r="AC161" s="9">
        <v>8</v>
      </c>
      <c r="AD161" s="9">
        <v>15</v>
      </c>
      <c r="AE161" s="9">
        <v>11000</v>
      </c>
    </row>
    <row r="162" spans="1:31" ht="15.75" thickBot="1" x14ac:dyDescent="0.3">
      <c r="A162" s="8" t="s">
        <v>218</v>
      </c>
      <c r="B162" s="9">
        <v>20</v>
      </c>
      <c r="C162" s="9">
        <v>20</v>
      </c>
      <c r="D162" s="9">
        <v>20</v>
      </c>
      <c r="E162" s="9">
        <v>22</v>
      </c>
      <c r="F162" s="9">
        <v>19</v>
      </c>
      <c r="G162" s="9">
        <v>21</v>
      </c>
      <c r="H162" s="9">
        <v>3</v>
      </c>
      <c r="I162" s="9">
        <v>3</v>
      </c>
      <c r="J162" s="9">
        <v>3</v>
      </c>
      <c r="K162" s="9">
        <v>1</v>
      </c>
      <c r="L162" s="9">
        <v>3</v>
      </c>
      <c r="M162" s="9">
        <v>3</v>
      </c>
      <c r="N162" s="9">
        <v>21</v>
      </c>
      <c r="O162" s="9">
        <v>2</v>
      </c>
      <c r="P162" s="9">
        <v>20</v>
      </c>
      <c r="Q162" s="9">
        <v>3</v>
      </c>
      <c r="R162" s="9">
        <v>3</v>
      </c>
      <c r="S162" s="9">
        <v>3</v>
      </c>
      <c r="T162" s="9">
        <v>1</v>
      </c>
      <c r="U162" s="9">
        <v>4</v>
      </c>
      <c r="V162" s="9">
        <v>2</v>
      </c>
      <c r="W162" s="9">
        <v>20</v>
      </c>
      <c r="X162" s="9">
        <v>20</v>
      </c>
      <c r="Y162" s="9">
        <v>20</v>
      </c>
      <c r="Z162" s="9">
        <v>22</v>
      </c>
      <c r="AA162" s="9">
        <v>20</v>
      </c>
      <c r="AB162" s="9">
        <v>20</v>
      </c>
      <c r="AC162" s="9">
        <v>2</v>
      </c>
      <c r="AD162" s="9">
        <v>21</v>
      </c>
      <c r="AE162" s="9">
        <v>11000</v>
      </c>
    </row>
    <row r="163" spans="1:31" ht="15.75" thickBot="1" x14ac:dyDescent="0.3">
      <c r="A163" s="8" t="s">
        <v>219</v>
      </c>
      <c r="B163" s="9">
        <v>15</v>
      </c>
      <c r="C163" s="9">
        <v>8</v>
      </c>
      <c r="D163" s="9">
        <v>15</v>
      </c>
      <c r="E163" s="9">
        <v>9</v>
      </c>
      <c r="F163" s="9">
        <v>16</v>
      </c>
      <c r="G163" s="9">
        <v>12</v>
      </c>
      <c r="H163" s="9">
        <v>8</v>
      </c>
      <c r="I163" s="9">
        <v>16</v>
      </c>
      <c r="J163" s="9">
        <v>8</v>
      </c>
      <c r="K163" s="9">
        <v>14</v>
      </c>
      <c r="L163" s="9">
        <v>7</v>
      </c>
      <c r="M163" s="9">
        <v>11</v>
      </c>
      <c r="N163" s="9">
        <v>12</v>
      </c>
      <c r="O163" s="9">
        <v>11</v>
      </c>
      <c r="P163" s="9">
        <v>12</v>
      </c>
      <c r="Q163" s="9">
        <v>8</v>
      </c>
      <c r="R163" s="9">
        <v>15</v>
      </c>
      <c r="S163" s="9">
        <v>8</v>
      </c>
      <c r="T163" s="9">
        <v>14</v>
      </c>
      <c r="U163" s="9">
        <v>7</v>
      </c>
      <c r="V163" s="9">
        <v>11</v>
      </c>
      <c r="W163" s="9">
        <v>15</v>
      </c>
      <c r="X163" s="9">
        <v>7</v>
      </c>
      <c r="Y163" s="9">
        <v>15</v>
      </c>
      <c r="Z163" s="9">
        <v>9</v>
      </c>
      <c r="AA163" s="9">
        <v>16</v>
      </c>
      <c r="AB163" s="9">
        <v>12</v>
      </c>
      <c r="AC163" s="9">
        <v>11</v>
      </c>
      <c r="AD163" s="9">
        <v>12</v>
      </c>
      <c r="AE163" s="9">
        <v>12000</v>
      </c>
    </row>
    <row r="164" spans="1:31" ht="15.75" thickBot="1" x14ac:dyDescent="0.3">
      <c r="A164" s="8" t="s">
        <v>220</v>
      </c>
      <c r="B164" s="9">
        <v>16</v>
      </c>
      <c r="C164" s="9">
        <v>22</v>
      </c>
      <c r="D164" s="9">
        <v>21</v>
      </c>
      <c r="E164" s="9">
        <v>20</v>
      </c>
      <c r="F164" s="9">
        <v>21</v>
      </c>
      <c r="G164" s="9">
        <v>22</v>
      </c>
      <c r="H164" s="9">
        <v>6</v>
      </c>
      <c r="I164" s="9">
        <v>1</v>
      </c>
      <c r="J164" s="9">
        <v>2</v>
      </c>
      <c r="K164" s="9">
        <v>2</v>
      </c>
      <c r="L164" s="9">
        <v>2</v>
      </c>
      <c r="M164" s="9">
        <v>2</v>
      </c>
      <c r="N164" s="9">
        <v>21</v>
      </c>
      <c r="O164" s="9">
        <v>2</v>
      </c>
      <c r="P164" s="9">
        <v>22</v>
      </c>
      <c r="Q164" s="9">
        <v>7</v>
      </c>
      <c r="R164" s="9">
        <v>1</v>
      </c>
      <c r="S164" s="9">
        <v>2</v>
      </c>
      <c r="T164" s="9">
        <v>3</v>
      </c>
      <c r="U164" s="9">
        <v>2</v>
      </c>
      <c r="V164" s="9">
        <v>1</v>
      </c>
      <c r="W164" s="9">
        <v>17</v>
      </c>
      <c r="X164" s="9">
        <v>22</v>
      </c>
      <c r="Y164" s="9">
        <v>21</v>
      </c>
      <c r="Z164" s="9">
        <v>21</v>
      </c>
      <c r="AA164" s="9">
        <v>21</v>
      </c>
      <c r="AB164" s="9">
        <v>21</v>
      </c>
      <c r="AC164" s="9">
        <v>2</v>
      </c>
      <c r="AD164" s="9">
        <v>21</v>
      </c>
      <c r="AE164" s="9">
        <v>11000</v>
      </c>
    </row>
    <row r="165" spans="1:31" ht="15.75" thickBot="1" x14ac:dyDescent="0.3">
      <c r="A165" s="8" t="s">
        <v>221</v>
      </c>
      <c r="B165" s="9">
        <v>5</v>
      </c>
      <c r="C165" s="9">
        <v>2</v>
      </c>
      <c r="D165" s="9">
        <v>2</v>
      </c>
      <c r="E165" s="9">
        <v>1</v>
      </c>
      <c r="F165" s="9">
        <v>2</v>
      </c>
      <c r="G165" s="9">
        <v>6</v>
      </c>
      <c r="H165" s="9">
        <v>17</v>
      </c>
      <c r="I165" s="9">
        <v>22</v>
      </c>
      <c r="J165" s="9">
        <v>21</v>
      </c>
      <c r="K165" s="9">
        <v>21</v>
      </c>
      <c r="L165" s="9">
        <v>21</v>
      </c>
      <c r="M165" s="9">
        <v>18</v>
      </c>
      <c r="N165" s="9">
        <v>2</v>
      </c>
      <c r="O165" s="9">
        <v>20</v>
      </c>
      <c r="P165" s="9">
        <v>3</v>
      </c>
      <c r="Q165" s="9">
        <v>18</v>
      </c>
      <c r="R165" s="9">
        <v>21</v>
      </c>
      <c r="S165" s="9">
        <v>21</v>
      </c>
      <c r="T165" s="9">
        <v>22</v>
      </c>
      <c r="U165" s="9">
        <v>21</v>
      </c>
      <c r="V165" s="9">
        <v>17</v>
      </c>
      <c r="W165" s="9">
        <v>6</v>
      </c>
      <c r="X165" s="9">
        <v>1</v>
      </c>
      <c r="Y165" s="9">
        <v>2</v>
      </c>
      <c r="Z165" s="9">
        <v>2</v>
      </c>
      <c r="AA165" s="9">
        <v>2</v>
      </c>
      <c r="AB165" s="9">
        <v>5</v>
      </c>
      <c r="AC165" s="9">
        <v>21</v>
      </c>
      <c r="AD165" s="9">
        <v>3</v>
      </c>
      <c r="AE165" s="9">
        <v>15000</v>
      </c>
    </row>
    <row r="166" spans="1:31" ht="15.75" thickBot="1" x14ac:dyDescent="0.3">
      <c r="A166" s="8" t="s">
        <v>222</v>
      </c>
      <c r="B166" s="9">
        <v>15</v>
      </c>
      <c r="C166" s="9">
        <v>18</v>
      </c>
      <c r="D166" s="9">
        <v>13</v>
      </c>
      <c r="E166" s="9">
        <v>16</v>
      </c>
      <c r="F166" s="9">
        <v>12</v>
      </c>
      <c r="G166" s="9">
        <v>17</v>
      </c>
      <c r="H166" s="9">
        <v>8</v>
      </c>
      <c r="I166" s="9">
        <v>5</v>
      </c>
      <c r="J166" s="9">
        <v>9</v>
      </c>
      <c r="K166" s="9">
        <v>7</v>
      </c>
      <c r="L166" s="9">
        <v>10</v>
      </c>
      <c r="M166" s="9">
        <v>7</v>
      </c>
      <c r="N166" s="9">
        <v>16</v>
      </c>
      <c r="O166" s="9">
        <v>8</v>
      </c>
      <c r="P166" s="9">
        <v>19</v>
      </c>
      <c r="Q166" s="9">
        <v>8</v>
      </c>
      <c r="R166" s="9">
        <v>5</v>
      </c>
      <c r="S166" s="9">
        <v>10</v>
      </c>
      <c r="T166" s="9">
        <v>7</v>
      </c>
      <c r="U166" s="9">
        <v>11</v>
      </c>
      <c r="V166" s="9">
        <v>6</v>
      </c>
      <c r="W166" s="9">
        <v>15</v>
      </c>
      <c r="X166" s="9">
        <v>18</v>
      </c>
      <c r="Y166" s="9">
        <v>14</v>
      </c>
      <c r="Z166" s="9">
        <v>16</v>
      </c>
      <c r="AA166" s="9">
        <v>13</v>
      </c>
      <c r="AB166" s="9">
        <v>16</v>
      </c>
      <c r="AC166" s="9">
        <v>7</v>
      </c>
      <c r="AD166" s="9">
        <v>15</v>
      </c>
      <c r="AE166" s="9">
        <v>8000</v>
      </c>
    </row>
    <row r="167" spans="1:31" ht="15.75" thickBot="1" x14ac:dyDescent="0.3">
      <c r="A167" s="8" t="s">
        <v>223</v>
      </c>
      <c r="B167" s="9">
        <v>20</v>
      </c>
      <c r="C167" s="9">
        <v>22</v>
      </c>
      <c r="D167" s="9">
        <v>21</v>
      </c>
      <c r="E167" s="9">
        <v>21</v>
      </c>
      <c r="F167" s="9">
        <v>22</v>
      </c>
      <c r="G167" s="9">
        <v>21</v>
      </c>
      <c r="H167" s="9">
        <v>3</v>
      </c>
      <c r="I167" s="9">
        <v>2</v>
      </c>
      <c r="J167" s="9">
        <v>2</v>
      </c>
      <c r="K167" s="9">
        <v>2</v>
      </c>
      <c r="L167" s="9">
        <v>1</v>
      </c>
      <c r="M167" s="9">
        <v>2</v>
      </c>
      <c r="N167" s="9">
        <v>22</v>
      </c>
      <c r="O167" s="9">
        <v>1</v>
      </c>
      <c r="P167" s="9">
        <v>19</v>
      </c>
      <c r="Q167" s="9">
        <v>3</v>
      </c>
      <c r="R167" s="9">
        <v>1</v>
      </c>
      <c r="S167" s="9">
        <v>2</v>
      </c>
      <c r="T167" s="9">
        <v>2</v>
      </c>
      <c r="U167" s="9">
        <v>1</v>
      </c>
      <c r="V167" s="9">
        <v>2</v>
      </c>
      <c r="W167" s="9">
        <v>20</v>
      </c>
      <c r="X167" s="9">
        <v>21</v>
      </c>
      <c r="Y167" s="9">
        <v>21</v>
      </c>
      <c r="Z167" s="9">
        <v>21</v>
      </c>
      <c r="AA167" s="9">
        <v>22</v>
      </c>
      <c r="AB167" s="9">
        <v>21</v>
      </c>
      <c r="AC167" s="9">
        <v>1</v>
      </c>
      <c r="AD167" s="9">
        <v>22</v>
      </c>
      <c r="AE167" s="9">
        <v>9000</v>
      </c>
    </row>
    <row r="168" spans="1:31" ht="15.75" thickBot="1" x14ac:dyDescent="0.3">
      <c r="A168" s="8" t="s">
        <v>224</v>
      </c>
      <c r="B168" s="9">
        <v>13</v>
      </c>
      <c r="C168" s="9">
        <v>14</v>
      </c>
      <c r="D168" s="9">
        <v>9</v>
      </c>
      <c r="E168" s="9">
        <v>9</v>
      </c>
      <c r="F168" s="9">
        <v>10</v>
      </c>
      <c r="G168" s="9">
        <v>10</v>
      </c>
      <c r="H168" s="9">
        <v>10</v>
      </c>
      <c r="I168" s="9">
        <v>10</v>
      </c>
      <c r="J168" s="9">
        <v>13</v>
      </c>
      <c r="K168" s="9">
        <v>14</v>
      </c>
      <c r="L168" s="9">
        <v>12</v>
      </c>
      <c r="M168" s="9">
        <v>13</v>
      </c>
      <c r="N168" s="9">
        <v>11</v>
      </c>
      <c r="O168" s="9">
        <v>13</v>
      </c>
      <c r="P168" s="9">
        <v>13</v>
      </c>
      <c r="Q168" s="9">
        <v>10</v>
      </c>
      <c r="R168" s="9">
        <v>9</v>
      </c>
      <c r="S168" s="9">
        <v>14</v>
      </c>
      <c r="T168" s="9">
        <v>14</v>
      </c>
      <c r="U168" s="9">
        <v>13</v>
      </c>
      <c r="V168" s="9">
        <v>13</v>
      </c>
      <c r="W168" s="9">
        <v>13</v>
      </c>
      <c r="X168" s="9">
        <v>13</v>
      </c>
      <c r="Y168" s="9">
        <v>10</v>
      </c>
      <c r="Z168" s="9">
        <v>9</v>
      </c>
      <c r="AA168" s="9">
        <v>11</v>
      </c>
      <c r="AB168" s="9">
        <v>10</v>
      </c>
      <c r="AC168" s="9">
        <v>12</v>
      </c>
      <c r="AD168" s="9">
        <v>10</v>
      </c>
      <c r="AE168" s="9">
        <v>11000</v>
      </c>
    </row>
    <row r="169" spans="1:31" ht="15.75" thickBot="1" x14ac:dyDescent="0.3">
      <c r="A169" s="8" t="s">
        <v>225</v>
      </c>
      <c r="B169" s="9">
        <v>17</v>
      </c>
      <c r="C169" s="9">
        <v>10</v>
      </c>
      <c r="D169" s="9">
        <v>8</v>
      </c>
      <c r="E169" s="9">
        <v>12</v>
      </c>
      <c r="F169" s="9">
        <v>5</v>
      </c>
      <c r="G169" s="9">
        <v>13</v>
      </c>
      <c r="H169" s="9">
        <v>6</v>
      </c>
      <c r="I169" s="9">
        <v>13</v>
      </c>
      <c r="J169" s="9">
        <v>15</v>
      </c>
      <c r="K169" s="9">
        <v>11</v>
      </c>
      <c r="L169" s="9">
        <v>17</v>
      </c>
      <c r="M169" s="9">
        <v>11</v>
      </c>
      <c r="N169" s="9">
        <v>11</v>
      </c>
      <c r="O169" s="9">
        <v>12</v>
      </c>
      <c r="P169" s="9">
        <v>9</v>
      </c>
      <c r="Q169" s="9">
        <v>6</v>
      </c>
      <c r="R169" s="9">
        <v>13</v>
      </c>
      <c r="S169" s="9">
        <v>15</v>
      </c>
      <c r="T169" s="9">
        <v>11</v>
      </c>
      <c r="U169" s="9">
        <v>18</v>
      </c>
      <c r="V169" s="9">
        <v>10</v>
      </c>
      <c r="W169" s="9">
        <v>17</v>
      </c>
      <c r="X169" s="9">
        <v>10</v>
      </c>
      <c r="Y169" s="9">
        <v>8</v>
      </c>
      <c r="Z169" s="9">
        <v>12</v>
      </c>
      <c r="AA169" s="9">
        <v>6</v>
      </c>
      <c r="AB169" s="9">
        <v>12</v>
      </c>
      <c r="AC169" s="9">
        <v>12</v>
      </c>
      <c r="AD169" s="9">
        <v>11</v>
      </c>
      <c r="AE169" s="9">
        <v>11000</v>
      </c>
    </row>
    <row r="170" spans="1:31" ht="15.75" thickBot="1" x14ac:dyDescent="0.3">
      <c r="A170" s="8" t="s">
        <v>226</v>
      </c>
      <c r="B170" s="9">
        <v>13</v>
      </c>
      <c r="C170" s="9">
        <v>17</v>
      </c>
      <c r="D170" s="9">
        <v>13</v>
      </c>
      <c r="E170" s="9">
        <v>14</v>
      </c>
      <c r="F170" s="9">
        <v>12</v>
      </c>
      <c r="G170" s="9">
        <v>19</v>
      </c>
      <c r="H170" s="9">
        <v>10</v>
      </c>
      <c r="I170" s="9">
        <v>7</v>
      </c>
      <c r="J170" s="9">
        <v>10</v>
      </c>
      <c r="K170" s="9">
        <v>8</v>
      </c>
      <c r="L170" s="9">
        <v>10</v>
      </c>
      <c r="M170" s="9">
        <v>5</v>
      </c>
      <c r="N170" s="9">
        <v>16</v>
      </c>
      <c r="O170" s="9">
        <v>9</v>
      </c>
      <c r="P170" s="9">
        <v>20</v>
      </c>
      <c r="Q170" s="9">
        <v>10</v>
      </c>
      <c r="R170" s="9">
        <v>6</v>
      </c>
      <c r="S170" s="9">
        <v>10</v>
      </c>
      <c r="T170" s="9">
        <v>9</v>
      </c>
      <c r="U170" s="9">
        <v>11</v>
      </c>
      <c r="V170" s="9">
        <v>4</v>
      </c>
      <c r="W170" s="9">
        <v>13</v>
      </c>
      <c r="X170" s="9">
        <v>16</v>
      </c>
      <c r="Y170" s="9">
        <v>13</v>
      </c>
      <c r="Z170" s="9">
        <v>15</v>
      </c>
      <c r="AA170" s="9">
        <v>13</v>
      </c>
      <c r="AB170" s="9">
        <v>18</v>
      </c>
      <c r="AC170" s="9">
        <v>7</v>
      </c>
      <c r="AD170" s="9">
        <v>14</v>
      </c>
      <c r="AE170" s="9">
        <v>12000</v>
      </c>
    </row>
    <row r="171" spans="1:31" ht="15.75" thickBot="1" x14ac:dyDescent="0.3">
      <c r="A171" s="8" t="s">
        <v>227</v>
      </c>
      <c r="B171" s="9">
        <v>22</v>
      </c>
      <c r="C171" s="9">
        <v>18</v>
      </c>
      <c r="D171" s="9">
        <v>21</v>
      </c>
      <c r="E171" s="9">
        <v>21</v>
      </c>
      <c r="F171" s="9">
        <v>21</v>
      </c>
      <c r="G171" s="9">
        <v>21</v>
      </c>
      <c r="H171" s="9">
        <v>1</v>
      </c>
      <c r="I171" s="9">
        <v>5</v>
      </c>
      <c r="J171" s="9">
        <v>1</v>
      </c>
      <c r="K171" s="9">
        <v>1</v>
      </c>
      <c r="L171" s="9">
        <v>1</v>
      </c>
      <c r="M171" s="9">
        <v>2</v>
      </c>
      <c r="N171" s="9">
        <v>21</v>
      </c>
      <c r="O171" s="9">
        <v>1</v>
      </c>
      <c r="P171" s="9">
        <v>7</v>
      </c>
      <c r="Q171" s="9">
        <v>1</v>
      </c>
      <c r="R171" s="9">
        <v>5</v>
      </c>
      <c r="S171" s="9">
        <v>2</v>
      </c>
      <c r="T171" s="9">
        <v>2</v>
      </c>
      <c r="U171" s="9">
        <v>2</v>
      </c>
      <c r="V171" s="9">
        <v>2</v>
      </c>
      <c r="W171" s="9">
        <v>22</v>
      </c>
      <c r="X171" s="9">
        <v>18</v>
      </c>
      <c r="Y171" s="9">
        <v>22</v>
      </c>
      <c r="Z171" s="9">
        <v>22</v>
      </c>
      <c r="AA171" s="9">
        <v>22</v>
      </c>
      <c r="AB171" s="9">
        <v>21</v>
      </c>
      <c r="AC171" s="9">
        <v>2</v>
      </c>
      <c r="AD171" s="9">
        <v>22</v>
      </c>
      <c r="AE171" s="9">
        <v>11000</v>
      </c>
    </row>
    <row r="172" spans="1:31" ht="15.75" thickBot="1" x14ac:dyDescent="0.3">
      <c r="A172" s="8" t="s">
        <v>228</v>
      </c>
      <c r="B172" s="9">
        <v>3</v>
      </c>
      <c r="C172" s="9">
        <v>13</v>
      </c>
      <c r="D172" s="9">
        <v>4</v>
      </c>
      <c r="E172" s="9">
        <v>3</v>
      </c>
      <c r="F172" s="9">
        <v>4</v>
      </c>
      <c r="G172" s="9">
        <v>6</v>
      </c>
      <c r="H172" s="9">
        <v>20</v>
      </c>
      <c r="I172" s="9">
        <v>11</v>
      </c>
      <c r="J172" s="9">
        <v>19</v>
      </c>
      <c r="K172" s="9">
        <v>20</v>
      </c>
      <c r="L172" s="9">
        <v>18</v>
      </c>
      <c r="M172" s="9">
        <v>17</v>
      </c>
      <c r="N172" s="9">
        <v>4</v>
      </c>
      <c r="O172" s="9">
        <v>18</v>
      </c>
      <c r="P172" s="9">
        <v>4</v>
      </c>
      <c r="Q172" s="9">
        <v>20</v>
      </c>
      <c r="R172" s="9">
        <v>10</v>
      </c>
      <c r="S172" s="9">
        <v>19</v>
      </c>
      <c r="T172" s="9">
        <v>20</v>
      </c>
      <c r="U172" s="9">
        <v>19</v>
      </c>
      <c r="V172" s="9">
        <v>17</v>
      </c>
      <c r="W172" s="9">
        <v>3</v>
      </c>
      <c r="X172" s="9">
        <v>12</v>
      </c>
      <c r="Y172" s="9">
        <v>4</v>
      </c>
      <c r="Z172" s="9">
        <v>3</v>
      </c>
      <c r="AA172" s="9">
        <v>5</v>
      </c>
      <c r="AB172" s="9">
        <v>6</v>
      </c>
      <c r="AC172" s="9">
        <v>19</v>
      </c>
      <c r="AD172" s="9">
        <v>5</v>
      </c>
      <c r="AE172" s="9">
        <v>12000</v>
      </c>
    </row>
    <row r="173" spans="1:31" ht="15.75" thickBot="1" x14ac:dyDescent="0.3">
      <c r="A173" s="8" t="s">
        <v>229</v>
      </c>
      <c r="B173" s="9">
        <v>4</v>
      </c>
      <c r="C173" s="9">
        <v>14</v>
      </c>
      <c r="D173" s="9">
        <v>5</v>
      </c>
      <c r="E173" s="9">
        <v>10</v>
      </c>
      <c r="F173" s="9">
        <v>4</v>
      </c>
      <c r="G173" s="9">
        <v>8</v>
      </c>
      <c r="H173" s="9">
        <v>19</v>
      </c>
      <c r="I173" s="9">
        <v>9</v>
      </c>
      <c r="J173" s="9">
        <v>18</v>
      </c>
      <c r="K173" s="9">
        <v>13</v>
      </c>
      <c r="L173" s="9">
        <v>18</v>
      </c>
      <c r="M173" s="9">
        <v>15</v>
      </c>
      <c r="N173" s="9">
        <v>8</v>
      </c>
      <c r="O173" s="9">
        <v>15</v>
      </c>
      <c r="P173" s="9">
        <v>6</v>
      </c>
      <c r="Q173" s="9">
        <v>19</v>
      </c>
      <c r="R173" s="9">
        <v>9</v>
      </c>
      <c r="S173" s="9">
        <v>18</v>
      </c>
      <c r="T173" s="9">
        <v>13</v>
      </c>
      <c r="U173" s="9">
        <v>19</v>
      </c>
      <c r="V173" s="9">
        <v>15</v>
      </c>
      <c r="W173" s="9">
        <v>4</v>
      </c>
      <c r="X173" s="9">
        <v>14</v>
      </c>
      <c r="Y173" s="9">
        <v>5</v>
      </c>
      <c r="Z173" s="9">
        <v>10</v>
      </c>
      <c r="AA173" s="9">
        <v>5</v>
      </c>
      <c r="AB173" s="9">
        <v>8</v>
      </c>
      <c r="AC173" s="9">
        <v>15</v>
      </c>
      <c r="AD173" s="9">
        <v>8</v>
      </c>
      <c r="AE173" s="9">
        <v>8000</v>
      </c>
    </row>
    <row r="174" spans="1:31" ht="15.75" thickBot="1" x14ac:dyDescent="0.3">
      <c r="A174" s="8" t="s">
        <v>230</v>
      </c>
      <c r="B174" s="9">
        <v>22</v>
      </c>
      <c r="C174" s="9">
        <v>21</v>
      </c>
      <c r="D174" s="9">
        <v>21</v>
      </c>
      <c r="E174" s="9">
        <v>21</v>
      </c>
      <c r="F174" s="9">
        <v>20</v>
      </c>
      <c r="G174" s="9">
        <v>21</v>
      </c>
      <c r="H174" s="9">
        <v>1</v>
      </c>
      <c r="I174" s="9">
        <v>3</v>
      </c>
      <c r="J174" s="9">
        <v>2</v>
      </c>
      <c r="K174" s="9">
        <v>1</v>
      </c>
      <c r="L174" s="9">
        <v>3</v>
      </c>
      <c r="M174" s="9">
        <v>3</v>
      </c>
      <c r="N174" s="9">
        <v>21</v>
      </c>
      <c r="O174" s="9">
        <v>1</v>
      </c>
      <c r="P174" s="9">
        <v>19</v>
      </c>
      <c r="Q174" s="9">
        <v>1</v>
      </c>
      <c r="R174" s="9">
        <v>2</v>
      </c>
      <c r="S174" s="9">
        <v>2</v>
      </c>
      <c r="T174" s="9">
        <v>2</v>
      </c>
      <c r="U174" s="9">
        <v>3</v>
      </c>
      <c r="V174" s="9">
        <v>2</v>
      </c>
      <c r="W174" s="9">
        <v>22</v>
      </c>
      <c r="X174" s="9">
        <v>20</v>
      </c>
      <c r="Y174" s="9">
        <v>21</v>
      </c>
      <c r="Z174" s="9">
        <v>22</v>
      </c>
      <c r="AA174" s="9">
        <v>20</v>
      </c>
      <c r="AB174" s="9">
        <v>20</v>
      </c>
      <c r="AC174" s="9">
        <v>2</v>
      </c>
      <c r="AD174" s="9">
        <v>22</v>
      </c>
      <c r="AE174" s="9">
        <v>9000</v>
      </c>
    </row>
    <row r="175" spans="1:31" ht="15.75" thickBot="1" x14ac:dyDescent="0.3">
      <c r="A175" s="8" t="s">
        <v>231</v>
      </c>
      <c r="B175" s="9">
        <v>3</v>
      </c>
      <c r="C175" s="9">
        <v>10</v>
      </c>
      <c r="D175" s="9">
        <v>5</v>
      </c>
      <c r="E175" s="9">
        <v>3</v>
      </c>
      <c r="F175" s="9">
        <v>4</v>
      </c>
      <c r="G175" s="9">
        <v>4</v>
      </c>
      <c r="H175" s="9">
        <v>20</v>
      </c>
      <c r="I175" s="9">
        <v>14</v>
      </c>
      <c r="J175" s="9">
        <v>18</v>
      </c>
      <c r="K175" s="9">
        <v>19</v>
      </c>
      <c r="L175" s="9">
        <v>19</v>
      </c>
      <c r="M175" s="9">
        <v>20</v>
      </c>
      <c r="N175" s="9">
        <v>3</v>
      </c>
      <c r="O175" s="9">
        <v>19</v>
      </c>
      <c r="P175" s="9">
        <v>7</v>
      </c>
      <c r="Q175" s="9">
        <v>20</v>
      </c>
      <c r="R175" s="9">
        <v>13</v>
      </c>
      <c r="S175" s="9">
        <v>18</v>
      </c>
      <c r="T175" s="9">
        <v>20</v>
      </c>
      <c r="U175" s="9">
        <v>19</v>
      </c>
      <c r="V175" s="9">
        <v>19</v>
      </c>
      <c r="W175" s="9">
        <v>3</v>
      </c>
      <c r="X175" s="9">
        <v>9</v>
      </c>
      <c r="Y175" s="9">
        <v>5</v>
      </c>
      <c r="Z175" s="9">
        <v>4</v>
      </c>
      <c r="AA175" s="9">
        <v>4</v>
      </c>
      <c r="AB175" s="9">
        <v>3</v>
      </c>
      <c r="AC175" s="9">
        <v>20</v>
      </c>
      <c r="AD175" s="9">
        <v>4</v>
      </c>
      <c r="AE175" s="9">
        <v>11000</v>
      </c>
    </row>
    <row r="176" spans="1:31" ht="15.75" thickBot="1" x14ac:dyDescent="0.3">
      <c r="A176" s="8" t="s">
        <v>232</v>
      </c>
      <c r="B176" s="9">
        <v>12</v>
      </c>
      <c r="C176" s="9">
        <v>16</v>
      </c>
      <c r="D176" s="9">
        <v>16</v>
      </c>
      <c r="E176" s="9">
        <v>14</v>
      </c>
      <c r="F176" s="9">
        <v>17</v>
      </c>
      <c r="G176" s="9">
        <v>15</v>
      </c>
      <c r="H176" s="9">
        <v>10</v>
      </c>
      <c r="I176" s="9">
        <v>8</v>
      </c>
      <c r="J176" s="9">
        <v>6</v>
      </c>
      <c r="K176" s="9">
        <v>9</v>
      </c>
      <c r="L176" s="9">
        <v>7</v>
      </c>
      <c r="M176" s="9">
        <v>9</v>
      </c>
      <c r="N176" s="9">
        <v>15</v>
      </c>
      <c r="O176" s="9">
        <v>8</v>
      </c>
      <c r="P176" s="9">
        <v>14</v>
      </c>
      <c r="Q176" s="9">
        <v>11</v>
      </c>
      <c r="R176" s="9">
        <v>7</v>
      </c>
      <c r="S176" s="9">
        <v>7</v>
      </c>
      <c r="T176" s="9">
        <v>9</v>
      </c>
      <c r="U176" s="9">
        <v>6</v>
      </c>
      <c r="V176" s="9">
        <v>8</v>
      </c>
      <c r="W176" s="9">
        <v>13</v>
      </c>
      <c r="X176" s="9">
        <v>15</v>
      </c>
      <c r="Y176" s="9">
        <v>17</v>
      </c>
      <c r="Z176" s="9">
        <v>14</v>
      </c>
      <c r="AA176" s="9">
        <v>16</v>
      </c>
      <c r="AB176" s="9">
        <v>14</v>
      </c>
      <c r="AC176" s="9">
        <v>8</v>
      </c>
      <c r="AD176" s="9">
        <v>15</v>
      </c>
      <c r="AE176" s="9">
        <v>7000</v>
      </c>
    </row>
    <row r="177" spans="1:31" ht="15.75" thickBot="1" x14ac:dyDescent="0.3">
      <c r="A177" s="8" t="s">
        <v>233</v>
      </c>
      <c r="B177" s="9">
        <v>5</v>
      </c>
      <c r="C177" s="9">
        <v>3</v>
      </c>
      <c r="D177" s="9">
        <v>3</v>
      </c>
      <c r="E177" s="9">
        <v>5</v>
      </c>
      <c r="F177" s="9">
        <v>5</v>
      </c>
      <c r="G177" s="9">
        <v>4</v>
      </c>
      <c r="H177" s="9">
        <v>18</v>
      </c>
      <c r="I177" s="9">
        <v>20</v>
      </c>
      <c r="J177" s="9">
        <v>20</v>
      </c>
      <c r="K177" s="9">
        <v>18</v>
      </c>
      <c r="L177" s="9">
        <v>18</v>
      </c>
      <c r="M177" s="9">
        <v>19</v>
      </c>
      <c r="N177" s="9">
        <v>5</v>
      </c>
      <c r="O177" s="9">
        <v>19</v>
      </c>
      <c r="P177" s="9">
        <v>12</v>
      </c>
      <c r="Q177" s="9">
        <v>18</v>
      </c>
      <c r="R177" s="9">
        <v>20</v>
      </c>
      <c r="S177" s="9">
        <v>20</v>
      </c>
      <c r="T177" s="9">
        <v>18</v>
      </c>
      <c r="U177" s="9">
        <v>18</v>
      </c>
      <c r="V177" s="9">
        <v>19</v>
      </c>
      <c r="W177" s="9">
        <v>5</v>
      </c>
      <c r="X177" s="9">
        <v>3</v>
      </c>
      <c r="Y177" s="9">
        <v>3</v>
      </c>
      <c r="Z177" s="9">
        <v>5</v>
      </c>
      <c r="AA177" s="9">
        <v>5</v>
      </c>
      <c r="AB177" s="9">
        <v>4</v>
      </c>
      <c r="AC177" s="9">
        <v>18</v>
      </c>
      <c r="AD177" s="9">
        <v>4</v>
      </c>
      <c r="AE177" s="9">
        <v>11000</v>
      </c>
    </row>
    <row r="178" spans="1:31" ht="15.75" thickBot="1" x14ac:dyDescent="0.3">
      <c r="A178" s="8" t="s">
        <v>234</v>
      </c>
      <c r="B178" s="9">
        <v>19</v>
      </c>
      <c r="C178" s="9">
        <v>18</v>
      </c>
      <c r="D178" s="9">
        <v>14</v>
      </c>
      <c r="E178" s="9">
        <v>19</v>
      </c>
      <c r="F178" s="9">
        <v>13</v>
      </c>
      <c r="G178" s="9">
        <v>16</v>
      </c>
      <c r="H178" s="9">
        <v>4</v>
      </c>
      <c r="I178" s="9">
        <v>5</v>
      </c>
      <c r="J178" s="9">
        <v>9</v>
      </c>
      <c r="K178" s="9">
        <v>4</v>
      </c>
      <c r="L178" s="9">
        <v>10</v>
      </c>
      <c r="M178" s="9">
        <v>8</v>
      </c>
      <c r="N178" s="9">
        <v>17</v>
      </c>
      <c r="O178" s="9">
        <v>6</v>
      </c>
      <c r="P178" s="9">
        <v>13</v>
      </c>
      <c r="Q178" s="9">
        <v>4</v>
      </c>
      <c r="R178" s="9">
        <v>5</v>
      </c>
      <c r="S178" s="9">
        <v>9</v>
      </c>
      <c r="T178" s="9">
        <v>4</v>
      </c>
      <c r="U178" s="9">
        <v>10</v>
      </c>
      <c r="V178" s="9">
        <v>7</v>
      </c>
      <c r="W178" s="9">
        <v>19</v>
      </c>
      <c r="X178" s="9">
        <v>18</v>
      </c>
      <c r="Y178" s="9">
        <v>14</v>
      </c>
      <c r="Z178" s="9">
        <v>19</v>
      </c>
      <c r="AA178" s="9">
        <v>13</v>
      </c>
      <c r="AB178" s="9">
        <v>15</v>
      </c>
      <c r="AC178" s="9">
        <v>6</v>
      </c>
      <c r="AD178" s="9">
        <v>17</v>
      </c>
      <c r="AE178" s="9">
        <v>11000</v>
      </c>
    </row>
    <row r="179" spans="1:31" ht="15.75" thickBot="1" x14ac:dyDescent="0.3">
      <c r="A179" s="8" t="s">
        <v>235</v>
      </c>
      <c r="B179" s="9">
        <v>7</v>
      </c>
      <c r="C179" s="9">
        <v>16</v>
      </c>
      <c r="D179" s="9">
        <v>10</v>
      </c>
      <c r="E179" s="9">
        <v>15</v>
      </c>
      <c r="F179" s="9">
        <v>8</v>
      </c>
      <c r="G179" s="9">
        <v>11</v>
      </c>
      <c r="H179" s="9">
        <v>16</v>
      </c>
      <c r="I179" s="9">
        <v>7</v>
      </c>
      <c r="J179" s="9">
        <v>13</v>
      </c>
      <c r="K179" s="9">
        <v>8</v>
      </c>
      <c r="L179" s="9">
        <v>14</v>
      </c>
      <c r="M179" s="9">
        <v>12</v>
      </c>
      <c r="N179" s="9">
        <v>13</v>
      </c>
      <c r="O179" s="9">
        <v>11</v>
      </c>
      <c r="P179" s="9">
        <v>12</v>
      </c>
      <c r="Q179" s="9">
        <v>16</v>
      </c>
      <c r="R179" s="9">
        <v>7</v>
      </c>
      <c r="S179" s="9">
        <v>13</v>
      </c>
      <c r="T179" s="9">
        <v>8</v>
      </c>
      <c r="U179" s="9">
        <v>15</v>
      </c>
      <c r="V179" s="9">
        <v>12</v>
      </c>
      <c r="W179" s="9">
        <v>7</v>
      </c>
      <c r="X179" s="9">
        <v>16</v>
      </c>
      <c r="Y179" s="9">
        <v>10</v>
      </c>
      <c r="Z179" s="9">
        <v>15</v>
      </c>
      <c r="AA179" s="9">
        <v>9</v>
      </c>
      <c r="AB179" s="9">
        <v>11</v>
      </c>
      <c r="AC179" s="9">
        <v>10</v>
      </c>
      <c r="AD179" s="9">
        <v>12</v>
      </c>
      <c r="AE179" s="9">
        <v>12000</v>
      </c>
    </row>
    <row r="180" spans="1:31" ht="15.75" thickBot="1" x14ac:dyDescent="0.3">
      <c r="A180" s="8" t="s">
        <v>236</v>
      </c>
      <c r="B180" s="9">
        <v>8</v>
      </c>
      <c r="C180" s="9">
        <v>9</v>
      </c>
      <c r="D180" s="9">
        <v>6</v>
      </c>
      <c r="E180" s="9">
        <v>8</v>
      </c>
      <c r="F180" s="9">
        <v>6</v>
      </c>
      <c r="G180" s="9">
        <v>8</v>
      </c>
      <c r="H180" s="9">
        <v>15</v>
      </c>
      <c r="I180" s="9">
        <v>14</v>
      </c>
      <c r="J180" s="9">
        <v>17</v>
      </c>
      <c r="K180" s="9">
        <v>15</v>
      </c>
      <c r="L180" s="9">
        <v>16</v>
      </c>
      <c r="M180" s="9">
        <v>16</v>
      </c>
      <c r="N180" s="9">
        <v>8</v>
      </c>
      <c r="O180" s="9">
        <v>15</v>
      </c>
      <c r="P180" s="9">
        <v>9</v>
      </c>
      <c r="Q180" s="9">
        <v>15</v>
      </c>
      <c r="R180" s="9">
        <v>14</v>
      </c>
      <c r="S180" s="9">
        <v>17</v>
      </c>
      <c r="T180" s="9">
        <v>15</v>
      </c>
      <c r="U180" s="9">
        <v>17</v>
      </c>
      <c r="V180" s="9">
        <v>15</v>
      </c>
      <c r="W180" s="9">
        <v>8</v>
      </c>
      <c r="X180" s="9">
        <v>9</v>
      </c>
      <c r="Y180" s="9">
        <v>6</v>
      </c>
      <c r="Z180" s="9">
        <v>8</v>
      </c>
      <c r="AA180" s="9">
        <v>7</v>
      </c>
      <c r="AB180" s="9">
        <v>7</v>
      </c>
      <c r="AC180" s="9">
        <v>15</v>
      </c>
      <c r="AD180" s="9">
        <v>8</v>
      </c>
      <c r="AE180" s="9">
        <v>12000</v>
      </c>
    </row>
    <row r="181" spans="1:31" ht="15.75" thickBot="1" x14ac:dyDescent="0.3">
      <c r="A181" s="8" t="s">
        <v>237</v>
      </c>
      <c r="B181" s="9">
        <v>2</v>
      </c>
      <c r="C181" s="9">
        <v>10</v>
      </c>
      <c r="D181" s="9">
        <v>8</v>
      </c>
      <c r="E181" s="9">
        <v>3</v>
      </c>
      <c r="F181" s="9">
        <v>8</v>
      </c>
      <c r="G181" s="9">
        <v>4</v>
      </c>
      <c r="H181" s="9">
        <v>21</v>
      </c>
      <c r="I181" s="9">
        <v>14</v>
      </c>
      <c r="J181" s="9">
        <v>15</v>
      </c>
      <c r="K181" s="9">
        <v>20</v>
      </c>
      <c r="L181" s="9">
        <v>15</v>
      </c>
      <c r="M181" s="9">
        <v>19</v>
      </c>
      <c r="N181" s="9">
        <v>4</v>
      </c>
      <c r="O181" s="9">
        <v>19</v>
      </c>
      <c r="P181" s="9">
        <v>7</v>
      </c>
      <c r="Q181" s="9">
        <v>21</v>
      </c>
      <c r="R181" s="9">
        <v>13</v>
      </c>
      <c r="S181" s="9">
        <v>15</v>
      </c>
      <c r="T181" s="9">
        <v>20</v>
      </c>
      <c r="U181" s="9">
        <v>15</v>
      </c>
      <c r="V181" s="9">
        <v>19</v>
      </c>
      <c r="W181" s="9">
        <v>2</v>
      </c>
      <c r="X181" s="9">
        <v>9</v>
      </c>
      <c r="Y181" s="9">
        <v>8</v>
      </c>
      <c r="Z181" s="9">
        <v>3</v>
      </c>
      <c r="AA181" s="9">
        <v>8</v>
      </c>
      <c r="AB181" s="9">
        <v>4</v>
      </c>
      <c r="AC181" s="9">
        <v>19</v>
      </c>
      <c r="AD181" s="9">
        <v>4</v>
      </c>
      <c r="AE181" s="9">
        <v>13000</v>
      </c>
    </row>
    <row r="182" spans="1:31" ht="15.75" thickBot="1" x14ac:dyDescent="0.3">
      <c r="A182" s="8" t="s">
        <v>238</v>
      </c>
      <c r="B182" s="9">
        <v>16</v>
      </c>
      <c r="C182" s="9">
        <v>15</v>
      </c>
      <c r="D182" s="9">
        <v>15</v>
      </c>
      <c r="E182" s="9">
        <v>15</v>
      </c>
      <c r="F182" s="9">
        <v>18</v>
      </c>
      <c r="G182" s="9">
        <v>10</v>
      </c>
      <c r="H182" s="9">
        <v>7</v>
      </c>
      <c r="I182" s="9">
        <v>9</v>
      </c>
      <c r="J182" s="9">
        <v>8</v>
      </c>
      <c r="K182" s="9">
        <v>8</v>
      </c>
      <c r="L182" s="9">
        <v>5</v>
      </c>
      <c r="M182" s="9">
        <v>13</v>
      </c>
      <c r="N182" s="9">
        <v>15</v>
      </c>
      <c r="O182" s="9">
        <v>8</v>
      </c>
      <c r="P182" s="9">
        <v>10</v>
      </c>
      <c r="Q182" s="9">
        <v>7</v>
      </c>
      <c r="R182" s="9">
        <v>8</v>
      </c>
      <c r="S182" s="9">
        <v>8</v>
      </c>
      <c r="T182" s="9">
        <v>8</v>
      </c>
      <c r="U182" s="9">
        <v>5</v>
      </c>
      <c r="V182" s="9">
        <v>13</v>
      </c>
      <c r="W182" s="9">
        <v>16</v>
      </c>
      <c r="X182" s="9">
        <v>14</v>
      </c>
      <c r="Y182" s="9">
        <v>15</v>
      </c>
      <c r="Z182" s="9">
        <v>15</v>
      </c>
      <c r="AA182" s="9">
        <v>18</v>
      </c>
      <c r="AB182" s="9">
        <v>10</v>
      </c>
      <c r="AC182" s="9">
        <v>8</v>
      </c>
      <c r="AD182" s="9">
        <v>15</v>
      </c>
      <c r="AE182" s="9">
        <v>12000</v>
      </c>
    </row>
    <row r="183" spans="1:31" ht="15.75" thickBot="1" x14ac:dyDescent="0.3">
      <c r="A183" s="8" t="s">
        <v>239</v>
      </c>
      <c r="B183" s="9">
        <v>20</v>
      </c>
      <c r="C183" s="9">
        <v>19</v>
      </c>
      <c r="D183" s="9">
        <v>19</v>
      </c>
      <c r="E183" s="9">
        <v>20</v>
      </c>
      <c r="F183" s="9">
        <v>19</v>
      </c>
      <c r="G183" s="9">
        <v>21</v>
      </c>
      <c r="H183" s="9">
        <v>3</v>
      </c>
      <c r="I183" s="9">
        <v>4</v>
      </c>
      <c r="J183" s="9">
        <v>3</v>
      </c>
      <c r="K183" s="9">
        <v>2</v>
      </c>
      <c r="L183" s="9">
        <v>4</v>
      </c>
      <c r="M183" s="9">
        <v>3</v>
      </c>
      <c r="N183" s="9">
        <v>21</v>
      </c>
      <c r="O183" s="9">
        <v>3</v>
      </c>
      <c r="P183" s="9">
        <v>21</v>
      </c>
      <c r="Q183" s="9">
        <v>3</v>
      </c>
      <c r="R183" s="9">
        <v>4</v>
      </c>
      <c r="S183" s="9">
        <v>4</v>
      </c>
      <c r="T183" s="9">
        <v>3</v>
      </c>
      <c r="U183" s="9">
        <v>4</v>
      </c>
      <c r="V183" s="9">
        <v>2</v>
      </c>
      <c r="W183" s="9">
        <v>20</v>
      </c>
      <c r="X183" s="9">
        <v>19</v>
      </c>
      <c r="Y183" s="9">
        <v>20</v>
      </c>
      <c r="Z183" s="9">
        <v>21</v>
      </c>
      <c r="AA183" s="9">
        <v>19</v>
      </c>
      <c r="AB183" s="9">
        <v>20</v>
      </c>
      <c r="AC183" s="9">
        <v>2</v>
      </c>
      <c r="AD183" s="9">
        <v>20</v>
      </c>
      <c r="AE183" s="9">
        <v>9000</v>
      </c>
    </row>
    <row r="184" spans="1:31" ht="15.75" thickBot="1" x14ac:dyDescent="0.3">
      <c r="A184" s="8" t="s">
        <v>240</v>
      </c>
      <c r="B184" s="9">
        <v>8</v>
      </c>
      <c r="C184" s="9">
        <v>4</v>
      </c>
      <c r="D184" s="9">
        <v>9</v>
      </c>
      <c r="E184" s="9">
        <v>6</v>
      </c>
      <c r="F184" s="9">
        <v>10</v>
      </c>
      <c r="G184" s="9">
        <v>9</v>
      </c>
      <c r="H184" s="9">
        <v>15</v>
      </c>
      <c r="I184" s="9">
        <v>19</v>
      </c>
      <c r="J184" s="9">
        <v>14</v>
      </c>
      <c r="K184" s="9">
        <v>17</v>
      </c>
      <c r="L184" s="9">
        <v>13</v>
      </c>
      <c r="M184" s="9">
        <v>14</v>
      </c>
      <c r="N184" s="9">
        <v>7</v>
      </c>
      <c r="O184" s="9">
        <v>17</v>
      </c>
      <c r="P184" s="9">
        <v>11</v>
      </c>
      <c r="Q184" s="9">
        <v>15</v>
      </c>
      <c r="R184" s="9">
        <v>19</v>
      </c>
      <c r="S184" s="9">
        <v>14</v>
      </c>
      <c r="T184" s="9">
        <v>17</v>
      </c>
      <c r="U184" s="9">
        <v>13</v>
      </c>
      <c r="V184" s="9">
        <v>14</v>
      </c>
      <c r="W184" s="9">
        <v>8</v>
      </c>
      <c r="X184" s="9">
        <v>4</v>
      </c>
      <c r="Y184" s="9">
        <v>9</v>
      </c>
      <c r="Z184" s="9">
        <v>6</v>
      </c>
      <c r="AA184" s="9">
        <v>10</v>
      </c>
      <c r="AB184" s="9">
        <v>9</v>
      </c>
      <c r="AC184" s="9">
        <v>16</v>
      </c>
      <c r="AD184" s="9">
        <v>6</v>
      </c>
      <c r="AE184" s="9">
        <v>11000</v>
      </c>
    </row>
    <row r="185" spans="1:31" ht="15.75" thickBot="1" x14ac:dyDescent="0.3">
      <c r="A185" s="8" t="s">
        <v>241</v>
      </c>
      <c r="B185" s="9">
        <v>13</v>
      </c>
      <c r="C185" s="9">
        <v>12</v>
      </c>
      <c r="D185" s="9">
        <v>12</v>
      </c>
      <c r="E185" s="9">
        <v>15</v>
      </c>
      <c r="F185" s="9">
        <v>12</v>
      </c>
      <c r="G185" s="9">
        <v>14</v>
      </c>
      <c r="H185" s="9">
        <v>10</v>
      </c>
      <c r="I185" s="9">
        <v>12</v>
      </c>
      <c r="J185" s="9">
        <v>10</v>
      </c>
      <c r="K185" s="9">
        <v>8</v>
      </c>
      <c r="L185" s="9">
        <v>10</v>
      </c>
      <c r="M185" s="9">
        <v>10</v>
      </c>
      <c r="N185" s="9">
        <v>14</v>
      </c>
      <c r="O185" s="9">
        <v>10</v>
      </c>
      <c r="P185" s="9">
        <v>17</v>
      </c>
      <c r="Q185" s="9">
        <v>10</v>
      </c>
      <c r="R185" s="9">
        <v>11</v>
      </c>
      <c r="S185" s="9">
        <v>11</v>
      </c>
      <c r="T185" s="9">
        <v>8</v>
      </c>
      <c r="U185" s="9">
        <v>11</v>
      </c>
      <c r="V185" s="9">
        <v>9</v>
      </c>
      <c r="W185" s="9">
        <v>13</v>
      </c>
      <c r="X185" s="9">
        <v>11</v>
      </c>
      <c r="Y185" s="9">
        <v>13</v>
      </c>
      <c r="Z185" s="9">
        <v>15</v>
      </c>
      <c r="AA185" s="9">
        <v>13</v>
      </c>
      <c r="AB185" s="9">
        <v>13</v>
      </c>
      <c r="AC185" s="9">
        <v>9</v>
      </c>
      <c r="AD185" s="9">
        <v>13</v>
      </c>
      <c r="AE185" s="9">
        <v>8000</v>
      </c>
    </row>
    <row r="186" spans="1:31" ht="15.75" thickBot="1" x14ac:dyDescent="0.3">
      <c r="A186" s="8" t="s">
        <v>242</v>
      </c>
      <c r="B186" s="9">
        <v>11</v>
      </c>
      <c r="C186" s="9">
        <v>2</v>
      </c>
      <c r="D186" s="9">
        <v>2</v>
      </c>
      <c r="E186" s="9">
        <v>5</v>
      </c>
      <c r="F186" s="9">
        <v>2</v>
      </c>
      <c r="G186" s="9">
        <v>5</v>
      </c>
      <c r="H186" s="9">
        <v>11</v>
      </c>
      <c r="I186" s="9">
        <v>22</v>
      </c>
      <c r="J186" s="9">
        <v>21</v>
      </c>
      <c r="K186" s="9">
        <v>18</v>
      </c>
      <c r="L186" s="9">
        <v>21</v>
      </c>
      <c r="M186" s="9">
        <v>18</v>
      </c>
      <c r="N186" s="9">
        <v>3</v>
      </c>
      <c r="O186" s="9">
        <v>19</v>
      </c>
      <c r="P186" s="9">
        <v>5</v>
      </c>
      <c r="Q186" s="9">
        <v>12</v>
      </c>
      <c r="R186" s="9">
        <v>21</v>
      </c>
      <c r="S186" s="9">
        <v>21</v>
      </c>
      <c r="T186" s="9">
        <v>18</v>
      </c>
      <c r="U186" s="9">
        <v>21</v>
      </c>
      <c r="V186" s="9">
        <v>18</v>
      </c>
      <c r="W186" s="9">
        <v>12</v>
      </c>
      <c r="X186" s="9">
        <v>1</v>
      </c>
      <c r="Y186" s="9">
        <v>2</v>
      </c>
      <c r="Z186" s="9">
        <v>5</v>
      </c>
      <c r="AA186" s="9">
        <v>2</v>
      </c>
      <c r="AB186" s="9">
        <v>5</v>
      </c>
      <c r="AC186" s="9">
        <v>20</v>
      </c>
      <c r="AD186" s="9">
        <v>4</v>
      </c>
      <c r="AE186" s="9">
        <v>13000</v>
      </c>
    </row>
    <row r="187" spans="1:31" ht="15.75" thickBot="1" x14ac:dyDescent="0.3">
      <c r="A187" s="8" t="s">
        <v>243</v>
      </c>
      <c r="B187" s="9">
        <v>1</v>
      </c>
      <c r="C187" s="9">
        <v>11</v>
      </c>
      <c r="D187" s="9">
        <v>2</v>
      </c>
      <c r="E187" s="9">
        <v>1</v>
      </c>
      <c r="F187" s="9">
        <v>1</v>
      </c>
      <c r="G187" s="9">
        <v>7</v>
      </c>
      <c r="H187" s="9">
        <v>22</v>
      </c>
      <c r="I187" s="9">
        <v>13</v>
      </c>
      <c r="J187" s="9">
        <v>21</v>
      </c>
      <c r="K187" s="9">
        <v>21</v>
      </c>
      <c r="L187" s="9">
        <v>21</v>
      </c>
      <c r="M187" s="9">
        <v>16</v>
      </c>
      <c r="N187" s="9">
        <v>2</v>
      </c>
      <c r="O187" s="9">
        <v>20</v>
      </c>
      <c r="P187" s="9">
        <v>2</v>
      </c>
      <c r="Q187" s="9">
        <v>22</v>
      </c>
      <c r="R187" s="9">
        <v>12</v>
      </c>
      <c r="S187" s="9">
        <v>21</v>
      </c>
      <c r="T187" s="9">
        <v>22</v>
      </c>
      <c r="U187" s="9">
        <v>22</v>
      </c>
      <c r="V187" s="9">
        <v>16</v>
      </c>
      <c r="W187" s="9">
        <v>1</v>
      </c>
      <c r="X187" s="9">
        <v>10</v>
      </c>
      <c r="Y187" s="9">
        <v>2</v>
      </c>
      <c r="Z187" s="9">
        <v>2</v>
      </c>
      <c r="AA187" s="9">
        <v>2</v>
      </c>
      <c r="AB187" s="9">
        <v>7</v>
      </c>
      <c r="AC187" s="9">
        <v>21</v>
      </c>
      <c r="AD187" s="9">
        <v>3</v>
      </c>
      <c r="AE187" s="9">
        <v>11000</v>
      </c>
    </row>
    <row r="188" spans="1:31" ht="15.75" thickBot="1" x14ac:dyDescent="0.3">
      <c r="A188" s="8" t="s">
        <v>244</v>
      </c>
      <c r="B188" s="9">
        <v>12</v>
      </c>
      <c r="C188" s="9">
        <v>16</v>
      </c>
      <c r="D188" s="9">
        <v>15</v>
      </c>
      <c r="E188" s="9">
        <v>14</v>
      </c>
      <c r="F188" s="9">
        <v>16</v>
      </c>
      <c r="G188" s="9">
        <v>12</v>
      </c>
      <c r="H188" s="9">
        <v>10</v>
      </c>
      <c r="I188" s="9">
        <v>8</v>
      </c>
      <c r="J188" s="9">
        <v>8</v>
      </c>
      <c r="K188" s="9">
        <v>9</v>
      </c>
      <c r="L188" s="9">
        <v>6</v>
      </c>
      <c r="M188" s="9">
        <v>12</v>
      </c>
      <c r="N188" s="9">
        <v>14</v>
      </c>
      <c r="O188" s="9">
        <v>9</v>
      </c>
      <c r="P188" s="9">
        <v>14</v>
      </c>
      <c r="Q188" s="9">
        <v>11</v>
      </c>
      <c r="R188" s="9">
        <v>7</v>
      </c>
      <c r="S188" s="9">
        <v>8</v>
      </c>
      <c r="T188" s="9">
        <v>9</v>
      </c>
      <c r="U188" s="9">
        <v>7</v>
      </c>
      <c r="V188" s="9">
        <v>11</v>
      </c>
      <c r="W188" s="9">
        <v>13</v>
      </c>
      <c r="X188" s="9">
        <v>15</v>
      </c>
      <c r="Y188" s="9">
        <v>15</v>
      </c>
      <c r="Z188" s="9">
        <v>14</v>
      </c>
      <c r="AA188" s="9">
        <v>17</v>
      </c>
      <c r="AB188" s="9">
        <v>11</v>
      </c>
      <c r="AC188" s="9">
        <v>9</v>
      </c>
      <c r="AD188" s="9">
        <v>14</v>
      </c>
      <c r="AE188" s="9">
        <v>9000</v>
      </c>
    </row>
    <row r="189" spans="1:31" ht="15.75" thickBot="1" x14ac:dyDescent="0.3">
      <c r="A189" s="8" t="s">
        <v>245</v>
      </c>
      <c r="B189" s="9">
        <v>5</v>
      </c>
      <c r="C189" s="9">
        <v>9</v>
      </c>
      <c r="D189" s="9">
        <v>9</v>
      </c>
      <c r="E189" s="9">
        <v>7</v>
      </c>
      <c r="F189" s="9">
        <v>9</v>
      </c>
      <c r="G189" s="9">
        <v>8</v>
      </c>
      <c r="H189" s="9">
        <v>18</v>
      </c>
      <c r="I189" s="9">
        <v>14</v>
      </c>
      <c r="J189" s="9">
        <v>14</v>
      </c>
      <c r="K189" s="9">
        <v>16</v>
      </c>
      <c r="L189" s="9">
        <v>13</v>
      </c>
      <c r="M189" s="9">
        <v>15</v>
      </c>
      <c r="N189" s="9">
        <v>8</v>
      </c>
      <c r="O189" s="9">
        <v>16</v>
      </c>
      <c r="P189" s="9">
        <v>10</v>
      </c>
      <c r="Q189" s="9">
        <v>18</v>
      </c>
      <c r="R189" s="9">
        <v>14</v>
      </c>
      <c r="S189" s="9">
        <v>14</v>
      </c>
      <c r="T189" s="9">
        <v>16</v>
      </c>
      <c r="U189" s="9">
        <v>14</v>
      </c>
      <c r="V189" s="9">
        <v>15</v>
      </c>
      <c r="W189" s="9">
        <v>5</v>
      </c>
      <c r="X189" s="9">
        <v>9</v>
      </c>
      <c r="Y189" s="9">
        <v>9</v>
      </c>
      <c r="Z189" s="9">
        <v>7</v>
      </c>
      <c r="AA189" s="9">
        <v>10</v>
      </c>
      <c r="AB189" s="9">
        <v>8</v>
      </c>
      <c r="AC189" s="9">
        <v>15</v>
      </c>
      <c r="AD189" s="9">
        <v>7</v>
      </c>
      <c r="AE189" s="9">
        <v>11000</v>
      </c>
    </row>
    <row r="190" spans="1:31" ht="15.75" thickBot="1" x14ac:dyDescent="0.3">
      <c r="A190" s="8" t="s">
        <v>246</v>
      </c>
      <c r="B190" s="9">
        <v>4</v>
      </c>
      <c r="C190" s="9">
        <v>17</v>
      </c>
      <c r="D190" s="9">
        <v>9</v>
      </c>
      <c r="E190" s="9">
        <v>10</v>
      </c>
      <c r="F190" s="9">
        <v>7</v>
      </c>
      <c r="G190" s="9">
        <v>14</v>
      </c>
      <c r="H190" s="9">
        <v>18</v>
      </c>
      <c r="I190" s="9">
        <v>7</v>
      </c>
      <c r="J190" s="9">
        <v>14</v>
      </c>
      <c r="K190" s="9">
        <v>12</v>
      </c>
      <c r="L190" s="9">
        <v>15</v>
      </c>
      <c r="M190" s="9">
        <v>10</v>
      </c>
      <c r="N190" s="9">
        <v>11</v>
      </c>
      <c r="O190" s="9">
        <v>12</v>
      </c>
      <c r="P190" s="9">
        <v>9</v>
      </c>
      <c r="Q190" s="9">
        <v>19</v>
      </c>
      <c r="R190" s="9">
        <v>6</v>
      </c>
      <c r="S190" s="9">
        <v>14</v>
      </c>
      <c r="T190" s="9">
        <v>13</v>
      </c>
      <c r="U190" s="9">
        <v>16</v>
      </c>
      <c r="V190" s="9">
        <v>9</v>
      </c>
      <c r="W190" s="9">
        <v>5</v>
      </c>
      <c r="X190" s="9">
        <v>16</v>
      </c>
      <c r="Y190" s="9">
        <v>9</v>
      </c>
      <c r="Z190" s="9">
        <v>11</v>
      </c>
      <c r="AA190" s="9">
        <v>8</v>
      </c>
      <c r="AB190" s="9">
        <v>13</v>
      </c>
      <c r="AC190" s="9">
        <v>12</v>
      </c>
      <c r="AD190" s="9">
        <v>11</v>
      </c>
      <c r="AE190" s="9">
        <v>11000</v>
      </c>
    </row>
    <row r="191" spans="1:31" ht="15.75" thickBot="1" x14ac:dyDescent="0.3">
      <c r="A191" s="8" t="s">
        <v>247</v>
      </c>
      <c r="B191" s="9">
        <v>7</v>
      </c>
      <c r="C191" s="9">
        <v>3</v>
      </c>
      <c r="D191" s="9">
        <v>2</v>
      </c>
      <c r="E191" s="9">
        <v>6</v>
      </c>
      <c r="F191" s="9">
        <v>2</v>
      </c>
      <c r="G191" s="9">
        <v>4</v>
      </c>
      <c r="H191" s="9">
        <v>15</v>
      </c>
      <c r="I191" s="9">
        <v>20</v>
      </c>
      <c r="J191" s="9">
        <v>21</v>
      </c>
      <c r="K191" s="9">
        <v>17</v>
      </c>
      <c r="L191" s="9">
        <v>20</v>
      </c>
      <c r="M191" s="9">
        <v>20</v>
      </c>
      <c r="N191" s="9">
        <v>4</v>
      </c>
      <c r="O191" s="9">
        <v>19</v>
      </c>
      <c r="P191" s="9">
        <v>7</v>
      </c>
      <c r="Q191" s="9">
        <v>16</v>
      </c>
      <c r="R191" s="9">
        <v>20</v>
      </c>
      <c r="S191" s="9">
        <v>21</v>
      </c>
      <c r="T191" s="9">
        <v>17</v>
      </c>
      <c r="U191" s="9">
        <v>21</v>
      </c>
      <c r="V191" s="9">
        <v>19</v>
      </c>
      <c r="W191" s="9">
        <v>8</v>
      </c>
      <c r="X191" s="9">
        <v>3</v>
      </c>
      <c r="Y191" s="9">
        <v>2</v>
      </c>
      <c r="Z191" s="9">
        <v>6</v>
      </c>
      <c r="AA191" s="9">
        <v>3</v>
      </c>
      <c r="AB191" s="9">
        <v>3</v>
      </c>
      <c r="AC191" s="9">
        <v>19</v>
      </c>
      <c r="AD191" s="9">
        <v>4</v>
      </c>
      <c r="AE191" s="9">
        <v>11000</v>
      </c>
    </row>
    <row r="192" spans="1:31" ht="15.75" thickBot="1" x14ac:dyDescent="0.3">
      <c r="A192" s="8" t="s">
        <v>248</v>
      </c>
      <c r="B192" s="9">
        <v>2</v>
      </c>
      <c r="C192" s="9">
        <v>7</v>
      </c>
      <c r="D192" s="9">
        <v>6</v>
      </c>
      <c r="E192" s="9">
        <v>3</v>
      </c>
      <c r="F192" s="9">
        <v>7</v>
      </c>
      <c r="G192" s="9">
        <v>3</v>
      </c>
      <c r="H192" s="9">
        <v>21</v>
      </c>
      <c r="I192" s="9">
        <v>17</v>
      </c>
      <c r="J192" s="9">
        <v>17</v>
      </c>
      <c r="K192" s="9">
        <v>19</v>
      </c>
      <c r="L192" s="9">
        <v>15</v>
      </c>
      <c r="M192" s="9">
        <v>20</v>
      </c>
      <c r="N192" s="9">
        <v>4</v>
      </c>
      <c r="O192" s="9">
        <v>20</v>
      </c>
      <c r="P192" s="9">
        <v>13</v>
      </c>
      <c r="Q192" s="9">
        <v>21</v>
      </c>
      <c r="R192" s="9">
        <v>16</v>
      </c>
      <c r="S192" s="9">
        <v>17</v>
      </c>
      <c r="T192" s="9">
        <v>20</v>
      </c>
      <c r="U192" s="9">
        <v>16</v>
      </c>
      <c r="V192" s="9">
        <v>20</v>
      </c>
      <c r="W192" s="9">
        <v>2</v>
      </c>
      <c r="X192" s="9">
        <v>6</v>
      </c>
      <c r="Y192" s="9">
        <v>6</v>
      </c>
      <c r="Z192" s="9">
        <v>4</v>
      </c>
      <c r="AA192" s="9">
        <v>8</v>
      </c>
      <c r="AB192" s="9">
        <v>3</v>
      </c>
      <c r="AC192" s="9">
        <v>19</v>
      </c>
      <c r="AD192" s="9">
        <v>3</v>
      </c>
      <c r="AE192" s="9">
        <v>14000</v>
      </c>
    </row>
    <row r="193" spans="1:31" ht="15.75" thickBot="1" x14ac:dyDescent="0.3">
      <c r="A193" s="8" t="s">
        <v>249</v>
      </c>
      <c r="B193" s="9">
        <v>22</v>
      </c>
      <c r="C193" s="9">
        <v>22</v>
      </c>
      <c r="D193" s="9">
        <v>22</v>
      </c>
      <c r="E193" s="9">
        <v>22</v>
      </c>
      <c r="F193" s="9">
        <v>21</v>
      </c>
      <c r="G193" s="9">
        <v>22</v>
      </c>
      <c r="H193" s="9">
        <v>1</v>
      </c>
      <c r="I193" s="9">
        <v>2</v>
      </c>
      <c r="J193" s="9">
        <v>1</v>
      </c>
      <c r="K193" s="9">
        <v>1</v>
      </c>
      <c r="L193" s="9">
        <v>1</v>
      </c>
      <c r="M193" s="9">
        <v>2</v>
      </c>
      <c r="N193" s="9">
        <v>22</v>
      </c>
      <c r="O193" s="9">
        <v>1</v>
      </c>
      <c r="P193" s="9">
        <v>20</v>
      </c>
      <c r="Q193" s="9">
        <v>1</v>
      </c>
      <c r="R193" s="9">
        <v>1</v>
      </c>
      <c r="S193" s="9">
        <v>1</v>
      </c>
      <c r="T193" s="9">
        <v>1</v>
      </c>
      <c r="U193" s="9">
        <v>2</v>
      </c>
      <c r="V193" s="9">
        <v>1</v>
      </c>
      <c r="W193" s="9">
        <v>22</v>
      </c>
      <c r="X193" s="9">
        <v>21</v>
      </c>
      <c r="Y193" s="9">
        <v>22</v>
      </c>
      <c r="Z193" s="9">
        <v>22</v>
      </c>
      <c r="AA193" s="9">
        <v>22</v>
      </c>
      <c r="AB193" s="9">
        <v>21</v>
      </c>
      <c r="AC193" s="9">
        <v>1</v>
      </c>
      <c r="AD193" s="9">
        <v>22</v>
      </c>
      <c r="AE193" s="9">
        <v>7000</v>
      </c>
    </row>
    <row r="194" spans="1:31" ht="15.75" thickBot="1" x14ac:dyDescent="0.3">
      <c r="A194" s="8" t="s">
        <v>250</v>
      </c>
      <c r="B194" s="9">
        <v>18</v>
      </c>
      <c r="C194" s="9">
        <v>13</v>
      </c>
      <c r="D194" s="9">
        <v>14</v>
      </c>
      <c r="E194" s="9">
        <v>14</v>
      </c>
      <c r="F194" s="9">
        <v>13</v>
      </c>
      <c r="G194" s="9">
        <v>16</v>
      </c>
      <c r="H194" s="9">
        <v>5</v>
      </c>
      <c r="I194" s="9">
        <v>10</v>
      </c>
      <c r="J194" s="9">
        <v>9</v>
      </c>
      <c r="K194" s="9">
        <v>9</v>
      </c>
      <c r="L194" s="9">
        <v>10</v>
      </c>
      <c r="M194" s="9">
        <v>8</v>
      </c>
      <c r="N194" s="9">
        <v>15</v>
      </c>
      <c r="O194" s="9">
        <v>9</v>
      </c>
      <c r="P194" s="9">
        <v>17</v>
      </c>
      <c r="Q194" s="9">
        <v>5</v>
      </c>
      <c r="R194" s="9">
        <v>10</v>
      </c>
      <c r="S194" s="9">
        <v>9</v>
      </c>
      <c r="T194" s="9">
        <v>9</v>
      </c>
      <c r="U194" s="9">
        <v>10</v>
      </c>
      <c r="V194" s="9">
        <v>7</v>
      </c>
      <c r="W194" s="9">
        <v>18</v>
      </c>
      <c r="X194" s="9">
        <v>13</v>
      </c>
      <c r="Y194" s="9">
        <v>14</v>
      </c>
      <c r="Z194" s="9">
        <v>14</v>
      </c>
      <c r="AA194" s="9">
        <v>13</v>
      </c>
      <c r="AB194" s="9">
        <v>15</v>
      </c>
      <c r="AC194" s="9">
        <v>8</v>
      </c>
      <c r="AD194" s="9">
        <v>14</v>
      </c>
      <c r="AE194" s="9">
        <v>9000</v>
      </c>
    </row>
    <row r="195" spans="1:31" ht="15.75" thickBot="1" x14ac:dyDescent="0.3">
      <c r="A195" s="8" t="s">
        <v>251</v>
      </c>
      <c r="B195" s="9">
        <v>16</v>
      </c>
      <c r="C195" s="9">
        <v>13</v>
      </c>
      <c r="D195" s="9">
        <v>15</v>
      </c>
      <c r="E195" s="9">
        <v>15</v>
      </c>
      <c r="F195" s="9">
        <v>13</v>
      </c>
      <c r="G195" s="9">
        <v>18</v>
      </c>
      <c r="H195" s="9">
        <v>7</v>
      </c>
      <c r="I195" s="9">
        <v>10</v>
      </c>
      <c r="J195" s="9">
        <v>8</v>
      </c>
      <c r="K195" s="9">
        <v>8</v>
      </c>
      <c r="L195" s="9">
        <v>9</v>
      </c>
      <c r="M195" s="9">
        <v>6</v>
      </c>
      <c r="N195" s="9">
        <v>16</v>
      </c>
      <c r="O195" s="9">
        <v>8</v>
      </c>
      <c r="P195" s="9">
        <v>19</v>
      </c>
      <c r="Q195" s="9">
        <v>7</v>
      </c>
      <c r="R195" s="9">
        <v>10</v>
      </c>
      <c r="S195" s="9">
        <v>8</v>
      </c>
      <c r="T195" s="9">
        <v>8</v>
      </c>
      <c r="U195" s="9">
        <v>10</v>
      </c>
      <c r="V195" s="9">
        <v>5</v>
      </c>
      <c r="W195" s="9">
        <v>16</v>
      </c>
      <c r="X195" s="9">
        <v>13</v>
      </c>
      <c r="Y195" s="9">
        <v>15</v>
      </c>
      <c r="Z195" s="9">
        <v>15</v>
      </c>
      <c r="AA195" s="9">
        <v>14</v>
      </c>
      <c r="AB195" s="9">
        <v>17</v>
      </c>
      <c r="AC195" s="9">
        <v>7</v>
      </c>
      <c r="AD195" s="9">
        <v>15</v>
      </c>
      <c r="AE195" s="9">
        <v>9000</v>
      </c>
    </row>
    <row r="196" spans="1:31" ht="15.75" thickBot="1" x14ac:dyDescent="0.3">
      <c r="A196" s="8" t="s">
        <v>252</v>
      </c>
      <c r="B196" s="9">
        <v>15</v>
      </c>
      <c r="C196" s="9">
        <v>4</v>
      </c>
      <c r="D196" s="9">
        <v>3</v>
      </c>
      <c r="E196" s="9">
        <v>8</v>
      </c>
      <c r="F196" s="9">
        <v>2</v>
      </c>
      <c r="G196" s="9">
        <v>9</v>
      </c>
      <c r="H196" s="9">
        <v>8</v>
      </c>
      <c r="I196" s="9">
        <v>19</v>
      </c>
      <c r="J196" s="9">
        <v>20</v>
      </c>
      <c r="K196" s="9">
        <v>15</v>
      </c>
      <c r="L196" s="9">
        <v>21</v>
      </c>
      <c r="M196" s="9">
        <v>15</v>
      </c>
      <c r="N196" s="9">
        <v>6</v>
      </c>
      <c r="O196" s="9">
        <v>16</v>
      </c>
      <c r="P196" s="9">
        <v>4</v>
      </c>
      <c r="Q196" s="9">
        <v>8</v>
      </c>
      <c r="R196" s="9">
        <v>19</v>
      </c>
      <c r="S196" s="9">
        <v>20</v>
      </c>
      <c r="T196" s="9">
        <v>15</v>
      </c>
      <c r="U196" s="9">
        <v>21</v>
      </c>
      <c r="V196" s="9">
        <v>14</v>
      </c>
      <c r="W196" s="9">
        <v>15</v>
      </c>
      <c r="X196" s="9">
        <v>4</v>
      </c>
      <c r="Y196" s="9">
        <v>3</v>
      </c>
      <c r="Z196" s="9">
        <v>8</v>
      </c>
      <c r="AA196" s="9">
        <v>2</v>
      </c>
      <c r="AB196" s="9">
        <v>8</v>
      </c>
      <c r="AC196" s="9">
        <v>17</v>
      </c>
      <c r="AD196" s="9">
        <v>7</v>
      </c>
      <c r="AE196" s="9">
        <v>12000</v>
      </c>
    </row>
    <row r="197" spans="1:31" ht="15.75" thickBot="1" x14ac:dyDescent="0.3">
      <c r="A197" s="8" t="s">
        <v>253</v>
      </c>
      <c r="B197" s="9">
        <v>20</v>
      </c>
      <c r="C197" s="9">
        <v>13</v>
      </c>
      <c r="D197" s="9">
        <v>19</v>
      </c>
      <c r="E197" s="9">
        <v>20</v>
      </c>
      <c r="F197" s="9">
        <v>19</v>
      </c>
      <c r="G197" s="9">
        <v>19</v>
      </c>
      <c r="H197" s="9">
        <v>3</v>
      </c>
      <c r="I197" s="9">
        <v>11</v>
      </c>
      <c r="J197" s="9">
        <v>4</v>
      </c>
      <c r="K197" s="9">
        <v>3</v>
      </c>
      <c r="L197" s="9">
        <v>4</v>
      </c>
      <c r="M197" s="9">
        <v>5</v>
      </c>
      <c r="N197" s="9">
        <v>19</v>
      </c>
      <c r="O197" s="9">
        <v>4</v>
      </c>
      <c r="P197" s="9">
        <v>6</v>
      </c>
      <c r="Q197" s="9">
        <v>3</v>
      </c>
      <c r="R197" s="9">
        <v>10</v>
      </c>
      <c r="S197" s="9">
        <v>4</v>
      </c>
      <c r="T197" s="9">
        <v>3</v>
      </c>
      <c r="U197" s="9">
        <v>4</v>
      </c>
      <c r="V197" s="9">
        <v>4</v>
      </c>
      <c r="W197" s="9">
        <v>20</v>
      </c>
      <c r="X197" s="9">
        <v>12</v>
      </c>
      <c r="Y197" s="9">
        <v>19</v>
      </c>
      <c r="Z197" s="9">
        <v>20</v>
      </c>
      <c r="AA197" s="9">
        <v>19</v>
      </c>
      <c r="AB197" s="9">
        <v>18</v>
      </c>
      <c r="AC197" s="9">
        <v>4</v>
      </c>
      <c r="AD197" s="9">
        <v>19</v>
      </c>
      <c r="AE197" s="9">
        <v>9000</v>
      </c>
    </row>
    <row r="198" spans="1:31" ht="15.75" thickBot="1" x14ac:dyDescent="0.3">
      <c r="A198" s="8" t="s">
        <v>254</v>
      </c>
      <c r="B198" s="9">
        <v>6</v>
      </c>
      <c r="C198" s="9">
        <v>7</v>
      </c>
      <c r="D198" s="9">
        <v>7</v>
      </c>
      <c r="E198" s="9">
        <v>11</v>
      </c>
      <c r="F198" s="9">
        <v>8</v>
      </c>
      <c r="G198" s="9">
        <v>9</v>
      </c>
      <c r="H198" s="9">
        <v>16</v>
      </c>
      <c r="I198" s="9">
        <v>16</v>
      </c>
      <c r="J198" s="9">
        <v>15</v>
      </c>
      <c r="K198" s="9">
        <v>12</v>
      </c>
      <c r="L198" s="9">
        <v>14</v>
      </c>
      <c r="M198" s="9">
        <v>15</v>
      </c>
      <c r="N198" s="9">
        <v>10</v>
      </c>
      <c r="O198" s="9">
        <v>14</v>
      </c>
      <c r="P198" s="9">
        <v>12</v>
      </c>
      <c r="Q198" s="9">
        <v>17</v>
      </c>
      <c r="R198" s="9">
        <v>16</v>
      </c>
      <c r="S198" s="9">
        <v>16</v>
      </c>
      <c r="T198" s="9">
        <v>12</v>
      </c>
      <c r="U198" s="9">
        <v>15</v>
      </c>
      <c r="V198" s="9">
        <v>14</v>
      </c>
      <c r="W198" s="9">
        <v>7</v>
      </c>
      <c r="X198" s="9">
        <v>7</v>
      </c>
      <c r="Y198" s="9">
        <v>8</v>
      </c>
      <c r="Z198" s="9">
        <v>11</v>
      </c>
      <c r="AA198" s="9">
        <v>9</v>
      </c>
      <c r="AB198" s="9">
        <v>8</v>
      </c>
      <c r="AC198" s="9">
        <v>13</v>
      </c>
      <c r="AD198" s="9">
        <v>9</v>
      </c>
      <c r="AE198" s="9">
        <v>11000</v>
      </c>
    </row>
    <row r="199" spans="1:31" ht="15.75" thickBot="1" x14ac:dyDescent="0.3">
      <c r="A199" s="8" t="s">
        <v>255</v>
      </c>
      <c r="B199" s="9">
        <v>21</v>
      </c>
      <c r="C199" s="9">
        <v>20</v>
      </c>
      <c r="D199" s="9">
        <v>19</v>
      </c>
      <c r="E199" s="9">
        <v>21</v>
      </c>
      <c r="F199" s="9">
        <v>20</v>
      </c>
      <c r="G199" s="9">
        <v>16</v>
      </c>
      <c r="H199" s="9">
        <v>2</v>
      </c>
      <c r="I199" s="9">
        <v>4</v>
      </c>
      <c r="J199" s="9">
        <v>4</v>
      </c>
      <c r="K199" s="9">
        <v>2</v>
      </c>
      <c r="L199" s="9">
        <v>3</v>
      </c>
      <c r="M199" s="9">
        <v>7</v>
      </c>
      <c r="N199" s="9">
        <v>20</v>
      </c>
      <c r="O199" s="9">
        <v>3</v>
      </c>
      <c r="P199" s="9">
        <v>3</v>
      </c>
      <c r="Q199" s="9">
        <v>2</v>
      </c>
      <c r="R199" s="9">
        <v>3</v>
      </c>
      <c r="S199" s="9">
        <v>4</v>
      </c>
      <c r="T199" s="9">
        <v>2</v>
      </c>
      <c r="U199" s="9">
        <v>3</v>
      </c>
      <c r="V199" s="9">
        <v>7</v>
      </c>
      <c r="W199" s="9">
        <v>21</v>
      </c>
      <c r="X199" s="9">
        <v>19</v>
      </c>
      <c r="Y199" s="9">
        <v>19</v>
      </c>
      <c r="Z199" s="9">
        <v>21</v>
      </c>
      <c r="AA199" s="9">
        <v>20</v>
      </c>
      <c r="AB199" s="9">
        <v>16</v>
      </c>
      <c r="AC199" s="9">
        <v>3</v>
      </c>
      <c r="AD199" s="9">
        <v>20</v>
      </c>
      <c r="AE199" s="9">
        <v>11000</v>
      </c>
    </row>
    <row r="200" spans="1:31" ht="15.75" thickBot="1" x14ac:dyDescent="0.3">
      <c r="A200" s="8" t="s">
        <v>256</v>
      </c>
      <c r="B200" s="9">
        <v>11</v>
      </c>
      <c r="C200" s="9">
        <v>9</v>
      </c>
      <c r="D200" s="9">
        <v>10</v>
      </c>
      <c r="E200" s="9">
        <v>9</v>
      </c>
      <c r="F200" s="9">
        <v>10</v>
      </c>
      <c r="G200" s="9">
        <v>9</v>
      </c>
      <c r="H200" s="9">
        <v>12</v>
      </c>
      <c r="I200" s="9">
        <v>15</v>
      </c>
      <c r="J200" s="9">
        <v>13</v>
      </c>
      <c r="K200" s="9">
        <v>14</v>
      </c>
      <c r="L200" s="9">
        <v>13</v>
      </c>
      <c r="M200" s="9">
        <v>14</v>
      </c>
      <c r="N200" s="9">
        <v>9</v>
      </c>
      <c r="O200" s="9">
        <v>14</v>
      </c>
      <c r="P200" s="9">
        <v>13</v>
      </c>
      <c r="Q200" s="9">
        <v>12</v>
      </c>
      <c r="R200" s="9">
        <v>14</v>
      </c>
      <c r="S200" s="9">
        <v>13</v>
      </c>
      <c r="T200" s="9">
        <v>14</v>
      </c>
      <c r="U200" s="9">
        <v>13</v>
      </c>
      <c r="V200" s="9">
        <v>14</v>
      </c>
      <c r="W200" s="9">
        <v>11</v>
      </c>
      <c r="X200" s="9">
        <v>8</v>
      </c>
      <c r="Y200" s="9">
        <v>10</v>
      </c>
      <c r="Z200" s="9">
        <v>9</v>
      </c>
      <c r="AA200" s="9">
        <v>10</v>
      </c>
      <c r="AB200" s="9">
        <v>9</v>
      </c>
      <c r="AC200" s="9">
        <v>14</v>
      </c>
      <c r="AD200" s="9">
        <v>9</v>
      </c>
      <c r="AE200" s="9">
        <v>6000</v>
      </c>
    </row>
    <row r="201" spans="1:31" ht="15.75" thickBot="1" x14ac:dyDescent="0.3">
      <c r="A201" s="8" t="s">
        <v>257</v>
      </c>
      <c r="B201" s="9">
        <v>11</v>
      </c>
      <c r="C201" s="9">
        <v>4</v>
      </c>
      <c r="D201" s="9">
        <v>11</v>
      </c>
      <c r="E201" s="9">
        <v>9</v>
      </c>
      <c r="F201" s="9">
        <v>13</v>
      </c>
      <c r="G201" s="9">
        <v>9</v>
      </c>
      <c r="H201" s="9">
        <v>12</v>
      </c>
      <c r="I201" s="9">
        <v>19</v>
      </c>
      <c r="J201" s="9">
        <v>12</v>
      </c>
      <c r="K201" s="9">
        <v>14</v>
      </c>
      <c r="L201" s="9">
        <v>10</v>
      </c>
      <c r="M201" s="9">
        <v>14</v>
      </c>
      <c r="N201" s="9">
        <v>10</v>
      </c>
      <c r="O201" s="9">
        <v>14</v>
      </c>
      <c r="P201" s="9">
        <v>18</v>
      </c>
      <c r="Q201" s="9">
        <v>12</v>
      </c>
      <c r="R201" s="9">
        <v>19</v>
      </c>
      <c r="S201" s="9">
        <v>12</v>
      </c>
      <c r="T201" s="9">
        <v>14</v>
      </c>
      <c r="U201" s="9">
        <v>10</v>
      </c>
      <c r="V201" s="9">
        <v>14</v>
      </c>
      <c r="W201" s="9">
        <v>11</v>
      </c>
      <c r="X201" s="9">
        <v>4</v>
      </c>
      <c r="Y201" s="9">
        <v>11</v>
      </c>
      <c r="Z201" s="9">
        <v>9</v>
      </c>
      <c r="AA201" s="9">
        <v>13</v>
      </c>
      <c r="AB201" s="9">
        <v>9</v>
      </c>
      <c r="AC201" s="9">
        <v>13</v>
      </c>
      <c r="AD201" s="9">
        <v>9</v>
      </c>
      <c r="AE201" s="9">
        <v>11000</v>
      </c>
    </row>
    <row r="202" spans="1:31" ht="15.75" thickBot="1" x14ac:dyDescent="0.3">
      <c r="A202" s="8" t="s">
        <v>258</v>
      </c>
      <c r="B202" s="9">
        <v>18</v>
      </c>
      <c r="C202" s="9">
        <v>22</v>
      </c>
      <c r="D202" s="9">
        <v>21</v>
      </c>
      <c r="E202" s="9">
        <v>21</v>
      </c>
      <c r="F202" s="9">
        <v>21</v>
      </c>
      <c r="G202" s="9">
        <v>19</v>
      </c>
      <c r="H202" s="9">
        <v>5</v>
      </c>
      <c r="I202" s="9">
        <v>2</v>
      </c>
      <c r="J202" s="9">
        <v>2</v>
      </c>
      <c r="K202" s="9">
        <v>2</v>
      </c>
      <c r="L202" s="9">
        <v>2</v>
      </c>
      <c r="M202" s="9">
        <v>5</v>
      </c>
      <c r="N202" s="9">
        <v>21</v>
      </c>
      <c r="O202" s="9">
        <v>2</v>
      </c>
      <c r="P202" s="9">
        <v>4</v>
      </c>
      <c r="Q202" s="9">
        <v>5</v>
      </c>
      <c r="R202" s="9">
        <v>1</v>
      </c>
      <c r="S202" s="9">
        <v>2</v>
      </c>
      <c r="T202" s="9">
        <v>2</v>
      </c>
      <c r="U202" s="9">
        <v>2</v>
      </c>
      <c r="V202" s="9">
        <v>4</v>
      </c>
      <c r="W202" s="9">
        <v>18</v>
      </c>
      <c r="X202" s="9">
        <v>21</v>
      </c>
      <c r="Y202" s="9">
        <v>21</v>
      </c>
      <c r="Z202" s="9">
        <v>21</v>
      </c>
      <c r="AA202" s="9">
        <v>21</v>
      </c>
      <c r="AB202" s="9">
        <v>18</v>
      </c>
      <c r="AC202" s="9">
        <v>2</v>
      </c>
      <c r="AD202" s="9">
        <v>21</v>
      </c>
      <c r="AE202" s="9">
        <v>12000</v>
      </c>
    </row>
    <row r="203" spans="1:31" ht="15.75" thickBot="1" x14ac:dyDescent="0.3">
      <c r="A203" s="8" t="s">
        <v>259</v>
      </c>
      <c r="B203" s="9">
        <v>1</v>
      </c>
      <c r="C203" s="9">
        <v>6</v>
      </c>
      <c r="D203" s="9">
        <v>1</v>
      </c>
      <c r="E203" s="9">
        <v>2</v>
      </c>
      <c r="F203" s="9">
        <v>2</v>
      </c>
      <c r="G203" s="9">
        <v>4</v>
      </c>
      <c r="H203" s="9">
        <v>22</v>
      </c>
      <c r="I203" s="9">
        <v>17</v>
      </c>
      <c r="J203" s="9">
        <v>21</v>
      </c>
      <c r="K203" s="9">
        <v>21</v>
      </c>
      <c r="L203" s="9">
        <v>21</v>
      </c>
      <c r="M203" s="9">
        <v>19</v>
      </c>
      <c r="N203" s="9">
        <v>2</v>
      </c>
      <c r="O203" s="9">
        <v>20</v>
      </c>
      <c r="P203" s="9">
        <v>2</v>
      </c>
      <c r="Q203" s="9">
        <v>22</v>
      </c>
      <c r="R203" s="9">
        <v>17</v>
      </c>
      <c r="S203" s="9">
        <v>22</v>
      </c>
      <c r="T203" s="9">
        <v>21</v>
      </c>
      <c r="U203" s="9">
        <v>21</v>
      </c>
      <c r="V203" s="9">
        <v>19</v>
      </c>
      <c r="W203" s="9">
        <v>1</v>
      </c>
      <c r="X203" s="9">
        <v>6</v>
      </c>
      <c r="Y203" s="9">
        <v>2</v>
      </c>
      <c r="Z203" s="9">
        <v>2</v>
      </c>
      <c r="AA203" s="9">
        <v>2</v>
      </c>
      <c r="AB203" s="9">
        <v>4</v>
      </c>
      <c r="AC203" s="9">
        <v>21</v>
      </c>
      <c r="AD203" s="9">
        <v>3</v>
      </c>
      <c r="AE203" s="9">
        <v>13000</v>
      </c>
    </row>
    <row r="204" spans="1:31" ht="15.75" thickBot="1" x14ac:dyDescent="0.3">
      <c r="A204" s="8" t="s">
        <v>260</v>
      </c>
      <c r="B204" s="9">
        <v>21</v>
      </c>
      <c r="C204" s="9">
        <v>18</v>
      </c>
      <c r="D204" s="9">
        <v>21</v>
      </c>
      <c r="E204" s="9">
        <v>20</v>
      </c>
      <c r="F204" s="9">
        <v>20</v>
      </c>
      <c r="G204" s="9">
        <v>21</v>
      </c>
      <c r="H204" s="9">
        <v>2</v>
      </c>
      <c r="I204" s="9">
        <v>5</v>
      </c>
      <c r="J204" s="9">
        <v>2</v>
      </c>
      <c r="K204" s="9">
        <v>3</v>
      </c>
      <c r="L204" s="9">
        <v>3</v>
      </c>
      <c r="M204" s="9">
        <v>2</v>
      </c>
      <c r="N204" s="9">
        <v>21</v>
      </c>
      <c r="O204" s="9">
        <v>3</v>
      </c>
      <c r="P204" s="9">
        <v>20</v>
      </c>
      <c r="Q204" s="9">
        <v>2</v>
      </c>
      <c r="R204" s="9">
        <v>5</v>
      </c>
      <c r="S204" s="9">
        <v>2</v>
      </c>
      <c r="T204" s="9">
        <v>3</v>
      </c>
      <c r="U204" s="9">
        <v>3</v>
      </c>
      <c r="V204" s="9">
        <v>2</v>
      </c>
      <c r="W204" s="9">
        <v>21</v>
      </c>
      <c r="X204" s="9">
        <v>18</v>
      </c>
      <c r="Y204" s="9">
        <v>21</v>
      </c>
      <c r="Z204" s="9">
        <v>20</v>
      </c>
      <c r="AA204" s="9">
        <v>20</v>
      </c>
      <c r="AB204" s="9">
        <v>21</v>
      </c>
      <c r="AC204" s="9">
        <v>2</v>
      </c>
      <c r="AD204" s="9">
        <v>20</v>
      </c>
      <c r="AE204" s="9">
        <v>9000</v>
      </c>
    </row>
    <row r="205" spans="1:31" ht="15.75" thickBot="1" x14ac:dyDescent="0.3">
      <c r="A205" s="8" t="s">
        <v>261</v>
      </c>
      <c r="B205" s="9">
        <v>11</v>
      </c>
      <c r="C205" s="9">
        <v>5</v>
      </c>
      <c r="D205" s="9">
        <v>8</v>
      </c>
      <c r="E205" s="9">
        <v>7</v>
      </c>
      <c r="F205" s="9">
        <v>10</v>
      </c>
      <c r="G205" s="9">
        <v>6</v>
      </c>
      <c r="H205" s="9">
        <v>11</v>
      </c>
      <c r="I205" s="9">
        <v>19</v>
      </c>
      <c r="J205" s="9">
        <v>14</v>
      </c>
      <c r="K205" s="9">
        <v>15</v>
      </c>
      <c r="L205" s="9">
        <v>12</v>
      </c>
      <c r="M205" s="9">
        <v>17</v>
      </c>
      <c r="N205" s="9">
        <v>8</v>
      </c>
      <c r="O205" s="9">
        <v>16</v>
      </c>
      <c r="P205" s="9">
        <v>19</v>
      </c>
      <c r="Q205" s="9">
        <v>12</v>
      </c>
      <c r="R205" s="9">
        <v>18</v>
      </c>
      <c r="S205" s="9">
        <v>15</v>
      </c>
      <c r="T205" s="9">
        <v>16</v>
      </c>
      <c r="U205" s="9">
        <v>13</v>
      </c>
      <c r="V205" s="9">
        <v>17</v>
      </c>
      <c r="W205" s="9">
        <v>12</v>
      </c>
      <c r="X205" s="9">
        <v>4</v>
      </c>
      <c r="Y205" s="9">
        <v>9</v>
      </c>
      <c r="Z205" s="9">
        <v>8</v>
      </c>
      <c r="AA205" s="9">
        <v>11</v>
      </c>
      <c r="AB205" s="9">
        <v>6</v>
      </c>
      <c r="AC205" s="9">
        <v>15</v>
      </c>
      <c r="AD205" s="9">
        <v>7</v>
      </c>
      <c r="AE205" s="9">
        <v>11000</v>
      </c>
    </row>
    <row r="206" spans="1:31" ht="15.75" thickBot="1" x14ac:dyDescent="0.3">
      <c r="A206" s="8" t="s">
        <v>262</v>
      </c>
      <c r="B206" s="9">
        <v>3</v>
      </c>
      <c r="C206" s="9">
        <v>11</v>
      </c>
      <c r="D206" s="9">
        <v>7</v>
      </c>
      <c r="E206" s="9">
        <v>7</v>
      </c>
      <c r="F206" s="9">
        <v>7</v>
      </c>
      <c r="G206" s="9">
        <v>9</v>
      </c>
      <c r="H206" s="9">
        <v>20</v>
      </c>
      <c r="I206" s="9">
        <v>12</v>
      </c>
      <c r="J206" s="9">
        <v>16</v>
      </c>
      <c r="K206" s="9">
        <v>16</v>
      </c>
      <c r="L206" s="9">
        <v>15</v>
      </c>
      <c r="M206" s="9">
        <v>14</v>
      </c>
      <c r="N206" s="9">
        <v>7</v>
      </c>
      <c r="O206" s="9">
        <v>16</v>
      </c>
      <c r="P206" s="9">
        <v>6</v>
      </c>
      <c r="Q206" s="9">
        <v>20</v>
      </c>
      <c r="R206" s="9">
        <v>12</v>
      </c>
      <c r="S206" s="9">
        <v>16</v>
      </c>
      <c r="T206" s="9">
        <v>16</v>
      </c>
      <c r="U206" s="9">
        <v>16</v>
      </c>
      <c r="V206" s="9">
        <v>14</v>
      </c>
      <c r="W206" s="9">
        <v>3</v>
      </c>
      <c r="X206" s="9">
        <v>11</v>
      </c>
      <c r="Y206" s="9">
        <v>7</v>
      </c>
      <c r="Z206" s="9">
        <v>7</v>
      </c>
      <c r="AA206" s="9">
        <v>8</v>
      </c>
      <c r="AB206" s="9">
        <v>9</v>
      </c>
      <c r="AC206" s="9">
        <v>16</v>
      </c>
      <c r="AD206" s="9">
        <v>7</v>
      </c>
      <c r="AE206" s="9">
        <v>13000</v>
      </c>
    </row>
    <row r="207" spans="1:31" ht="15.75" thickBot="1" x14ac:dyDescent="0.3">
      <c r="A207" s="8" t="s">
        <v>263</v>
      </c>
      <c r="B207" s="9">
        <v>14</v>
      </c>
      <c r="C207" s="9">
        <v>6</v>
      </c>
      <c r="D207" s="9">
        <v>6</v>
      </c>
      <c r="E207" s="9">
        <v>6</v>
      </c>
      <c r="F207" s="9">
        <v>8</v>
      </c>
      <c r="G207" s="9">
        <v>7</v>
      </c>
      <c r="H207" s="9">
        <v>8</v>
      </c>
      <c r="I207" s="9">
        <v>18</v>
      </c>
      <c r="J207" s="9">
        <v>16</v>
      </c>
      <c r="K207" s="9">
        <v>16</v>
      </c>
      <c r="L207" s="9">
        <v>15</v>
      </c>
      <c r="M207" s="9">
        <v>17</v>
      </c>
      <c r="N207" s="9">
        <v>8</v>
      </c>
      <c r="O207" s="9">
        <v>16</v>
      </c>
      <c r="P207" s="9">
        <v>12</v>
      </c>
      <c r="Q207" s="9">
        <v>9</v>
      </c>
      <c r="R207" s="9">
        <v>17</v>
      </c>
      <c r="S207" s="9">
        <v>17</v>
      </c>
      <c r="T207" s="9">
        <v>17</v>
      </c>
      <c r="U207" s="9">
        <v>15</v>
      </c>
      <c r="V207" s="9">
        <v>16</v>
      </c>
      <c r="W207" s="9">
        <v>15</v>
      </c>
      <c r="X207" s="9">
        <v>5</v>
      </c>
      <c r="Y207" s="9">
        <v>7</v>
      </c>
      <c r="Z207" s="9">
        <v>7</v>
      </c>
      <c r="AA207" s="9">
        <v>8</v>
      </c>
      <c r="AB207" s="9">
        <v>6</v>
      </c>
      <c r="AC207" s="9">
        <v>15</v>
      </c>
      <c r="AD207" s="9">
        <v>7</v>
      </c>
      <c r="AE207" s="9">
        <v>11000</v>
      </c>
    </row>
    <row r="208" spans="1:31" ht="15.75" thickBot="1" x14ac:dyDescent="0.3">
      <c r="A208" s="8" t="s">
        <v>264</v>
      </c>
      <c r="B208" s="9">
        <v>8</v>
      </c>
      <c r="C208" s="9">
        <v>2</v>
      </c>
      <c r="D208" s="9">
        <v>2</v>
      </c>
      <c r="E208" s="9">
        <v>2</v>
      </c>
      <c r="F208" s="9">
        <v>2</v>
      </c>
      <c r="G208" s="9">
        <v>2</v>
      </c>
      <c r="H208" s="9">
        <v>15</v>
      </c>
      <c r="I208" s="9">
        <v>22</v>
      </c>
      <c r="J208" s="9">
        <v>21</v>
      </c>
      <c r="K208" s="9">
        <v>20</v>
      </c>
      <c r="L208" s="9">
        <v>21</v>
      </c>
      <c r="M208" s="9">
        <v>21</v>
      </c>
      <c r="N208" s="9">
        <v>2</v>
      </c>
      <c r="O208" s="9">
        <v>22</v>
      </c>
      <c r="P208" s="9">
        <v>21</v>
      </c>
      <c r="Q208" s="9">
        <v>15</v>
      </c>
      <c r="R208" s="9">
        <v>21</v>
      </c>
      <c r="S208" s="9">
        <v>21</v>
      </c>
      <c r="T208" s="9">
        <v>21</v>
      </c>
      <c r="U208" s="9">
        <v>21</v>
      </c>
      <c r="V208" s="9">
        <v>21</v>
      </c>
      <c r="W208" s="9">
        <v>8</v>
      </c>
      <c r="X208" s="9">
        <v>1</v>
      </c>
      <c r="Y208" s="9">
        <v>2</v>
      </c>
      <c r="Z208" s="9">
        <v>3</v>
      </c>
      <c r="AA208" s="9">
        <v>2</v>
      </c>
      <c r="AB208" s="9">
        <v>2</v>
      </c>
      <c r="AC208" s="9">
        <v>21</v>
      </c>
      <c r="AD208" s="9">
        <v>1</v>
      </c>
      <c r="AE208" s="9">
        <v>12000</v>
      </c>
    </row>
    <row r="209" spans="1:31" ht="15.75" thickBot="1" x14ac:dyDescent="0.3">
      <c r="A209" s="8" t="s">
        <v>265</v>
      </c>
      <c r="B209" s="9">
        <v>21</v>
      </c>
      <c r="C209" s="9">
        <v>15</v>
      </c>
      <c r="D209" s="9">
        <v>21</v>
      </c>
      <c r="E209" s="9">
        <v>20</v>
      </c>
      <c r="F209" s="9">
        <v>22</v>
      </c>
      <c r="G209" s="9">
        <v>16</v>
      </c>
      <c r="H209" s="9">
        <v>1</v>
      </c>
      <c r="I209" s="9">
        <v>8</v>
      </c>
      <c r="J209" s="9">
        <v>2</v>
      </c>
      <c r="K209" s="9">
        <v>3</v>
      </c>
      <c r="L209" s="9">
        <v>1</v>
      </c>
      <c r="M209" s="9">
        <v>7</v>
      </c>
      <c r="N209" s="9">
        <v>19</v>
      </c>
      <c r="O209" s="9">
        <v>2</v>
      </c>
      <c r="P209" s="9">
        <v>2</v>
      </c>
      <c r="Q209" s="9">
        <v>2</v>
      </c>
      <c r="R209" s="9">
        <v>8</v>
      </c>
      <c r="S209" s="9">
        <v>2</v>
      </c>
      <c r="T209" s="9">
        <v>3</v>
      </c>
      <c r="U209" s="9">
        <v>1</v>
      </c>
      <c r="V209" s="9">
        <v>7</v>
      </c>
      <c r="W209" s="9">
        <v>22</v>
      </c>
      <c r="X209" s="9">
        <v>15</v>
      </c>
      <c r="Y209" s="9">
        <v>21</v>
      </c>
      <c r="Z209" s="9">
        <v>20</v>
      </c>
      <c r="AA209" s="9">
        <v>22</v>
      </c>
      <c r="AB209" s="9">
        <v>16</v>
      </c>
      <c r="AC209" s="9">
        <v>4</v>
      </c>
      <c r="AD209" s="9">
        <v>21</v>
      </c>
      <c r="AE209" s="9">
        <v>9000</v>
      </c>
    </row>
    <row r="210" spans="1:31" ht="15.75" thickBot="1" x14ac:dyDescent="0.3">
      <c r="A210" s="8" t="s">
        <v>266</v>
      </c>
      <c r="B210" s="9">
        <v>21</v>
      </c>
      <c r="C210" s="9">
        <v>19</v>
      </c>
      <c r="D210" s="9">
        <v>20</v>
      </c>
      <c r="E210" s="9">
        <v>21</v>
      </c>
      <c r="F210" s="9">
        <v>20</v>
      </c>
      <c r="G210" s="9">
        <v>19</v>
      </c>
      <c r="H210" s="9">
        <v>2</v>
      </c>
      <c r="I210" s="9">
        <v>5</v>
      </c>
      <c r="J210" s="9">
        <v>2</v>
      </c>
      <c r="K210" s="9">
        <v>2</v>
      </c>
      <c r="L210" s="9">
        <v>3</v>
      </c>
      <c r="M210" s="9">
        <v>4</v>
      </c>
      <c r="N210" s="9">
        <v>20</v>
      </c>
      <c r="O210" s="9">
        <v>2</v>
      </c>
      <c r="P210" s="9">
        <v>4</v>
      </c>
      <c r="Q210" s="9">
        <v>2</v>
      </c>
      <c r="R210" s="9">
        <v>4</v>
      </c>
      <c r="S210" s="9">
        <v>3</v>
      </c>
      <c r="T210" s="9">
        <v>2</v>
      </c>
      <c r="U210" s="9">
        <v>3</v>
      </c>
      <c r="V210" s="9">
        <v>4</v>
      </c>
      <c r="W210" s="9">
        <v>21</v>
      </c>
      <c r="X210" s="9">
        <v>18</v>
      </c>
      <c r="Y210" s="9">
        <v>21</v>
      </c>
      <c r="Z210" s="9">
        <v>21</v>
      </c>
      <c r="AA210" s="9">
        <v>20</v>
      </c>
      <c r="AB210" s="9">
        <v>19</v>
      </c>
      <c r="AC210" s="9">
        <v>3</v>
      </c>
      <c r="AD210" s="9">
        <v>21</v>
      </c>
      <c r="AE210" s="9">
        <v>11000</v>
      </c>
    </row>
    <row r="211" spans="1:31" ht="15.75" thickBot="1" x14ac:dyDescent="0.3">
      <c r="A211" s="8" t="s">
        <v>267</v>
      </c>
      <c r="B211" s="9">
        <v>1</v>
      </c>
      <c r="C211" s="9">
        <v>7</v>
      </c>
      <c r="D211" s="9">
        <v>2</v>
      </c>
      <c r="E211" s="9">
        <v>1</v>
      </c>
      <c r="F211" s="9">
        <v>1</v>
      </c>
      <c r="G211" s="9">
        <v>2</v>
      </c>
      <c r="H211" s="9">
        <v>22</v>
      </c>
      <c r="I211" s="9">
        <v>17</v>
      </c>
      <c r="J211" s="9">
        <v>21</v>
      </c>
      <c r="K211" s="9">
        <v>22</v>
      </c>
      <c r="L211" s="9">
        <v>21</v>
      </c>
      <c r="M211" s="9">
        <v>21</v>
      </c>
      <c r="N211" s="9">
        <v>1</v>
      </c>
      <c r="O211" s="9">
        <v>21</v>
      </c>
      <c r="P211" s="9">
        <v>3</v>
      </c>
      <c r="Q211" s="9">
        <v>22</v>
      </c>
      <c r="R211" s="9">
        <v>16</v>
      </c>
      <c r="S211" s="9">
        <v>21</v>
      </c>
      <c r="T211" s="9">
        <v>22</v>
      </c>
      <c r="U211" s="9">
        <v>22</v>
      </c>
      <c r="V211" s="9">
        <v>21</v>
      </c>
      <c r="W211" s="9">
        <v>1</v>
      </c>
      <c r="X211" s="9">
        <v>6</v>
      </c>
      <c r="Y211" s="9">
        <v>2</v>
      </c>
      <c r="Z211" s="9">
        <v>1</v>
      </c>
      <c r="AA211" s="9">
        <v>2</v>
      </c>
      <c r="AB211" s="9">
        <v>2</v>
      </c>
      <c r="AC211" s="9">
        <v>22</v>
      </c>
      <c r="AD211" s="9">
        <v>2</v>
      </c>
      <c r="AE211" s="9">
        <v>12000</v>
      </c>
    </row>
    <row r="212" spans="1:31" ht="15.75" thickBot="1" x14ac:dyDescent="0.3">
      <c r="A212" s="8" t="s">
        <v>268</v>
      </c>
      <c r="B212" s="9">
        <v>8</v>
      </c>
      <c r="C212" s="9">
        <v>7</v>
      </c>
      <c r="D212" s="9">
        <v>4</v>
      </c>
      <c r="E212" s="9">
        <v>8</v>
      </c>
      <c r="F212" s="9">
        <v>5</v>
      </c>
      <c r="G212" s="9">
        <v>8</v>
      </c>
      <c r="H212" s="9">
        <v>15</v>
      </c>
      <c r="I212" s="9">
        <v>17</v>
      </c>
      <c r="J212" s="9">
        <v>19</v>
      </c>
      <c r="K212" s="9">
        <v>14</v>
      </c>
      <c r="L212" s="9">
        <v>18</v>
      </c>
      <c r="M212" s="9">
        <v>16</v>
      </c>
      <c r="N212" s="9">
        <v>7</v>
      </c>
      <c r="O212" s="9">
        <v>16</v>
      </c>
      <c r="P212" s="9">
        <v>7</v>
      </c>
      <c r="Q212" s="9">
        <v>15</v>
      </c>
      <c r="R212" s="9">
        <v>16</v>
      </c>
      <c r="S212" s="9">
        <v>19</v>
      </c>
      <c r="T212" s="9">
        <v>15</v>
      </c>
      <c r="U212" s="9">
        <v>18</v>
      </c>
      <c r="V212" s="9">
        <v>15</v>
      </c>
      <c r="W212" s="9">
        <v>8</v>
      </c>
      <c r="X212" s="9">
        <v>6</v>
      </c>
      <c r="Y212" s="9">
        <v>4</v>
      </c>
      <c r="Z212" s="9">
        <v>9</v>
      </c>
      <c r="AA212" s="9">
        <v>5</v>
      </c>
      <c r="AB212" s="9">
        <v>7</v>
      </c>
      <c r="AC212" s="9">
        <v>16</v>
      </c>
      <c r="AD212" s="9">
        <v>7</v>
      </c>
      <c r="AE212" s="9">
        <v>11000</v>
      </c>
    </row>
    <row r="213" spans="1:31" ht="15.75" thickBot="1" x14ac:dyDescent="0.3">
      <c r="A213" s="8" t="s">
        <v>269</v>
      </c>
      <c r="B213" s="9">
        <v>10</v>
      </c>
      <c r="C213" s="9">
        <v>16</v>
      </c>
      <c r="D213" s="9">
        <v>11</v>
      </c>
      <c r="E213" s="9">
        <v>17</v>
      </c>
      <c r="F213" s="9">
        <v>11</v>
      </c>
      <c r="G213" s="9">
        <v>11</v>
      </c>
      <c r="H213" s="9">
        <v>12</v>
      </c>
      <c r="I213" s="9">
        <v>7</v>
      </c>
      <c r="J213" s="9">
        <v>11</v>
      </c>
      <c r="K213" s="9">
        <v>6</v>
      </c>
      <c r="L213" s="9">
        <v>12</v>
      </c>
      <c r="M213" s="9">
        <v>12</v>
      </c>
      <c r="N213" s="9">
        <v>15</v>
      </c>
      <c r="O213" s="9">
        <v>9</v>
      </c>
      <c r="P213" s="9">
        <v>15</v>
      </c>
      <c r="Q213" s="9">
        <v>13</v>
      </c>
      <c r="R213" s="9">
        <v>7</v>
      </c>
      <c r="S213" s="9">
        <v>12</v>
      </c>
      <c r="T213" s="9">
        <v>6</v>
      </c>
      <c r="U213" s="9">
        <v>12</v>
      </c>
      <c r="V213" s="9">
        <v>12</v>
      </c>
      <c r="W213" s="9">
        <v>11</v>
      </c>
      <c r="X213" s="9">
        <v>16</v>
      </c>
      <c r="Y213" s="9">
        <v>12</v>
      </c>
      <c r="Z213" s="9">
        <v>17</v>
      </c>
      <c r="AA213" s="9">
        <v>11</v>
      </c>
      <c r="AB213" s="9">
        <v>11</v>
      </c>
      <c r="AC213" s="9">
        <v>8</v>
      </c>
      <c r="AD213" s="9">
        <v>14</v>
      </c>
      <c r="AE213" s="9">
        <v>11000</v>
      </c>
    </row>
    <row r="214" spans="1:31" ht="15.75" thickBot="1" x14ac:dyDescent="0.3">
      <c r="A214" s="8" t="s">
        <v>270</v>
      </c>
      <c r="B214" s="9">
        <v>10</v>
      </c>
      <c r="C214" s="9">
        <v>20</v>
      </c>
      <c r="D214" s="9">
        <v>18</v>
      </c>
      <c r="E214" s="9">
        <v>16</v>
      </c>
      <c r="F214" s="9">
        <v>17</v>
      </c>
      <c r="G214" s="9">
        <v>20</v>
      </c>
      <c r="H214" s="9">
        <v>13</v>
      </c>
      <c r="I214" s="9">
        <v>4</v>
      </c>
      <c r="J214" s="9">
        <v>5</v>
      </c>
      <c r="K214" s="9">
        <v>6</v>
      </c>
      <c r="L214" s="9">
        <v>5</v>
      </c>
      <c r="M214" s="9">
        <v>4</v>
      </c>
      <c r="N214" s="9">
        <v>17</v>
      </c>
      <c r="O214" s="9">
        <v>6</v>
      </c>
      <c r="P214" s="9">
        <v>19</v>
      </c>
      <c r="Q214" s="9">
        <v>13</v>
      </c>
      <c r="R214" s="9">
        <v>3</v>
      </c>
      <c r="S214" s="9">
        <v>5</v>
      </c>
      <c r="T214" s="9">
        <v>7</v>
      </c>
      <c r="U214" s="9">
        <v>6</v>
      </c>
      <c r="V214" s="9">
        <v>3</v>
      </c>
      <c r="W214" s="9">
        <v>10</v>
      </c>
      <c r="X214" s="9">
        <v>19</v>
      </c>
      <c r="Y214" s="9">
        <v>18</v>
      </c>
      <c r="Z214" s="9">
        <v>17</v>
      </c>
      <c r="AA214" s="9">
        <v>18</v>
      </c>
      <c r="AB214" s="9">
        <v>19</v>
      </c>
      <c r="AC214" s="9">
        <v>6</v>
      </c>
      <c r="AD214" s="9">
        <v>17</v>
      </c>
      <c r="AE214" s="9">
        <v>9000</v>
      </c>
    </row>
    <row r="215" spans="1:31" ht="15.75" thickBot="1" x14ac:dyDescent="0.3">
      <c r="A215" s="8" t="s">
        <v>271</v>
      </c>
      <c r="B215" s="9">
        <v>20</v>
      </c>
      <c r="C215" s="9">
        <v>22</v>
      </c>
      <c r="D215" s="9">
        <v>22</v>
      </c>
      <c r="E215" s="9">
        <v>22</v>
      </c>
      <c r="F215" s="9">
        <v>22</v>
      </c>
      <c r="G215" s="9">
        <v>21</v>
      </c>
      <c r="H215" s="9">
        <v>3</v>
      </c>
      <c r="I215" s="9">
        <v>2</v>
      </c>
      <c r="J215" s="9">
        <v>1</v>
      </c>
      <c r="K215" s="9">
        <v>1</v>
      </c>
      <c r="L215" s="9">
        <v>1</v>
      </c>
      <c r="M215" s="9">
        <v>3</v>
      </c>
      <c r="N215" s="9">
        <v>22</v>
      </c>
      <c r="O215" s="9">
        <v>1</v>
      </c>
      <c r="P215" s="9">
        <v>4</v>
      </c>
      <c r="Q215" s="9">
        <v>3</v>
      </c>
      <c r="R215" s="9">
        <v>1</v>
      </c>
      <c r="S215" s="9">
        <v>1</v>
      </c>
      <c r="T215" s="9">
        <v>1</v>
      </c>
      <c r="U215" s="9">
        <v>1</v>
      </c>
      <c r="V215" s="9">
        <v>2</v>
      </c>
      <c r="W215" s="9">
        <v>20</v>
      </c>
      <c r="X215" s="9">
        <v>21</v>
      </c>
      <c r="Y215" s="9">
        <v>22</v>
      </c>
      <c r="Z215" s="9">
        <v>22</v>
      </c>
      <c r="AA215" s="9">
        <v>22</v>
      </c>
      <c r="AB215" s="9">
        <v>20</v>
      </c>
      <c r="AC215" s="9">
        <v>1</v>
      </c>
      <c r="AD215" s="9">
        <v>22</v>
      </c>
      <c r="AE215" s="9">
        <v>9000</v>
      </c>
    </row>
    <row r="216" spans="1:31" ht="15.75" thickBot="1" x14ac:dyDescent="0.3">
      <c r="A216" s="8" t="s">
        <v>359</v>
      </c>
      <c r="B216" s="9">
        <v>7</v>
      </c>
      <c r="C216" s="9">
        <v>1</v>
      </c>
      <c r="D216" s="9">
        <v>10</v>
      </c>
      <c r="E216" s="9">
        <v>10</v>
      </c>
      <c r="F216" s="9">
        <v>10</v>
      </c>
      <c r="G216" s="9">
        <v>1</v>
      </c>
      <c r="H216" s="9">
        <v>16</v>
      </c>
      <c r="I216" s="9">
        <v>1</v>
      </c>
      <c r="J216" s="9">
        <v>13</v>
      </c>
      <c r="K216" s="9">
        <v>13</v>
      </c>
      <c r="L216" s="9">
        <v>13</v>
      </c>
      <c r="M216" s="9">
        <v>1</v>
      </c>
      <c r="N216" s="9">
        <v>5</v>
      </c>
      <c r="O216" s="9">
        <v>7</v>
      </c>
      <c r="P216" s="9">
        <v>1</v>
      </c>
      <c r="Q216" s="9">
        <v>16</v>
      </c>
      <c r="R216" s="9">
        <v>22</v>
      </c>
      <c r="S216" s="9">
        <v>13</v>
      </c>
      <c r="T216" s="9">
        <v>13</v>
      </c>
      <c r="U216" s="9">
        <v>13</v>
      </c>
      <c r="V216" s="9">
        <v>22</v>
      </c>
      <c r="W216" s="9">
        <v>7</v>
      </c>
      <c r="X216" s="9">
        <v>22</v>
      </c>
      <c r="Y216" s="9">
        <v>10</v>
      </c>
      <c r="Z216" s="9">
        <v>10</v>
      </c>
      <c r="AA216" s="9">
        <v>10</v>
      </c>
      <c r="AB216" s="9">
        <v>22</v>
      </c>
      <c r="AC216" s="9">
        <v>18</v>
      </c>
      <c r="AD216" s="9">
        <v>16</v>
      </c>
      <c r="AE216" s="9">
        <v>13000</v>
      </c>
    </row>
    <row r="217" spans="1:31" ht="15.75" thickBot="1" x14ac:dyDescent="0.3">
      <c r="A217" s="8" t="s">
        <v>360</v>
      </c>
      <c r="B217" s="9">
        <v>17</v>
      </c>
      <c r="C217" s="9">
        <v>1</v>
      </c>
      <c r="D217" s="9">
        <v>17</v>
      </c>
      <c r="E217" s="9">
        <v>14</v>
      </c>
      <c r="F217" s="9">
        <v>16</v>
      </c>
      <c r="G217" s="9">
        <v>1</v>
      </c>
      <c r="H217" s="9">
        <v>6</v>
      </c>
      <c r="I217" s="9">
        <v>1</v>
      </c>
      <c r="J217" s="9">
        <v>6</v>
      </c>
      <c r="K217" s="9">
        <v>9</v>
      </c>
      <c r="L217" s="9">
        <v>6</v>
      </c>
      <c r="M217" s="9">
        <v>1</v>
      </c>
      <c r="N217" s="9">
        <v>8</v>
      </c>
      <c r="O217" s="9">
        <v>4</v>
      </c>
      <c r="P217" s="9">
        <v>1</v>
      </c>
      <c r="Q217" s="9">
        <v>6</v>
      </c>
      <c r="R217" s="9">
        <v>22</v>
      </c>
      <c r="S217" s="9">
        <v>6</v>
      </c>
      <c r="T217" s="9">
        <v>9</v>
      </c>
      <c r="U217" s="9">
        <v>7</v>
      </c>
      <c r="V217" s="9">
        <v>22</v>
      </c>
      <c r="W217" s="9">
        <v>17</v>
      </c>
      <c r="X217" s="9">
        <v>22</v>
      </c>
      <c r="Y217" s="9">
        <v>17</v>
      </c>
      <c r="Z217" s="9">
        <v>14</v>
      </c>
      <c r="AA217" s="9">
        <v>17</v>
      </c>
      <c r="AB217" s="9">
        <v>22</v>
      </c>
      <c r="AC217" s="9">
        <v>15</v>
      </c>
      <c r="AD217" s="9">
        <v>19</v>
      </c>
      <c r="AE217" s="9">
        <v>11000</v>
      </c>
    </row>
    <row r="218" spans="1:31" ht="15.75" thickBot="1" x14ac:dyDescent="0.3">
      <c r="A218" s="8" t="s">
        <v>361</v>
      </c>
      <c r="B218" s="9">
        <v>6</v>
      </c>
      <c r="C218" s="9">
        <v>1</v>
      </c>
      <c r="D218" s="9">
        <v>12</v>
      </c>
      <c r="E218" s="9">
        <v>11</v>
      </c>
      <c r="F218" s="9">
        <v>13</v>
      </c>
      <c r="G218" s="9">
        <v>1</v>
      </c>
      <c r="H218" s="9">
        <v>17</v>
      </c>
      <c r="I218" s="9">
        <v>1</v>
      </c>
      <c r="J218" s="9">
        <v>10</v>
      </c>
      <c r="K218" s="9">
        <v>12</v>
      </c>
      <c r="L218" s="9">
        <v>9</v>
      </c>
      <c r="M218" s="9">
        <v>1</v>
      </c>
      <c r="N218" s="9">
        <v>6</v>
      </c>
      <c r="O218" s="9">
        <v>6</v>
      </c>
      <c r="P218" s="9">
        <v>1</v>
      </c>
      <c r="Q218" s="9">
        <v>17</v>
      </c>
      <c r="R218" s="9">
        <v>22</v>
      </c>
      <c r="S218" s="9">
        <v>11</v>
      </c>
      <c r="T218" s="9">
        <v>12</v>
      </c>
      <c r="U218" s="9">
        <v>10</v>
      </c>
      <c r="V218" s="9">
        <v>22</v>
      </c>
      <c r="W218" s="9">
        <v>6</v>
      </c>
      <c r="X218" s="9">
        <v>22</v>
      </c>
      <c r="Y218" s="9">
        <v>13</v>
      </c>
      <c r="Z218" s="9">
        <v>11</v>
      </c>
      <c r="AA218" s="9">
        <v>14</v>
      </c>
      <c r="AB218" s="9">
        <v>22</v>
      </c>
      <c r="AC218" s="9">
        <v>17</v>
      </c>
      <c r="AD218" s="9">
        <v>17</v>
      </c>
      <c r="AE218" s="9">
        <v>9000</v>
      </c>
    </row>
    <row r="219" spans="1:31" ht="15.75" thickBot="1" x14ac:dyDescent="0.3">
      <c r="A219" s="8" t="s">
        <v>362</v>
      </c>
      <c r="B219" s="9">
        <v>20</v>
      </c>
      <c r="C219" s="9">
        <v>1</v>
      </c>
      <c r="D219" s="9">
        <v>17</v>
      </c>
      <c r="E219" s="9">
        <v>19</v>
      </c>
      <c r="F219" s="9">
        <v>18</v>
      </c>
      <c r="G219" s="9">
        <v>1</v>
      </c>
      <c r="H219" s="9">
        <v>3</v>
      </c>
      <c r="I219" s="9">
        <v>1</v>
      </c>
      <c r="J219" s="9">
        <v>5</v>
      </c>
      <c r="K219" s="9">
        <v>4</v>
      </c>
      <c r="L219" s="9">
        <v>5</v>
      </c>
      <c r="M219" s="9">
        <v>1</v>
      </c>
      <c r="N219" s="9">
        <v>12</v>
      </c>
      <c r="O219" s="9">
        <v>2</v>
      </c>
      <c r="P219" s="9">
        <v>1</v>
      </c>
      <c r="Q219" s="9">
        <v>3</v>
      </c>
      <c r="R219" s="9">
        <v>22</v>
      </c>
      <c r="S219" s="9">
        <v>6</v>
      </c>
      <c r="T219" s="9">
        <v>4</v>
      </c>
      <c r="U219" s="9">
        <v>5</v>
      </c>
      <c r="V219" s="9">
        <v>22</v>
      </c>
      <c r="W219" s="9">
        <v>20</v>
      </c>
      <c r="X219" s="9">
        <v>22</v>
      </c>
      <c r="Y219" s="9">
        <v>18</v>
      </c>
      <c r="Z219" s="9">
        <v>19</v>
      </c>
      <c r="AA219" s="9">
        <v>18</v>
      </c>
      <c r="AB219" s="9">
        <v>22</v>
      </c>
      <c r="AC219" s="9">
        <v>11</v>
      </c>
      <c r="AD219" s="9">
        <v>21</v>
      </c>
      <c r="AE219" s="9">
        <v>9000</v>
      </c>
    </row>
    <row r="220" spans="1:31" ht="15.75" thickBot="1" x14ac:dyDescent="0.3">
      <c r="A220" s="8" t="s">
        <v>363</v>
      </c>
      <c r="B220" s="9">
        <v>12</v>
      </c>
      <c r="C220" s="9">
        <v>1</v>
      </c>
      <c r="D220" s="9">
        <v>8</v>
      </c>
      <c r="E220" s="9">
        <v>10</v>
      </c>
      <c r="F220" s="9">
        <v>8</v>
      </c>
      <c r="G220" s="9">
        <v>1</v>
      </c>
      <c r="H220" s="9">
        <v>10</v>
      </c>
      <c r="I220" s="9">
        <v>1</v>
      </c>
      <c r="J220" s="9">
        <v>15</v>
      </c>
      <c r="K220" s="9">
        <v>12</v>
      </c>
      <c r="L220" s="9">
        <v>15</v>
      </c>
      <c r="M220" s="9">
        <v>1</v>
      </c>
      <c r="N220" s="9">
        <v>6</v>
      </c>
      <c r="O220" s="9">
        <v>6</v>
      </c>
      <c r="P220" s="9">
        <v>1</v>
      </c>
      <c r="Q220" s="9">
        <v>11</v>
      </c>
      <c r="R220" s="9">
        <v>22</v>
      </c>
      <c r="S220" s="9">
        <v>15</v>
      </c>
      <c r="T220" s="9">
        <v>13</v>
      </c>
      <c r="U220" s="9">
        <v>15</v>
      </c>
      <c r="V220" s="9">
        <v>22</v>
      </c>
      <c r="W220" s="9">
        <v>13</v>
      </c>
      <c r="X220" s="9">
        <v>22</v>
      </c>
      <c r="Y220" s="9">
        <v>8</v>
      </c>
      <c r="Z220" s="9">
        <v>11</v>
      </c>
      <c r="AA220" s="9">
        <v>8</v>
      </c>
      <c r="AB220" s="9">
        <v>22</v>
      </c>
      <c r="AC220" s="9">
        <v>17</v>
      </c>
      <c r="AD220" s="9">
        <v>17</v>
      </c>
      <c r="AE220" s="9">
        <v>11000</v>
      </c>
    </row>
    <row r="221" spans="1:31" ht="15.75" thickBot="1" x14ac:dyDescent="0.3">
      <c r="A221" s="8" t="s">
        <v>364</v>
      </c>
      <c r="B221" s="9">
        <v>4</v>
      </c>
      <c r="C221" s="9">
        <v>1</v>
      </c>
      <c r="D221" s="9">
        <v>6</v>
      </c>
      <c r="E221" s="9">
        <v>3</v>
      </c>
      <c r="F221" s="9">
        <v>6</v>
      </c>
      <c r="G221" s="9">
        <v>1</v>
      </c>
      <c r="H221" s="9">
        <v>19</v>
      </c>
      <c r="I221" s="9">
        <v>1</v>
      </c>
      <c r="J221" s="9">
        <v>17</v>
      </c>
      <c r="K221" s="9">
        <v>20</v>
      </c>
      <c r="L221" s="9">
        <v>17</v>
      </c>
      <c r="M221" s="9">
        <v>1</v>
      </c>
      <c r="N221" s="9">
        <v>2</v>
      </c>
      <c r="O221" s="9">
        <v>10</v>
      </c>
      <c r="P221" s="9">
        <v>1</v>
      </c>
      <c r="Q221" s="9">
        <v>19</v>
      </c>
      <c r="R221" s="9">
        <v>22</v>
      </c>
      <c r="S221" s="9">
        <v>17</v>
      </c>
      <c r="T221" s="9">
        <v>20</v>
      </c>
      <c r="U221" s="9">
        <v>17</v>
      </c>
      <c r="V221" s="9">
        <v>22</v>
      </c>
      <c r="W221" s="9">
        <v>4</v>
      </c>
      <c r="X221" s="9">
        <v>22</v>
      </c>
      <c r="Y221" s="9">
        <v>6</v>
      </c>
      <c r="Z221" s="9">
        <v>3</v>
      </c>
      <c r="AA221" s="9">
        <v>6</v>
      </c>
      <c r="AB221" s="9">
        <v>22</v>
      </c>
      <c r="AC221" s="9">
        <v>21</v>
      </c>
      <c r="AD221" s="9">
        <v>13</v>
      </c>
      <c r="AE221" s="9">
        <v>11000</v>
      </c>
    </row>
    <row r="222" spans="1:31" ht="15.75" thickBot="1" x14ac:dyDescent="0.3">
      <c r="A222" s="8" t="s">
        <v>365</v>
      </c>
      <c r="B222" s="9">
        <v>10</v>
      </c>
      <c r="C222" s="9">
        <v>1</v>
      </c>
      <c r="D222" s="9">
        <v>9</v>
      </c>
      <c r="E222" s="9">
        <v>12</v>
      </c>
      <c r="F222" s="9">
        <v>10</v>
      </c>
      <c r="G222" s="9">
        <v>1</v>
      </c>
      <c r="H222" s="9">
        <v>12</v>
      </c>
      <c r="I222" s="9">
        <v>1</v>
      </c>
      <c r="J222" s="9">
        <v>14</v>
      </c>
      <c r="K222" s="9">
        <v>11</v>
      </c>
      <c r="L222" s="9">
        <v>12</v>
      </c>
      <c r="M222" s="9">
        <v>1</v>
      </c>
      <c r="N222" s="9">
        <v>7</v>
      </c>
      <c r="O222" s="9">
        <v>5</v>
      </c>
      <c r="P222" s="9">
        <v>1</v>
      </c>
      <c r="Q222" s="9">
        <v>13</v>
      </c>
      <c r="R222" s="9">
        <v>22</v>
      </c>
      <c r="S222" s="9">
        <v>14</v>
      </c>
      <c r="T222" s="9">
        <v>11</v>
      </c>
      <c r="U222" s="9">
        <v>13</v>
      </c>
      <c r="V222" s="9">
        <v>22</v>
      </c>
      <c r="W222" s="9">
        <v>11</v>
      </c>
      <c r="X222" s="9">
        <v>22</v>
      </c>
      <c r="Y222" s="9">
        <v>9</v>
      </c>
      <c r="Z222" s="9">
        <v>12</v>
      </c>
      <c r="AA222" s="9">
        <v>11</v>
      </c>
      <c r="AB222" s="9">
        <v>22</v>
      </c>
      <c r="AC222" s="9">
        <v>16</v>
      </c>
      <c r="AD222" s="9">
        <v>18</v>
      </c>
      <c r="AE222" s="9">
        <v>11000</v>
      </c>
    </row>
    <row r="223" spans="1:31" ht="15.75" thickBot="1" x14ac:dyDescent="0.3">
      <c r="A223" s="8" t="s">
        <v>366</v>
      </c>
      <c r="B223" s="9">
        <v>18</v>
      </c>
      <c r="C223" s="9">
        <v>1</v>
      </c>
      <c r="D223" s="9">
        <v>14</v>
      </c>
      <c r="E223" s="9">
        <v>17</v>
      </c>
      <c r="F223" s="9">
        <v>15</v>
      </c>
      <c r="G223" s="9">
        <v>1</v>
      </c>
      <c r="H223" s="9">
        <v>5</v>
      </c>
      <c r="I223" s="9">
        <v>1</v>
      </c>
      <c r="J223" s="9">
        <v>8</v>
      </c>
      <c r="K223" s="9">
        <v>6</v>
      </c>
      <c r="L223" s="9">
        <v>7</v>
      </c>
      <c r="M223" s="9">
        <v>1</v>
      </c>
      <c r="N223" s="9">
        <v>11</v>
      </c>
      <c r="O223" s="9">
        <v>3</v>
      </c>
      <c r="P223" s="9">
        <v>1</v>
      </c>
      <c r="Q223" s="9">
        <v>5</v>
      </c>
      <c r="R223" s="9">
        <v>22</v>
      </c>
      <c r="S223" s="9">
        <v>9</v>
      </c>
      <c r="T223" s="9">
        <v>6</v>
      </c>
      <c r="U223" s="9">
        <v>8</v>
      </c>
      <c r="V223" s="9">
        <v>22</v>
      </c>
      <c r="W223" s="9">
        <v>18</v>
      </c>
      <c r="X223" s="9">
        <v>22</v>
      </c>
      <c r="Y223" s="9">
        <v>15</v>
      </c>
      <c r="Z223" s="9">
        <v>17</v>
      </c>
      <c r="AA223" s="9">
        <v>16</v>
      </c>
      <c r="AB223" s="9">
        <v>22</v>
      </c>
      <c r="AC223" s="9">
        <v>12</v>
      </c>
      <c r="AD223" s="9">
        <v>20</v>
      </c>
      <c r="AE223" s="9">
        <v>11000</v>
      </c>
    </row>
    <row r="224" spans="1:31" ht="19.5" thickBot="1" x14ac:dyDescent="0.3">
      <c r="A224" s="4"/>
    </row>
    <row r="225" spans="1:30" ht="15.75" thickBot="1" x14ac:dyDescent="0.3">
      <c r="A225" s="8" t="s">
        <v>272</v>
      </c>
      <c r="B225" s="8" t="s">
        <v>327</v>
      </c>
      <c r="C225" s="8" t="s">
        <v>328</v>
      </c>
      <c r="D225" s="8" t="s">
        <v>329</v>
      </c>
      <c r="E225" s="8" t="s">
        <v>330</v>
      </c>
      <c r="F225" s="8" t="s">
        <v>331</v>
      </c>
      <c r="G225" s="8" t="s">
        <v>332</v>
      </c>
      <c r="H225" s="8" t="s">
        <v>333</v>
      </c>
      <c r="I225" s="8" t="s">
        <v>334</v>
      </c>
      <c r="J225" s="8" t="s">
        <v>335</v>
      </c>
      <c r="K225" s="8" t="s">
        <v>336</v>
      </c>
      <c r="L225" s="8" t="s">
        <v>337</v>
      </c>
      <c r="M225" s="8" t="s">
        <v>338</v>
      </c>
      <c r="N225" s="8" t="s">
        <v>339</v>
      </c>
      <c r="O225" s="8" t="s">
        <v>340</v>
      </c>
      <c r="P225" s="8" t="s">
        <v>341</v>
      </c>
      <c r="Q225" s="8" t="s">
        <v>342</v>
      </c>
      <c r="R225" s="8" t="s">
        <v>343</v>
      </c>
      <c r="S225" s="8" t="s">
        <v>344</v>
      </c>
      <c r="T225" s="8" t="s">
        <v>345</v>
      </c>
      <c r="U225" s="8" t="s">
        <v>346</v>
      </c>
      <c r="V225" s="8" t="s">
        <v>347</v>
      </c>
      <c r="W225" s="8" t="s">
        <v>348</v>
      </c>
      <c r="X225" s="8" t="s">
        <v>349</v>
      </c>
      <c r="Y225" s="8" t="s">
        <v>350</v>
      </c>
      <c r="Z225" s="8" t="s">
        <v>351</v>
      </c>
      <c r="AA225" s="8" t="s">
        <v>352</v>
      </c>
      <c r="AB225" s="8" t="s">
        <v>353</v>
      </c>
      <c r="AC225" s="8" t="s">
        <v>354</v>
      </c>
      <c r="AD225" s="8" t="s">
        <v>355</v>
      </c>
    </row>
    <row r="226" spans="1:30" ht="18.75" thickBot="1" x14ac:dyDescent="0.3">
      <c r="A226" s="8" t="s">
        <v>273</v>
      </c>
      <c r="B226" s="9" t="s">
        <v>274</v>
      </c>
      <c r="C226" s="9" t="s">
        <v>367</v>
      </c>
      <c r="D226" s="9" t="s">
        <v>274</v>
      </c>
      <c r="E226" s="9" t="s">
        <v>274</v>
      </c>
      <c r="F226" s="9" t="s">
        <v>368</v>
      </c>
      <c r="G226" s="9" t="s">
        <v>369</v>
      </c>
      <c r="H226" s="9" t="s">
        <v>370</v>
      </c>
      <c r="I226" s="9" t="s">
        <v>371</v>
      </c>
      <c r="J226" s="9" t="s">
        <v>372</v>
      </c>
      <c r="K226" s="9" t="s">
        <v>373</v>
      </c>
      <c r="L226" s="9" t="s">
        <v>374</v>
      </c>
      <c r="M226" s="9" t="s">
        <v>375</v>
      </c>
      <c r="N226" s="9" t="s">
        <v>376</v>
      </c>
      <c r="O226" s="9" t="s">
        <v>274</v>
      </c>
      <c r="P226" s="9" t="s">
        <v>377</v>
      </c>
      <c r="Q226" s="9" t="s">
        <v>378</v>
      </c>
      <c r="R226" s="9" t="s">
        <v>379</v>
      </c>
      <c r="S226" s="9" t="s">
        <v>380</v>
      </c>
      <c r="T226" s="9" t="s">
        <v>381</v>
      </c>
      <c r="U226" s="9" t="s">
        <v>382</v>
      </c>
      <c r="V226" s="9" t="s">
        <v>383</v>
      </c>
      <c r="W226" s="9" t="s">
        <v>384</v>
      </c>
      <c r="X226" s="9" t="s">
        <v>385</v>
      </c>
      <c r="Y226" s="9" t="s">
        <v>386</v>
      </c>
      <c r="Z226" s="9" t="s">
        <v>387</v>
      </c>
      <c r="AA226" s="9" t="s">
        <v>388</v>
      </c>
      <c r="AB226" s="9" t="s">
        <v>389</v>
      </c>
      <c r="AC226" s="9" t="s">
        <v>390</v>
      </c>
      <c r="AD226" s="9" t="s">
        <v>391</v>
      </c>
    </row>
    <row r="227" spans="1:30" ht="18.75" thickBot="1" x14ac:dyDescent="0.3">
      <c r="A227" s="8" t="s">
        <v>275</v>
      </c>
      <c r="B227" s="9" t="s">
        <v>274</v>
      </c>
      <c r="C227" s="9" t="s">
        <v>367</v>
      </c>
      <c r="D227" s="9" t="s">
        <v>274</v>
      </c>
      <c r="E227" s="9" t="s">
        <v>274</v>
      </c>
      <c r="F227" s="9" t="s">
        <v>368</v>
      </c>
      <c r="G227" s="9" t="s">
        <v>369</v>
      </c>
      <c r="H227" s="9" t="s">
        <v>370</v>
      </c>
      <c r="I227" s="9" t="s">
        <v>357</v>
      </c>
      <c r="J227" s="9" t="s">
        <v>372</v>
      </c>
      <c r="K227" s="9" t="s">
        <v>373</v>
      </c>
      <c r="L227" s="9" t="s">
        <v>374</v>
      </c>
      <c r="M227" s="9" t="s">
        <v>375</v>
      </c>
      <c r="N227" s="9" t="s">
        <v>376</v>
      </c>
      <c r="O227" s="9" t="s">
        <v>274</v>
      </c>
      <c r="P227" s="9" t="s">
        <v>377</v>
      </c>
      <c r="Q227" s="9" t="s">
        <v>378</v>
      </c>
      <c r="R227" s="9" t="s">
        <v>379</v>
      </c>
      <c r="S227" s="9" t="s">
        <v>380</v>
      </c>
      <c r="T227" s="9" t="s">
        <v>381</v>
      </c>
      <c r="U227" s="9" t="s">
        <v>382</v>
      </c>
      <c r="V227" s="9" t="s">
        <v>383</v>
      </c>
      <c r="W227" s="9" t="s">
        <v>392</v>
      </c>
      <c r="X227" s="9" t="s">
        <v>393</v>
      </c>
      <c r="Y227" s="9" t="s">
        <v>386</v>
      </c>
      <c r="Z227" s="9" t="s">
        <v>387</v>
      </c>
      <c r="AA227" s="9" t="s">
        <v>388</v>
      </c>
      <c r="AB227" s="9" t="s">
        <v>389</v>
      </c>
      <c r="AC227" s="9" t="s">
        <v>390</v>
      </c>
      <c r="AD227" s="9" t="s">
        <v>391</v>
      </c>
    </row>
    <row r="228" spans="1:30" ht="18.75" thickBot="1" x14ac:dyDescent="0.3">
      <c r="A228" s="8" t="s">
        <v>276</v>
      </c>
      <c r="B228" s="9" t="s">
        <v>274</v>
      </c>
      <c r="C228" s="9" t="s">
        <v>367</v>
      </c>
      <c r="D228" s="9" t="s">
        <v>274</v>
      </c>
      <c r="E228" s="9" t="s">
        <v>274</v>
      </c>
      <c r="F228" s="9" t="s">
        <v>368</v>
      </c>
      <c r="G228" s="9" t="s">
        <v>369</v>
      </c>
      <c r="H228" s="9" t="s">
        <v>370</v>
      </c>
      <c r="I228" s="9" t="s">
        <v>394</v>
      </c>
      <c r="J228" s="9" t="s">
        <v>372</v>
      </c>
      <c r="K228" s="9" t="s">
        <v>395</v>
      </c>
      <c r="L228" s="9" t="s">
        <v>374</v>
      </c>
      <c r="M228" s="9" t="s">
        <v>375</v>
      </c>
      <c r="N228" s="9" t="s">
        <v>368</v>
      </c>
      <c r="O228" s="9" t="s">
        <v>274</v>
      </c>
      <c r="P228" s="9" t="s">
        <v>377</v>
      </c>
      <c r="Q228" s="9" t="s">
        <v>378</v>
      </c>
      <c r="R228" s="9" t="s">
        <v>379</v>
      </c>
      <c r="S228" s="9" t="s">
        <v>380</v>
      </c>
      <c r="T228" s="9" t="s">
        <v>381</v>
      </c>
      <c r="U228" s="9" t="s">
        <v>382</v>
      </c>
      <c r="V228" s="9" t="s">
        <v>383</v>
      </c>
      <c r="W228" s="9" t="s">
        <v>396</v>
      </c>
      <c r="X228" s="9" t="s">
        <v>393</v>
      </c>
      <c r="Y228" s="9" t="s">
        <v>386</v>
      </c>
      <c r="Z228" s="9" t="s">
        <v>387</v>
      </c>
      <c r="AA228" s="9" t="s">
        <v>397</v>
      </c>
      <c r="AB228" s="9" t="s">
        <v>389</v>
      </c>
      <c r="AC228" s="9" t="s">
        <v>390</v>
      </c>
      <c r="AD228" s="9" t="s">
        <v>391</v>
      </c>
    </row>
    <row r="229" spans="1:30" ht="18.75" thickBot="1" x14ac:dyDescent="0.3">
      <c r="A229" s="8" t="s">
        <v>277</v>
      </c>
      <c r="B229" s="9" t="s">
        <v>274</v>
      </c>
      <c r="C229" s="9" t="s">
        <v>367</v>
      </c>
      <c r="D229" s="9" t="s">
        <v>274</v>
      </c>
      <c r="E229" s="9" t="s">
        <v>274</v>
      </c>
      <c r="F229" s="9" t="s">
        <v>398</v>
      </c>
      <c r="G229" s="9" t="s">
        <v>369</v>
      </c>
      <c r="H229" s="9" t="s">
        <v>370</v>
      </c>
      <c r="I229" s="9" t="s">
        <v>394</v>
      </c>
      <c r="J229" s="9" t="s">
        <v>399</v>
      </c>
      <c r="K229" s="9" t="s">
        <v>395</v>
      </c>
      <c r="L229" s="9" t="s">
        <v>374</v>
      </c>
      <c r="M229" s="9" t="s">
        <v>375</v>
      </c>
      <c r="N229" s="9" t="s">
        <v>368</v>
      </c>
      <c r="O229" s="9" t="s">
        <v>274</v>
      </c>
      <c r="P229" s="9" t="s">
        <v>377</v>
      </c>
      <c r="Q229" s="9" t="s">
        <v>378</v>
      </c>
      <c r="R229" s="9" t="s">
        <v>400</v>
      </c>
      <c r="S229" s="9" t="s">
        <v>380</v>
      </c>
      <c r="T229" s="9" t="s">
        <v>381</v>
      </c>
      <c r="U229" s="9" t="s">
        <v>382</v>
      </c>
      <c r="V229" s="9" t="s">
        <v>383</v>
      </c>
      <c r="W229" s="9" t="s">
        <v>401</v>
      </c>
      <c r="X229" s="9" t="s">
        <v>399</v>
      </c>
      <c r="Y229" s="9" t="s">
        <v>386</v>
      </c>
      <c r="Z229" s="9" t="s">
        <v>387</v>
      </c>
      <c r="AA229" s="9" t="s">
        <v>397</v>
      </c>
      <c r="AB229" s="9" t="s">
        <v>389</v>
      </c>
      <c r="AC229" s="9" t="s">
        <v>390</v>
      </c>
      <c r="AD229" s="9" t="s">
        <v>391</v>
      </c>
    </row>
    <row r="230" spans="1:30" ht="18.75" thickBot="1" x14ac:dyDescent="0.3">
      <c r="A230" s="8" t="s">
        <v>278</v>
      </c>
      <c r="B230" s="9" t="s">
        <v>274</v>
      </c>
      <c r="C230" s="9" t="s">
        <v>367</v>
      </c>
      <c r="D230" s="9" t="s">
        <v>274</v>
      </c>
      <c r="E230" s="9" t="s">
        <v>274</v>
      </c>
      <c r="F230" s="9" t="s">
        <v>398</v>
      </c>
      <c r="G230" s="9" t="s">
        <v>369</v>
      </c>
      <c r="H230" s="9" t="s">
        <v>370</v>
      </c>
      <c r="I230" s="9" t="s">
        <v>394</v>
      </c>
      <c r="J230" s="9" t="s">
        <v>399</v>
      </c>
      <c r="K230" s="9" t="s">
        <v>395</v>
      </c>
      <c r="L230" s="9" t="s">
        <v>374</v>
      </c>
      <c r="M230" s="9" t="s">
        <v>375</v>
      </c>
      <c r="N230" s="9" t="s">
        <v>368</v>
      </c>
      <c r="O230" s="9" t="s">
        <v>274</v>
      </c>
      <c r="P230" s="9" t="s">
        <v>377</v>
      </c>
      <c r="Q230" s="9" t="s">
        <v>378</v>
      </c>
      <c r="R230" s="9" t="s">
        <v>400</v>
      </c>
      <c r="S230" s="9" t="s">
        <v>380</v>
      </c>
      <c r="T230" s="9" t="s">
        <v>381</v>
      </c>
      <c r="U230" s="9" t="s">
        <v>382</v>
      </c>
      <c r="V230" s="9" t="s">
        <v>383</v>
      </c>
      <c r="W230" s="9" t="s">
        <v>401</v>
      </c>
      <c r="X230" s="9" t="s">
        <v>399</v>
      </c>
      <c r="Y230" s="9" t="s">
        <v>386</v>
      </c>
      <c r="Z230" s="9" t="s">
        <v>402</v>
      </c>
      <c r="AA230" s="9" t="s">
        <v>397</v>
      </c>
      <c r="AB230" s="9" t="s">
        <v>389</v>
      </c>
      <c r="AC230" s="9" t="s">
        <v>403</v>
      </c>
      <c r="AD230" s="9" t="s">
        <v>391</v>
      </c>
    </row>
    <row r="231" spans="1:30" ht="18.75" thickBot="1" x14ac:dyDescent="0.3">
      <c r="A231" s="8" t="s">
        <v>279</v>
      </c>
      <c r="B231" s="9" t="s">
        <v>274</v>
      </c>
      <c r="C231" s="9" t="s">
        <v>367</v>
      </c>
      <c r="D231" s="9" t="s">
        <v>274</v>
      </c>
      <c r="E231" s="9" t="s">
        <v>274</v>
      </c>
      <c r="F231" s="9" t="s">
        <v>398</v>
      </c>
      <c r="G231" s="9" t="s">
        <v>369</v>
      </c>
      <c r="H231" s="9" t="s">
        <v>370</v>
      </c>
      <c r="I231" s="9" t="s">
        <v>394</v>
      </c>
      <c r="J231" s="9" t="s">
        <v>399</v>
      </c>
      <c r="K231" s="9" t="s">
        <v>404</v>
      </c>
      <c r="L231" s="9" t="s">
        <v>374</v>
      </c>
      <c r="M231" s="9" t="s">
        <v>375</v>
      </c>
      <c r="N231" s="9" t="s">
        <v>368</v>
      </c>
      <c r="O231" s="9" t="s">
        <v>274</v>
      </c>
      <c r="P231" s="9" t="s">
        <v>377</v>
      </c>
      <c r="Q231" s="9" t="s">
        <v>378</v>
      </c>
      <c r="R231" s="9" t="s">
        <v>400</v>
      </c>
      <c r="S231" s="9" t="s">
        <v>380</v>
      </c>
      <c r="T231" s="9" t="s">
        <v>381</v>
      </c>
      <c r="U231" s="9" t="s">
        <v>382</v>
      </c>
      <c r="V231" s="9" t="s">
        <v>405</v>
      </c>
      <c r="W231" s="9" t="s">
        <v>401</v>
      </c>
      <c r="X231" s="9" t="s">
        <v>399</v>
      </c>
      <c r="Y231" s="9" t="s">
        <v>386</v>
      </c>
      <c r="Z231" s="9" t="s">
        <v>402</v>
      </c>
      <c r="AA231" s="9" t="s">
        <v>397</v>
      </c>
      <c r="AB231" s="9" t="s">
        <v>406</v>
      </c>
      <c r="AC231" s="9" t="s">
        <v>403</v>
      </c>
      <c r="AD231" s="9" t="s">
        <v>391</v>
      </c>
    </row>
    <row r="232" spans="1:30" ht="18.75" thickBot="1" x14ac:dyDescent="0.3">
      <c r="A232" s="8" t="s">
        <v>280</v>
      </c>
      <c r="B232" s="9" t="s">
        <v>274</v>
      </c>
      <c r="C232" s="9" t="s">
        <v>367</v>
      </c>
      <c r="D232" s="9" t="s">
        <v>274</v>
      </c>
      <c r="E232" s="9" t="s">
        <v>274</v>
      </c>
      <c r="F232" s="9" t="s">
        <v>398</v>
      </c>
      <c r="G232" s="9" t="s">
        <v>369</v>
      </c>
      <c r="H232" s="9" t="s">
        <v>407</v>
      </c>
      <c r="I232" s="9" t="s">
        <v>394</v>
      </c>
      <c r="J232" s="9" t="s">
        <v>399</v>
      </c>
      <c r="K232" s="9" t="s">
        <v>404</v>
      </c>
      <c r="L232" s="9" t="s">
        <v>374</v>
      </c>
      <c r="M232" s="9" t="s">
        <v>375</v>
      </c>
      <c r="N232" s="9" t="s">
        <v>368</v>
      </c>
      <c r="O232" s="9" t="s">
        <v>274</v>
      </c>
      <c r="P232" s="9" t="s">
        <v>377</v>
      </c>
      <c r="Q232" s="9" t="s">
        <v>378</v>
      </c>
      <c r="R232" s="9" t="s">
        <v>274</v>
      </c>
      <c r="S232" s="9" t="s">
        <v>380</v>
      </c>
      <c r="T232" s="9" t="s">
        <v>381</v>
      </c>
      <c r="U232" s="9" t="s">
        <v>382</v>
      </c>
      <c r="V232" s="9" t="s">
        <v>405</v>
      </c>
      <c r="W232" s="9" t="s">
        <v>401</v>
      </c>
      <c r="X232" s="9" t="s">
        <v>408</v>
      </c>
      <c r="Y232" s="9" t="s">
        <v>386</v>
      </c>
      <c r="Z232" s="9" t="s">
        <v>402</v>
      </c>
      <c r="AA232" s="9" t="s">
        <v>397</v>
      </c>
      <c r="AB232" s="9" t="s">
        <v>406</v>
      </c>
      <c r="AC232" s="9" t="s">
        <v>403</v>
      </c>
      <c r="AD232" s="9" t="s">
        <v>391</v>
      </c>
    </row>
    <row r="233" spans="1:30" ht="18.75" thickBot="1" x14ac:dyDescent="0.3">
      <c r="A233" s="8" t="s">
        <v>281</v>
      </c>
      <c r="B233" s="9" t="s">
        <v>274</v>
      </c>
      <c r="C233" s="9" t="s">
        <v>367</v>
      </c>
      <c r="D233" s="9" t="s">
        <v>274</v>
      </c>
      <c r="E233" s="9" t="s">
        <v>274</v>
      </c>
      <c r="F233" s="9" t="s">
        <v>398</v>
      </c>
      <c r="G233" s="9" t="s">
        <v>369</v>
      </c>
      <c r="H233" s="9" t="s">
        <v>407</v>
      </c>
      <c r="I233" s="9" t="s">
        <v>274</v>
      </c>
      <c r="J233" s="9" t="s">
        <v>399</v>
      </c>
      <c r="K233" s="9" t="s">
        <v>404</v>
      </c>
      <c r="L233" s="9" t="s">
        <v>409</v>
      </c>
      <c r="M233" s="9" t="s">
        <v>375</v>
      </c>
      <c r="N233" s="9" t="s">
        <v>368</v>
      </c>
      <c r="O233" s="9" t="s">
        <v>274</v>
      </c>
      <c r="P233" s="9" t="s">
        <v>377</v>
      </c>
      <c r="Q233" s="9" t="s">
        <v>378</v>
      </c>
      <c r="R233" s="9" t="s">
        <v>274</v>
      </c>
      <c r="S233" s="9" t="s">
        <v>380</v>
      </c>
      <c r="T233" s="9" t="s">
        <v>381</v>
      </c>
      <c r="U233" s="9" t="s">
        <v>382</v>
      </c>
      <c r="V233" s="9" t="s">
        <v>405</v>
      </c>
      <c r="W233" s="9" t="s">
        <v>410</v>
      </c>
      <c r="X233" s="9" t="s">
        <v>408</v>
      </c>
      <c r="Y233" s="9" t="s">
        <v>386</v>
      </c>
      <c r="Z233" s="9" t="s">
        <v>402</v>
      </c>
      <c r="AA233" s="9" t="s">
        <v>397</v>
      </c>
      <c r="AB233" s="9" t="s">
        <v>406</v>
      </c>
      <c r="AC233" s="9" t="s">
        <v>411</v>
      </c>
      <c r="AD233" s="9" t="s">
        <v>391</v>
      </c>
    </row>
    <row r="234" spans="1:30" ht="18.75" thickBot="1" x14ac:dyDescent="0.3">
      <c r="A234" s="8" t="s">
        <v>282</v>
      </c>
      <c r="B234" s="9" t="s">
        <v>274</v>
      </c>
      <c r="C234" s="9" t="s">
        <v>412</v>
      </c>
      <c r="D234" s="9" t="s">
        <v>274</v>
      </c>
      <c r="E234" s="9" t="s">
        <v>274</v>
      </c>
      <c r="F234" s="9" t="s">
        <v>398</v>
      </c>
      <c r="G234" s="9" t="s">
        <v>369</v>
      </c>
      <c r="H234" s="9" t="s">
        <v>407</v>
      </c>
      <c r="I234" s="9" t="s">
        <v>274</v>
      </c>
      <c r="J234" s="9" t="s">
        <v>399</v>
      </c>
      <c r="K234" s="9" t="s">
        <v>404</v>
      </c>
      <c r="L234" s="9" t="s">
        <v>409</v>
      </c>
      <c r="M234" s="9" t="s">
        <v>375</v>
      </c>
      <c r="N234" s="9" t="s">
        <v>368</v>
      </c>
      <c r="O234" s="9" t="s">
        <v>274</v>
      </c>
      <c r="P234" s="9" t="s">
        <v>377</v>
      </c>
      <c r="Q234" s="9" t="s">
        <v>378</v>
      </c>
      <c r="R234" s="9" t="s">
        <v>274</v>
      </c>
      <c r="S234" s="9" t="s">
        <v>380</v>
      </c>
      <c r="T234" s="9" t="s">
        <v>381</v>
      </c>
      <c r="U234" s="9" t="s">
        <v>382</v>
      </c>
      <c r="V234" s="9" t="s">
        <v>405</v>
      </c>
      <c r="W234" s="9" t="s">
        <v>410</v>
      </c>
      <c r="X234" s="9" t="s">
        <v>408</v>
      </c>
      <c r="Y234" s="9" t="s">
        <v>386</v>
      </c>
      <c r="Z234" s="9" t="s">
        <v>402</v>
      </c>
      <c r="AA234" s="9" t="s">
        <v>397</v>
      </c>
      <c r="AB234" s="9" t="s">
        <v>406</v>
      </c>
      <c r="AC234" s="9" t="s">
        <v>411</v>
      </c>
      <c r="AD234" s="9" t="s">
        <v>391</v>
      </c>
    </row>
    <row r="235" spans="1:30" ht="18.75" thickBot="1" x14ac:dyDescent="0.3">
      <c r="A235" s="8" t="s">
        <v>283</v>
      </c>
      <c r="B235" s="9" t="s">
        <v>274</v>
      </c>
      <c r="C235" s="9" t="s">
        <v>412</v>
      </c>
      <c r="D235" s="9" t="s">
        <v>274</v>
      </c>
      <c r="E235" s="9" t="s">
        <v>274</v>
      </c>
      <c r="F235" s="9" t="s">
        <v>398</v>
      </c>
      <c r="G235" s="9" t="s">
        <v>369</v>
      </c>
      <c r="H235" s="9" t="s">
        <v>407</v>
      </c>
      <c r="I235" s="9" t="s">
        <v>274</v>
      </c>
      <c r="J235" s="9" t="s">
        <v>399</v>
      </c>
      <c r="K235" s="9" t="s">
        <v>404</v>
      </c>
      <c r="L235" s="9" t="s">
        <v>409</v>
      </c>
      <c r="M235" s="9" t="s">
        <v>375</v>
      </c>
      <c r="N235" s="9" t="s">
        <v>368</v>
      </c>
      <c r="O235" s="9" t="s">
        <v>274</v>
      </c>
      <c r="P235" s="9" t="s">
        <v>377</v>
      </c>
      <c r="Q235" s="9" t="s">
        <v>378</v>
      </c>
      <c r="R235" s="9" t="s">
        <v>274</v>
      </c>
      <c r="S235" s="9" t="s">
        <v>380</v>
      </c>
      <c r="T235" s="9" t="s">
        <v>381</v>
      </c>
      <c r="U235" s="9" t="s">
        <v>382</v>
      </c>
      <c r="V235" s="9" t="s">
        <v>405</v>
      </c>
      <c r="W235" s="9" t="s">
        <v>410</v>
      </c>
      <c r="X235" s="9" t="s">
        <v>408</v>
      </c>
      <c r="Y235" s="9" t="s">
        <v>386</v>
      </c>
      <c r="Z235" s="9" t="s">
        <v>413</v>
      </c>
      <c r="AA235" s="9" t="s">
        <v>397</v>
      </c>
      <c r="AB235" s="9" t="s">
        <v>406</v>
      </c>
      <c r="AC235" s="9" t="s">
        <v>411</v>
      </c>
      <c r="AD235" s="9" t="s">
        <v>391</v>
      </c>
    </row>
    <row r="236" spans="1:30" ht="18.75" thickBot="1" x14ac:dyDescent="0.3">
      <c r="A236" s="8" t="s">
        <v>284</v>
      </c>
      <c r="B236" s="9" t="s">
        <v>274</v>
      </c>
      <c r="C236" s="9" t="s">
        <v>412</v>
      </c>
      <c r="D236" s="9" t="s">
        <v>274</v>
      </c>
      <c r="E236" s="9" t="s">
        <v>274</v>
      </c>
      <c r="F236" s="9" t="s">
        <v>398</v>
      </c>
      <c r="G236" s="9" t="s">
        <v>369</v>
      </c>
      <c r="H236" s="9" t="s">
        <v>407</v>
      </c>
      <c r="I236" s="9" t="s">
        <v>274</v>
      </c>
      <c r="J236" s="9" t="s">
        <v>399</v>
      </c>
      <c r="K236" s="9" t="s">
        <v>274</v>
      </c>
      <c r="L236" s="9" t="s">
        <v>409</v>
      </c>
      <c r="M236" s="9" t="s">
        <v>375</v>
      </c>
      <c r="N236" s="9" t="s">
        <v>368</v>
      </c>
      <c r="O236" s="9" t="s">
        <v>274</v>
      </c>
      <c r="P236" s="9" t="s">
        <v>377</v>
      </c>
      <c r="Q236" s="9" t="s">
        <v>378</v>
      </c>
      <c r="R236" s="9" t="s">
        <v>274</v>
      </c>
      <c r="S236" s="9" t="s">
        <v>380</v>
      </c>
      <c r="T236" s="9" t="s">
        <v>414</v>
      </c>
      <c r="U236" s="9" t="s">
        <v>382</v>
      </c>
      <c r="V236" s="9" t="s">
        <v>405</v>
      </c>
      <c r="W236" s="9" t="s">
        <v>415</v>
      </c>
      <c r="X236" s="9" t="s">
        <v>408</v>
      </c>
      <c r="Y236" s="9" t="s">
        <v>386</v>
      </c>
      <c r="Z236" s="9" t="s">
        <v>416</v>
      </c>
      <c r="AA236" s="9" t="s">
        <v>417</v>
      </c>
      <c r="AB236" s="9" t="s">
        <v>406</v>
      </c>
      <c r="AC236" s="9" t="s">
        <v>411</v>
      </c>
      <c r="AD236" s="9" t="s">
        <v>391</v>
      </c>
    </row>
    <row r="237" spans="1:30" ht="18.75" thickBot="1" x14ac:dyDescent="0.3">
      <c r="A237" s="8" t="s">
        <v>285</v>
      </c>
      <c r="B237" s="9" t="s">
        <v>274</v>
      </c>
      <c r="C237" s="9" t="s">
        <v>412</v>
      </c>
      <c r="D237" s="9" t="s">
        <v>274</v>
      </c>
      <c r="E237" s="9" t="s">
        <v>274</v>
      </c>
      <c r="F237" s="9" t="s">
        <v>398</v>
      </c>
      <c r="G237" s="9" t="s">
        <v>369</v>
      </c>
      <c r="H237" s="9" t="s">
        <v>407</v>
      </c>
      <c r="I237" s="9" t="s">
        <v>274</v>
      </c>
      <c r="J237" s="9" t="s">
        <v>399</v>
      </c>
      <c r="K237" s="9" t="s">
        <v>274</v>
      </c>
      <c r="L237" s="9" t="s">
        <v>409</v>
      </c>
      <c r="M237" s="9" t="s">
        <v>418</v>
      </c>
      <c r="N237" s="9" t="s">
        <v>368</v>
      </c>
      <c r="O237" s="9" t="s">
        <v>274</v>
      </c>
      <c r="P237" s="9" t="s">
        <v>377</v>
      </c>
      <c r="Q237" s="9" t="s">
        <v>378</v>
      </c>
      <c r="R237" s="9" t="s">
        <v>274</v>
      </c>
      <c r="S237" s="9" t="s">
        <v>419</v>
      </c>
      <c r="T237" s="9" t="s">
        <v>414</v>
      </c>
      <c r="U237" s="9" t="s">
        <v>382</v>
      </c>
      <c r="V237" s="9" t="s">
        <v>405</v>
      </c>
      <c r="W237" s="9" t="s">
        <v>415</v>
      </c>
      <c r="X237" s="9" t="s">
        <v>408</v>
      </c>
      <c r="Y237" s="9" t="s">
        <v>386</v>
      </c>
      <c r="Z237" s="9" t="s">
        <v>416</v>
      </c>
      <c r="AA237" s="9" t="s">
        <v>417</v>
      </c>
      <c r="AB237" s="9" t="s">
        <v>406</v>
      </c>
      <c r="AC237" s="9" t="s">
        <v>274</v>
      </c>
      <c r="AD237" s="9" t="s">
        <v>420</v>
      </c>
    </row>
    <row r="238" spans="1:30" ht="18.75" thickBot="1" x14ac:dyDescent="0.3">
      <c r="A238" s="8" t="s">
        <v>286</v>
      </c>
      <c r="B238" s="9" t="s">
        <v>274</v>
      </c>
      <c r="C238" s="9" t="s">
        <v>274</v>
      </c>
      <c r="D238" s="9" t="s">
        <v>274</v>
      </c>
      <c r="E238" s="9" t="s">
        <v>274</v>
      </c>
      <c r="F238" s="9" t="s">
        <v>398</v>
      </c>
      <c r="G238" s="9" t="s">
        <v>369</v>
      </c>
      <c r="H238" s="9" t="s">
        <v>407</v>
      </c>
      <c r="I238" s="9" t="s">
        <v>274</v>
      </c>
      <c r="J238" s="9" t="s">
        <v>399</v>
      </c>
      <c r="K238" s="9" t="s">
        <v>274</v>
      </c>
      <c r="L238" s="9" t="s">
        <v>409</v>
      </c>
      <c r="M238" s="9" t="s">
        <v>418</v>
      </c>
      <c r="N238" s="9" t="s">
        <v>368</v>
      </c>
      <c r="O238" s="9" t="s">
        <v>274</v>
      </c>
      <c r="P238" s="9" t="s">
        <v>377</v>
      </c>
      <c r="Q238" s="9" t="s">
        <v>378</v>
      </c>
      <c r="R238" s="9" t="s">
        <v>274</v>
      </c>
      <c r="S238" s="9" t="s">
        <v>421</v>
      </c>
      <c r="T238" s="9" t="s">
        <v>414</v>
      </c>
      <c r="U238" s="9" t="s">
        <v>382</v>
      </c>
      <c r="V238" s="9" t="s">
        <v>405</v>
      </c>
      <c r="W238" s="9" t="s">
        <v>274</v>
      </c>
      <c r="X238" s="9" t="s">
        <v>408</v>
      </c>
      <c r="Y238" s="9" t="s">
        <v>386</v>
      </c>
      <c r="Z238" s="9" t="s">
        <v>416</v>
      </c>
      <c r="AA238" s="9" t="s">
        <v>417</v>
      </c>
      <c r="AB238" s="9" t="s">
        <v>406</v>
      </c>
      <c r="AC238" s="9" t="s">
        <v>274</v>
      </c>
      <c r="AD238" s="9" t="s">
        <v>420</v>
      </c>
    </row>
    <row r="239" spans="1:30" ht="18.75" thickBot="1" x14ac:dyDescent="0.3">
      <c r="A239" s="8" t="s">
        <v>287</v>
      </c>
      <c r="B239" s="9" t="s">
        <v>274</v>
      </c>
      <c r="C239" s="9" t="s">
        <v>274</v>
      </c>
      <c r="D239" s="9" t="s">
        <v>274</v>
      </c>
      <c r="E239" s="9" t="s">
        <v>274</v>
      </c>
      <c r="F239" s="9" t="s">
        <v>398</v>
      </c>
      <c r="G239" s="9" t="s">
        <v>369</v>
      </c>
      <c r="H239" s="9" t="s">
        <v>422</v>
      </c>
      <c r="I239" s="9" t="s">
        <v>274</v>
      </c>
      <c r="J239" s="9" t="s">
        <v>274</v>
      </c>
      <c r="K239" s="9" t="s">
        <v>274</v>
      </c>
      <c r="L239" s="9" t="s">
        <v>409</v>
      </c>
      <c r="M239" s="9" t="s">
        <v>274</v>
      </c>
      <c r="N239" s="9" t="s">
        <v>274</v>
      </c>
      <c r="O239" s="9" t="s">
        <v>274</v>
      </c>
      <c r="P239" s="9" t="s">
        <v>377</v>
      </c>
      <c r="Q239" s="9" t="s">
        <v>378</v>
      </c>
      <c r="R239" s="9" t="s">
        <v>274</v>
      </c>
      <c r="S239" s="9" t="s">
        <v>421</v>
      </c>
      <c r="T239" s="9" t="s">
        <v>414</v>
      </c>
      <c r="U239" s="9" t="s">
        <v>382</v>
      </c>
      <c r="V239" s="9" t="s">
        <v>405</v>
      </c>
      <c r="W239" s="9" t="s">
        <v>274</v>
      </c>
      <c r="X239" s="9" t="s">
        <v>408</v>
      </c>
      <c r="Y239" s="9" t="s">
        <v>386</v>
      </c>
      <c r="Z239" s="9" t="s">
        <v>423</v>
      </c>
      <c r="AA239" s="9" t="s">
        <v>417</v>
      </c>
      <c r="AB239" s="9" t="s">
        <v>406</v>
      </c>
      <c r="AC239" s="9" t="s">
        <v>274</v>
      </c>
      <c r="AD239" s="9" t="s">
        <v>420</v>
      </c>
    </row>
    <row r="240" spans="1:30" ht="18.75" thickBot="1" x14ac:dyDescent="0.3">
      <c r="A240" s="8" t="s">
        <v>288</v>
      </c>
      <c r="B240" s="9" t="s">
        <v>274</v>
      </c>
      <c r="C240" s="9" t="s">
        <v>274</v>
      </c>
      <c r="D240" s="9" t="s">
        <v>274</v>
      </c>
      <c r="E240" s="9" t="s">
        <v>274</v>
      </c>
      <c r="F240" s="9" t="s">
        <v>398</v>
      </c>
      <c r="G240" s="9" t="s">
        <v>424</v>
      </c>
      <c r="H240" s="9" t="s">
        <v>422</v>
      </c>
      <c r="I240" s="9" t="s">
        <v>274</v>
      </c>
      <c r="J240" s="9" t="s">
        <v>274</v>
      </c>
      <c r="K240" s="9" t="s">
        <v>274</v>
      </c>
      <c r="L240" s="9" t="s">
        <v>409</v>
      </c>
      <c r="M240" s="9" t="s">
        <v>274</v>
      </c>
      <c r="N240" s="9" t="s">
        <v>274</v>
      </c>
      <c r="O240" s="9" t="s">
        <v>274</v>
      </c>
      <c r="P240" s="9" t="s">
        <v>377</v>
      </c>
      <c r="Q240" s="9" t="s">
        <v>378</v>
      </c>
      <c r="R240" s="9" t="s">
        <v>274</v>
      </c>
      <c r="S240" s="9" t="s">
        <v>421</v>
      </c>
      <c r="T240" s="9" t="s">
        <v>414</v>
      </c>
      <c r="U240" s="9" t="s">
        <v>382</v>
      </c>
      <c r="V240" s="9" t="s">
        <v>425</v>
      </c>
      <c r="W240" s="9" t="s">
        <v>274</v>
      </c>
      <c r="X240" s="9" t="s">
        <v>408</v>
      </c>
      <c r="Y240" s="9" t="s">
        <v>386</v>
      </c>
      <c r="Z240" s="9" t="s">
        <v>423</v>
      </c>
      <c r="AA240" s="9" t="s">
        <v>417</v>
      </c>
      <c r="AB240" s="9" t="s">
        <v>274</v>
      </c>
      <c r="AC240" s="9" t="s">
        <v>274</v>
      </c>
      <c r="AD240" s="9" t="s">
        <v>420</v>
      </c>
    </row>
    <row r="241" spans="1:30" ht="18.75" thickBot="1" x14ac:dyDescent="0.3">
      <c r="A241" s="8" t="s">
        <v>289</v>
      </c>
      <c r="B241" s="9" t="s">
        <v>274</v>
      </c>
      <c r="C241" s="9" t="s">
        <v>274</v>
      </c>
      <c r="D241" s="9" t="s">
        <v>274</v>
      </c>
      <c r="E241" s="9" t="s">
        <v>274</v>
      </c>
      <c r="F241" s="9" t="s">
        <v>398</v>
      </c>
      <c r="G241" s="9" t="s">
        <v>424</v>
      </c>
      <c r="H241" s="9" t="s">
        <v>422</v>
      </c>
      <c r="I241" s="9" t="s">
        <v>274</v>
      </c>
      <c r="J241" s="9" t="s">
        <v>274</v>
      </c>
      <c r="K241" s="9" t="s">
        <v>274</v>
      </c>
      <c r="L241" s="9" t="s">
        <v>409</v>
      </c>
      <c r="M241" s="9" t="s">
        <v>274</v>
      </c>
      <c r="N241" s="9" t="s">
        <v>274</v>
      </c>
      <c r="O241" s="9" t="s">
        <v>274</v>
      </c>
      <c r="P241" s="9" t="s">
        <v>274</v>
      </c>
      <c r="Q241" s="9" t="s">
        <v>378</v>
      </c>
      <c r="R241" s="9" t="s">
        <v>274</v>
      </c>
      <c r="S241" s="9" t="s">
        <v>421</v>
      </c>
      <c r="T241" s="9" t="s">
        <v>426</v>
      </c>
      <c r="U241" s="9" t="s">
        <v>382</v>
      </c>
      <c r="V241" s="9" t="s">
        <v>425</v>
      </c>
      <c r="W241" s="9" t="s">
        <v>274</v>
      </c>
      <c r="X241" s="9" t="s">
        <v>408</v>
      </c>
      <c r="Y241" s="9" t="s">
        <v>274</v>
      </c>
      <c r="Z241" s="9" t="s">
        <v>274</v>
      </c>
      <c r="AA241" s="9" t="s">
        <v>417</v>
      </c>
      <c r="AB241" s="9" t="s">
        <v>274</v>
      </c>
      <c r="AC241" s="9" t="s">
        <v>274</v>
      </c>
      <c r="AD241" s="9" t="s">
        <v>420</v>
      </c>
    </row>
    <row r="242" spans="1:30" ht="18.75" thickBot="1" x14ac:dyDescent="0.3">
      <c r="A242" s="8" t="s">
        <v>290</v>
      </c>
      <c r="B242" s="9" t="s">
        <v>274</v>
      </c>
      <c r="C242" s="9" t="s">
        <v>274</v>
      </c>
      <c r="D242" s="9" t="s">
        <v>274</v>
      </c>
      <c r="E242" s="9" t="s">
        <v>274</v>
      </c>
      <c r="F242" s="9" t="s">
        <v>398</v>
      </c>
      <c r="G242" s="9" t="s">
        <v>424</v>
      </c>
      <c r="H242" s="9" t="s">
        <v>422</v>
      </c>
      <c r="I242" s="9" t="s">
        <v>274</v>
      </c>
      <c r="J242" s="9" t="s">
        <v>274</v>
      </c>
      <c r="K242" s="9" t="s">
        <v>274</v>
      </c>
      <c r="L242" s="9" t="s">
        <v>409</v>
      </c>
      <c r="M242" s="9" t="s">
        <v>274</v>
      </c>
      <c r="N242" s="9" t="s">
        <v>274</v>
      </c>
      <c r="O242" s="9" t="s">
        <v>274</v>
      </c>
      <c r="P242" s="9" t="s">
        <v>274</v>
      </c>
      <c r="Q242" s="9" t="s">
        <v>378</v>
      </c>
      <c r="R242" s="9" t="s">
        <v>274</v>
      </c>
      <c r="S242" s="9" t="s">
        <v>421</v>
      </c>
      <c r="T242" s="9" t="s">
        <v>274</v>
      </c>
      <c r="U242" s="9" t="s">
        <v>382</v>
      </c>
      <c r="V242" s="9" t="s">
        <v>425</v>
      </c>
      <c r="W242" s="9" t="s">
        <v>274</v>
      </c>
      <c r="X242" s="9" t="s">
        <v>274</v>
      </c>
      <c r="Y242" s="9" t="s">
        <v>274</v>
      </c>
      <c r="Z242" s="9" t="s">
        <v>274</v>
      </c>
      <c r="AA242" s="9" t="s">
        <v>417</v>
      </c>
      <c r="AB242" s="9" t="s">
        <v>274</v>
      </c>
      <c r="AC242" s="9" t="s">
        <v>274</v>
      </c>
      <c r="AD242" s="9" t="s">
        <v>420</v>
      </c>
    </row>
    <row r="243" spans="1:30" ht="18.75" thickBot="1" x14ac:dyDescent="0.3">
      <c r="A243" s="8" t="s">
        <v>291</v>
      </c>
      <c r="B243" s="9" t="s">
        <v>274</v>
      </c>
      <c r="C243" s="9" t="s">
        <v>274</v>
      </c>
      <c r="D243" s="9" t="s">
        <v>274</v>
      </c>
      <c r="E243" s="9" t="s">
        <v>274</v>
      </c>
      <c r="F243" s="9" t="s">
        <v>398</v>
      </c>
      <c r="G243" s="9" t="s">
        <v>424</v>
      </c>
      <c r="H243" s="9" t="s">
        <v>274</v>
      </c>
      <c r="I243" s="9" t="s">
        <v>274</v>
      </c>
      <c r="J243" s="9" t="s">
        <v>274</v>
      </c>
      <c r="K243" s="9" t="s">
        <v>274</v>
      </c>
      <c r="L243" s="9" t="s">
        <v>274</v>
      </c>
      <c r="M243" s="9" t="s">
        <v>274</v>
      </c>
      <c r="N243" s="9" t="s">
        <v>274</v>
      </c>
      <c r="O243" s="9" t="s">
        <v>274</v>
      </c>
      <c r="P243" s="9" t="s">
        <v>274</v>
      </c>
      <c r="Q243" s="9" t="s">
        <v>378</v>
      </c>
      <c r="R243" s="9" t="s">
        <v>274</v>
      </c>
      <c r="S243" s="9" t="s">
        <v>274</v>
      </c>
      <c r="T243" s="9" t="s">
        <v>274</v>
      </c>
      <c r="U243" s="9" t="s">
        <v>274</v>
      </c>
      <c r="V243" s="9" t="s">
        <v>425</v>
      </c>
      <c r="W243" s="9" t="s">
        <v>274</v>
      </c>
      <c r="X243" s="9" t="s">
        <v>274</v>
      </c>
      <c r="Y243" s="9" t="s">
        <v>274</v>
      </c>
      <c r="Z243" s="9" t="s">
        <v>274</v>
      </c>
      <c r="AA243" s="9" t="s">
        <v>417</v>
      </c>
      <c r="AB243" s="9" t="s">
        <v>274</v>
      </c>
      <c r="AC243" s="9" t="s">
        <v>274</v>
      </c>
      <c r="AD243" s="9" t="s">
        <v>420</v>
      </c>
    </row>
    <row r="244" spans="1:30" ht="18.75" thickBot="1" x14ac:dyDescent="0.3">
      <c r="A244" s="8" t="s">
        <v>292</v>
      </c>
      <c r="B244" s="9" t="s">
        <v>274</v>
      </c>
      <c r="C244" s="9" t="s">
        <v>274</v>
      </c>
      <c r="D244" s="9" t="s">
        <v>274</v>
      </c>
      <c r="E244" s="9" t="s">
        <v>274</v>
      </c>
      <c r="F244" s="9" t="s">
        <v>398</v>
      </c>
      <c r="G244" s="9" t="s">
        <v>424</v>
      </c>
      <c r="H244" s="9" t="s">
        <v>274</v>
      </c>
      <c r="I244" s="9" t="s">
        <v>274</v>
      </c>
      <c r="J244" s="9" t="s">
        <v>274</v>
      </c>
      <c r="K244" s="9" t="s">
        <v>274</v>
      </c>
      <c r="L244" s="9" t="s">
        <v>274</v>
      </c>
      <c r="M244" s="9" t="s">
        <v>274</v>
      </c>
      <c r="N244" s="9" t="s">
        <v>274</v>
      </c>
      <c r="O244" s="9" t="s">
        <v>274</v>
      </c>
      <c r="P244" s="9" t="s">
        <v>274</v>
      </c>
      <c r="Q244" s="9" t="s">
        <v>274</v>
      </c>
      <c r="R244" s="9" t="s">
        <v>274</v>
      </c>
      <c r="S244" s="9" t="s">
        <v>274</v>
      </c>
      <c r="T244" s="9" t="s">
        <v>274</v>
      </c>
      <c r="U244" s="9" t="s">
        <v>274</v>
      </c>
      <c r="V244" s="9" t="s">
        <v>274</v>
      </c>
      <c r="W244" s="9" t="s">
        <v>274</v>
      </c>
      <c r="X244" s="9" t="s">
        <v>274</v>
      </c>
      <c r="Y244" s="9" t="s">
        <v>274</v>
      </c>
      <c r="Z244" s="9" t="s">
        <v>274</v>
      </c>
      <c r="AA244" s="9" t="s">
        <v>427</v>
      </c>
      <c r="AB244" s="9" t="s">
        <v>274</v>
      </c>
      <c r="AC244" s="9" t="s">
        <v>274</v>
      </c>
      <c r="AD244" s="9" t="s">
        <v>428</v>
      </c>
    </row>
    <row r="245" spans="1:30" ht="18.75" thickBot="1" x14ac:dyDescent="0.3">
      <c r="A245" s="8" t="s">
        <v>293</v>
      </c>
      <c r="B245" s="9" t="s">
        <v>274</v>
      </c>
      <c r="C245" s="9" t="s">
        <v>274</v>
      </c>
      <c r="D245" s="9" t="s">
        <v>274</v>
      </c>
      <c r="E245" s="9" t="s">
        <v>274</v>
      </c>
      <c r="F245" s="9" t="s">
        <v>274</v>
      </c>
      <c r="G245" s="9" t="s">
        <v>274</v>
      </c>
      <c r="H245" s="9" t="s">
        <v>274</v>
      </c>
      <c r="I245" s="9" t="s">
        <v>274</v>
      </c>
      <c r="J245" s="9" t="s">
        <v>274</v>
      </c>
      <c r="K245" s="9" t="s">
        <v>274</v>
      </c>
      <c r="L245" s="9" t="s">
        <v>274</v>
      </c>
      <c r="M245" s="9" t="s">
        <v>274</v>
      </c>
      <c r="N245" s="9" t="s">
        <v>274</v>
      </c>
      <c r="O245" s="9" t="s">
        <v>274</v>
      </c>
      <c r="P245" s="9" t="s">
        <v>274</v>
      </c>
      <c r="Q245" s="9" t="s">
        <v>274</v>
      </c>
      <c r="R245" s="9" t="s">
        <v>274</v>
      </c>
      <c r="S245" s="9" t="s">
        <v>274</v>
      </c>
      <c r="T245" s="9" t="s">
        <v>274</v>
      </c>
      <c r="U245" s="9" t="s">
        <v>274</v>
      </c>
      <c r="V245" s="9" t="s">
        <v>274</v>
      </c>
      <c r="W245" s="9" t="s">
        <v>274</v>
      </c>
      <c r="X245" s="9" t="s">
        <v>274</v>
      </c>
      <c r="Y245" s="9" t="s">
        <v>274</v>
      </c>
      <c r="Z245" s="9" t="s">
        <v>274</v>
      </c>
      <c r="AA245" s="9" t="s">
        <v>274</v>
      </c>
      <c r="AB245" s="9" t="s">
        <v>274</v>
      </c>
      <c r="AC245" s="9" t="s">
        <v>274</v>
      </c>
      <c r="AD245" s="9" t="s">
        <v>428</v>
      </c>
    </row>
    <row r="246" spans="1:30" ht="15.75" thickBot="1" x14ac:dyDescent="0.3">
      <c r="A246" s="8" t="s">
        <v>294</v>
      </c>
      <c r="B246" s="9" t="s">
        <v>274</v>
      </c>
      <c r="C246" s="9" t="s">
        <v>274</v>
      </c>
      <c r="D246" s="9" t="s">
        <v>274</v>
      </c>
      <c r="E246" s="9" t="s">
        <v>274</v>
      </c>
      <c r="F246" s="9" t="s">
        <v>274</v>
      </c>
      <c r="G246" s="9" t="s">
        <v>274</v>
      </c>
      <c r="H246" s="9" t="s">
        <v>274</v>
      </c>
      <c r="I246" s="9" t="s">
        <v>274</v>
      </c>
      <c r="J246" s="9" t="s">
        <v>274</v>
      </c>
      <c r="K246" s="9" t="s">
        <v>274</v>
      </c>
      <c r="L246" s="9" t="s">
        <v>274</v>
      </c>
      <c r="M246" s="9" t="s">
        <v>274</v>
      </c>
      <c r="N246" s="9" t="s">
        <v>274</v>
      </c>
      <c r="O246" s="9" t="s">
        <v>274</v>
      </c>
      <c r="P246" s="9" t="s">
        <v>274</v>
      </c>
      <c r="Q246" s="9" t="s">
        <v>274</v>
      </c>
      <c r="R246" s="9" t="s">
        <v>274</v>
      </c>
      <c r="S246" s="9" t="s">
        <v>274</v>
      </c>
      <c r="T246" s="9" t="s">
        <v>274</v>
      </c>
      <c r="U246" s="9" t="s">
        <v>274</v>
      </c>
      <c r="V246" s="9" t="s">
        <v>274</v>
      </c>
      <c r="W246" s="9" t="s">
        <v>274</v>
      </c>
      <c r="X246" s="9" t="s">
        <v>274</v>
      </c>
      <c r="Y246" s="9" t="s">
        <v>274</v>
      </c>
      <c r="Z246" s="9" t="s">
        <v>274</v>
      </c>
      <c r="AA246" s="9" t="s">
        <v>274</v>
      </c>
      <c r="AB246" s="9" t="s">
        <v>274</v>
      </c>
      <c r="AC246" s="9" t="s">
        <v>274</v>
      </c>
      <c r="AD246" s="9" t="s">
        <v>274</v>
      </c>
    </row>
    <row r="247" spans="1:30" ht="15.75" thickBot="1" x14ac:dyDescent="0.3">
      <c r="A247" s="8" t="s">
        <v>429</v>
      </c>
      <c r="B247" s="9" t="s">
        <v>274</v>
      </c>
      <c r="C247" s="9" t="s">
        <v>274</v>
      </c>
      <c r="D247" s="9" t="s">
        <v>274</v>
      </c>
      <c r="E247" s="9" t="s">
        <v>274</v>
      </c>
      <c r="F247" s="9" t="s">
        <v>274</v>
      </c>
      <c r="G247" s="9" t="s">
        <v>274</v>
      </c>
      <c r="H247" s="9" t="s">
        <v>274</v>
      </c>
      <c r="I247" s="9" t="s">
        <v>274</v>
      </c>
      <c r="J247" s="9" t="s">
        <v>274</v>
      </c>
      <c r="K247" s="9" t="s">
        <v>274</v>
      </c>
      <c r="L247" s="9" t="s">
        <v>274</v>
      </c>
      <c r="M247" s="9" t="s">
        <v>274</v>
      </c>
      <c r="N247" s="9" t="s">
        <v>274</v>
      </c>
      <c r="O247" s="9" t="s">
        <v>274</v>
      </c>
      <c r="P247" s="9" t="s">
        <v>274</v>
      </c>
      <c r="Q247" s="9" t="s">
        <v>274</v>
      </c>
      <c r="R247" s="9" t="s">
        <v>274</v>
      </c>
      <c r="S247" s="9" t="s">
        <v>274</v>
      </c>
      <c r="T247" s="9" t="s">
        <v>274</v>
      </c>
      <c r="U247" s="9" t="s">
        <v>274</v>
      </c>
      <c r="V247" s="9" t="s">
        <v>274</v>
      </c>
      <c r="W247" s="9" t="s">
        <v>274</v>
      </c>
      <c r="X247" s="9" t="s">
        <v>274</v>
      </c>
      <c r="Y247" s="9" t="s">
        <v>274</v>
      </c>
      <c r="Z247" s="9" t="s">
        <v>274</v>
      </c>
      <c r="AA247" s="9" t="s">
        <v>274</v>
      </c>
      <c r="AB247" s="9" t="s">
        <v>274</v>
      </c>
      <c r="AC247" s="9" t="s">
        <v>274</v>
      </c>
      <c r="AD247" s="9" t="s">
        <v>274</v>
      </c>
    </row>
    <row r="248" spans="1:30" ht="19.5" thickBot="1" x14ac:dyDescent="0.3">
      <c r="A248" s="4"/>
    </row>
    <row r="249" spans="1:30" ht="18.75" thickBot="1" x14ac:dyDescent="0.3">
      <c r="A249" s="8" t="s">
        <v>295</v>
      </c>
      <c r="B249" s="8" t="s">
        <v>327</v>
      </c>
      <c r="C249" s="8" t="s">
        <v>328</v>
      </c>
      <c r="D249" s="8" t="s">
        <v>329</v>
      </c>
      <c r="E249" s="8" t="s">
        <v>330</v>
      </c>
      <c r="F249" s="8" t="s">
        <v>331</v>
      </c>
      <c r="G249" s="8" t="s">
        <v>332</v>
      </c>
      <c r="H249" s="8" t="s">
        <v>333</v>
      </c>
      <c r="I249" s="8" t="s">
        <v>334</v>
      </c>
      <c r="J249" s="8" t="s">
        <v>335</v>
      </c>
      <c r="K249" s="8" t="s">
        <v>336</v>
      </c>
      <c r="L249" s="8" t="s">
        <v>337</v>
      </c>
      <c r="M249" s="8" t="s">
        <v>338</v>
      </c>
      <c r="N249" s="8" t="s">
        <v>339</v>
      </c>
      <c r="O249" s="8" t="s">
        <v>340</v>
      </c>
      <c r="P249" s="8" t="s">
        <v>341</v>
      </c>
      <c r="Q249" s="8" t="s">
        <v>342</v>
      </c>
      <c r="R249" s="8" t="s">
        <v>343</v>
      </c>
      <c r="S249" s="8" t="s">
        <v>344</v>
      </c>
      <c r="T249" s="8" t="s">
        <v>345</v>
      </c>
      <c r="U249" s="8" t="s">
        <v>346</v>
      </c>
      <c r="V249" s="8" t="s">
        <v>347</v>
      </c>
      <c r="W249" s="8" t="s">
        <v>348</v>
      </c>
      <c r="X249" s="8" t="s">
        <v>349</v>
      </c>
      <c r="Y249" s="8" t="s">
        <v>350</v>
      </c>
      <c r="Z249" s="8" t="s">
        <v>351</v>
      </c>
      <c r="AA249" s="8" t="s">
        <v>352</v>
      </c>
      <c r="AB249" s="8" t="s">
        <v>353</v>
      </c>
      <c r="AC249" s="8" t="s">
        <v>354</v>
      </c>
      <c r="AD249" s="8" t="s">
        <v>355</v>
      </c>
    </row>
    <row r="250" spans="1:30" ht="15.75" thickBot="1" x14ac:dyDescent="0.3">
      <c r="A250" s="8" t="s">
        <v>273</v>
      </c>
      <c r="B250" s="9">
        <v>0</v>
      </c>
      <c r="C250" s="9">
        <v>282.10000000000002</v>
      </c>
      <c r="D250" s="9">
        <v>0</v>
      </c>
      <c r="E250" s="9">
        <v>0</v>
      </c>
      <c r="F250" s="9">
        <v>207.5</v>
      </c>
      <c r="G250" s="9">
        <v>1576.8</v>
      </c>
      <c r="H250" s="9">
        <v>978.1</v>
      </c>
      <c r="I250" s="9">
        <v>1074.5999999999999</v>
      </c>
      <c r="J250" s="9">
        <v>756.1</v>
      </c>
      <c r="K250" s="9">
        <v>909</v>
      </c>
      <c r="L250" s="9">
        <v>485.9</v>
      </c>
      <c r="M250" s="9">
        <v>360.3</v>
      </c>
      <c r="N250" s="9">
        <v>273</v>
      </c>
      <c r="O250" s="9">
        <v>0</v>
      </c>
      <c r="P250" s="9">
        <v>419.5</v>
      </c>
      <c r="Q250" s="9">
        <v>208.4</v>
      </c>
      <c r="R250" s="9">
        <v>414</v>
      </c>
      <c r="S250" s="9">
        <v>492.2</v>
      </c>
      <c r="T250" s="9">
        <v>1540.4</v>
      </c>
      <c r="U250" s="9">
        <v>577.79999999999995</v>
      </c>
      <c r="V250" s="9">
        <v>1294.8</v>
      </c>
      <c r="W250" s="9">
        <v>2531.3000000000002</v>
      </c>
      <c r="X250" s="9">
        <v>2184.6</v>
      </c>
      <c r="Y250" s="9">
        <v>1202.9000000000001</v>
      </c>
      <c r="Z250" s="9">
        <v>3179.1</v>
      </c>
      <c r="AA250" s="9">
        <v>1033.5999999999999</v>
      </c>
      <c r="AB250" s="9">
        <v>510.4</v>
      </c>
      <c r="AC250" s="9">
        <v>917.2</v>
      </c>
      <c r="AD250" s="9">
        <v>797.1</v>
      </c>
    </row>
    <row r="251" spans="1:30" ht="15.75" thickBot="1" x14ac:dyDescent="0.3">
      <c r="A251" s="8" t="s">
        <v>275</v>
      </c>
      <c r="B251" s="9">
        <v>0</v>
      </c>
      <c r="C251" s="9">
        <v>282.10000000000002</v>
      </c>
      <c r="D251" s="9">
        <v>0</v>
      </c>
      <c r="E251" s="9">
        <v>0</v>
      </c>
      <c r="F251" s="9">
        <v>207.5</v>
      </c>
      <c r="G251" s="9">
        <v>1576.8</v>
      </c>
      <c r="H251" s="9">
        <v>978.1</v>
      </c>
      <c r="I251" s="9">
        <v>994.5</v>
      </c>
      <c r="J251" s="9">
        <v>756.1</v>
      </c>
      <c r="K251" s="9">
        <v>909</v>
      </c>
      <c r="L251" s="9">
        <v>485.9</v>
      </c>
      <c r="M251" s="9">
        <v>360.3</v>
      </c>
      <c r="N251" s="9">
        <v>273</v>
      </c>
      <c r="O251" s="9">
        <v>0</v>
      </c>
      <c r="P251" s="9">
        <v>419.5</v>
      </c>
      <c r="Q251" s="9">
        <v>208.4</v>
      </c>
      <c r="R251" s="9">
        <v>414</v>
      </c>
      <c r="S251" s="9">
        <v>492.2</v>
      </c>
      <c r="T251" s="9">
        <v>1540.4</v>
      </c>
      <c r="U251" s="9">
        <v>577.79999999999995</v>
      </c>
      <c r="V251" s="9">
        <v>1294.8</v>
      </c>
      <c r="W251" s="9">
        <v>2526.8000000000002</v>
      </c>
      <c r="X251" s="9">
        <v>1454.9</v>
      </c>
      <c r="Y251" s="9">
        <v>1202.9000000000001</v>
      </c>
      <c r="Z251" s="9">
        <v>3179.1</v>
      </c>
      <c r="AA251" s="9">
        <v>1033.5999999999999</v>
      </c>
      <c r="AB251" s="9">
        <v>510.4</v>
      </c>
      <c r="AC251" s="9">
        <v>917.2</v>
      </c>
      <c r="AD251" s="9">
        <v>797.1</v>
      </c>
    </row>
    <row r="252" spans="1:30" ht="15.75" thickBot="1" x14ac:dyDescent="0.3">
      <c r="A252" s="8" t="s">
        <v>276</v>
      </c>
      <c r="B252" s="9">
        <v>0</v>
      </c>
      <c r="C252" s="9">
        <v>282.10000000000002</v>
      </c>
      <c r="D252" s="9">
        <v>0</v>
      </c>
      <c r="E252" s="9">
        <v>0</v>
      </c>
      <c r="F252" s="9">
        <v>207.5</v>
      </c>
      <c r="G252" s="9">
        <v>1576.8</v>
      </c>
      <c r="H252" s="9">
        <v>978.1</v>
      </c>
      <c r="I252" s="9">
        <v>985.4</v>
      </c>
      <c r="J252" s="9">
        <v>756.1</v>
      </c>
      <c r="K252" s="9">
        <v>185.6</v>
      </c>
      <c r="L252" s="9">
        <v>485.9</v>
      </c>
      <c r="M252" s="9">
        <v>360.3</v>
      </c>
      <c r="N252" s="9">
        <v>207.5</v>
      </c>
      <c r="O252" s="9">
        <v>0</v>
      </c>
      <c r="P252" s="9">
        <v>419.5</v>
      </c>
      <c r="Q252" s="9">
        <v>208.4</v>
      </c>
      <c r="R252" s="9">
        <v>414</v>
      </c>
      <c r="S252" s="9">
        <v>492.2</v>
      </c>
      <c r="T252" s="9">
        <v>1540.4</v>
      </c>
      <c r="U252" s="9">
        <v>577.79999999999995</v>
      </c>
      <c r="V252" s="9">
        <v>1294.8</v>
      </c>
      <c r="W252" s="9">
        <v>2150.1</v>
      </c>
      <c r="X252" s="9">
        <v>1454.9</v>
      </c>
      <c r="Y252" s="9">
        <v>1202.9000000000001</v>
      </c>
      <c r="Z252" s="9">
        <v>3179.1</v>
      </c>
      <c r="AA252" s="9">
        <v>890.8</v>
      </c>
      <c r="AB252" s="9">
        <v>510.4</v>
      </c>
      <c r="AC252" s="9">
        <v>917.2</v>
      </c>
      <c r="AD252" s="9">
        <v>797.1</v>
      </c>
    </row>
    <row r="253" spans="1:30" ht="15.75" thickBot="1" x14ac:dyDescent="0.3">
      <c r="A253" s="8" t="s">
        <v>277</v>
      </c>
      <c r="B253" s="9">
        <v>0</v>
      </c>
      <c r="C253" s="9">
        <v>282.10000000000002</v>
      </c>
      <c r="D253" s="9">
        <v>0</v>
      </c>
      <c r="E253" s="9">
        <v>0</v>
      </c>
      <c r="F253" s="9">
        <v>88.3</v>
      </c>
      <c r="G253" s="9">
        <v>1576.8</v>
      </c>
      <c r="H253" s="9">
        <v>978.1</v>
      </c>
      <c r="I253" s="9">
        <v>985.4</v>
      </c>
      <c r="J253" s="9">
        <v>381.2</v>
      </c>
      <c r="K253" s="9">
        <v>185.6</v>
      </c>
      <c r="L253" s="9">
        <v>485.9</v>
      </c>
      <c r="M253" s="9">
        <v>360.3</v>
      </c>
      <c r="N253" s="9">
        <v>207.5</v>
      </c>
      <c r="O253" s="9">
        <v>0</v>
      </c>
      <c r="P253" s="9">
        <v>419.5</v>
      </c>
      <c r="Q253" s="9">
        <v>208.4</v>
      </c>
      <c r="R253" s="9">
        <v>155.6</v>
      </c>
      <c r="S253" s="9">
        <v>492.2</v>
      </c>
      <c r="T253" s="9">
        <v>1540.4</v>
      </c>
      <c r="U253" s="9">
        <v>577.79999999999995</v>
      </c>
      <c r="V253" s="9">
        <v>1294.8</v>
      </c>
      <c r="W253" s="9">
        <v>891.7</v>
      </c>
      <c r="X253" s="9">
        <v>381.2</v>
      </c>
      <c r="Y253" s="9">
        <v>1202.9000000000001</v>
      </c>
      <c r="Z253" s="9">
        <v>3179.1</v>
      </c>
      <c r="AA253" s="9">
        <v>890.8</v>
      </c>
      <c r="AB253" s="9">
        <v>510.4</v>
      </c>
      <c r="AC253" s="9">
        <v>917.2</v>
      </c>
      <c r="AD253" s="9">
        <v>797.1</v>
      </c>
    </row>
    <row r="254" spans="1:30" ht="15.75" thickBot="1" x14ac:dyDescent="0.3">
      <c r="A254" s="8" t="s">
        <v>278</v>
      </c>
      <c r="B254" s="9">
        <v>0</v>
      </c>
      <c r="C254" s="9">
        <v>282.10000000000002</v>
      </c>
      <c r="D254" s="9">
        <v>0</v>
      </c>
      <c r="E254" s="9">
        <v>0</v>
      </c>
      <c r="F254" s="9">
        <v>88.3</v>
      </c>
      <c r="G254" s="9">
        <v>1576.8</v>
      </c>
      <c r="H254" s="9">
        <v>978.1</v>
      </c>
      <c r="I254" s="9">
        <v>985.4</v>
      </c>
      <c r="J254" s="9">
        <v>381.2</v>
      </c>
      <c r="K254" s="9">
        <v>185.6</v>
      </c>
      <c r="L254" s="9">
        <v>485.9</v>
      </c>
      <c r="M254" s="9">
        <v>360.3</v>
      </c>
      <c r="N254" s="9">
        <v>207.5</v>
      </c>
      <c r="O254" s="9">
        <v>0</v>
      </c>
      <c r="P254" s="9">
        <v>419.5</v>
      </c>
      <c r="Q254" s="9">
        <v>208.4</v>
      </c>
      <c r="R254" s="9">
        <v>155.6</v>
      </c>
      <c r="S254" s="9">
        <v>492.2</v>
      </c>
      <c r="T254" s="9">
        <v>1540.4</v>
      </c>
      <c r="U254" s="9">
        <v>577.79999999999995</v>
      </c>
      <c r="V254" s="9">
        <v>1294.8</v>
      </c>
      <c r="W254" s="9">
        <v>891.7</v>
      </c>
      <c r="X254" s="9">
        <v>381.2</v>
      </c>
      <c r="Y254" s="9">
        <v>1202.9000000000001</v>
      </c>
      <c r="Z254" s="9">
        <v>1920.8</v>
      </c>
      <c r="AA254" s="9">
        <v>890.8</v>
      </c>
      <c r="AB254" s="9">
        <v>510.4</v>
      </c>
      <c r="AC254" s="9">
        <v>579.6</v>
      </c>
      <c r="AD254" s="9">
        <v>797.1</v>
      </c>
    </row>
    <row r="255" spans="1:30" ht="15.75" thickBot="1" x14ac:dyDescent="0.3">
      <c r="A255" s="8" t="s">
        <v>279</v>
      </c>
      <c r="B255" s="9">
        <v>0</v>
      </c>
      <c r="C255" s="9">
        <v>282.10000000000002</v>
      </c>
      <c r="D255" s="9">
        <v>0</v>
      </c>
      <c r="E255" s="9">
        <v>0</v>
      </c>
      <c r="F255" s="9">
        <v>88.3</v>
      </c>
      <c r="G255" s="9">
        <v>1576.8</v>
      </c>
      <c r="H255" s="9">
        <v>978.1</v>
      </c>
      <c r="I255" s="9">
        <v>985.4</v>
      </c>
      <c r="J255" s="9">
        <v>381.2</v>
      </c>
      <c r="K255" s="9">
        <v>141.9</v>
      </c>
      <c r="L255" s="9">
        <v>485.9</v>
      </c>
      <c r="M255" s="9">
        <v>360.3</v>
      </c>
      <c r="N255" s="9">
        <v>207.5</v>
      </c>
      <c r="O255" s="9">
        <v>0</v>
      </c>
      <c r="P255" s="9">
        <v>419.5</v>
      </c>
      <c r="Q255" s="9">
        <v>208.4</v>
      </c>
      <c r="R255" s="9">
        <v>155.6</v>
      </c>
      <c r="S255" s="9">
        <v>492.2</v>
      </c>
      <c r="T255" s="9">
        <v>1540.4</v>
      </c>
      <c r="U255" s="9">
        <v>577.79999999999995</v>
      </c>
      <c r="V255" s="9">
        <v>687</v>
      </c>
      <c r="W255" s="9">
        <v>891.7</v>
      </c>
      <c r="X255" s="9">
        <v>381.2</v>
      </c>
      <c r="Y255" s="9">
        <v>1202.9000000000001</v>
      </c>
      <c r="Z255" s="9">
        <v>1920.8</v>
      </c>
      <c r="AA255" s="9">
        <v>890.8</v>
      </c>
      <c r="AB255" s="9">
        <v>145.6</v>
      </c>
      <c r="AC255" s="9">
        <v>579.6</v>
      </c>
      <c r="AD255" s="9">
        <v>797.1</v>
      </c>
    </row>
    <row r="256" spans="1:30" ht="15.75" thickBot="1" x14ac:dyDescent="0.3">
      <c r="A256" s="8" t="s">
        <v>280</v>
      </c>
      <c r="B256" s="9">
        <v>0</v>
      </c>
      <c r="C256" s="9">
        <v>282.10000000000002</v>
      </c>
      <c r="D256" s="9">
        <v>0</v>
      </c>
      <c r="E256" s="9">
        <v>0</v>
      </c>
      <c r="F256" s="9">
        <v>88.3</v>
      </c>
      <c r="G256" s="9">
        <v>1576.8</v>
      </c>
      <c r="H256" s="9">
        <v>897.1</v>
      </c>
      <c r="I256" s="9">
        <v>985.4</v>
      </c>
      <c r="J256" s="9">
        <v>381.2</v>
      </c>
      <c r="K256" s="9">
        <v>141.9</v>
      </c>
      <c r="L256" s="9">
        <v>485.9</v>
      </c>
      <c r="M256" s="9">
        <v>360.3</v>
      </c>
      <c r="N256" s="9">
        <v>207.5</v>
      </c>
      <c r="O256" s="9">
        <v>0</v>
      </c>
      <c r="P256" s="9">
        <v>419.5</v>
      </c>
      <c r="Q256" s="9">
        <v>208.4</v>
      </c>
      <c r="R256" s="9">
        <v>0</v>
      </c>
      <c r="S256" s="9">
        <v>492.2</v>
      </c>
      <c r="T256" s="9">
        <v>1540.4</v>
      </c>
      <c r="U256" s="9">
        <v>577.79999999999995</v>
      </c>
      <c r="V256" s="9">
        <v>687</v>
      </c>
      <c r="W256" s="9">
        <v>891.7</v>
      </c>
      <c r="X256" s="9">
        <v>10</v>
      </c>
      <c r="Y256" s="9">
        <v>1202.9000000000001</v>
      </c>
      <c r="Z256" s="9">
        <v>1920.8</v>
      </c>
      <c r="AA256" s="9">
        <v>890.8</v>
      </c>
      <c r="AB256" s="9">
        <v>145.6</v>
      </c>
      <c r="AC256" s="9">
        <v>579.6</v>
      </c>
      <c r="AD256" s="9">
        <v>797.1</v>
      </c>
    </row>
    <row r="257" spans="1:30" ht="15.75" thickBot="1" x14ac:dyDescent="0.3">
      <c r="A257" s="8" t="s">
        <v>281</v>
      </c>
      <c r="B257" s="9">
        <v>0</v>
      </c>
      <c r="C257" s="9">
        <v>282.10000000000002</v>
      </c>
      <c r="D257" s="9">
        <v>0</v>
      </c>
      <c r="E257" s="9">
        <v>0</v>
      </c>
      <c r="F257" s="9">
        <v>88.3</v>
      </c>
      <c r="G257" s="9">
        <v>1576.8</v>
      </c>
      <c r="H257" s="9">
        <v>897.1</v>
      </c>
      <c r="I257" s="9">
        <v>0</v>
      </c>
      <c r="J257" s="9">
        <v>381.2</v>
      </c>
      <c r="K257" s="9">
        <v>141.9</v>
      </c>
      <c r="L257" s="9">
        <v>76.400000000000006</v>
      </c>
      <c r="M257" s="9">
        <v>360.3</v>
      </c>
      <c r="N257" s="9">
        <v>207.5</v>
      </c>
      <c r="O257" s="9">
        <v>0</v>
      </c>
      <c r="P257" s="9">
        <v>419.5</v>
      </c>
      <c r="Q257" s="9">
        <v>208.4</v>
      </c>
      <c r="R257" s="9">
        <v>0</v>
      </c>
      <c r="S257" s="9">
        <v>492.2</v>
      </c>
      <c r="T257" s="9">
        <v>1540.4</v>
      </c>
      <c r="U257" s="9">
        <v>577.79999999999995</v>
      </c>
      <c r="V257" s="9">
        <v>687</v>
      </c>
      <c r="W257" s="9">
        <v>686.1</v>
      </c>
      <c r="X257" s="9">
        <v>10</v>
      </c>
      <c r="Y257" s="9">
        <v>1202.9000000000001</v>
      </c>
      <c r="Z257" s="9">
        <v>1920.8</v>
      </c>
      <c r="AA257" s="9">
        <v>890.8</v>
      </c>
      <c r="AB257" s="9">
        <v>145.6</v>
      </c>
      <c r="AC257" s="9">
        <v>515.9</v>
      </c>
      <c r="AD257" s="9">
        <v>797.1</v>
      </c>
    </row>
    <row r="258" spans="1:30" ht="15.75" thickBot="1" x14ac:dyDescent="0.3">
      <c r="A258" s="8" t="s">
        <v>282</v>
      </c>
      <c r="B258" s="9">
        <v>0</v>
      </c>
      <c r="C258" s="9">
        <v>255.7</v>
      </c>
      <c r="D258" s="9">
        <v>0</v>
      </c>
      <c r="E258" s="9">
        <v>0</v>
      </c>
      <c r="F258" s="9">
        <v>88.3</v>
      </c>
      <c r="G258" s="9">
        <v>1576.8</v>
      </c>
      <c r="H258" s="9">
        <v>897.1</v>
      </c>
      <c r="I258" s="9">
        <v>0</v>
      </c>
      <c r="J258" s="9">
        <v>381.2</v>
      </c>
      <c r="K258" s="9">
        <v>141.9</v>
      </c>
      <c r="L258" s="9">
        <v>76.400000000000006</v>
      </c>
      <c r="M258" s="9">
        <v>360.3</v>
      </c>
      <c r="N258" s="9">
        <v>207.5</v>
      </c>
      <c r="O258" s="9">
        <v>0</v>
      </c>
      <c r="P258" s="9">
        <v>419.5</v>
      </c>
      <c r="Q258" s="9">
        <v>208.4</v>
      </c>
      <c r="R258" s="9">
        <v>0</v>
      </c>
      <c r="S258" s="9">
        <v>492.2</v>
      </c>
      <c r="T258" s="9">
        <v>1540.4</v>
      </c>
      <c r="U258" s="9">
        <v>577.79999999999995</v>
      </c>
      <c r="V258" s="9">
        <v>687</v>
      </c>
      <c r="W258" s="9">
        <v>686.1</v>
      </c>
      <c r="X258" s="9">
        <v>10</v>
      </c>
      <c r="Y258" s="9">
        <v>1202.9000000000001</v>
      </c>
      <c r="Z258" s="9">
        <v>1920.8</v>
      </c>
      <c r="AA258" s="9">
        <v>890.8</v>
      </c>
      <c r="AB258" s="9">
        <v>145.6</v>
      </c>
      <c r="AC258" s="9">
        <v>515.9</v>
      </c>
      <c r="AD258" s="9">
        <v>797.1</v>
      </c>
    </row>
    <row r="259" spans="1:30" ht="15.75" thickBot="1" x14ac:dyDescent="0.3">
      <c r="A259" s="8" t="s">
        <v>283</v>
      </c>
      <c r="B259" s="9">
        <v>0</v>
      </c>
      <c r="C259" s="9">
        <v>255.7</v>
      </c>
      <c r="D259" s="9">
        <v>0</v>
      </c>
      <c r="E259" s="9">
        <v>0</v>
      </c>
      <c r="F259" s="9">
        <v>88.3</v>
      </c>
      <c r="G259" s="9">
        <v>1576.8</v>
      </c>
      <c r="H259" s="9">
        <v>897.1</v>
      </c>
      <c r="I259" s="9">
        <v>0</v>
      </c>
      <c r="J259" s="9">
        <v>381.2</v>
      </c>
      <c r="K259" s="9">
        <v>141.9</v>
      </c>
      <c r="L259" s="9">
        <v>76.400000000000006</v>
      </c>
      <c r="M259" s="9">
        <v>360.3</v>
      </c>
      <c r="N259" s="9">
        <v>207.5</v>
      </c>
      <c r="O259" s="9">
        <v>0</v>
      </c>
      <c r="P259" s="9">
        <v>419.5</v>
      </c>
      <c r="Q259" s="9">
        <v>208.4</v>
      </c>
      <c r="R259" s="9">
        <v>0</v>
      </c>
      <c r="S259" s="9">
        <v>492.2</v>
      </c>
      <c r="T259" s="9">
        <v>1540.4</v>
      </c>
      <c r="U259" s="9">
        <v>577.79999999999995</v>
      </c>
      <c r="V259" s="9">
        <v>687</v>
      </c>
      <c r="W259" s="9">
        <v>686.1</v>
      </c>
      <c r="X259" s="9">
        <v>10</v>
      </c>
      <c r="Y259" s="9">
        <v>1202.9000000000001</v>
      </c>
      <c r="Z259" s="9">
        <v>1833.4</v>
      </c>
      <c r="AA259" s="9">
        <v>890.8</v>
      </c>
      <c r="AB259" s="9">
        <v>145.6</v>
      </c>
      <c r="AC259" s="9">
        <v>515.9</v>
      </c>
      <c r="AD259" s="9">
        <v>797.1</v>
      </c>
    </row>
    <row r="260" spans="1:30" ht="15.75" thickBot="1" x14ac:dyDescent="0.3">
      <c r="A260" s="8" t="s">
        <v>284</v>
      </c>
      <c r="B260" s="9">
        <v>0</v>
      </c>
      <c r="C260" s="9">
        <v>255.7</v>
      </c>
      <c r="D260" s="9">
        <v>0</v>
      </c>
      <c r="E260" s="9">
        <v>0</v>
      </c>
      <c r="F260" s="9">
        <v>88.3</v>
      </c>
      <c r="G260" s="9">
        <v>1576.8</v>
      </c>
      <c r="H260" s="9">
        <v>897.1</v>
      </c>
      <c r="I260" s="9">
        <v>0</v>
      </c>
      <c r="J260" s="9">
        <v>381.2</v>
      </c>
      <c r="K260" s="9">
        <v>0</v>
      </c>
      <c r="L260" s="9">
        <v>76.400000000000006</v>
      </c>
      <c r="M260" s="9">
        <v>360.3</v>
      </c>
      <c r="N260" s="9">
        <v>207.5</v>
      </c>
      <c r="O260" s="9">
        <v>0</v>
      </c>
      <c r="P260" s="9">
        <v>419.5</v>
      </c>
      <c r="Q260" s="9">
        <v>208.4</v>
      </c>
      <c r="R260" s="9">
        <v>0</v>
      </c>
      <c r="S260" s="9">
        <v>492.2</v>
      </c>
      <c r="T260" s="9">
        <v>952.6</v>
      </c>
      <c r="U260" s="9">
        <v>577.79999999999995</v>
      </c>
      <c r="V260" s="9">
        <v>687</v>
      </c>
      <c r="W260" s="9">
        <v>206.5</v>
      </c>
      <c r="X260" s="9">
        <v>10</v>
      </c>
      <c r="Y260" s="9">
        <v>1202.9000000000001</v>
      </c>
      <c r="Z260" s="9">
        <v>1338.4</v>
      </c>
      <c r="AA260" s="9">
        <v>274.8</v>
      </c>
      <c r="AB260" s="9">
        <v>145.6</v>
      </c>
      <c r="AC260" s="9">
        <v>515.9</v>
      </c>
      <c r="AD260" s="9">
        <v>797.1</v>
      </c>
    </row>
    <row r="261" spans="1:30" ht="15.75" thickBot="1" x14ac:dyDescent="0.3">
      <c r="A261" s="8" t="s">
        <v>285</v>
      </c>
      <c r="B261" s="9">
        <v>0</v>
      </c>
      <c r="C261" s="9">
        <v>255.7</v>
      </c>
      <c r="D261" s="9">
        <v>0</v>
      </c>
      <c r="E261" s="9">
        <v>0</v>
      </c>
      <c r="F261" s="9">
        <v>88.3</v>
      </c>
      <c r="G261" s="9">
        <v>1576.8</v>
      </c>
      <c r="H261" s="9">
        <v>897.1</v>
      </c>
      <c r="I261" s="9">
        <v>0</v>
      </c>
      <c r="J261" s="9">
        <v>381.2</v>
      </c>
      <c r="K261" s="9">
        <v>0</v>
      </c>
      <c r="L261" s="9">
        <v>76.400000000000006</v>
      </c>
      <c r="M261" s="9">
        <v>192</v>
      </c>
      <c r="N261" s="9">
        <v>207.5</v>
      </c>
      <c r="O261" s="9">
        <v>0</v>
      </c>
      <c r="P261" s="9">
        <v>419.5</v>
      </c>
      <c r="Q261" s="9">
        <v>208.4</v>
      </c>
      <c r="R261" s="9">
        <v>0</v>
      </c>
      <c r="S261" s="9">
        <v>370.3</v>
      </c>
      <c r="T261" s="9">
        <v>952.6</v>
      </c>
      <c r="U261" s="9">
        <v>577.79999999999995</v>
      </c>
      <c r="V261" s="9">
        <v>687</v>
      </c>
      <c r="W261" s="9">
        <v>206.5</v>
      </c>
      <c r="X261" s="9">
        <v>10</v>
      </c>
      <c r="Y261" s="9">
        <v>1202.9000000000001</v>
      </c>
      <c r="Z261" s="9">
        <v>1338.4</v>
      </c>
      <c r="AA261" s="9">
        <v>274.8</v>
      </c>
      <c r="AB261" s="9">
        <v>145.6</v>
      </c>
      <c r="AC261" s="9">
        <v>0</v>
      </c>
      <c r="AD261" s="9">
        <v>243.8</v>
      </c>
    </row>
    <row r="262" spans="1:30" ht="15.75" thickBot="1" x14ac:dyDescent="0.3">
      <c r="A262" s="8" t="s">
        <v>286</v>
      </c>
      <c r="B262" s="9">
        <v>0</v>
      </c>
      <c r="C262" s="9">
        <v>0</v>
      </c>
      <c r="D262" s="9">
        <v>0</v>
      </c>
      <c r="E262" s="9">
        <v>0</v>
      </c>
      <c r="F262" s="9">
        <v>88.3</v>
      </c>
      <c r="G262" s="9">
        <v>1576.8</v>
      </c>
      <c r="H262" s="9">
        <v>897.1</v>
      </c>
      <c r="I262" s="9">
        <v>0</v>
      </c>
      <c r="J262" s="9">
        <v>381.2</v>
      </c>
      <c r="K262" s="9">
        <v>0</v>
      </c>
      <c r="L262" s="9">
        <v>76.400000000000006</v>
      </c>
      <c r="M262" s="9">
        <v>192</v>
      </c>
      <c r="N262" s="9">
        <v>207.5</v>
      </c>
      <c r="O262" s="9">
        <v>0</v>
      </c>
      <c r="P262" s="9">
        <v>419.5</v>
      </c>
      <c r="Q262" s="9">
        <v>208.4</v>
      </c>
      <c r="R262" s="9">
        <v>0</v>
      </c>
      <c r="S262" s="9">
        <v>20.9</v>
      </c>
      <c r="T262" s="9">
        <v>952.6</v>
      </c>
      <c r="U262" s="9">
        <v>577.79999999999995</v>
      </c>
      <c r="V262" s="9">
        <v>687</v>
      </c>
      <c r="W262" s="9">
        <v>0</v>
      </c>
      <c r="X262" s="9">
        <v>10</v>
      </c>
      <c r="Y262" s="9">
        <v>1202.9000000000001</v>
      </c>
      <c r="Z262" s="9">
        <v>1338.4</v>
      </c>
      <c r="AA262" s="9">
        <v>274.8</v>
      </c>
      <c r="AB262" s="9">
        <v>145.6</v>
      </c>
      <c r="AC262" s="9">
        <v>0</v>
      </c>
      <c r="AD262" s="9">
        <v>243.8</v>
      </c>
    </row>
    <row r="263" spans="1:30" ht="15.75" thickBot="1" x14ac:dyDescent="0.3">
      <c r="A263" s="8" t="s">
        <v>287</v>
      </c>
      <c r="B263" s="9">
        <v>0</v>
      </c>
      <c r="C263" s="9">
        <v>0</v>
      </c>
      <c r="D263" s="9">
        <v>0</v>
      </c>
      <c r="E263" s="9">
        <v>0</v>
      </c>
      <c r="F263" s="9">
        <v>88.3</v>
      </c>
      <c r="G263" s="9">
        <v>1576.8</v>
      </c>
      <c r="H263" s="9">
        <v>537.70000000000005</v>
      </c>
      <c r="I263" s="9">
        <v>0</v>
      </c>
      <c r="J263" s="9">
        <v>0</v>
      </c>
      <c r="K263" s="9">
        <v>0</v>
      </c>
      <c r="L263" s="9">
        <v>76.400000000000006</v>
      </c>
      <c r="M263" s="9">
        <v>0</v>
      </c>
      <c r="N263" s="9">
        <v>0</v>
      </c>
      <c r="O263" s="9">
        <v>0</v>
      </c>
      <c r="P263" s="9">
        <v>419.5</v>
      </c>
      <c r="Q263" s="9">
        <v>208.4</v>
      </c>
      <c r="R263" s="9">
        <v>0</v>
      </c>
      <c r="S263" s="9">
        <v>20.9</v>
      </c>
      <c r="T263" s="9">
        <v>952.6</v>
      </c>
      <c r="U263" s="9">
        <v>577.79999999999995</v>
      </c>
      <c r="V263" s="9">
        <v>687</v>
      </c>
      <c r="W263" s="9">
        <v>0</v>
      </c>
      <c r="X263" s="9">
        <v>10</v>
      </c>
      <c r="Y263" s="9">
        <v>1202.9000000000001</v>
      </c>
      <c r="Z263" s="9">
        <v>837.1</v>
      </c>
      <c r="AA263" s="9">
        <v>274.8</v>
      </c>
      <c r="AB263" s="9">
        <v>145.6</v>
      </c>
      <c r="AC263" s="9">
        <v>0</v>
      </c>
      <c r="AD263" s="9">
        <v>243.8</v>
      </c>
    </row>
    <row r="264" spans="1:30" ht="15.75" thickBot="1" x14ac:dyDescent="0.3">
      <c r="A264" s="8" t="s">
        <v>288</v>
      </c>
      <c r="B264" s="9">
        <v>0</v>
      </c>
      <c r="C264" s="9">
        <v>0</v>
      </c>
      <c r="D264" s="9">
        <v>0</v>
      </c>
      <c r="E264" s="9">
        <v>0</v>
      </c>
      <c r="F264" s="9">
        <v>88.3</v>
      </c>
      <c r="G264" s="9">
        <v>569.6</v>
      </c>
      <c r="H264" s="9">
        <v>537.70000000000005</v>
      </c>
      <c r="I264" s="9">
        <v>0</v>
      </c>
      <c r="J264" s="9">
        <v>0</v>
      </c>
      <c r="K264" s="9">
        <v>0</v>
      </c>
      <c r="L264" s="9">
        <v>76.400000000000006</v>
      </c>
      <c r="M264" s="9">
        <v>0</v>
      </c>
      <c r="N264" s="9">
        <v>0</v>
      </c>
      <c r="O264" s="9">
        <v>0</v>
      </c>
      <c r="P264" s="9">
        <v>419.5</v>
      </c>
      <c r="Q264" s="9">
        <v>208.4</v>
      </c>
      <c r="R264" s="9">
        <v>0</v>
      </c>
      <c r="S264" s="9">
        <v>20.9</v>
      </c>
      <c r="T264" s="9">
        <v>952.6</v>
      </c>
      <c r="U264" s="9">
        <v>577.79999999999995</v>
      </c>
      <c r="V264" s="9">
        <v>343.9</v>
      </c>
      <c r="W264" s="9">
        <v>0</v>
      </c>
      <c r="X264" s="9">
        <v>10</v>
      </c>
      <c r="Y264" s="9">
        <v>1202.9000000000001</v>
      </c>
      <c r="Z264" s="9">
        <v>837.1</v>
      </c>
      <c r="AA264" s="9">
        <v>274.8</v>
      </c>
      <c r="AB264" s="9">
        <v>0</v>
      </c>
      <c r="AC264" s="9">
        <v>0</v>
      </c>
      <c r="AD264" s="9">
        <v>243.8</v>
      </c>
    </row>
    <row r="265" spans="1:30" ht="15.75" thickBot="1" x14ac:dyDescent="0.3">
      <c r="A265" s="8" t="s">
        <v>289</v>
      </c>
      <c r="B265" s="9">
        <v>0</v>
      </c>
      <c r="C265" s="9">
        <v>0</v>
      </c>
      <c r="D265" s="9">
        <v>0</v>
      </c>
      <c r="E265" s="9">
        <v>0</v>
      </c>
      <c r="F265" s="9">
        <v>88.3</v>
      </c>
      <c r="G265" s="9">
        <v>569.6</v>
      </c>
      <c r="H265" s="9">
        <v>537.70000000000005</v>
      </c>
      <c r="I265" s="9">
        <v>0</v>
      </c>
      <c r="J265" s="9">
        <v>0</v>
      </c>
      <c r="K265" s="9">
        <v>0</v>
      </c>
      <c r="L265" s="9">
        <v>76.400000000000006</v>
      </c>
      <c r="M265" s="9">
        <v>0</v>
      </c>
      <c r="N265" s="9">
        <v>0</v>
      </c>
      <c r="O265" s="9">
        <v>0</v>
      </c>
      <c r="P265" s="9">
        <v>0</v>
      </c>
      <c r="Q265" s="9">
        <v>208.4</v>
      </c>
      <c r="R265" s="9">
        <v>0</v>
      </c>
      <c r="S265" s="9">
        <v>20.9</v>
      </c>
      <c r="T265" s="9">
        <v>800.7</v>
      </c>
      <c r="U265" s="9">
        <v>577.79999999999995</v>
      </c>
      <c r="V265" s="9">
        <v>343.9</v>
      </c>
      <c r="W265" s="9">
        <v>0</v>
      </c>
      <c r="X265" s="9">
        <v>10</v>
      </c>
      <c r="Y265" s="9">
        <v>0</v>
      </c>
      <c r="Z265" s="9">
        <v>0</v>
      </c>
      <c r="AA265" s="9">
        <v>274.8</v>
      </c>
      <c r="AB265" s="9">
        <v>0</v>
      </c>
      <c r="AC265" s="9">
        <v>0</v>
      </c>
      <c r="AD265" s="9">
        <v>243.8</v>
      </c>
    </row>
    <row r="266" spans="1:30" ht="15.75" thickBot="1" x14ac:dyDescent="0.3">
      <c r="A266" s="8" t="s">
        <v>290</v>
      </c>
      <c r="B266" s="9">
        <v>0</v>
      </c>
      <c r="C266" s="9">
        <v>0</v>
      </c>
      <c r="D266" s="9">
        <v>0</v>
      </c>
      <c r="E266" s="9">
        <v>0</v>
      </c>
      <c r="F266" s="9">
        <v>88.3</v>
      </c>
      <c r="G266" s="9">
        <v>569.6</v>
      </c>
      <c r="H266" s="9">
        <v>537.70000000000005</v>
      </c>
      <c r="I266" s="9">
        <v>0</v>
      </c>
      <c r="J266" s="9">
        <v>0</v>
      </c>
      <c r="K266" s="9">
        <v>0</v>
      </c>
      <c r="L266" s="9">
        <v>76.400000000000006</v>
      </c>
      <c r="M266" s="9">
        <v>0</v>
      </c>
      <c r="N266" s="9">
        <v>0</v>
      </c>
      <c r="O266" s="9">
        <v>0</v>
      </c>
      <c r="P266" s="9">
        <v>0</v>
      </c>
      <c r="Q266" s="9">
        <v>208.4</v>
      </c>
      <c r="R266" s="9">
        <v>0</v>
      </c>
      <c r="S266" s="9">
        <v>20.9</v>
      </c>
      <c r="T266" s="9">
        <v>0</v>
      </c>
      <c r="U266" s="9">
        <v>577.79999999999995</v>
      </c>
      <c r="V266" s="9">
        <v>343.9</v>
      </c>
      <c r="W266" s="9">
        <v>0</v>
      </c>
      <c r="X266" s="9">
        <v>0</v>
      </c>
      <c r="Y266" s="9">
        <v>0</v>
      </c>
      <c r="Z266" s="9">
        <v>0</v>
      </c>
      <c r="AA266" s="9">
        <v>274.8</v>
      </c>
      <c r="AB266" s="9">
        <v>0</v>
      </c>
      <c r="AC266" s="9">
        <v>0</v>
      </c>
      <c r="AD266" s="9">
        <v>243.8</v>
      </c>
    </row>
    <row r="267" spans="1:30" ht="15.75" thickBot="1" x14ac:dyDescent="0.3">
      <c r="A267" s="8" t="s">
        <v>291</v>
      </c>
      <c r="B267" s="9">
        <v>0</v>
      </c>
      <c r="C267" s="9">
        <v>0</v>
      </c>
      <c r="D267" s="9">
        <v>0</v>
      </c>
      <c r="E267" s="9">
        <v>0</v>
      </c>
      <c r="F267" s="9">
        <v>88.3</v>
      </c>
      <c r="G267" s="9">
        <v>569.6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208.4</v>
      </c>
      <c r="R267" s="9">
        <v>0</v>
      </c>
      <c r="S267" s="9">
        <v>0</v>
      </c>
      <c r="T267" s="9">
        <v>0</v>
      </c>
      <c r="U267" s="9">
        <v>0</v>
      </c>
      <c r="V267" s="9">
        <v>343.9</v>
      </c>
      <c r="W267" s="9">
        <v>0</v>
      </c>
      <c r="X267" s="9">
        <v>0</v>
      </c>
      <c r="Y267" s="9">
        <v>0</v>
      </c>
      <c r="Z267" s="9">
        <v>0</v>
      </c>
      <c r="AA267" s="9">
        <v>274.8</v>
      </c>
      <c r="AB267" s="9">
        <v>0</v>
      </c>
      <c r="AC267" s="9">
        <v>0</v>
      </c>
      <c r="AD267" s="9">
        <v>243.8</v>
      </c>
    </row>
    <row r="268" spans="1:30" ht="15.75" thickBot="1" x14ac:dyDescent="0.3">
      <c r="A268" s="8" t="s">
        <v>292</v>
      </c>
      <c r="B268" s="9">
        <v>0</v>
      </c>
      <c r="C268" s="9">
        <v>0</v>
      </c>
      <c r="D268" s="9">
        <v>0</v>
      </c>
      <c r="E268" s="9">
        <v>0</v>
      </c>
      <c r="F268" s="9">
        <v>88.3</v>
      </c>
      <c r="G268" s="9">
        <v>569.6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  <c r="S268" s="9">
        <v>0</v>
      </c>
      <c r="T268" s="9">
        <v>0</v>
      </c>
      <c r="U268" s="9">
        <v>0</v>
      </c>
      <c r="V268" s="9">
        <v>0</v>
      </c>
      <c r="W268" s="9">
        <v>0</v>
      </c>
      <c r="X268" s="9">
        <v>0</v>
      </c>
      <c r="Y268" s="9">
        <v>0</v>
      </c>
      <c r="Z268" s="9">
        <v>0</v>
      </c>
      <c r="AA268" s="9">
        <v>167.4</v>
      </c>
      <c r="AB268" s="9">
        <v>0</v>
      </c>
      <c r="AC268" s="9">
        <v>0</v>
      </c>
      <c r="AD268" s="9">
        <v>81.900000000000006</v>
      </c>
    </row>
    <row r="269" spans="1:30" ht="15.75" thickBot="1" x14ac:dyDescent="0.3">
      <c r="A269" s="8" t="s">
        <v>293</v>
      </c>
      <c r="B269" s="9">
        <v>0</v>
      </c>
      <c r="C269" s="9">
        <v>0</v>
      </c>
      <c r="D269" s="9">
        <v>0</v>
      </c>
      <c r="E269" s="9">
        <v>0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  <c r="S269" s="9">
        <v>0</v>
      </c>
      <c r="T269" s="9">
        <v>0</v>
      </c>
      <c r="U269" s="9">
        <v>0</v>
      </c>
      <c r="V269" s="9">
        <v>0</v>
      </c>
      <c r="W269" s="9">
        <v>0</v>
      </c>
      <c r="X269" s="9">
        <v>0</v>
      </c>
      <c r="Y269" s="9">
        <v>0</v>
      </c>
      <c r="Z269" s="9">
        <v>0</v>
      </c>
      <c r="AA269" s="9">
        <v>0</v>
      </c>
      <c r="AB269" s="9">
        <v>0</v>
      </c>
      <c r="AC269" s="9">
        <v>0</v>
      </c>
      <c r="AD269" s="9">
        <v>81.900000000000006</v>
      </c>
    </row>
    <row r="270" spans="1:30" ht="15.75" thickBot="1" x14ac:dyDescent="0.3">
      <c r="A270" s="8" t="s">
        <v>294</v>
      </c>
      <c r="B270" s="9">
        <v>0</v>
      </c>
      <c r="C270" s="9">
        <v>0</v>
      </c>
      <c r="D270" s="9">
        <v>0</v>
      </c>
      <c r="E270" s="9">
        <v>0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  <c r="S270" s="9">
        <v>0</v>
      </c>
      <c r="T270" s="9">
        <v>0</v>
      </c>
      <c r="U270" s="9">
        <v>0</v>
      </c>
      <c r="V270" s="9">
        <v>0</v>
      </c>
      <c r="W270" s="9">
        <v>0</v>
      </c>
      <c r="X270" s="9">
        <v>0</v>
      </c>
      <c r="Y270" s="9">
        <v>0</v>
      </c>
      <c r="Z270" s="9">
        <v>0</v>
      </c>
      <c r="AA270" s="9">
        <v>0</v>
      </c>
      <c r="AB270" s="9">
        <v>0</v>
      </c>
      <c r="AC270" s="9">
        <v>0</v>
      </c>
      <c r="AD270" s="9">
        <v>0</v>
      </c>
    </row>
    <row r="271" spans="1:30" ht="15.75" thickBot="1" x14ac:dyDescent="0.3">
      <c r="A271" s="8" t="s">
        <v>429</v>
      </c>
      <c r="B271" s="9">
        <v>0</v>
      </c>
      <c r="C271" s="9">
        <v>0</v>
      </c>
      <c r="D271" s="9">
        <v>0</v>
      </c>
      <c r="E271" s="9">
        <v>0</v>
      </c>
      <c r="F271" s="9">
        <v>0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  <c r="S271" s="9">
        <v>0</v>
      </c>
      <c r="T271" s="9">
        <v>0</v>
      </c>
      <c r="U271" s="9">
        <v>0</v>
      </c>
      <c r="V271" s="9">
        <v>0</v>
      </c>
      <c r="W271" s="9">
        <v>0</v>
      </c>
      <c r="X271" s="9">
        <v>0</v>
      </c>
      <c r="Y271" s="9">
        <v>0</v>
      </c>
      <c r="Z271" s="9">
        <v>0</v>
      </c>
      <c r="AA271" s="9">
        <v>0</v>
      </c>
      <c r="AB271" s="9">
        <v>0</v>
      </c>
      <c r="AC271" s="9">
        <v>0</v>
      </c>
      <c r="AD271" s="9">
        <v>0</v>
      </c>
    </row>
    <row r="272" spans="1:30" ht="19.5" thickBot="1" x14ac:dyDescent="0.3">
      <c r="A272" s="4"/>
    </row>
    <row r="273" spans="1:34" ht="18.75" thickBot="1" x14ac:dyDescent="0.3">
      <c r="A273" s="8" t="s">
        <v>296</v>
      </c>
      <c r="B273" s="8" t="s">
        <v>327</v>
      </c>
      <c r="C273" s="8" t="s">
        <v>328</v>
      </c>
      <c r="D273" s="8" t="s">
        <v>329</v>
      </c>
      <c r="E273" s="8" t="s">
        <v>330</v>
      </c>
      <c r="F273" s="8" t="s">
        <v>331</v>
      </c>
      <c r="G273" s="8" t="s">
        <v>332</v>
      </c>
      <c r="H273" s="8" t="s">
        <v>333</v>
      </c>
      <c r="I273" s="8" t="s">
        <v>334</v>
      </c>
      <c r="J273" s="8" t="s">
        <v>335</v>
      </c>
      <c r="K273" s="8" t="s">
        <v>336</v>
      </c>
      <c r="L273" s="8" t="s">
        <v>337</v>
      </c>
      <c r="M273" s="8" t="s">
        <v>338</v>
      </c>
      <c r="N273" s="8" t="s">
        <v>339</v>
      </c>
      <c r="O273" s="8" t="s">
        <v>340</v>
      </c>
      <c r="P273" s="8" t="s">
        <v>341</v>
      </c>
      <c r="Q273" s="8" t="s">
        <v>342</v>
      </c>
      <c r="R273" s="8" t="s">
        <v>343</v>
      </c>
      <c r="S273" s="8" t="s">
        <v>344</v>
      </c>
      <c r="T273" s="8" t="s">
        <v>345</v>
      </c>
      <c r="U273" s="8" t="s">
        <v>346</v>
      </c>
      <c r="V273" s="8" t="s">
        <v>347</v>
      </c>
      <c r="W273" s="8" t="s">
        <v>348</v>
      </c>
      <c r="X273" s="8" t="s">
        <v>349</v>
      </c>
      <c r="Y273" s="8" t="s">
        <v>350</v>
      </c>
      <c r="Z273" s="8" t="s">
        <v>351</v>
      </c>
      <c r="AA273" s="8" t="s">
        <v>352</v>
      </c>
      <c r="AB273" s="8" t="s">
        <v>353</v>
      </c>
      <c r="AC273" s="8" t="s">
        <v>354</v>
      </c>
      <c r="AD273" s="8" t="s">
        <v>355</v>
      </c>
      <c r="AE273" s="8" t="s">
        <v>56</v>
      </c>
      <c r="AF273" s="8" t="s">
        <v>297</v>
      </c>
      <c r="AG273" s="8" t="s">
        <v>298</v>
      </c>
      <c r="AH273" s="8" t="s">
        <v>299</v>
      </c>
    </row>
    <row r="274" spans="1:34" ht="15.75" thickBot="1" x14ac:dyDescent="0.3">
      <c r="A274" s="8" t="s">
        <v>64</v>
      </c>
      <c r="B274" s="9">
        <v>0</v>
      </c>
      <c r="C274" s="9">
        <v>0</v>
      </c>
      <c r="D274" s="9">
        <v>0</v>
      </c>
      <c r="E274" s="9">
        <v>0</v>
      </c>
      <c r="F274" s="9">
        <v>88.3</v>
      </c>
      <c r="G274" s="9">
        <v>1576.8</v>
      </c>
      <c r="H274" s="9">
        <v>537.70000000000005</v>
      </c>
      <c r="I274" s="9">
        <v>0</v>
      </c>
      <c r="J274" s="9">
        <v>381.2</v>
      </c>
      <c r="K274" s="9">
        <v>0</v>
      </c>
      <c r="L274" s="9">
        <v>76.400000000000006</v>
      </c>
      <c r="M274" s="9">
        <v>0</v>
      </c>
      <c r="N274" s="9">
        <v>207.5</v>
      </c>
      <c r="O274" s="9">
        <v>0</v>
      </c>
      <c r="P274" s="9">
        <v>419.5</v>
      </c>
      <c r="Q274" s="9">
        <v>208.4</v>
      </c>
      <c r="R274" s="9">
        <v>0</v>
      </c>
      <c r="S274" s="9">
        <v>370.3</v>
      </c>
      <c r="T274" s="9">
        <v>952.6</v>
      </c>
      <c r="U274" s="9">
        <v>577.79999999999995</v>
      </c>
      <c r="V274" s="9">
        <v>687</v>
      </c>
      <c r="W274" s="9">
        <v>686.1</v>
      </c>
      <c r="X274" s="9">
        <v>10</v>
      </c>
      <c r="Y274" s="9">
        <v>1202.9000000000001</v>
      </c>
      <c r="Z274" s="9">
        <v>1920.8</v>
      </c>
      <c r="AA274" s="9">
        <v>274.8</v>
      </c>
      <c r="AB274" s="9">
        <v>145.6</v>
      </c>
      <c r="AC274" s="9">
        <v>0</v>
      </c>
      <c r="AD274" s="9">
        <v>797.1</v>
      </c>
      <c r="AE274" s="9">
        <v>11120.6</v>
      </c>
      <c r="AF274" s="9">
        <v>9000</v>
      </c>
      <c r="AG274" s="9">
        <v>-2120.6</v>
      </c>
      <c r="AH274" s="9">
        <v>-23.56</v>
      </c>
    </row>
    <row r="275" spans="1:34" ht="15.75" thickBot="1" x14ac:dyDescent="0.3">
      <c r="A275" s="8" t="s">
        <v>65</v>
      </c>
      <c r="B275" s="9">
        <v>0</v>
      </c>
      <c r="C275" s="9">
        <v>0</v>
      </c>
      <c r="D275" s="9">
        <v>0</v>
      </c>
      <c r="E275" s="9">
        <v>0</v>
      </c>
      <c r="F275" s="9">
        <v>88.3</v>
      </c>
      <c r="G275" s="9">
        <v>1576.8</v>
      </c>
      <c r="H275" s="9">
        <v>897.1</v>
      </c>
      <c r="I275" s="9">
        <v>0</v>
      </c>
      <c r="J275" s="9">
        <v>381.2</v>
      </c>
      <c r="K275" s="9">
        <v>0</v>
      </c>
      <c r="L275" s="9">
        <v>76.400000000000006</v>
      </c>
      <c r="M275" s="9">
        <v>192</v>
      </c>
      <c r="N275" s="9">
        <v>207.5</v>
      </c>
      <c r="O275" s="9">
        <v>0</v>
      </c>
      <c r="P275" s="9">
        <v>419.5</v>
      </c>
      <c r="Q275" s="9">
        <v>208.4</v>
      </c>
      <c r="R275" s="9">
        <v>0</v>
      </c>
      <c r="S275" s="9">
        <v>492.2</v>
      </c>
      <c r="T275" s="9">
        <v>952.6</v>
      </c>
      <c r="U275" s="9">
        <v>577.79999999999995</v>
      </c>
      <c r="V275" s="9">
        <v>687</v>
      </c>
      <c r="W275" s="9">
        <v>206.5</v>
      </c>
      <c r="X275" s="9">
        <v>10</v>
      </c>
      <c r="Y275" s="9">
        <v>1202.9000000000001</v>
      </c>
      <c r="Z275" s="9">
        <v>1920.8</v>
      </c>
      <c r="AA275" s="9">
        <v>274.8</v>
      </c>
      <c r="AB275" s="9">
        <v>145.6</v>
      </c>
      <c r="AC275" s="9">
        <v>515.9</v>
      </c>
      <c r="AD275" s="9">
        <v>797.1</v>
      </c>
      <c r="AE275" s="9">
        <v>11830.3</v>
      </c>
      <c r="AF275" s="9">
        <v>13000</v>
      </c>
      <c r="AG275" s="9">
        <v>1169.7</v>
      </c>
      <c r="AH275" s="9">
        <v>9</v>
      </c>
    </row>
    <row r="276" spans="1:34" ht="15.75" thickBot="1" x14ac:dyDescent="0.3">
      <c r="A276" s="8" t="s">
        <v>66</v>
      </c>
      <c r="B276" s="9">
        <v>0</v>
      </c>
      <c r="C276" s="9">
        <v>255.7</v>
      </c>
      <c r="D276" s="9">
        <v>0</v>
      </c>
      <c r="E276" s="9">
        <v>0</v>
      </c>
      <c r="F276" s="9">
        <v>88.3</v>
      </c>
      <c r="G276" s="9">
        <v>1576.8</v>
      </c>
      <c r="H276" s="9">
        <v>978.1</v>
      </c>
      <c r="I276" s="9">
        <v>0</v>
      </c>
      <c r="J276" s="9">
        <v>381.2</v>
      </c>
      <c r="K276" s="9">
        <v>0</v>
      </c>
      <c r="L276" s="9">
        <v>485.9</v>
      </c>
      <c r="M276" s="9">
        <v>360.3</v>
      </c>
      <c r="N276" s="9">
        <v>207.5</v>
      </c>
      <c r="O276" s="9">
        <v>0</v>
      </c>
      <c r="P276" s="9">
        <v>419.5</v>
      </c>
      <c r="Q276" s="9">
        <v>208.4</v>
      </c>
      <c r="R276" s="9">
        <v>0</v>
      </c>
      <c r="S276" s="9">
        <v>492.2</v>
      </c>
      <c r="T276" s="9">
        <v>952.6</v>
      </c>
      <c r="U276" s="9">
        <v>577.79999999999995</v>
      </c>
      <c r="V276" s="9">
        <v>687</v>
      </c>
      <c r="W276" s="9">
        <v>0</v>
      </c>
      <c r="X276" s="9">
        <v>10</v>
      </c>
      <c r="Y276" s="9">
        <v>1202.9000000000001</v>
      </c>
      <c r="Z276" s="9">
        <v>1833.4</v>
      </c>
      <c r="AA276" s="9">
        <v>274.8</v>
      </c>
      <c r="AB276" s="9">
        <v>145.6</v>
      </c>
      <c r="AC276" s="9">
        <v>515.9</v>
      </c>
      <c r="AD276" s="9">
        <v>243.8</v>
      </c>
      <c r="AE276" s="9">
        <v>11897.7</v>
      </c>
      <c r="AF276" s="9">
        <v>11000</v>
      </c>
      <c r="AG276" s="9">
        <v>-897.7</v>
      </c>
      <c r="AH276" s="9">
        <v>-8.16</v>
      </c>
    </row>
    <row r="277" spans="1:34" ht="15.75" thickBot="1" x14ac:dyDescent="0.3">
      <c r="A277" s="8" t="s">
        <v>67</v>
      </c>
      <c r="B277" s="9">
        <v>0</v>
      </c>
      <c r="C277" s="9">
        <v>0</v>
      </c>
      <c r="D277" s="9">
        <v>0</v>
      </c>
      <c r="E277" s="9">
        <v>0</v>
      </c>
      <c r="F277" s="9">
        <v>0</v>
      </c>
      <c r="G277" s="9">
        <v>0</v>
      </c>
      <c r="H277" s="9">
        <v>978.1</v>
      </c>
      <c r="I277" s="9">
        <v>985.4</v>
      </c>
      <c r="J277" s="9">
        <v>756.1</v>
      </c>
      <c r="K277" s="9">
        <v>909</v>
      </c>
      <c r="L277" s="9">
        <v>485.9</v>
      </c>
      <c r="M277" s="9">
        <v>360.3</v>
      </c>
      <c r="N277" s="9">
        <v>0</v>
      </c>
      <c r="O277" s="9">
        <v>0</v>
      </c>
      <c r="P277" s="9">
        <v>0</v>
      </c>
      <c r="Q277" s="9">
        <v>208.4</v>
      </c>
      <c r="R277" s="9">
        <v>414</v>
      </c>
      <c r="S277" s="9">
        <v>492.2</v>
      </c>
      <c r="T277" s="9">
        <v>1540.4</v>
      </c>
      <c r="U277" s="9">
        <v>577.79999999999995</v>
      </c>
      <c r="V277" s="9">
        <v>1294.8</v>
      </c>
      <c r="W277" s="9">
        <v>0</v>
      </c>
      <c r="X277" s="9">
        <v>0</v>
      </c>
      <c r="Y277" s="9">
        <v>0</v>
      </c>
      <c r="Z277" s="9">
        <v>0</v>
      </c>
      <c r="AA277" s="9">
        <v>0</v>
      </c>
      <c r="AB277" s="9">
        <v>0</v>
      </c>
      <c r="AC277" s="9">
        <v>917.2</v>
      </c>
      <c r="AD277" s="9">
        <v>0</v>
      </c>
      <c r="AE277" s="9">
        <v>9919.6</v>
      </c>
      <c r="AF277" s="9">
        <v>9000</v>
      </c>
      <c r="AG277" s="9">
        <v>-919.6</v>
      </c>
      <c r="AH277" s="9">
        <v>-10.220000000000001</v>
      </c>
    </row>
    <row r="278" spans="1:34" ht="15.75" thickBot="1" x14ac:dyDescent="0.3">
      <c r="A278" s="8" t="s">
        <v>68</v>
      </c>
      <c r="B278" s="9">
        <v>0</v>
      </c>
      <c r="C278" s="9">
        <v>282.10000000000002</v>
      </c>
      <c r="D278" s="9">
        <v>0</v>
      </c>
      <c r="E278" s="9">
        <v>0</v>
      </c>
      <c r="F278" s="9">
        <v>88.3</v>
      </c>
      <c r="G278" s="9">
        <v>1576.8</v>
      </c>
      <c r="H278" s="9">
        <v>0</v>
      </c>
      <c r="I278" s="9">
        <v>0</v>
      </c>
      <c r="J278" s="9">
        <v>0</v>
      </c>
      <c r="K278" s="9">
        <v>0</v>
      </c>
      <c r="L278" s="9">
        <v>76.400000000000006</v>
      </c>
      <c r="M278" s="9">
        <v>0</v>
      </c>
      <c r="N278" s="9">
        <v>207.5</v>
      </c>
      <c r="O278" s="9">
        <v>0</v>
      </c>
      <c r="P278" s="9">
        <v>0</v>
      </c>
      <c r="Q278" s="9">
        <v>208.4</v>
      </c>
      <c r="R278" s="9">
        <v>0</v>
      </c>
      <c r="S278" s="9">
        <v>20.9</v>
      </c>
      <c r="T278" s="9">
        <v>0</v>
      </c>
      <c r="U278" s="9">
        <v>577.79999999999995</v>
      </c>
      <c r="V278" s="9">
        <v>0</v>
      </c>
      <c r="W278" s="9">
        <v>891.7</v>
      </c>
      <c r="X278" s="9">
        <v>1454.9</v>
      </c>
      <c r="Y278" s="9">
        <v>1202.9000000000001</v>
      </c>
      <c r="Z278" s="9">
        <v>3179.1</v>
      </c>
      <c r="AA278" s="9">
        <v>890.8</v>
      </c>
      <c r="AB278" s="9">
        <v>510.4</v>
      </c>
      <c r="AC278" s="9">
        <v>0</v>
      </c>
      <c r="AD278" s="9">
        <v>797.1</v>
      </c>
      <c r="AE278" s="9">
        <v>11965</v>
      </c>
      <c r="AF278" s="9">
        <v>12000</v>
      </c>
      <c r="AG278" s="9">
        <v>35</v>
      </c>
      <c r="AH278" s="9">
        <v>0.28999999999999998</v>
      </c>
    </row>
    <row r="279" spans="1:34" ht="15.75" thickBot="1" x14ac:dyDescent="0.3">
      <c r="A279" s="8" t="s">
        <v>69</v>
      </c>
      <c r="B279" s="9">
        <v>0</v>
      </c>
      <c r="C279" s="9">
        <v>0</v>
      </c>
      <c r="D279" s="9">
        <v>0</v>
      </c>
      <c r="E279" s="9">
        <v>0</v>
      </c>
      <c r="F279" s="9">
        <v>88.3</v>
      </c>
      <c r="G279" s="9">
        <v>1576.8</v>
      </c>
      <c r="H279" s="9">
        <v>897.1</v>
      </c>
      <c r="I279" s="9">
        <v>985.4</v>
      </c>
      <c r="J279" s="9">
        <v>381.2</v>
      </c>
      <c r="K279" s="9">
        <v>185.6</v>
      </c>
      <c r="L279" s="9">
        <v>76.400000000000006</v>
      </c>
      <c r="M279" s="9">
        <v>360.3</v>
      </c>
      <c r="N279" s="9">
        <v>0</v>
      </c>
      <c r="O279" s="9">
        <v>0</v>
      </c>
      <c r="P279" s="9">
        <v>0</v>
      </c>
      <c r="Q279" s="9">
        <v>208.4</v>
      </c>
      <c r="R279" s="9">
        <v>414</v>
      </c>
      <c r="S279" s="9">
        <v>492.2</v>
      </c>
      <c r="T279" s="9">
        <v>1540.4</v>
      </c>
      <c r="U279" s="9">
        <v>577.79999999999995</v>
      </c>
      <c r="V279" s="9">
        <v>687</v>
      </c>
      <c r="W279" s="9">
        <v>0</v>
      </c>
      <c r="X279" s="9">
        <v>0</v>
      </c>
      <c r="Y279" s="9">
        <v>1202.9000000000001</v>
      </c>
      <c r="Z279" s="9">
        <v>0</v>
      </c>
      <c r="AA279" s="9">
        <v>274.8</v>
      </c>
      <c r="AB279" s="9">
        <v>145.6</v>
      </c>
      <c r="AC279" s="9">
        <v>579.6</v>
      </c>
      <c r="AD279" s="9">
        <v>243.8</v>
      </c>
      <c r="AE279" s="9">
        <v>10917.7</v>
      </c>
      <c r="AF279" s="9">
        <v>12000</v>
      </c>
      <c r="AG279" s="9">
        <v>1082.3</v>
      </c>
      <c r="AH279" s="9">
        <v>9.02</v>
      </c>
    </row>
    <row r="280" spans="1:34" ht="15.75" thickBot="1" x14ac:dyDescent="0.3">
      <c r="A280" s="8" t="s">
        <v>70</v>
      </c>
      <c r="B280" s="9">
        <v>0</v>
      </c>
      <c r="C280" s="9">
        <v>255.7</v>
      </c>
      <c r="D280" s="9">
        <v>0</v>
      </c>
      <c r="E280" s="9">
        <v>0</v>
      </c>
      <c r="F280" s="9">
        <v>207.5</v>
      </c>
      <c r="G280" s="9">
        <v>1576.8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207.5</v>
      </c>
      <c r="O280" s="9">
        <v>0</v>
      </c>
      <c r="P280" s="9">
        <v>419.5</v>
      </c>
      <c r="Q280" s="9">
        <v>0</v>
      </c>
      <c r="R280" s="9">
        <v>0</v>
      </c>
      <c r="S280" s="9">
        <v>0</v>
      </c>
      <c r="T280" s="9">
        <v>0</v>
      </c>
      <c r="U280" s="9">
        <v>0</v>
      </c>
      <c r="V280" s="9">
        <v>0</v>
      </c>
      <c r="W280" s="9">
        <v>2531.3000000000002</v>
      </c>
      <c r="X280" s="9">
        <v>10</v>
      </c>
      <c r="Y280" s="9">
        <v>1202.9000000000001</v>
      </c>
      <c r="Z280" s="9">
        <v>3179.1</v>
      </c>
      <c r="AA280" s="9">
        <v>890.8</v>
      </c>
      <c r="AB280" s="9">
        <v>510.4</v>
      </c>
      <c r="AC280" s="9">
        <v>0</v>
      </c>
      <c r="AD280" s="9">
        <v>797.1</v>
      </c>
      <c r="AE280" s="9">
        <v>11788.5</v>
      </c>
      <c r="AF280" s="9">
        <v>11000</v>
      </c>
      <c r="AG280" s="9">
        <v>-788.5</v>
      </c>
      <c r="AH280" s="9">
        <v>-7.17</v>
      </c>
    </row>
    <row r="281" spans="1:34" ht="15.75" thickBot="1" x14ac:dyDescent="0.3">
      <c r="A281" s="8" t="s">
        <v>71</v>
      </c>
      <c r="B281" s="9">
        <v>0</v>
      </c>
      <c r="C281" s="9">
        <v>0</v>
      </c>
      <c r="D281" s="9">
        <v>0</v>
      </c>
      <c r="E281" s="9">
        <v>0</v>
      </c>
      <c r="F281" s="9">
        <v>88.3</v>
      </c>
      <c r="G281" s="9">
        <v>1576.8</v>
      </c>
      <c r="H281" s="9">
        <v>897.1</v>
      </c>
      <c r="I281" s="9">
        <v>0</v>
      </c>
      <c r="J281" s="9">
        <v>381.2</v>
      </c>
      <c r="K281" s="9">
        <v>141.9</v>
      </c>
      <c r="L281" s="9">
        <v>485.9</v>
      </c>
      <c r="M281" s="9">
        <v>360.3</v>
      </c>
      <c r="N281" s="9">
        <v>0</v>
      </c>
      <c r="O281" s="9">
        <v>0</v>
      </c>
      <c r="P281" s="9">
        <v>419.5</v>
      </c>
      <c r="Q281" s="9">
        <v>208.4</v>
      </c>
      <c r="R281" s="9">
        <v>0</v>
      </c>
      <c r="S281" s="9">
        <v>492.2</v>
      </c>
      <c r="T281" s="9">
        <v>1540.4</v>
      </c>
      <c r="U281" s="9">
        <v>577.79999999999995</v>
      </c>
      <c r="V281" s="9">
        <v>687</v>
      </c>
      <c r="W281" s="9">
        <v>0</v>
      </c>
      <c r="X281" s="9">
        <v>10</v>
      </c>
      <c r="Y281" s="9">
        <v>0</v>
      </c>
      <c r="Z281" s="9">
        <v>0</v>
      </c>
      <c r="AA281" s="9">
        <v>167.4</v>
      </c>
      <c r="AB281" s="9">
        <v>145.6</v>
      </c>
      <c r="AC281" s="9">
        <v>579.6</v>
      </c>
      <c r="AD281" s="9">
        <v>243.8</v>
      </c>
      <c r="AE281" s="9">
        <v>9003.2999999999993</v>
      </c>
      <c r="AF281" s="9">
        <v>9000</v>
      </c>
      <c r="AG281" s="9">
        <v>-3.3</v>
      </c>
      <c r="AH281" s="9">
        <v>-0.04</v>
      </c>
    </row>
    <row r="282" spans="1:34" ht="15.75" thickBot="1" x14ac:dyDescent="0.3">
      <c r="A282" s="8" t="s">
        <v>72</v>
      </c>
      <c r="B282" s="9">
        <v>0</v>
      </c>
      <c r="C282" s="9">
        <v>282.10000000000002</v>
      </c>
      <c r="D282" s="9">
        <v>0</v>
      </c>
      <c r="E282" s="9">
        <v>0</v>
      </c>
      <c r="F282" s="9">
        <v>88.3</v>
      </c>
      <c r="G282" s="9">
        <v>1576.8</v>
      </c>
      <c r="H282" s="9">
        <v>897.1</v>
      </c>
      <c r="I282" s="9">
        <v>0</v>
      </c>
      <c r="J282" s="9">
        <v>381.2</v>
      </c>
      <c r="K282" s="9">
        <v>141.9</v>
      </c>
      <c r="L282" s="9">
        <v>76.400000000000006</v>
      </c>
      <c r="M282" s="9">
        <v>360.3</v>
      </c>
      <c r="N282" s="9">
        <v>207.5</v>
      </c>
      <c r="O282" s="9">
        <v>0</v>
      </c>
      <c r="P282" s="9">
        <v>419.5</v>
      </c>
      <c r="Q282" s="9">
        <v>208.4</v>
      </c>
      <c r="R282" s="9">
        <v>0</v>
      </c>
      <c r="S282" s="9">
        <v>20.9</v>
      </c>
      <c r="T282" s="9">
        <v>1540.4</v>
      </c>
      <c r="U282" s="9">
        <v>577.79999999999995</v>
      </c>
      <c r="V282" s="9">
        <v>687</v>
      </c>
      <c r="W282" s="9">
        <v>0</v>
      </c>
      <c r="X282" s="9">
        <v>381.2</v>
      </c>
      <c r="Y282" s="9">
        <v>1202.9000000000001</v>
      </c>
      <c r="Z282" s="9">
        <v>1338.4</v>
      </c>
      <c r="AA282" s="9">
        <v>890.8</v>
      </c>
      <c r="AB282" s="9">
        <v>145.6</v>
      </c>
      <c r="AC282" s="9">
        <v>515.9</v>
      </c>
      <c r="AD282" s="9">
        <v>797.1</v>
      </c>
      <c r="AE282" s="9">
        <v>12737.5</v>
      </c>
      <c r="AF282" s="9">
        <v>14000</v>
      </c>
      <c r="AG282" s="9">
        <v>1262.5</v>
      </c>
      <c r="AH282" s="9">
        <v>9.02</v>
      </c>
    </row>
    <row r="283" spans="1:34" ht="15.75" thickBot="1" x14ac:dyDescent="0.3">
      <c r="A283" s="8" t="s">
        <v>73</v>
      </c>
      <c r="B283" s="9">
        <v>0</v>
      </c>
      <c r="C283" s="9">
        <v>282.10000000000002</v>
      </c>
      <c r="D283" s="9">
        <v>0</v>
      </c>
      <c r="E283" s="9">
        <v>0</v>
      </c>
      <c r="F283" s="9">
        <v>207.5</v>
      </c>
      <c r="G283" s="9">
        <v>1576.8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273</v>
      </c>
      <c r="O283" s="9">
        <v>0</v>
      </c>
      <c r="P283" s="9">
        <v>419.5</v>
      </c>
      <c r="Q283" s="9">
        <v>0</v>
      </c>
      <c r="R283" s="9">
        <v>0</v>
      </c>
      <c r="S283" s="9">
        <v>0</v>
      </c>
      <c r="T283" s="9">
        <v>0</v>
      </c>
      <c r="U283" s="9">
        <v>0</v>
      </c>
      <c r="V283" s="9">
        <v>343.9</v>
      </c>
      <c r="W283" s="9">
        <v>891.7</v>
      </c>
      <c r="X283" s="9">
        <v>1454.9</v>
      </c>
      <c r="Y283" s="9">
        <v>1202.9000000000001</v>
      </c>
      <c r="Z283" s="9">
        <v>3179.1</v>
      </c>
      <c r="AA283" s="9">
        <v>1033.5999999999999</v>
      </c>
      <c r="AB283" s="9">
        <v>510.4</v>
      </c>
      <c r="AC283" s="9">
        <v>0</v>
      </c>
      <c r="AD283" s="9">
        <v>797.1</v>
      </c>
      <c r="AE283" s="9">
        <v>12172.4</v>
      </c>
      <c r="AF283" s="9">
        <v>12000</v>
      </c>
      <c r="AG283" s="9">
        <v>-172.4</v>
      </c>
      <c r="AH283" s="9">
        <v>-1.44</v>
      </c>
    </row>
    <row r="284" spans="1:34" ht="15.75" thickBot="1" x14ac:dyDescent="0.3">
      <c r="A284" s="8" t="s">
        <v>74</v>
      </c>
      <c r="B284" s="9">
        <v>0</v>
      </c>
      <c r="C284" s="9">
        <v>0</v>
      </c>
      <c r="D284" s="9">
        <v>0</v>
      </c>
      <c r="E284" s="9">
        <v>0</v>
      </c>
      <c r="F284" s="9">
        <v>88.3</v>
      </c>
      <c r="G284" s="9">
        <v>569.6</v>
      </c>
      <c r="H284" s="9">
        <v>897.1</v>
      </c>
      <c r="I284" s="9">
        <v>985.4</v>
      </c>
      <c r="J284" s="9">
        <v>381.2</v>
      </c>
      <c r="K284" s="9">
        <v>185.6</v>
      </c>
      <c r="L284" s="9">
        <v>485.9</v>
      </c>
      <c r="M284" s="9">
        <v>360.3</v>
      </c>
      <c r="N284" s="9">
        <v>0</v>
      </c>
      <c r="O284" s="9">
        <v>0</v>
      </c>
      <c r="P284" s="9">
        <v>0</v>
      </c>
      <c r="Q284" s="9">
        <v>208.4</v>
      </c>
      <c r="R284" s="9">
        <v>155.6</v>
      </c>
      <c r="S284" s="9">
        <v>492.2</v>
      </c>
      <c r="T284" s="9">
        <v>1540.4</v>
      </c>
      <c r="U284" s="9">
        <v>577.79999999999995</v>
      </c>
      <c r="V284" s="9">
        <v>1294.8</v>
      </c>
      <c r="W284" s="9">
        <v>686.1</v>
      </c>
      <c r="X284" s="9">
        <v>0</v>
      </c>
      <c r="Y284" s="9">
        <v>0</v>
      </c>
      <c r="Z284" s="9">
        <v>0</v>
      </c>
      <c r="AA284" s="9">
        <v>274.8</v>
      </c>
      <c r="AB284" s="9">
        <v>0</v>
      </c>
      <c r="AC284" s="9">
        <v>579.6</v>
      </c>
      <c r="AD284" s="9">
        <v>243.8</v>
      </c>
      <c r="AE284" s="9">
        <v>10006.9</v>
      </c>
      <c r="AF284" s="9">
        <v>11000</v>
      </c>
      <c r="AG284" s="9">
        <v>993.1</v>
      </c>
      <c r="AH284" s="9">
        <v>9.0299999999999994</v>
      </c>
    </row>
    <row r="285" spans="1:34" ht="15.75" thickBot="1" x14ac:dyDescent="0.3">
      <c r="A285" s="8" t="s">
        <v>75</v>
      </c>
      <c r="B285" s="9">
        <v>0</v>
      </c>
      <c r="C285" s="9">
        <v>0</v>
      </c>
      <c r="D285" s="9">
        <v>0</v>
      </c>
      <c r="E285" s="9">
        <v>0</v>
      </c>
      <c r="F285" s="9">
        <v>0</v>
      </c>
      <c r="G285" s="9">
        <v>569.6</v>
      </c>
      <c r="H285" s="9">
        <v>978.1</v>
      </c>
      <c r="I285" s="9">
        <v>0</v>
      </c>
      <c r="J285" s="9">
        <v>756.1</v>
      </c>
      <c r="K285" s="9">
        <v>909</v>
      </c>
      <c r="L285" s="9">
        <v>485.9</v>
      </c>
      <c r="M285" s="9">
        <v>360.3</v>
      </c>
      <c r="N285" s="9">
        <v>0</v>
      </c>
      <c r="O285" s="9">
        <v>0</v>
      </c>
      <c r="P285" s="9">
        <v>419.5</v>
      </c>
      <c r="Q285" s="9">
        <v>208.4</v>
      </c>
      <c r="R285" s="9">
        <v>0</v>
      </c>
      <c r="S285" s="9">
        <v>492.2</v>
      </c>
      <c r="T285" s="9">
        <v>1540.4</v>
      </c>
      <c r="U285" s="9">
        <v>577.79999999999995</v>
      </c>
      <c r="V285" s="9">
        <v>687</v>
      </c>
      <c r="W285" s="9">
        <v>0</v>
      </c>
      <c r="X285" s="9">
        <v>10</v>
      </c>
      <c r="Y285" s="9">
        <v>0</v>
      </c>
      <c r="Z285" s="9">
        <v>0</v>
      </c>
      <c r="AA285" s="9">
        <v>0</v>
      </c>
      <c r="AB285" s="9">
        <v>0</v>
      </c>
      <c r="AC285" s="9">
        <v>917.2</v>
      </c>
      <c r="AD285" s="9">
        <v>0</v>
      </c>
      <c r="AE285" s="9">
        <v>8911.4</v>
      </c>
      <c r="AF285" s="9">
        <v>7000</v>
      </c>
      <c r="AG285" s="9">
        <v>-1911.4</v>
      </c>
      <c r="AH285" s="9">
        <v>-27.31</v>
      </c>
    </row>
    <row r="286" spans="1:34" ht="15.75" thickBot="1" x14ac:dyDescent="0.3">
      <c r="A286" s="8" t="s">
        <v>76</v>
      </c>
      <c r="B286" s="9">
        <v>0</v>
      </c>
      <c r="C286" s="9">
        <v>0</v>
      </c>
      <c r="D286" s="9">
        <v>0</v>
      </c>
      <c r="E286" s="9">
        <v>0</v>
      </c>
      <c r="F286" s="9">
        <v>88.3</v>
      </c>
      <c r="G286" s="9">
        <v>1576.8</v>
      </c>
      <c r="H286" s="9">
        <v>0</v>
      </c>
      <c r="I286" s="9">
        <v>0</v>
      </c>
      <c r="J286" s="9">
        <v>381.2</v>
      </c>
      <c r="K286" s="9">
        <v>0</v>
      </c>
      <c r="L286" s="9">
        <v>76.400000000000006</v>
      </c>
      <c r="M286" s="9">
        <v>360.3</v>
      </c>
      <c r="N286" s="9">
        <v>207.5</v>
      </c>
      <c r="O286" s="9">
        <v>0</v>
      </c>
      <c r="P286" s="9">
        <v>419.5</v>
      </c>
      <c r="Q286" s="9">
        <v>208.4</v>
      </c>
      <c r="R286" s="9">
        <v>0</v>
      </c>
      <c r="S286" s="9">
        <v>20.9</v>
      </c>
      <c r="T286" s="9">
        <v>800.7</v>
      </c>
      <c r="U286" s="9">
        <v>577.79999999999995</v>
      </c>
      <c r="V286" s="9">
        <v>687</v>
      </c>
      <c r="W286" s="9">
        <v>891.7</v>
      </c>
      <c r="X286" s="9">
        <v>10</v>
      </c>
      <c r="Y286" s="9">
        <v>1202.9000000000001</v>
      </c>
      <c r="Z286" s="9">
        <v>1920.8</v>
      </c>
      <c r="AA286" s="9">
        <v>890.8</v>
      </c>
      <c r="AB286" s="9">
        <v>145.6</v>
      </c>
      <c r="AC286" s="9">
        <v>0</v>
      </c>
      <c r="AD286" s="9">
        <v>797.1</v>
      </c>
      <c r="AE286" s="9">
        <v>11263.5</v>
      </c>
      <c r="AF286" s="9">
        <v>11000</v>
      </c>
      <c r="AG286" s="9">
        <v>-263.5</v>
      </c>
      <c r="AH286" s="9">
        <v>-2.4</v>
      </c>
    </row>
    <row r="287" spans="1:34" ht="15.75" thickBot="1" x14ac:dyDescent="0.3">
      <c r="A287" s="8" t="s">
        <v>77</v>
      </c>
      <c r="B287" s="9">
        <v>0</v>
      </c>
      <c r="C287" s="9">
        <v>0</v>
      </c>
      <c r="D287" s="9">
        <v>0</v>
      </c>
      <c r="E287" s="9">
        <v>0</v>
      </c>
      <c r="F287" s="9">
        <v>88.3</v>
      </c>
      <c r="G287" s="9">
        <v>569.6</v>
      </c>
      <c r="H287" s="9">
        <v>897.1</v>
      </c>
      <c r="I287" s="9">
        <v>0</v>
      </c>
      <c r="J287" s="9">
        <v>381.2</v>
      </c>
      <c r="K287" s="9">
        <v>141.9</v>
      </c>
      <c r="L287" s="9">
        <v>485.9</v>
      </c>
      <c r="M287" s="9">
        <v>360.3</v>
      </c>
      <c r="N287" s="9">
        <v>0</v>
      </c>
      <c r="O287" s="9">
        <v>0</v>
      </c>
      <c r="P287" s="9">
        <v>0</v>
      </c>
      <c r="Q287" s="9">
        <v>208.4</v>
      </c>
      <c r="R287" s="9">
        <v>0</v>
      </c>
      <c r="S287" s="9">
        <v>492.2</v>
      </c>
      <c r="T287" s="9">
        <v>1540.4</v>
      </c>
      <c r="U287" s="9">
        <v>577.79999999999995</v>
      </c>
      <c r="V287" s="9">
        <v>1294.8</v>
      </c>
      <c r="W287" s="9">
        <v>686.1</v>
      </c>
      <c r="X287" s="9">
        <v>10</v>
      </c>
      <c r="Y287" s="9">
        <v>0</v>
      </c>
      <c r="Z287" s="9">
        <v>1338.4</v>
      </c>
      <c r="AA287" s="9">
        <v>274.8</v>
      </c>
      <c r="AB287" s="9">
        <v>0</v>
      </c>
      <c r="AC287" s="9">
        <v>515.9</v>
      </c>
      <c r="AD287" s="9">
        <v>243.8</v>
      </c>
      <c r="AE287" s="9">
        <v>10107</v>
      </c>
      <c r="AF287" s="9">
        <v>8000</v>
      </c>
      <c r="AG287" s="9">
        <v>-2107</v>
      </c>
      <c r="AH287" s="9">
        <v>-26.34</v>
      </c>
    </row>
    <row r="288" spans="1:34" ht="15.75" thickBot="1" x14ac:dyDescent="0.3">
      <c r="A288" s="8" t="s">
        <v>78</v>
      </c>
      <c r="B288" s="9">
        <v>0</v>
      </c>
      <c r="C288" s="9">
        <v>0</v>
      </c>
      <c r="D288" s="9">
        <v>0</v>
      </c>
      <c r="E288" s="9">
        <v>0</v>
      </c>
      <c r="F288" s="9">
        <v>88.3</v>
      </c>
      <c r="G288" s="9">
        <v>569.6</v>
      </c>
      <c r="H288" s="9">
        <v>897.1</v>
      </c>
      <c r="I288" s="9">
        <v>0</v>
      </c>
      <c r="J288" s="9">
        <v>381.2</v>
      </c>
      <c r="K288" s="9">
        <v>141.9</v>
      </c>
      <c r="L288" s="9">
        <v>76.400000000000006</v>
      </c>
      <c r="M288" s="9">
        <v>360.3</v>
      </c>
      <c r="N288" s="9">
        <v>0</v>
      </c>
      <c r="O288" s="9">
        <v>0</v>
      </c>
      <c r="P288" s="9">
        <v>0</v>
      </c>
      <c r="Q288" s="9">
        <v>208.4</v>
      </c>
      <c r="R288" s="9">
        <v>0</v>
      </c>
      <c r="S288" s="9">
        <v>492.2</v>
      </c>
      <c r="T288" s="9">
        <v>1540.4</v>
      </c>
      <c r="U288" s="9">
        <v>577.79999999999995</v>
      </c>
      <c r="V288" s="9">
        <v>687</v>
      </c>
      <c r="W288" s="9">
        <v>0</v>
      </c>
      <c r="X288" s="9">
        <v>10</v>
      </c>
      <c r="Y288" s="9">
        <v>0</v>
      </c>
      <c r="Z288" s="9">
        <v>1338.4</v>
      </c>
      <c r="AA288" s="9">
        <v>274.8</v>
      </c>
      <c r="AB288" s="9">
        <v>0</v>
      </c>
      <c r="AC288" s="9">
        <v>515.9</v>
      </c>
      <c r="AD288" s="9">
        <v>243.8</v>
      </c>
      <c r="AE288" s="9">
        <v>8403.7000000000007</v>
      </c>
      <c r="AF288" s="9">
        <v>9000</v>
      </c>
      <c r="AG288" s="9">
        <v>596.29999999999995</v>
      </c>
      <c r="AH288" s="9">
        <v>6.63</v>
      </c>
    </row>
    <row r="289" spans="1:34" ht="15.75" thickBot="1" x14ac:dyDescent="0.3">
      <c r="A289" s="8" t="s">
        <v>79</v>
      </c>
      <c r="B289" s="9">
        <v>0</v>
      </c>
      <c r="C289" s="9">
        <v>282.10000000000002</v>
      </c>
      <c r="D289" s="9">
        <v>0</v>
      </c>
      <c r="E289" s="9">
        <v>0</v>
      </c>
      <c r="F289" s="9">
        <v>207.5</v>
      </c>
      <c r="G289" s="9">
        <v>1576.8</v>
      </c>
      <c r="H289" s="9">
        <v>897.1</v>
      </c>
      <c r="I289" s="9">
        <v>0</v>
      </c>
      <c r="J289" s="9">
        <v>0</v>
      </c>
      <c r="K289" s="9">
        <v>0</v>
      </c>
      <c r="L289" s="9">
        <v>0</v>
      </c>
      <c r="M289" s="9">
        <v>0</v>
      </c>
      <c r="N289" s="9">
        <v>273</v>
      </c>
      <c r="O289" s="9">
        <v>0</v>
      </c>
      <c r="P289" s="9">
        <v>419.5</v>
      </c>
      <c r="Q289" s="9">
        <v>208.4</v>
      </c>
      <c r="R289" s="9">
        <v>0</v>
      </c>
      <c r="S289" s="9">
        <v>0</v>
      </c>
      <c r="T289" s="9">
        <v>0</v>
      </c>
      <c r="U289" s="9">
        <v>0</v>
      </c>
      <c r="V289" s="9">
        <v>0</v>
      </c>
      <c r="W289" s="9">
        <v>0</v>
      </c>
      <c r="X289" s="9">
        <v>2184.6</v>
      </c>
      <c r="Y289" s="9">
        <v>1202.9000000000001</v>
      </c>
      <c r="Z289" s="9">
        <v>1920.8</v>
      </c>
      <c r="AA289" s="9">
        <v>1033.5999999999999</v>
      </c>
      <c r="AB289" s="9">
        <v>510.4</v>
      </c>
      <c r="AC289" s="9">
        <v>0</v>
      </c>
      <c r="AD289" s="9">
        <v>797.1</v>
      </c>
      <c r="AE289" s="9">
        <v>11513.7</v>
      </c>
      <c r="AF289" s="9">
        <v>11000</v>
      </c>
      <c r="AG289" s="9">
        <v>-513.70000000000005</v>
      </c>
      <c r="AH289" s="9">
        <v>-4.67</v>
      </c>
    </row>
    <row r="290" spans="1:34" ht="15.75" thickBot="1" x14ac:dyDescent="0.3">
      <c r="A290" s="8" t="s">
        <v>80</v>
      </c>
      <c r="B290" s="9">
        <v>0</v>
      </c>
      <c r="C290" s="9">
        <v>0</v>
      </c>
      <c r="D290" s="9">
        <v>0</v>
      </c>
      <c r="E290" s="9">
        <v>0</v>
      </c>
      <c r="F290" s="9">
        <v>88.3</v>
      </c>
      <c r="G290" s="9">
        <v>0</v>
      </c>
      <c r="H290" s="9">
        <v>897.1</v>
      </c>
      <c r="I290" s="9">
        <v>985.4</v>
      </c>
      <c r="J290" s="9">
        <v>381.2</v>
      </c>
      <c r="K290" s="9">
        <v>185.6</v>
      </c>
      <c r="L290" s="9">
        <v>76.400000000000006</v>
      </c>
      <c r="M290" s="9">
        <v>360.3</v>
      </c>
      <c r="N290" s="9">
        <v>0</v>
      </c>
      <c r="O290" s="9">
        <v>0</v>
      </c>
      <c r="P290" s="9">
        <v>0</v>
      </c>
      <c r="Q290" s="9">
        <v>208.4</v>
      </c>
      <c r="R290" s="9">
        <v>155.6</v>
      </c>
      <c r="S290" s="9">
        <v>492.2</v>
      </c>
      <c r="T290" s="9">
        <v>1540.4</v>
      </c>
      <c r="U290" s="9">
        <v>577.79999999999995</v>
      </c>
      <c r="V290" s="9">
        <v>1294.8</v>
      </c>
      <c r="W290" s="9">
        <v>0</v>
      </c>
      <c r="X290" s="9">
        <v>0</v>
      </c>
      <c r="Y290" s="9">
        <v>0</v>
      </c>
      <c r="Z290" s="9">
        <v>0</v>
      </c>
      <c r="AA290" s="9">
        <v>274.8</v>
      </c>
      <c r="AB290" s="9">
        <v>0</v>
      </c>
      <c r="AC290" s="9">
        <v>917.2</v>
      </c>
      <c r="AD290" s="9">
        <v>243.8</v>
      </c>
      <c r="AE290" s="9">
        <v>8679.4</v>
      </c>
      <c r="AF290" s="9">
        <v>9000</v>
      </c>
      <c r="AG290" s="9">
        <v>320.60000000000002</v>
      </c>
      <c r="AH290" s="9">
        <v>3.56</v>
      </c>
    </row>
    <row r="291" spans="1:34" ht="15.75" thickBot="1" x14ac:dyDescent="0.3">
      <c r="A291" s="8" t="s">
        <v>81</v>
      </c>
      <c r="B291" s="9">
        <v>0</v>
      </c>
      <c r="C291" s="9">
        <v>0</v>
      </c>
      <c r="D291" s="9">
        <v>0</v>
      </c>
      <c r="E291" s="9">
        <v>0</v>
      </c>
      <c r="F291" s="9">
        <v>88.3</v>
      </c>
      <c r="G291" s="9">
        <v>569.6</v>
      </c>
      <c r="H291" s="9">
        <v>978.1</v>
      </c>
      <c r="I291" s="9">
        <v>985.4</v>
      </c>
      <c r="J291" s="9">
        <v>381.2</v>
      </c>
      <c r="K291" s="9">
        <v>185.6</v>
      </c>
      <c r="L291" s="9">
        <v>485.9</v>
      </c>
      <c r="M291" s="9">
        <v>360.3</v>
      </c>
      <c r="N291" s="9">
        <v>0</v>
      </c>
      <c r="O291" s="9">
        <v>0</v>
      </c>
      <c r="P291" s="9">
        <v>419.5</v>
      </c>
      <c r="Q291" s="9">
        <v>208.4</v>
      </c>
      <c r="R291" s="9">
        <v>414</v>
      </c>
      <c r="S291" s="9">
        <v>492.2</v>
      </c>
      <c r="T291" s="9">
        <v>1540.4</v>
      </c>
      <c r="U291" s="9">
        <v>577.79999999999995</v>
      </c>
      <c r="V291" s="9">
        <v>687</v>
      </c>
      <c r="W291" s="9">
        <v>0</v>
      </c>
      <c r="X291" s="9">
        <v>0</v>
      </c>
      <c r="Y291" s="9">
        <v>0</v>
      </c>
      <c r="Z291" s="9">
        <v>0</v>
      </c>
      <c r="AA291" s="9">
        <v>274.8</v>
      </c>
      <c r="AB291" s="9">
        <v>0</v>
      </c>
      <c r="AC291" s="9">
        <v>579.6</v>
      </c>
      <c r="AD291" s="9">
        <v>243.8</v>
      </c>
      <c r="AE291" s="9">
        <v>9471.9</v>
      </c>
      <c r="AF291" s="9">
        <v>9000</v>
      </c>
      <c r="AG291" s="9">
        <v>-471.9</v>
      </c>
      <c r="AH291" s="9">
        <v>-5.24</v>
      </c>
    </row>
    <row r="292" spans="1:34" ht="15.75" thickBot="1" x14ac:dyDescent="0.3">
      <c r="A292" s="8" t="s">
        <v>82</v>
      </c>
      <c r="B292" s="9">
        <v>0</v>
      </c>
      <c r="C292" s="9">
        <v>255.7</v>
      </c>
      <c r="D292" s="9">
        <v>0</v>
      </c>
      <c r="E292" s="9">
        <v>0</v>
      </c>
      <c r="F292" s="9">
        <v>88.3</v>
      </c>
      <c r="G292" s="9">
        <v>0</v>
      </c>
      <c r="H292" s="9">
        <v>897.1</v>
      </c>
      <c r="I292" s="9">
        <v>0</v>
      </c>
      <c r="J292" s="9">
        <v>381.2</v>
      </c>
      <c r="K292" s="9">
        <v>141.9</v>
      </c>
      <c r="L292" s="9">
        <v>485.9</v>
      </c>
      <c r="M292" s="9">
        <v>360.3</v>
      </c>
      <c r="N292" s="9">
        <v>0</v>
      </c>
      <c r="O292" s="9">
        <v>0</v>
      </c>
      <c r="P292" s="9">
        <v>0</v>
      </c>
      <c r="Q292" s="9">
        <v>208.4</v>
      </c>
      <c r="R292" s="9">
        <v>0</v>
      </c>
      <c r="S292" s="9">
        <v>492.2</v>
      </c>
      <c r="T292" s="9">
        <v>1540.4</v>
      </c>
      <c r="U292" s="9">
        <v>577.79999999999995</v>
      </c>
      <c r="V292" s="9">
        <v>1294.8</v>
      </c>
      <c r="W292" s="9">
        <v>0</v>
      </c>
      <c r="X292" s="9">
        <v>10</v>
      </c>
      <c r="Y292" s="9">
        <v>0</v>
      </c>
      <c r="Z292" s="9">
        <v>837.1</v>
      </c>
      <c r="AA292" s="9">
        <v>274.8</v>
      </c>
      <c r="AB292" s="9">
        <v>0</v>
      </c>
      <c r="AC292" s="9">
        <v>579.6</v>
      </c>
      <c r="AD292" s="9">
        <v>243.8</v>
      </c>
      <c r="AE292" s="9">
        <v>8669.4</v>
      </c>
      <c r="AF292" s="9">
        <v>8000</v>
      </c>
      <c r="AG292" s="9">
        <v>-669.4</v>
      </c>
      <c r="AH292" s="9">
        <v>-8.3699999999999992</v>
      </c>
    </row>
    <row r="293" spans="1:34" ht="15.75" thickBot="1" x14ac:dyDescent="0.3">
      <c r="A293" s="8" t="s">
        <v>83</v>
      </c>
      <c r="B293" s="9">
        <v>0</v>
      </c>
      <c r="C293" s="9">
        <v>0</v>
      </c>
      <c r="D293" s="9">
        <v>0</v>
      </c>
      <c r="E293" s="9">
        <v>0</v>
      </c>
      <c r="F293" s="9">
        <v>88.3</v>
      </c>
      <c r="G293" s="9">
        <v>0</v>
      </c>
      <c r="H293" s="9">
        <v>978.1</v>
      </c>
      <c r="I293" s="9">
        <v>985.4</v>
      </c>
      <c r="J293" s="9">
        <v>756.1</v>
      </c>
      <c r="K293" s="9">
        <v>909</v>
      </c>
      <c r="L293" s="9">
        <v>485.9</v>
      </c>
      <c r="M293" s="9">
        <v>360.3</v>
      </c>
      <c r="N293" s="9">
        <v>0</v>
      </c>
      <c r="O293" s="9">
        <v>0</v>
      </c>
      <c r="P293" s="9">
        <v>0</v>
      </c>
      <c r="Q293" s="9">
        <v>208.4</v>
      </c>
      <c r="R293" s="9">
        <v>155.6</v>
      </c>
      <c r="S293" s="9">
        <v>492.2</v>
      </c>
      <c r="T293" s="9">
        <v>1540.4</v>
      </c>
      <c r="U293" s="9">
        <v>577.79999999999995</v>
      </c>
      <c r="V293" s="9">
        <v>1294.8</v>
      </c>
      <c r="W293" s="9">
        <v>0</v>
      </c>
      <c r="X293" s="9">
        <v>10</v>
      </c>
      <c r="Y293" s="9">
        <v>0</v>
      </c>
      <c r="Z293" s="9">
        <v>0</v>
      </c>
      <c r="AA293" s="9">
        <v>167.4</v>
      </c>
      <c r="AB293" s="9">
        <v>0</v>
      </c>
      <c r="AC293" s="9">
        <v>917.2</v>
      </c>
      <c r="AD293" s="9">
        <v>81.900000000000006</v>
      </c>
      <c r="AE293" s="9">
        <v>10008.700000000001</v>
      </c>
      <c r="AF293" s="9">
        <v>11000</v>
      </c>
      <c r="AG293" s="9">
        <v>991.3</v>
      </c>
      <c r="AH293" s="9">
        <v>9.01</v>
      </c>
    </row>
    <row r="294" spans="1:34" ht="15.75" thickBot="1" x14ac:dyDescent="0.3">
      <c r="A294" s="8" t="s">
        <v>84</v>
      </c>
      <c r="B294" s="9">
        <v>0</v>
      </c>
      <c r="C294" s="9">
        <v>255.7</v>
      </c>
      <c r="D294" s="9">
        <v>0</v>
      </c>
      <c r="E294" s="9">
        <v>0</v>
      </c>
      <c r="F294" s="9">
        <v>88.3</v>
      </c>
      <c r="G294" s="9">
        <v>1576.8</v>
      </c>
      <c r="H294" s="9">
        <v>537.70000000000005</v>
      </c>
      <c r="I294" s="9">
        <v>0</v>
      </c>
      <c r="J294" s="9">
        <v>0</v>
      </c>
      <c r="K294" s="9">
        <v>0</v>
      </c>
      <c r="L294" s="9">
        <v>76.400000000000006</v>
      </c>
      <c r="M294" s="9">
        <v>360.3</v>
      </c>
      <c r="N294" s="9">
        <v>207.5</v>
      </c>
      <c r="O294" s="9">
        <v>0</v>
      </c>
      <c r="P294" s="9">
        <v>419.5</v>
      </c>
      <c r="Q294" s="9">
        <v>208.4</v>
      </c>
      <c r="R294" s="9">
        <v>0</v>
      </c>
      <c r="S294" s="9">
        <v>20.9</v>
      </c>
      <c r="T294" s="9">
        <v>952.6</v>
      </c>
      <c r="U294" s="9">
        <v>577.79999999999995</v>
      </c>
      <c r="V294" s="9">
        <v>687</v>
      </c>
      <c r="W294" s="9">
        <v>891.7</v>
      </c>
      <c r="X294" s="9">
        <v>10</v>
      </c>
      <c r="Y294" s="9">
        <v>1202.9000000000001</v>
      </c>
      <c r="Z294" s="9">
        <v>1920.8</v>
      </c>
      <c r="AA294" s="9">
        <v>890.8</v>
      </c>
      <c r="AB294" s="9">
        <v>145.6</v>
      </c>
      <c r="AC294" s="9">
        <v>0</v>
      </c>
      <c r="AD294" s="9">
        <v>797.1</v>
      </c>
      <c r="AE294" s="9">
        <v>11827.6</v>
      </c>
      <c r="AF294" s="9">
        <v>13000</v>
      </c>
      <c r="AG294" s="9">
        <v>1172.4000000000001</v>
      </c>
      <c r="AH294" s="9">
        <v>9.02</v>
      </c>
    </row>
    <row r="295" spans="1:34" ht="15.75" thickBot="1" x14ac:dyDescent="0.3">
      <c r="A295" s="8" t="s">
        <v>85</v>
      </c>
      <c r="B295" s="9">
        <v>0</v>
      </c>
      <c r="C295" s="9">
        <v>282.10000000000002</v>
      </c>
      <c r="D295" s="9">
        <v>0</v>
      </c>
      <c r="E295" s="9">
        <v>0</v>
      </c>
      <c r="F295" s="9">
        <v>88.3</v>
      </c>
      <c r="G295" s="9">
        <v>1576.8</v>
      </c>
      <c r="H295" s="9">
        <v>897.1</v>
      </c>
      <c r="I295" s="9">
        <v>0</v>
      </c>
      <c r="J295" s="9">
        <v>0</v>
      </c>
      <c r="K295" s="9">
        <v>0</v>
      </c>
      <c r="L295" s="9">
        <v>76.400000000000006</v>
      </c>
      <c r="M295" s="9">
        <v>192</v>
      </c>
      <c r="N295" s="9">
        <v>207.5</v>
      </c>
      <c r="O295" s="9">
        <v>0</v>
      </c>
      <c r="P295" s="9">
        <v>419.5</v>
      </c>
      <c r="Q295" s="9">
        <v>208.4</v>
      </c>
      <c r="R295" s="9">
        <v>0</v>
      </c>
      <c r="S295" s="9">
        <v>20.9</v>
      </c>
      <c r="T295" s="9">
        <v>800.7</v>
      </c>
      <c r="U295" s="9">
        <v>577.79999999999995</v>
      </c>
      <c r="V295" s="9">
        <v>687</v>
      </c>
      <c r="W295" s="9">
        <v>0</v>
      </c>
      <c r="X295" s="9">
        <v>381.2</v>
      </c>
      <c r="Y295" s="9">
        <v>1202.9000000000001</v>
      </c>
      <c r="Z295" s="9">
        <v>1920.8</v>
      </c>
      <c r="AA295" s="9">
        <v>890.8</v>
      </c>
      <c r="AB295" s="9">
        <v>145.6</v>
      </c>
      <c r="AC295" s="9">
        <v>0</v>
      </c>
      <c r="AD295" s="9">
        <v>797.1</v>
      </c>
      <c r="AE295" s="9">
        <v>11372.7</v>
      </c>
      <c r="AF295" s="9">
        <v>11000</v>
      </c>
      <c r="AG295" s="9">
        <v>-372.7</v>
      </c>
      <c r="AH295" s="9">
        <v>-3.39</v>
      </c>
    </row>
    <row r="296" spans="1:34" ht="15.75" thickBot="1" x14ac:dyDescent="0.3">
      <c r="A296" s="8" t="s">
        <v>86</v>
      </c>
      <c r="B296" s="9">
        <v>0</v>
      </c>
      <c r="C296" s="9">
        <v>0</v>
      </c>
      <c r="D296" s="9">
        <v>0</v>
      </c>
      <c r="E296" s="9">
        <v>0</v>
      </c>
      <c r="F296" s="9">
        <v>88.3</v>
      </c>
      <c r="G296" s="9">
        <v>569.6</v>
      </c>
      <c r="H296" s="9">
        <v>978.1</v>
      </c>
      <c r="I296" s="9">
        <v>985.4</v>
      </c>
      <c r="J296" s="9">
        <v>381.2</v>
      </c>
      <c r="K296" s="9">
        <v>141.9</v>
      </c>
      <c r="L296" s="9">
        <v>485.9</v>
      </c>
      <c r="M296" s="9">
        <v>360.3</v>
      </c>
      <c r="N296" s="9">
        <v>0</v>
      </c>
      <c r="O296" s="9">
        <v>0</v>
      </c>
      <c r="P296" s="9">
        <v>419.5</v>
      </c>
      <c r="Q296" s="9">
        <v>208.4</v>
      </c>
      <c r="R296" s="9">
        <v>155.6</v>
      </c>
      <c r="S296" s="9">
        <v>492.2</v>
      </c>
      <c r="T296" s="9">
        <v>1540.4</v>
      </c>
      <c r="U296" s="9">
        <v>577.79999999999995</v>
      </c>
      <c r="V296" s="9">
        <v>687</v>
      </c>
      <c r="W296" s="9">
        <v>0</v>
      </c>
      <c r="X296" s="9">
        <v>0</v>
      </c>
      <c r="Y296" s="9">
        <v>0</v>
      </c>
      <c r="Z296" s="9">
        <v>837.1</v>
      </c>
      <c r="AA296" s="9">
        <v>274.8</v>
      </c>
      <c r="AB296" s="9">
        <v>0</v>
      </c>
      <c r="AC296" s="9">
        <v>579.6</v>
      </c>
      <c r="AD296" s="9">
        <v>243.8</v>
      </c>
      <c r="AE296" s="9">
        <v>10006.9</v>
      </c>
      <c r="AF296" s="9">
        <v>11000</v>
      </c>
      <c r="AG296" s="9">
        <v>993.1</v>
      </c>
      <c r="AH296" s="9">
        <v>9.0299999999999994</v>
      </c>
    </row>
    <row r="297" spans="1:34" ht="15.75" thickBot="1" x14ac:dyDescent="0.3">
      <c r="A297" s="8" t="s">
        <v>87</v>
      </c>
      <c r="B297" s="9">
        <v>0</v>
      </c>
      <c r="C297" s="9">
        <v>255.7</v>
      </c>
      <c r="D297" s="9">
        <v>0</v>
      </c>
      <c r="E297" s="9">
        <v>0</v>
      </c>
      <c r="F297" s="9">
        <v>88.3</v>
      </c>
      <c r="G297" s="9">
        <v>1576.8</v>
      </c>
      <c r="H297" s="9">
        <v>0</v>
      </c>
      <c r="I297" s="9">
        <v>0</v>
      </c>
      <c r="J297" s="9">
        <v>0</v>
      </c>
      <c r="K297" s="9">
        <v>0</v>
      </c>
      <c r="L297" s="9">
        <v>76.400000000000006</v>
      </c>
      <c r="M297" s="9">
        <v>0</v>
      </c>
      <c r="N297" s="9">
        <v>207.5</v>
      </c>
      <c r="O297" s="9">
        <v>0</v>
      </c>
      <c r="P297" s="9">
        <v>419.5</v>
      </c>
      <c r="Q297" s="9">
        <v>0</v>
      </c>
      <c r="R297" s="9">
        <v>0</v>
      </c>
      <c r="S297" s="9">
        <v>0</v>
      </c>
      <c r="T297" s="9">
        <v>800.7</v>
      </c>
      <c r="U297" s="9">
        <v>577.79999999999995</v>
      </c>
      <c r="V297" s="9">
        <v>343.9</v>
      </c>
      <c r="W297" s="9">
        <v>2150.1</v>
      </c>
      <c r="X297" s="9">
        <v>10</v>
      </c>
      <c r="Y297" s="9">
        <v>1202.9000000000001</v>
      </c>
      <c r="Z297" s="9">
        <v>1920.8</v>
      </c>
      <c r="AA297" s="9">
        <v>890.8</v>
      </c>
      <c r="AB297" s="9">
        <v>510.4</v>
      </c>
      <c r="AC297" s="9">
        <v>0</v>
      </c>
      <c r="AD297" s="9">
        <v>797.1</v>
      </c>
      <c r="AE297" s="9">
        <v>11828.5</v>
      </c>
      <c r="AF297" s="9">
        <v>13000</v>
      </c>
      <c r="AG297" s="9">
        <v>1171.5</v>
      </c>
      <c r="AH297" s="9">
        <v>9.01</v>
      </c>
    </row>
    <row r="298" spans="1:34" ht="15.75" thickBot="1" x14ac:dyDescent="0.3">
      <c r="A298" s="8" t="s">
        <v>88</v>
      </c>
      <c r="B298" s="9">
        <v>0</v>
      </c>
      <c r="C298" s="9">
        <v>0</v>
      </c>
      <c r="D298" s="9">
        <v>0</v>
      </c>
      <c r="E298" s="9">
        <v>0</v>
      </c>
      <c r="F298" s="9">
        <v>88.3</v>
      </c>
      <c r="G298" s="9">
        <v>569.6</v>
      </c>
      <c r="H298" s="9">
        <v>978.1</v>
      </c>
      <c r="I298" s="9">
        <v>985.4</v>
      </c>
      <c r="J298" s="9">
        <v>381.2</v>
      </c>
      <c r="K298" s="9">
        <v>141.9</v>
      </c>
      <c r="L298" s="9">
        <v>485.9</v>
      </c>
      <c r="M298" s="9">
        <v>360.3</v>
      </c>
      <c r="N298" s="9">
        <v>0</v>
      </c>
      <c r="O298" s="9">
        <v>0</v>
      </c>
      <c r="P298" s="9">
        <v>419.5</v>
      </c>
      <c r="Q298" s="9">
        <v>208.4</v>
      </c>
      <c r="R298" s="9">
        <v>0</v>
      </c>
      <c r="S298" s="9">
        <v>492.2</v>
      </c>
      <c r="T298" s="9">
        <v>1540.4</v>
      </c>
      <c r="U298" s="9">
        <v>577.79999999999995</v>
      </c>
      <c r="V298" s="9">
        <v>687</v>
      </c>
      <c r="W298" s="9">
        <v>0</v>
      </c>
      <c r="X298" s="9">
        <v>10</v>
      </c>
      <c r="Y298" s="9">
        <v>0</v>
      </c>
      <c r="Z298" s="9">
        <v>837.1</v>
      </c>
      <c r="AA298" s="9">
        <v>274.8</v>
      </c>
      <c r="AB298" s="9">
        <v>145.6</v>
      </c>
      <c r="AC298" s="9">
        <v>579.6</v>
      </c>
      <c r="AD298" s="9">
        <v>243.8</v>
      </c>
      <c r="AE298" s="9">
        <v>10006.9</v>
      </c>
      <c r="AF298" s="9">
        <v>11000</v>
      </c>
      <c r="AG298" s="9">
        <v>993.1</v>
      </c>
      <c r="AH298" s="9">
        <v>9.0299999999999994</v>
      </c>
    </row>
    <row r="299" spans="1:34" ht="15.75" thickBot="1" x14ac:dyDescent="0.3">
      <c r="A299" s="8" t="s">
        <v>89</v>
      </c>
      <c r="B299" s="9">
        <v>0</v>
      </c>
      <c r="C299" s="9">
        <v>0</v>
      </c>
      <c r="D299" s="9">
        <v>0</v>
      </c>
      <c r="E299" s="9">
        <v>0</v>
      </c>
      <c r="F299" s="9">
        <v>88.3</v>
      </c>
      <c r="G299" s="9">
        <v>569.6</v>
      </c>
      <c r="H299" s="9">
        <v>897.1</v>
      </c>
      <c r="I299" s="9">
        <v>985.4</v>
      </c>
      <c r="J299" s="9">
        <v>381.2</v>
      </c>
      <c r="K299" s="9">
        <v>141.9</v>
      </c>
      <c r="L299" s="9">
        <v>485.9</v>
      </c>
      <c r="M299" s="9">
        <v>360.3</v>
      </c>
      <c r="N299" s="9">
        <v>0</v>
      </c>
      <c r="O299" s="9">
        <v>0</v>
      </c>
      <c r="P299" s="9">
        <v>419.5</v>
      </c>
      <c r="Q299" s="9">
        <v>208.4</v>
      </c>
      <c r="R299" s="9">
        <v>155.6</v>
      </c>
      <c r="S299" s="9">
        <v>492.2</v>
      </c>
      <c r="T299" s="9">
        <v>1540.4</v>
      </c>
      <c r="U299" s="9">
        <v>577.79999999999995</v>
      </c>
      <c r="V299" s="9">
        <v>687</v>
      </c>
      <c r="W299" s="9">
        <v>0</v>
      </c>
      <c r="X299" s="9">
        <v>0</v>
      </c>
      <c r="Y299" s="9">
        <v>0</v>
      </c>
      <c r="Z299" s="9">
        <v>0</v>
      </c>
      <c r="AA299" s="9">
        <v>274.8</v>
      </c>
      <c r="AB299" s="9">
        <v>0</v>
      </c>
      <c r="AC299" s="9">
        <v>579.6</v>
      </c>
      <c r="AD299" s="9">
        <v>243.8</v>
      </c>
      <c r="AE299" s="9">
        <v>9088.7999999999993</v>
      </c>
      <c r="AF299" s="9">
        <v>9000</v>
      </c>
      <c r="AG299" s="9">
        <v>-88.8</v>
      </c>
      <c r="AH299" s="9">
        <v>-0.99</v>
      </c>
    </row>
    <row r="300" spans="1:34" ht="15.75" thickBot="1" x14ac:dyDescent="0.3">
      <c r="A300" s="8" t="s">
        <v>90</v>
      </c>
      <c r="B300" s="9">
        <v>0</v>
      </c>
      <c r="C300" s="9">
        <v>282.10000000000002</v>
      </c>
      <c r="D300" s="9">
        <v>0</v>
      </c>
      <c r="E300" s="9">
        <v>0</v>
      </c>
      <c r="F300" s="9">
        <v>207.5</v>
      </c>
      <c r="G300" s="9">
        <v>1576.8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273</v>
      </c>
      <c r="O300" s="9">
        <v>0</v>
      </c>
      <c r="P300" s="9">
        <v>419.5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  <c r="V300" s="9">
        <v>0</v>
      </c>
      <c r="W300" s="9">
        <v>891.7</v>
      </c>
      <c r="X300" s="9">
        <v>1454.9</v>
      </c>
      <c r="Y300" s="9">
        <v>1202.9000000000001</v>
      </c>
      <c r="Z300" s="9">
        <v>3179.1</v>
      </c>
      <c r="AA300" s="9">
        <v>1033.5999999999999</v>
      </c>
      <c r="AB300" s="9">
        <v>510.4</v>
      </c>
      <c r="AC300" s="9">
        <v>0</v>
      </c>
      <c r="AD300" s="9">
        <v>797.1</v>
      </c>
      <c r="AE300" s="9">
        <v>11828.5</v>
      </c>
      <c r="AF300" s="9">
        <v>13000</v>
      </c>
      <c r="AG300" s="9">
        <v>1171.5</v>
      </c>
      <c r="AH300" s="9">
        <v>9.01</v>
      </c>
    </row>
    <row r="301" spans="1:34" ht="15.75" thickBot="1" x14ac:dyDescent="0.3">
      <c r="A301" s="8" t="s">
        <v>91</v>
      </c>
      <c r="B301" s="9">
        <v>0</v>
      </c>
      <c r="C301" s="9">
        <v>282.10000000000002</v>
      </c>
      <c r="D301" s="9">
        <v>0</v>
      </c>
      <c r="E301" s="9">
        <v>0</v>
      </c>
      <c r="F301" s="9">
        <v>88.3</v>
      </c>
      <c r="G301" s="9">
        <v>1576.8</v>
      </c>
      <c r="H301" s="9">
        <v>897.1</v>
      </c>
      <c r="I301" s="9">
        <v>0</v>
      </c>
      <c r="J301" s="9">
        <v>0</v>
      </c>
      <c r="K301" s="9">
        <v>0</v>
      </c>
      <c r="L301" s="9">
        <v>76.400000000000006</v>
      </c>
      <c r="M301" s="9">
        <v>0</v>
      </c>
      <c r="N301" s="9">
        <v>207.5</v>
      </c>
      <c r="O301" s="9">
        <v>0</v>
      </c>
      <c r="P301" s="9">
        <v>0</v>
      </c>
      <c r="Q301" s="9">
        <v>208.4</v>
      </c>
      <c r="R301" s="9">
        <v>0</v>
      </c>
      <c r="S301" s="9">
        <v>0</v>
      </c>
      <c r="T301" s="9">
        <v>952.6</v>
      </c>
      <c r="U301" s="9">
        <v>577.79999999999995</v>
      </c>
      <c r="V301" s="9">
        <v>343.9</v>
      </c>
      <c r="W301" s="9">
        <v>0</v>
      </c>
      <c r="X301" s="9">
        <v>381.2</v>
      </c>
      <c r="Y301" s="9">
        <v>1202.9000000000001</v>
      </c>
      <c r="Z301" s="9">
        <v>1920.8</v>
      </c>
      <c r="AA301" s="9">
        <v>890.8</v>
      </c>
      <c r="AB301" s="9">
        <v>510.4</v>
      </c>
      <c r="AC301" s="9">
        <v>0</v>
      </c>
      <c r="AD301" s="9">
        <v>797.1</v>
      </c>
      <c r="AE301" s="9">
        <v>10914.1</v>
      </c>
      <c r="AF301" s="9">
        <v>11000</v>
      </c>
      <c r="AG301" s="9">
        <v>85.9</v>
      </c>
      <c r="AH301" s="9">
        <v>0.78</v>
      </c>
    </row>
    <row r="302" spans="1:34" ht="15.75" thickBot="1" x14ac:dyDescent="0.3">
      <c r="A302" s="8" t="s">
        <v>92</v>
      </c>
      <c r="B302" s="9">
        <v>0</v>
      </c>
      <c r="C302" s="9">
        <v>255.7</v>
      </c>
      <c r="D302" s="9">
        <v>0</v>
      </c>
      <c r="E302" s="9">
        <v>0</v>
      </c>
      <c r="F302" s="9">
        <v>88.3</v>
      </c>
      <c r="G302" s="9">
        <v>1576.8</v>
      </c>
      <c r="H302" s="9">
        <v>537.70000000000005</v>
      </c>
      <c r="I302" s="9">
        <v>0</v>
      </c>
      <c r="J302" s="9">
        <v>381.2</v>
      </c>
      <c r="K302" s="9">
        <v>0</v>
      </c>
      <c r="L302" s="9">
        <v>0</v>
      </c>
      <c r="M302" s="9">
        <v>360.3</v>
      </c>
      <c r="N302" s="9">
        <v>207.5</v>
      </c>
      <c r="O302" s="9">
        <v>0</v>
      </c>
      <c r="P302" s="9">
        <v>419.5</v>
      </c>
      <c r="Q302" s="9">
        <v>208.4</v>
      </c>
      <c r="R302" s="9">
        <v>0</v>
      </c>
      <c r="S302" s="9">
        <v>20.9</v>
      </c>
      <c r="T302" s="9">
        <v>952.6</v>
      </c>
      <c r="U302" s="9">
        <v>0</v>
      </c>
      <c r="V302" s="9">
        <v>687</v>
      </c>
      <c r="W302" s="9">
        <v>686.1</v>
      </c>
      <c r="X302" s="9">
        <v>10</v>
      </c>
      <c r="Y302" s="9">
        <v>1202.9000000000001</v>
      </c>
      <c r="Z302" s="9">
        <v>1833.4</v>
      </c>
      <c r="AA302" s="9">
        <v>890.8</v>
      </c>
      <c r="AB302" s="9">
        <v>145.6</v>
      </c>
      <c r="AC302" s="9">
        <v>0</v>
      </c>
      <c r="AD302" s="9">
        <v>797.1</v>
      </c>
      <c r="AE302" s="9">
        <v>11261.6</v>
      </c>
      <c r="AF302" s="9">
        <v>12000</v>
      </c>
      <c r="AG302" s="9">
        <v>738.4</v>
      </c>
      <c r="AH302" s="9">
        <v>6.15</v>
      </c>
    </row>
    <row r="303" spans="1:34" ht="15.75" thickBot="1" x14ac:dyDescent="0.3">
      <c r="A303" s="8" t="s">
        <v>93</v>
      </c>
      <c r="B303" s="9">
        <v>0</v>
      </c>
      <c r="C303" s="9">
        <v>0</v>
      </c>
      <c r="D303" s="9">
        <v>0</v>
      </c>
      <c r="E303" s="9">
        <v>0</v>
      </c>
      <c r="F303" s="9">
        <v>207.5</v>
      </c>
      <c r="G303" s="9">
        <v>1576.8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207.5</v>
      </c>
      <c r="O303" s="9">
        <v>0</v>
      </c>
      <c r="P303" s="9">
        <v>419.5</v>
      </c>
      <c r="Q303" s="9">
        <v>0</v>
      </c>
      <c r="R303" s="9">
        <v>0</v>
      </c>
      <c r="S303" s="9">
        <v>0</v>
      </c>
      <c r="T303" s="9">
        <v>800.7</v>
      </c>
      <c r="U303" s="9">
        <v>0</v>
      </c>
      <c r="V303" s="9">
        <v>343.9</v>
      </c>
      <c r="W303" s="9">
        <v>2526.8000000000002</v>
      </c>
      <c r="X303" s="9">
        <v>10</v>
      </c>
      <c r="Y303" s="9">
        <v>1202.9000000000001</v>
      </c>
      <c r="Z303" s="9">
        <v>1920.8</v>
      </c>
      <c r="AA303" s="9">
        <v>890.8</v>
      </c>
      <c r="AB303" s="9">
        <v>145.6</v>
      </c>
      <c r="AC303" s="9">
        <v>0</v>
      </c>
      <c r="AD303" s="9">
        <v>797.1</v>
      </c>
      <c r="AE303" s="9">
        <v>11049.6</v>
      </c>
      <c r="AF303" s="9">
        <v>12000</v>
      </c>
      <c r="AG303" s="9">
        <v>950.4</v>
      </c>
      <c r="AH303" s="9">
        <v>7.92</v>
      </c>
    </row>
    <row r="304" spans="1:34" ht="15.75" thickBot="1" x14ac:dyDescent="0.3">
      <c r="A304" s="8" t="s">
        <v>94</v>
      </c>
      <c r="B304" s="9">
        <v>0</v>
      </c>
      <c r="C304" s="9">
        <v>0</v>
      </c>
      <c r="D304" s="9">
        <v>0</v>
      </c>
      <c r="E304" s="9">
        <v>0</v>
      </c>
      <c r="F304" s="9">
        <v>88.3</v>
      </c>
      <c r="G304" s="9">
        <v>1576.8</v>
      </c>
      <c r="H304" s="9">
        <v>897.1</v>
      </c>
      <c r="I304" s="9">
        <v>0</v>
      </c>
      <c r="J304" s="9">
        <v>381.2</v>
      </c>
      <c r="K304" s="9">
        <v>141.9</v>
      </c>
      <c r="L304" s="9">
        <v>76.400000000000006</v>
      </c>
      <c r="M304" s="9">
        <v>360.3</v>
      </c>
      <c r="N304" s="9">
        <v>0</v>
      </c>
      <c r="O304" s="9">
        <v>0</v>
      </c>
      <c r="P304" s="9">
        <v>419.5</v>
      </c>
      <c r="Q304" s="9">
        <v>208.4</v>
      </c>
      <c r="R304" s="9">
        <v>0</v>
      </c>
      <c r="S304" s="9">
        <v>492.2</v>
      </c>
      <c r="T304" s="9">
        <v>1540.4</v>
      </c>
      <c r="U304" s="9">
        <v>577.79999999999995</v>
      </c>
      <c r="V304" s="9">
        <v>687</v>
      </c>
      <c r="W304" s="9">
        <v>0</v>
      </c>
      <c r="X304" s="9">
        <v>10</v>
      </c>
      <c r="Y304" s="9">
        <v>1202.9000000000001</v>
      </c>
      <c r="Z304" s="9">
        <v>0</v>
      </c>
      <c r="AA304" s="9">
        <v>274.8</v>
      </c>
      <c r="AB304" s="9">
        <v>145.6</v>
      </c>
      <c r="AC304" s="9">
        <v>515.9</v>
      </c>
      <c r="AD304" s="9">
        <v>243.8</v>
      </c>
      <c r="AE304" s="9">
        <v>9840.4</v>
      </c>
      <c r="AF304" s="9">
        <v>7000</v>
      </c>
      <c r="AG304" s="9">
        <v>-2840.4</v>
      </c>
      <c r="AH304" s="9">
        <v>-40.58</v>
      </c>
    </row>
    <row r="305" spans="1:34" ht="15.75" thickBot="1" x14ac:dyDescent="0.3">
      <c r="A305" s="8" t="s">
        <v>95</v>
      </c>
      <c r="B305" s="9">
        <v>0</v>
      </c>
      <c r="C305" s="9">
        <v>0</v>
      </c>
      <c r="D305" s="9">
        <v>0</v>
      </c>
      <c r="E305" s="9">
        <v>0</v>
      </c>
      <c r="F305" s="9">
        <v>0</v>
      </c>
      <c r="G305" s="9">
        <v>0</v>
      </c>
      <c r="H305" s="9">
        <v>978.1</v>
      </c>
      <c r="I305" s="9">
        <v>985.4</v>
      </c>
      <c r="J305" s="9">
        <v>756.1</v>
      </c>
      <c r="K305" s="9">
        <v>909</v>
      </c>
      <c r="L305" s="9">
        <v>485.9</v>
      </c>
      <c r="M305" s="9">
        <v>360.3</v>
      </c>
      <c r="N305" s="9">
        <v>0</v>
      </c>
      <c r="O305" s="9">
        <v>0</v>
      </c>
      <c r="P305" s="9">
        <v>419.5</v>
      </c>
      <c r="Q305" s="9">
        <v>208.4</v>
      </c>
      <c r="R305" s="9">
        <v>155.6</v>
      </c>
      <c r="S305" s="9">
        <v>492.2</v>
      </c>
      <c r="T305" s="9">
        <v>1540.4</v>
      </c>
      <c r="U305" s="9">
        <v>577.79999999999995</v>
      </c>
      <c r="V305" s="9">
        <v>1294.8</v>
      </c>
      <c r="W305" s="9">
        <v>0</v>
      </c>
      <c r="X305" s="9">
        <v>0</v>
      </c>
      <c r="Y305" s="9">
        <v>0</v>
      </c>
      <c r="Z305" s="9">
        <v>0</v>
      </c>
      <c r="AA305" s="9">
        <v>0</v>
      </c>
      <c r="AB305" s="9">
        <v>0</v>
      </c>
      <c r="AC305" s="9">
        <v>917.2</v>
      </c>
      <c r="AD305" s="9">
        <v>0</v>
      </c>
      <c r="AE305" s="9">
        <v>10080.6</v>
      </c>
      <c r="AF305" s="9">
        <v>11000</v>
      </c>
      <c r="AG305" s="9">
        <v>919.4</v>
      </c>
      <c r="AH305" s="9">
        <v>8.36</v>
      </c>
    </row>
    <row r="306" spans="1:34" ht="15.75" thickBot="1" x14ac:dyDescent="0.3">
      <c r="A306" s="8" t="s">
        <v>96</v>
      </c>
      <c r="B306" s="9">
        <v>0</v>
      </c>
      <c r="C306" s="9">
        <v>282.10000000000002</v>
      </c>
      <c r="D306" s="9">
        <v>0</v>
      </c>
      <c r="E306" s="9">
        <v>0</v>
      </c>
      <c r="F306" s="9">
        <v>88.3</v>
      </c>
      <c r="G306" s="9">
        <v>1576.8</v>
      </c>
      <c r="H306" s="9">
        <v>537.70000000000005</v>
      </c>
      <c r="I306" s="9">
        <v>0</v>
      </c>
      <c r="J306" s="9">
        <v>0</v>
      </c>
      <c r="K306" s="9">
        <v>0</v>
      </c>
      <c r="L306" s="9">
        <v>76.400000000000006</v>
      </c>
      <c r="M306" s="9">
        <v>0</v>
      </c>
      <c r="N306" s="9">
        <v>207.5</v>
      </c>
      <c r="O306" s="9">
        <v>0</v>
      </c>
      <c r="P306" s="9">
        <v>0</v>
      </c>
      <c r="Q306" s="9">
        <v>208.4</v>
      </c>
      <c r="R306" s="9">
        <v>0</v>
      </c>
      <c r="S306" s="9">
        <v>0</v>
      </c>
      <c r="T306" s="9">
        <v>0</v>
      </c>
      <c r="U306" s="9">
        <v>577.79999999999995</v>
      </c>
      <c r="V306" s="9">
        <v>0</v>
      </c>
      <c r="W306" s="9">
        <v>686.1</v>
      </c>
      <c r="X306" s="9">
        <v>1454.9</v>
      </c>
      <c r="Y306" s="9">
        <v>1202.9000000000001</v>
      </c>
      <c r="Z306" s="9">
        <v>3179.1</v>
      </c>
      <c r="AA306" s="9">
        <v>890.8</v>
      </c>
      <c r="AB306" s="9">
        <v>510.4</v>
      </c>
      <c r="AC306" s="9">
        <v>0</v>
      </c>
      <c r="AD306" s="9">
        <v>797.1</v>
      </c>
      <c r="AE306" s="9">
        <v>12276.2</v>
      </c>
      <c r="AF306" s="9">
        <v>12000</v>
      </c>
      <c r="AG306" s="9">
        <v>-276.2</v>
      </c>
      <c r="AH306" s="9">
        <v>-2.2999999999999998</v>
      </c>
    </row>
    <row r="307" spans="1:34" ht="15.75" thickBot="1" x14ac:dyDescent="0.3">
      <c r="A307" s="8" t="s">
        <v>97</v>
      </c>
      <c r="B307" s="9">
        <v>0</v>
      </c>
      <c r="C307" s="9">
        <v>282.10000000000002</v>
      </c>
      <c r="D307" s="9">
        <v>0</v>
      </c>
      <c r="E307" s="9">
        <v>0</v>
      </c>
      <c r="F307" s="9">
        <v>207.5</v>
      </c>
      <c r="G307" s="9">
        <v>1576.8</v>
      </c>
      <c r="H307" s="9">
        <v>537.70000000000005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273</v>
      </c>
      <c r="O307" s="9">
        <v>0</v>
      </c>
      <c r="P307" s="9">
        <v>0</v>
      </c>
      <c r="Q307" s="9">
        <v>208.4</v>
      </c>
      <c r="R307" s="9">
        <v>0</v>
      </c>
      <c r="S307" s="9">
        <v>0</v>
      </c>
      <c r="T307" s="9">
        <v>0</v>
      </c>
      <c r="U307" s="9">
        <v>0</v>
      </c>
      <c r="V307" s="9">
        <v>0</v>
      </c>
      <c r="W307" s="9">
        <v>686.1</v>
      </c>
      <c r="X307" s="9">
        <v>2184.6</v>
      </c>
      <c r="Y307" s="9">
        <v>1202.9000000000001</v>
      </c>
      <c r="Z307" s="9">
        <v>3179.1</v>
      </c>
      <c r="AA307" s="9">
        <v>1033.5999999999999</v>
      </c>
      <c r="AB307" s="9">
        <v>510.4</v>
      </c>
      <c r="AC307" s="9">
        <v>0</v>
      </c>
      <c r="AD307" s="9">
        <v>797.1</v>
      </c>
      <c r="AE307" s="9">
        <v>12679.2</v>
      </c>
      <c r="AF307" s="9">
        <v>12000</v>
      </c>
      <c r="AG307" s="9">
        <v>-679.2</v>
      </c>
      <c r="AH307" s="9">
        <v>-5.66</v>
      </c>
    </row>
    <row r="308" spans="1:34" ht="15.75" thickBot="1" x14ac:dyDescent="0.3">
      <c r="A308" s="8" t="s">
        <v>98</v>
      </c>
      <c r="B308" s="9">
        <v>0</v>
      </c>
      <c r="C308" s="9">
        <v>0</v>
      </c>
      <c r="D308" s="9">
        <v>0</v>
      </c>
      <c r="E308" s="9">
        <v>0</v>
      </c>
      <c r="F308" s="9">
        <v>88.3</v>
      </c>
      <c r="G308" s="9">
        <v>569.6</v>
      </c>
      <c r="H308" s="9">
        <v>897.1</v>
      </c>
      <c r="I308" s="9">
        <v>985.4</v>
      </c>
      <c r="J308" s="9">
        <v>381.2</v>
      </c>
      <c r="K308" s="9">
        <v>141.9</v>
      </c>
      <c r="L308" s="9">
        <v>76.400000000000006</v>
      </c>
      <c r="M308" s="9">
        <v>360.3</v>
      </c>
      <c r="N308" s="9">
        <v>0</v>
      </c>
      <c r="O308" s="9">
        <v>0</v>
      </c>
      <c r="P308" s="9">
        <v>0</v>
      </c>
      <c r="Q308" s="9">
        <v>208.4</v>
      </c>
      <c r="R308" s="9">
        <v>0</v>
      </c>
      <c r="S308" s="9">
        <v>492.2</v>
      </c>
      <c r="T308" s="9">
        <v>1540.4</v>
      </c>
      <c r="U308" s="9">
        <v>577.79999999999995</v>
      </c>
      <c r="V308" s="9">
        <v>687</v>
      </c>
      <c r="W308" s="9">
        <v>0</v>
      </c>
      <c r="X308" s="9">
        <v>10</v>
      </c>
      <c r="Y308" s="9">
        <v>1202.9000000000001</v>
      </c>
      <c r="Z308" s="9">
        <v>0</v>
      </c>
      <c r="AA308" s="9">
        <v>274.8</v>
      </c>
      <c r="AB308" s="9">
        <v>0</v>
      </c>
      <c r="AC308" s="9">
        <v>579.6</v>
      </c>
      <c r="AD308" s="9">
        <v>243.8</v>
      </c>
      <c r="AE308" s="9">
        <v>9317.2000000000007</v>
      </c>
      <c r="AF308" s="9">
        <v>9000</v>
      </c>
      <c r="AG308" s="9">
        <v>-317.2</v>
      </c>
      <c r="AH308" s="9">
        <v>-3.52</v>
      </c>
    </row>
    <row r="309" spans="1:34" ht="15.75" thickBot="1" x14ac:dyDescent="0.3">
      <c r="A309" s="8" t="s">
        <v>99</v>
      </c>
      <c r="B309" s="9">
        <v>0</v>
      </c>
      <c r="C309" s="9">
        <v>255.7</v>
      </c>
      <c r="D309" s="9">
        <v>0</v>
      </c>
      <c r="E309" s="9">
        <v>0</v>
      </c>
      <c r="F309" s="9">
        <v>88.3</v>
      </c>
      <c r="G309" s="9">
        <v>1576.8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207.5</v>
      </c>
      <c r="O309" s="9">
        <v>0</v>
      </c>
      <c r="P309" s="9">
        <v>419.5</v>
      </c>
      <c r="Q309" s="9">
        <v>0</v>
      </c>
      <c r="R309" s="9">
        <v>0</v>
      </c>
      <c r="S309" s="9">
        <v>0</v>
      </c>
      <c r="T309" s="9">
        <v>0</v>
      </c>
      <c r="U309" s="9">
        <v>0</v>
      </c>
      <c r="V309" s="9">
        <v>343.9</v>
      </c>
      <c r="W309" s="9">
        <v>2150.1</v>
      </c>
      <c r="X309" s="9">
        <v>10</v>
      </c>
      <c r="Y309" s="9">
        <v>1202.9000000000001</v>
      </c>
      <c r="Z309" s="9">
        <v>1920.8</v>
      </c>
      <c r="AA309" s="9">
        <v>890.8</v>
      </c>
      <c r="AB309" s="9">
        <v>145.6</v>
      </c>
      <c r="AC309" s="9">
        <v>0</v>
      </c>
      <c r="AD309" s="9">
        <v>797.1</v>
      </c>
      <c r="AE309" s="9">
        <v>10008.700000000001</v>
      </c>
      <c r="AF309" s="9">
        <v>11000</v>
      </c>
      <c r="AG309" s="9">
        <v>991.3</v>
      </c>
      <c r="AH309" s="9">
        <v>9.01</v>
      </c>
    </row>
    <row r="310" spans="1:34" ht="15.75" thickBot="1" x14ac:dyDescent="0.3">
      <c r="A310" s="8" t="s">
        <v>100</v>
      </c>
      <c r="B310" s="9">
        <v>0</v>
      </c>
      <c r="C310" s="9">
        <v>282.10000000000002</v>
      </c>
      <c r="D310" s="9">
        <v>0</v>
      </c>
      <c r="E310" s="9">
        <v>0</v>
      </c>
      <c r="F310" s="9">
        <v>88.3</v>
      </c>
      <c r="G310" s="9">
        <v>1576.8</v>
      </c>
      <c r="H310" s="9">
        <v>897.1</v>
      </c>
      <c r="I310" s="9">
        <v>0</v>
      </c>
      <c r="J310" s="9">
        <v>381.2</v>
      </c>
      <c r="K310" s="9">
        <v>141.9</v>
      </c>
      <c r="L310" s="9">
        <v>76.400000000000006</v>
      </c>
      <c r="M310" s="9">
        <v>0</v>
      </c>
      <c r="N310" s="9">
        <v>207.5</v>
      </c>
      <c r="O310" s="9">
        <v>0</v>
      </c>
      <c r="P310" s="9">
        <v>0</v>
      </c>
      <c r="Q310" s="9">
        <v>208.4</v>
      </c>
      <c r="R310" s="9">
        <v>0</v>
      </c>
      <c r="S310" s="9">
        <v>370.3</v>
      </c>
      <c r="T310" s="9">
        <v>1540.4</v>
      </c>
      <c r="U310" s="9">
        <v>577.79999999999995</v>
      </c>
      <c r="V310" s="9">
        <v>343.9</v>
      </c>
      <c r="W310" s="9">
        <v>206.5</v>
      </c>
      <c r="X310" s="9">
        <v>10</v>
      </c>
      <c r="Y310" s="9">
        <v>1202.9000000000001</v>
      </c>
      <c r="Z310" s="9">
        <v>837.1</v>
      </c>
      <c r="AA310" s="9">
        <v>274.8</v>
      </c>
      <c r="AB310" s="9">
        <v>145.6</v>
      </c>
      <c r="AC310" s="9">
        <v>515.9</v>
      </c>
      <c r="AD310" s="9">
        <v>243.8</v>
      </c>
      <c r="AE310" s="9">
        <v>10128.799999999999</v>
      </c>
      <c r="AF310" s="9">
        <v>8000</v>
      </c>
      <c r="AG310" s="9">
        <v>-2128.8000000000002</v>
      </c>
      <c r="AH310" s="9">
        <v>-26.61</v>
      </c>
    </row>
    <row r="311" spans="1:34" ht="15.75" thickBot="1" x14ac:dyDescent="0.3">
      <c r="A311" s="8" t="s">
        <v>101</v>
      </c>
      <c r="B311" s="9">
        <v>0</v>
      </c>
      <c r="C311" s="9">
        <v>255.7</v>
      </c>
      <c r="D311" s="9">
        <v>0</v>
      </c>
      <c r="E311" s="9">
        <v>0</v>
      </c>
      <c r="F311" s="9">
        <v>88.3</v>
      </c>
      <c r="G311" s="9">
        <v>1576.8</v>
      </c>
      <c r="H311" s="9">
        <v>978.1</v>
      </c>
      <c r="I311" s="9">
        <v>0</v>
      </c>
      <c r="J311" s="9">
        <v>381.2</v>
      </c>
      <c r="K311" s="9">
        <v>141.9</v>
      </c>
      <c r="L311" s="9">
        <v>76.400000000000006</v>
      </c>
      <c r="M311" s="9">
        <v>192</v>
      </c>
      <c r="N311" s="9">
        <v>0</v>
      </c>
      <c r="O311" s="9">
        <v>0</v>
      </c>
      <c r="P311" s="9">
        <v>419.5</v>
      </c>
      <c r="Q311" s="9">
        <v>208.4</v>
      </c>
      <c r="R311" s="9">
        <v>0</v>
      </c>
      <c r="S311" s="9">
        <v>492.2</v>
      </c>
      <c r="T311" s="9">
        <v>1540.4</v>
      </c>
      <c r="U311" s="9">
        <v>577.79999999999995</v>
      </c>
      <c r="V311" s="9">
        <v>687</v>
      </c>
      <c r="W311" s="9">
        <v>0</v>
      </c>
      <c r="X311" s="9">
        <v>10</v>
      </c>
      <c r="Y311" s="9">
        <v>1202.9000000000001</v>
      </c>
      <c r="Z311" s="9">
        <v>0</v>
      </c>
      <c r="AA311" s="9">
        <v>274.8</v>
      </c>
      <c r="AB311" s="9">
        <v>145.6</v>
      </c>
      <c r="AC311" s="9">
        <v>515.9</v>
      </c>
      <c r="AD311" s="9">
        <v>243.8</v>
      </c>
      <c r="AE311" s="9">
        <v>10008.700000000001</v>
      </c>
      <c r="AF311" s="9">
        <v>11000</v>
      </c>
      <c r="AG311" s="9">
        <v>991.3</v>
      </c>
      <c r="AH311" s="9">
        <v>9.01</v>
      </c>
    </row>
    <row r="312" spans="1:34" ht="15.75" thickBot="1" x14ac:dyDescent="0.3">
      <c r="A312" s="8" t="s">
        <v>102</v>
      </c>
      <c r="B312" s="9">
        <v>0</v>
      </c>
      <c r="C312" s="9">
        <v>0</v>
      </c>
      <c r="D312" s="9">
        <v>0</v>
      </c>
      <c r="E312" s="9">
        <v>0</v>
      </c>
      <c r="F312" s="9">
        <v>0</v>
      </c>
      <c r="G312" s="9">
        <v>569.6</v>
      </c>
      <c r="H312" s="9">
        <v>897.1</v>
      </c>
      <c r="I312" s="9">
        <v>994.5</v>
      </c>
      <c r="J312" s="9">
        <v>756.1</v>
      </c>
      <c r="K312" s="9">
        <v>185.6</v>
      </c>
      <c r="L312" s="9">
        <v>485.9</v>
      </c>
      <c r="M312" s="9">
        <v>360.3</v>
      </c>
      <c r="N312" s="9">
        <v>0</v>
      </c>
      <c r="O312" s="9">
        <v>0</v>
      </c>
      <c r="P312" s="9">
        <v>419.5</v>
      </c>
      <c r="Q312" s="9">
        <v>208.4</v>
      </c>
      <c r="R312" s="9">
        <v>414</v>
      </c>
      <c r="S312" s="9">
        <v>492.2</v>
      </c>
      <c r="T312" s="9">
        <v>1540.4</v>
      </c>
      <c r="U312" s="9">
        <v>577.79999999999995</v>
      </c>
      <c r="V312" s="9">
        <v>1294.8</v>
      </c>
      <c r="W312" s="9">
        <v>686.1</v>
      </c>
      <c r="X312" s="9">
        <v>0</v>
      </c>
      <c r="Y312" s="9">
        <v>0</v>
      </c>
      <c r="Z312" s="9">
        <v>0</v>
      </c>
      <c r="AA312" s="9">
        <v>0</v>
      </c>
      <c r="AB312" s="9">
        <v>0</v>
      </c>
      <c r="AC312" s="9">
        <v>579.6</v>
      </c>
      <c r="AD312" s="9">
        <v>81.900000000000006</v>
      </c>
      <c r="AE312" s="9">
        <v>10543.7</v>
      </c>
      <c r="AF312" s="9">
        <v>9000</v>
      </c>
      <c r="AG312" s="9">
        <v>-1543.7</v>
      </c>
      <c r="AH312" s="9">
        <v>-17.149999999999999</v>
      </c>
    </row>
    <row r="313" spans="1:34" ht="15.75" thickBot="1" x14ac:dyDescent="0.3">
      <c r="A313" s="8" t="s">
        <v>103</v>
      </c>
      <c r="B313" s="9">
        <v>0</v>
      </c>
      <c r="C313" s="9">
        <v>0</v>
      </c>
      <c r="D313" s="9">
        <v>0</v>
      </c>
      <c r="E313" s="9">
        <v>0</v>
      </c>
      <c r="F313" s="9">
        <v>88.3</v>
      </c>
      <c r="G313" s="9">
        <v>569.6</v>
      </c>
      <c r="H313" s="9">
        <v>978.1</v>
      </c>
      <c r="I313" s="9">
        <v>0</v>
      </c>
      <c r="J313" s="9">
        <v>381.2</v>
      </c>
      <c r="K313" s="9">
        <v>141.9</v>
      </c>
      <c r="L313" s="9">
        <v>485.9</v>
      </c>
      <c r="M313" s="9">
        <v>360.3</v>
      </c>
      <c r="N313" s="9">
        <v>0</v>
      </c>
      <c r="O313" s="9">
        <v>0</v>
      </c>
      <c r="P313" s="9">
        <v>419.5</v>
      </c>
      <c r="Q313" s="9">
        <v>208.4</v>
      </c>
      <c r="R313" s="9">
        <v>0</v>
      </c>
      <c r="S313" s="9">
        <v>492.2</v>
      </c>
      <c r="T313" s="9">
        <v>1540.4</v>
      </c>
      <c r="U313" s="9">
        <v>577.79999999999995</v>
      </c>
      <c r="V313" s="9">
        <v>687</v>
      </c>
      <c r="W313" s="9">
        <v>0</v>
      </c>
      <c r="X313" s="9">
        <v>10</v>
      </c>
      <c r="Y313" s="9">
        <v>0</v>
      </c>
      <c r="Z313" s="9">
        <v>0</v>
      </c>
      <c r="AA313" s="9">
        <v>274.8</v>
      </c>
      <c r="AB313" s="9">
        <v>0</v>
      </c>
      <c r="AC313" s="9">
        <v>579.6</v>
      </c>
      <c r="AD313" s="9">
        <v>243.8</v>
      </c>
      <c r="AE313" s="9">
        <v>8038.8</v>
      </c>
      <c r="AF313" s="9">
        <v>8000</v>
      </c>
      <c r="AG313" s="9">
        <v>-38.799999999999997</v>
      </c>
      <c r="AH313" s="9">
        <v>-0.49</v>
      </c>
    </row>
    <row r="314" spans="1:34" ht="15.75" thickBot="1" x14ac:dyDescent="0.3">
      <c r="A314" s="8" t="s">
        <v>104</v>
      </c>
      <c r="B314" s="9">
        <v>0</v>
      </c>
      <c r="C314" s="9">
        <v>0</v>
      </c>
      <c r="D314" s="9">
        <v>0</v>
      </c>
      <c r="E314" s="9">
        <v>0</v>
      </c>
      <c r="F314" s="9">
        <v>0</v>
      </c>
      <c r="G314" s="9">
        <v>0</v>
      </c>
      <c r="H314" s="9">
        <v>978.1</v>
      </c>
      <c r="I314" s="9">
        <v>985.4</v>
      </c>
      <c r="J314" s="9">
        <v>756.1</v>
      </c>
      <c r="K314" s="9">
        <v>185.6</v>
      </c>
      <c r="L314" s="9">
        <v>485.9</v>
      </c>
      <c r="M314" s="9">
        <v>360.3</v>
      </c>
      <c r="N314" s="9">
        <v>0</v>
      </c>
      <c r="O314" s="9">
        <v>0</v>
      </c>
      <c r="P314" s="9">
        <v>0</v>
      </c>
      <c r="Q314" s="9">
        <v>208.4</v>
      </c>
      <c r="R314" s="9">
        <v>414</v>
      </c>
      <c r="S314" s="9">
        <v>492.2</v>
      </c>
      <c r="T314" s="9">
        <v>1540.4</v>
      </c>
      <c r="U314" s="9">
        <v>577.79999999999995</v>
      </c>
      <c r="V314" s="9">
        <v>1294.8</v>
      </c>
      <c r="W314" s="9">
        <v>0</v>
      </c>
      <c r="X314" s="9">
        <v>0</v>
      </c>
      <c r="Y314" s="9">
        <v>0</v>
      </c>
      <c r="Z314" s="9">
        <v>0</v>
      </c>
      <c r="AA314" s="9">
        <v>0</v>
      </c>
      <c r="AB314" s="9">
        <v>0</v>
      </c>
      <c r="AC314" s="9">
        <v>917.2</v>
      </c>
      <c r="AD314" s="9">
        <v>81.900000000000006</v>
      </c>
      <c r="AE314" s="9">
        <v>9278.1</v>
      </c>
      <c r="AF314" s="9">
        <v>9000</v>
      </c>
      <c r="AG314" s="9">
        <v>-278.10000000000002</v>
      </c>
      <c r="AH314" s="9">
        <v>-3.09</v>
      </c>
    </row>
    <row r="315" spans="1:34" ht="15.75" thickBot="1" x14ac:dyDescent="0.3">
      <c r="A315" s="8" t="s">
        <v>105</v>
      </c>
      <c r="B315" s="9">
        <v>0</v>
      </c>
      <c r="C315" s="9">
        <v>0</v>
      </c>
      <c r="D315" s="9">
        <v>0</v>
      </c>
      <c r="E315" s="9">
        <v>0</v>
      </c>
      <c r="F315" s="9">
        <v>88.3</v>
      </c>
      <c r="G315" s="9">
        <v>569.6</v>
      </c>
      <c r="H315" s="9">
        <v>537.70000000000005</v>
      </c>
      <c r="I315" s="9">
        <v>985.4</v>
      </c>
      <c r="J315" s="9">
        <v>381.2</v>
      </c>
      <c r="K315" s="9">
        <v>141.9</v>
      </c>
      <c r="L315" s="9">
        <v>485.9</v>
      </c>
      <c r="M315" s="9">
        <v>360.3</v>
      </c>
      <c r="N315" s="9">
        <v>0</v>
      </c>
      <c r="O315" s="9">
        <v>0</v>
      </c>
      <c r="P315" s="9">
        <v>419.5</v>
      </c>
      <c r="Q315" s="9">
        <v>208.4</v>
      </c>
      <c r="R315" s="9">
        <v>155.6</v>
      </c>
      <c r="S315" s="9">
        <v>492.2</v>
      </c>
      <c r="T315" s="9">
        <v>1540.4</v>
      </c>
      <c r="U315" s="9">
        <v>577.79999999999995</v>
      </c>
      <c r="V315" s="9">
        <v>687</v>
      </c>
      <c r="W315" s="9">
        <v>686.1</v>
      </c>
      <c r="X315" s="9">
        <v>0</v>
      </c>
      <c r="Y315" s="9">
        <v>0</v>
      </c>
      <c r="Z315" s="9">
        <v>837.1</v>
      </c>
      <c r="AA315" s="9">
        <v>167.4</v>
      </c>
      <c r="AB315" s="9">
        <v>145.6</v>
      </c>
      <c r="AC315" s="9">
        <v>579.6</v>
      </c>
      <c r="AD315" s="9">
        <v>243.8</v>
      </c>
      <c r="AE315" s="9">
        <v>10290.799999999999</v>
      </c>
      <c r="AF315" s="9">
        <v>8000</v>
      </c>
      <c r="AG315" s="9">
        <v>-2290.8000000000002</v>
      </c>
      <c r="AH315" s="9">
        <v>-28.64</v>
      </c>
    </row>
    <row r="316" spans="1:34" ht="15.75" thickBot="1" x14ac:dyDescent="0.3">
      <c r="A316" s="8" t="s">
        <v>106</v>
      </c>
      <c r="B316" s="9">
        <v>0</v>
      </c>
      <c r="C316" s="9">
        <v>0</v>
      </c>
      <c r="D316" s="9">
        <v>0</v>
      </c>
      <c r="E316" s="9">
        <v>0</v>
      </c>
      <c r="F316" s="9">
        <v>88.3</v>
      </c>
      <c r="G316" s="9">
        <v>569.6</v>
      </c>
      <c r="H316" s="9">
        <v>897.1</v>
      </c>
      <c r="I316" s="9">
        <v>985.4</v>
      </c>
      <c r="J316" s="9">
        <v>381.2</v>
      </c>
      <c r="K316" s="9">
        <v>185.6</v>
      </c>
      <c r="L316" s="9">
        <v>76.400000000000006</v>
      </c>
      <c r="M316" s="9">
        <v>360.3</v>
      </c>
      <c r="N316" s="9">
        <v>0</v>
      </c>
      <c r="O316" s="9">
        <v>0</v>
      </c>
      <c r="P316" s="9">
        <v>0</v>
      </c>
      <c r="Q316" s="9">
        <v>208.4</v>
      </c>
      <c r="R316" s="9">
        <v>155.6</v>
      </c>
      <c r="S316" s="9">
        <v>492.2</v>
      </c>
      <c r="T316" s="9">
        <v>1540.4</v>
      </c>
      <c r="U316" s="9">
        <v>577.79999999999995</v>
      </c>
      <c r="V316" s="9">
        <v>1294.8</v>
      </c>
      <c r="W316" s="9">
        <v>0</v>
      </c>
      <c r="X316" s="9">
        <v>0</v>
      </c>
      <c r="Y316" s="9">
        <v>0</v>
      </c>
      <c r="Z316" s="9">
        <v>0</v>
      </c>
      <c r="AA316" s="9">
        <v>274.8</v>
      </c>
      <c r="AB316" s="9">
        <v>0</v>
      </c>
      <c r="AC316" s="9">
        <v>579.6</v>
      </c>
      <c r="AD316" s="9">
        <v>243.8</v>
      </c>
      <c r="AE316" s="9">
        <v>8911.4</v>
      </c>
      <c r="AF316" s="9">
        <v>9000</v>
      </c>
      <c r="AG316" s="9">
        <v>88.6</v>
      </c>
      <c r="AH316" s="9">
        <v>0.98</v>
      </c>
    </row>
    <row r="317" spans="1:34" ht="15.75" thickBot="1" x14ac:dyDescent="0.3">
      <c r="A317" s="8" t="s">
        <v>107</v>
      </c>
      <c r="B317" s="9">
        <v>0</v>
      </c>
      <c r="C317" s="9">
        <v>0</v>
      </c>
      <c r="D317" s="9">
        <v>0</v>
      </c>
      <c r="E317" s="9">
        <v>0</v>
      </c>
      <c r="F317" s="9">
        <v>0</v>
      </c>
      <c r="G317" s="9">
        <v>0</v>
      </c>
      <c r="H317" s="9">
        <v>978.1</v>
      </c>
      <c r="I317" s="9">
        <v>985.4</v>
      </c>
      <c r="J317" s="9">
        <v>756.1</v>
      </c>
      <c r="K317" s="9">
        <v>909</v>
      </c>
      <c r="L317" s="9">
        <v>485.9</v>
      </c>
      <c r="M317" s="9">
        <v>360.3</v>
      </c>
      <c r="N317" s="9">
        <v>0</v>
      </c>
      <c r="O317" s="9">
        <v>0</v>
      </c>
      <c r="P317" s="9">
        <v>0</v>
      </c>
      <c r="Q317" s="9">
        <v>208.4</v>
      </c>
      <c r="R317" s="9">
        <v>414</v>
      </c>
      <c r="S317" s="9">
        <v>492.2</v>
      </c>
      <c r="T317" s="9">
        <v>1540.4</v>
      </c>
      <c r="U317" s="9">
        <v>577.79999999999995</v>
      </c>
      <c r="V317" s="9">
        <v>1294.8</v>
      </c>
      <c r="W317" s="9">
        <v>0</v>
      </c>
      <c r="X317" s="9">
        <v>0</v>
      </c>
      <c r="Y317" s="9">
        <v>0</v>
      </c>
      <c r="Z317" s="9">
        <v>0</v>
      </c>
      <c r="AA317" s="9">
        <v>0</v>
      </c>
      <c r="AB317" s="9">
        <v>0</v>
      </c>
      <c r="AC317" s="9">
        <v>917.2</v>
      </c>
      <c r="AD317" s="9">
        <v>0</v>
      </c>
      <c r="AE317" s="9">
        <v>9919.6</v>
      </c>
      <c r="AF317" s="9">
        <v>9000</v>
      </c>
      <c r="AG317" s="9">
        <v>-919.6</v>
      </c>
      <c r="AH317" s="9">
        <v>-10.220000000000001</v>
      </c>
    </row>
    <row r="318" spans="1:34" ht="15.75" thickBot="1" x14ac:dyDescent="0.3">
      <c r="A318" s="8" t="s">
        <v>108</v>
      </c>
      <c r="B318" s="9">
        <v>0</v>
      </c>
      <c r="C318" s="9">
        <v>0</v>
      </c>
      <c r="D318" s="9">
        <v>0</v>
      </c>
      <c r="E318" s="9">
        <v>0</v>
      </c>
      <c r="F318" s="9">
        <v>0</v>
      </c>
      <c r="G318" s="9">
        <v>569.6</v>
      </c>
      <c r="H318" s="9">
        <v>978.1</v>
      </c>
      <c r="I318" s="9">
        <v>985.4</v>
      </c>
      <c r="J318" s="9">
        <v>756.1</v>
      </c>
      <c r="K318" s="9">
        <v>185.6</v>
      </c>
      <c r="L318" s="9">
        <v>485.9</v>
      </c>
      <c r="M318" s="9">
        <v>360.3</v>
      </c>
      <c r="N318" s="9">
        <v>0</v>
      </c>
      <c r="O318" s="9">
        <v>0</v>
      </c>
      <c r="P318" s="9">
        <v>419.5</v>
      </c>
      <c r="Q318" s="9">
        <v>208.4</v>
      </c>
      <c r="R318" s="9">
        <v>155.6</v>
      </c>
      <c r="S318" s="9">
        <v>492.2</v>
      </c>
      <c r="T318" s="9">
        <v>1540.4</v>
      </c>
      <c r="U318" s="9">
        <v>577.79999999999995</v>
      </c>
      <c r="V318" s="9">
        <v>1294.8</v>
      </c>
      <c r="W318" s="9">
        <v>0</v>
      </c>
      <c r="X318" s="9">
        <v>0</v>
      </c>
      <c r="Y318" s="9">
        <v>0</v>
      </c>
      <c r="Z318" s="9">
        <v>0</v>
      </c>
      <c r="AA318" s="9">
        <v>0</v>
      </c>
      <c r="AB318" s="9">
        <v>0</v>
      </c>
      <c r="AC318" s="9">
        <v>917.2</v>
      </c>
      <c r="AD318" s="9">
        <v>81.900000000000006</v>
      </c>
      <c r="AE318" s="9">
        <v>10008.700000000001</v>
      </c>
      <c r="AF318" s="9">
        <v>11000</v>
      </c>
      <c r="AG318" s="9">
        <v>991.3</v>
      </c>
      <c r="AH318" s="9">
        <v>9.01</v>
      </c>
    </row>
    <row r="319" spans="1:34" ht="15.75" thickBot="1" x14ac:dyDescent="0.3">
      <c r="A319" s="8" t="s">
        <v>109</v>
      </c>
      <c r="B319" s="9">
        <v>0</v>
      </c>
      <c r="C319" s="9">
        <v>0</v>
      </c>
      <c r="D319" s="9">
        <v>0</v>
      </c>
      <c r="E319" s="9">
        <v>0</v>
      </c>
      <c r="F319" s="9">
        <v>88.3</v>
      </c>
      <c r="G319" s="9">
        <v>0</v>
      </c>
      <c r="H319" s="9">
        <v>978.1</v>
      </c>
      <c r="I319" s="9">
        <v>0</v>
      </c>
      <c r="J319" s="9">
        <v>381.2</v>
      </c>
      <c r="K319" s="9">
        <v>185.6</v>
      </c>
      <c r="L319" s="9">
        <v>485.9</v>
      </c>
      <c r="M319" s="9">
        <v>360.3</v>
      </c>
      <c r="N319" s="9">
        <v>0</v>
      </c>
      <c r="O319" s="9">
        <v>0</v>
      </c>
      <c r="P319" s="9">
        <v>419.5</v>
      </c>
      <c r="Q319" s="9">
        <v>208.4</v>
      </c>
      <c r="R319" s="9">
        <v>0</v>
      </c>
      <c r="S319" s="9">
        <v>492.2</v>
      </c>
      <c r="T319" s="9">
        <v>1540.4</v>
      </c>
      <c r="U319" s="9">
        <v>577.79999999999995</v>
      </c>
      <c r="V319" s="9">
        <v>1294.8</v>
      </c>
      <c r="W319" s="9">
        <v>0</v>
      </c>
      <c r="X319" s="9">
        <v>10</v>
      </c>
      <c r="Y319" s="9">
        <v>0</v>
      </c>
      <c r="Z319" s="9">
        <v>0</v>
      </c>
      <c r="AA319" s="9">
        <v>167.4</v>
      </c>
      <c r="AB319" s="9">
        <v>0</v>
      </c>
      <c r="AC319" s="9">
        <v>917.2</v>
      </c>
      <c r="AD319" s="9">
        <v>81.900000000000006</v>
      </c>
      <c r="AE319" s="9">
        <v>8189</v>
      </c>
      <c r="AF319" s="9">
        <v>9000</v>
      </c>
      <c r="AG319" s="9">
        <v>811</v>
      </c>
      <c r="AH319" s="9">
        <v>9.01</v>
      </c>
    </row>
    <row r="320" spans="1:34" ht="15.75" thickBot="1" x14ac:dyDescent="0.3">
      <c r="A320" s="8" t="s">
        <v>110</v>
      </c>
      <c r="B320" s="9">
        <v>0</v>
      </c>
      <c r="C320" s="9">
        <v>282.10000000000002</v>
      </c>
      <c r="D320" s="9">
        <v>0</v>
      </c>
      <c r="E320" s="9">
        <v>0</v>
      </c>
      <c r="F320" s="9">
        <v>88.3</v>
      </c>
      <c r="G320" s="9">
        <v>1576.8</v>
      </c>
      <c r="H320" s="9">
        <v>537.70000000000005</v>
      </c>
      <c r="I320" s="9">
        <v>0</v>
      </c>
      <c r="J320" s="9">
        <v>381.2</v>
      </c>
      <c r="K320" s="9">
        <v>0</v>
      </c>
      <c r="L320" s="9">
        <v>76.400000000000006</v>
      </c>
      <c r="M320" s="9">
        <v>192</v>
      </c>
      <c r="N320" s="9">
        <v>207.5</v>
      </c>
      <c r="O320" s="9">
        <v>0</v>
      </c>
      <c r="P320" s="9">
        <v>419.5</v>
      </c>
      <c r="Q320" s="9">
        <v>208.4</v>
      </c>
      <c r="R320" s="9">
        <v>0</v>
      </c>
      <c r="S320" s="9">
        <v>20.9</v>
      </c>
      <c r="T320" s="9">
        <v>952.6</v>
      </c>
      <c r="U320" s="9">
        <v>577.79999999999995</v>
      </c>
      <c r="V320" s="9">
        <v>687</v>
      </c>
      <c r="W320" s="9">
        <v>686.1</v>
      </c>
      <c r="X320" s="9">
        <v>381.2</v>
      </c>
      <c r="Y320" s="9">
        <v>1202.9000000000001</v>
      </c>
      <c r="Z320" s="9">
        <v>1338.4</v>
      </c>
      <c r="AA320" s="9">
        <v>890.8</v>
      </c>
      <c r="AB320" s="9">
        <v>145.6</v>
      </c>
      <c r="AC320" s="9">
        <v>0</v>
      </c>
      <c r="AD320" s="9">
        <v>797.1</v>
      </c>
      <c r="AE320" s="9">
        <v>11650.2</v>
      </c>
      <c r="AF320" s="9">
        <v>12000</v>
      </c>
      <c r="AG320" s="9">
        <v>349.8</v>
      </c>
      <c r="AH320" s="9">
        <v>2.92</v>
      </c>
    </row>
    <row r="321" spans="1:34" ht="15.75" thickBot="1" x14ac:dyDescent="0.3">
      <c r="A321" s="8" t="s">
        <v>111</v>
      </c>
      <c r="B321" s="9">
        <v>0</v>
      </c>
      <c r="C321" s="9">
        <v>282.10000000000002</v>
      </c>
      <c r="D321" s="9">
        <v>0</v>
      </c>
      <c r="E321" s="9">
        <v>0</v>
      </c>
      <c r="F321" s="9">
        <v>88.3</v>
      </c>
      <c r="G321" s="9">
        <v>1576.8</v>
      </c>
      <c r="H321" s="9">
        <v>0</v>
      </c>
      <c r="I321" s="9">
        <v>0</v>
      </c>
      <c r="J321" s="9">
        <v>0</v>
      </c>
      <c r="K321" s="9">
        <v>0</v>
      </c>
      <c r="L321" s="9">
        <v>76.400000000000006</v>
      </c>
      <c r="M321" s="9">
        <v>0</v>
      </c>
      <c r="N321" s="9">
        <v>207.5</v>
      </c>
      <c r="O321" s="9">
        <v>0</v>
      </c>
      <c r="P321" s="9">
        <v>419.5</v>
      </c>
      <c r="Q321" s="9">
        <v>208.4</v>
      </c>
      <c r="R321" s="9">
        <v>0</v>
      </c>
      <c r="S321" s="9">
        <v>0</v>
      </c>
      <c r="T321" s="9">
        <v>952.6</v>
      </c>
      <c r="U321" s="9">
        <v>577.79999999999995</v>
      </c>
      <c r="V321" s="9">
        <v>343.9</v>
      </c>
      <c r="W321" s="9">
        <v>891.7</v>
      </c>
      <c r="X321" s="9">
        <v>10</v>
      </c>
      <c r="Y321" s="9">
        <v>1202.9000000000001</v>
      </c>
      <c r="Z321" s="9">
        <v>1338.4</v>
      </c>
      <c r="AA321" s="9">
        <v>890.8</v>
      </c>
      <c r="AB321" s="9">
        <v>145.6</v>
      </c>
      <c r="AC321" s="9">
        <v>0</v>
      </c>
      <c r="AD321" s="9">
        <v>797.1</v>
      </c>
      <c r="AE321" s="9">
        <v>10009.6</v>
      </c>
      <c r="AF321" s="9">
        <v>11000</v>
      </c>
      <c r="AG321" s="9">
        <v>990.4</v>
      </c>
      <c r="AH321" s="9">
        <v>9</v>
      </c>
    </row>
    <row r="322" spans="1:34" ht="15.75" thickBot="1" x14ac:dyDescent="0.3">
      <c r="A322" s="8" t="s">
        <v>112</v>
      </c>
      <c r="B322" s="9">
        <v>0</v>
      </c>
      <c r="C322" s="9">
        <v>282.10000000000002</v>
      </c>
      <c r="D322" s="9">
        <v>0</v>
      </c>
      <c r="E322" s="9">
        <v>0</v>
      </c>
      <c r="F322" s="9">
        <v>88.3</v>
      </c>
      <c r="G322" s="9">
        <v>1576.8</v>
      </c>
      <c r="H322" s="9">
        <v>897.1</v>
      </c>
      <c r="I322" s="9">
        <v>0</v>
      </c>
      <c r="J322" s="9">
        <v>0</v>
      </c>
      <c r="K322" s="9">
        <v>0</v>
      </c>
      <c r="L322" s="9">
        <v>76.400000000000006</v>
      </c>
      <c r="M322" s="9">
        <v>0</v>
      </c>
      <c r="N322" s="9">
        <v>207.5</v>
      </c>
      <c r="O322" s="9">
        <v>0</v>
      </c>
      <c r="P322" s="9">
        <v>0</v>
      </c>
      <c r="Q322" s="9">
        <v>208.4</v>
      </c>
      <c r="R322" s="9">
        <v>0</v>
      </c>
      <c r="S322" s="9">
        <v>20.9</v>
      </c>
      <c r="T322" s="9">
        <v>0</v>
      </c>
      <c r="U322" s="9">
        <v>577.79999999999995</v>
      </c>
      <c r="V322" s="9">
        <v>0</v>
      </c>
      <c r="W322" s="9">
        <v>206.5</v>
      </c>
      <c r="X322" s="9">
        <v>1454.9</v>
      </c>
      <c r="Y322" s="9">
        <v>1202.9000000000001</v>
      </c>
      <c r="Z322" s="9">
        <v>1920.8</v>
      </c>
      <c r="AA322" s="9">
        <v>890.8</v>
      </c>
      <c r="AB322" s="9">
        <v>510.4</v>
      </c>
      <c r="AC322" s="9">
        <v>0</v>
      </c>
      <c r="AD322" s="9">
        <v>797.1</v>
      </c>
      <c r="AE322" s="9">
        <v>10918.6</v>
      </c>
      <c r="AF322" s="9">
        <v>12000</v>
      </c>
      <c r="AG322" s="9">
        <v>1081.4000000000001</v>
      </c>
      <c r="AH322" s="9">
        <v>9.01</v>
      </c>
    </row>
    <row r="323" spans="1:34" ht="15.75" thickBot="1" x14ac:dyDescent="0.3">
      <c r="A323" s="8" t="s">
        <v>113</v>
      </c>
      <c r="B323" s="9">
        <v>0</v>
      </c>
      <c r="C323" s="9">
        <v>282.10000000000002</v>
      </c>
      <c r="D323" s="9">
        <v>0</v>
      </c>
      <c r="E323" s="9">
        <v>0</v>
      </c>
      <c r="F323" s="9">
        <v>207.5</v>
      </c>
      <c r="G323" s="9">
        <v>1576.8</v>
      </c>
      <c r="H323" s="9">
        <v>0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273</v>
      </c>
      <c r="O323" s="9">
        <v>0</v>
      </c>
      <c r="P323" s="9">
        <v>419.5</v>
      </c>
      <c r="Q323" s="9">
        <v>0</v>
      </c>
      <c r="R323" s="9">
        <v>0</v>
      </c>
      <c r="S323" s="9">
        <v>0</v>
      </c>
      <c r="T323" s="9">
        <v>0</v>
      </c>
      <c r="U323" s="9">
        <v>0</v>
      </c>
      <c r="V323" s="9">
        <v>0</v>
      </c>
      <c r="W323" s="9">
        <v>2531.3000000000002</v>
      </c>
      <c r="X323" s="9">
        <v>2184.6</v>
      </c>
      <c r="Y323" s="9">
        <v>1202.9000000000001</v>
      </c>
      <c r="Z323" s="9">
        <v>3179.1</v>
      </c>
      <c r="AA323" s="9">
        <v>1033.5999999999999</v>
      </c>
      <c r="AB323" s="9">
        <v>510.4</v>
      </c>
      <c r="AC323" s="9">
        <v>0</v>
      </c>
      <c r="AD323" s="9">
        <v>797.1</v>
      </c>
      <c r="AE323" s="9">
        <v>14197.8</v>
      </c>
      <c r="AF323" s="9">
        <v>15000</v>
      </c>
      <c r="AG323" s="9">
        <v>802.2</v>
      </c>
      <c r="AH323" s="9">
        <v>5.35</v>
      </c>
    </row>
    <row r="324" spans="1:34" ht="15.75" thickBot="1" x14ac:dyDescent="0.3">
      <c r="A324" s="8" t="s">
        <v>114</v>
      </c>
      <c r="B324" s="9">
        <v>0</v>
      </c>
      <c r="C324" s="9">
        <v>282.10000000000002</v>
      </c>
      <c r="D324" s="9">
        <v>0</v>
      </c>
      <c r="E324" s="9">
        <v>0</v>
      </c>
      <c r="F324" s="9">
        <v>88.3</v>
      </c>
      <c r="G324" s="9">
        <v>1576.8</v>
      </c>
      <c r="H324" s="9">
        <v>537.70000000000005</v>
      </c>
      <c r="I324" s="9">
        <v>0</v>
      </c>
      <c r="J324" s="9">
        <v>0</v>
      </c>
      <c r="K324" s="9">
        <v>0</v>
      </c>
      <c r="L324" s="9">
        <v>76.400000000000006</v>
      </c>
      <c r="M324" s="9">
        <v>0</v>
      </c>
      <c r="N324" s="9">
        <v>207.5</v>
      </c>
      <c r="O324" s="9">
        <v>0</v>
      </c>
      <c r="P324" s="9">
        <v>419.5</v>
      </c>
      <c r="Q324" s="9">
        <v>208.4</v>
      </c>
      <c r="R324" s="9">
        <v>0</v>
      </c>
      <c r="S324" s="9">
        <v>20.9</v>
      </c>
      <c r="T324" s="9">
        <v>0</v>
      </c>
      <c r="U324" s="9">
        <v>577.79999999999995</v>
      </c>
      <c r="V324" s="9">
        <v>343.9</v>
      </c>
      <c r="W324" s="9">
        <v>891.7</v>
      </c>
      <c r="X324" s="9">
        <v>381.2</v>
      </c>
      <c r="Y324" s="9">
        <v>1202.9000000000001</v>
      </c>
      <c r="Z324" s="9">
        <v>3179.1</v>
      </c>
      <c r="AA324" s="9">
        <v>890.8</v>
      </c>
      <c r="AB324" s="9">
        <v>145.6</v>
      </c>
      <c r="AC324" s="9">
        <v>0</v>
      </c>
      <c r="AD324" s="9">
        <v>797.1</v>
      </c>
      <c r="AE324" s="9">
        <v>11827.6</v>
      </c>
      <c r="AF324" s="9">
        <v>13000</v>
      </c>
      <c r="AG324" s="9">
        <v>1172.4000000000001</v>
      </c>
      <c r="AH324" s="9">
        <v>9.02</v>
      </c>
    </row>
    <row r="325" spans="1:34" ht="15.75" thickBot="1" x14ac:dyDescent="0.3">
      <c r="A325" s="8" t="s">
        <v>115</v>
      </c>
      <c r="B325" s="9">
        <v>0</v>
      </c>
      <c r="C325" s="9">
        <v>282.10000000000002</v>
      </c>
      <c r="D325" s="9">
        <v>0</v>
      </c>
      <c r="E325" s="9">
        <v>0</v>
      </c>
      <c r="F325" s="9">
        <v>88.3</v>
      </c>
      <c r="G325" s="9">
        <v>1576.8</v>
      </c>
      <c r="H325" s="9">
        <v>897.1</v>
      </c>
      <c r="I325" s="9">
        <v>0</v>
      </c>
      <c r="J325" s="9">
        <v>0</v>
      </c>
      <c r="K325" s="9">
        <v>0</v>
      </c>
      <c r="L325" s="9">
        <v>76.400000000000006</v>
      </c>
      <c r="M325" s="9">
        <v>0</v>
      </c>
      <c r="N325" s="9">
        <v>207.5</v>
      </c>
      <c r="O325" s="9">
        <v>0</v>
      </c>
      <c r="P325" s="9">
        <v>419.5</v>
      </c>
      <c r="Q325" s="9">
        <v>208.4</v>
      </c>
      <c r="R325" s="9">
        <v>0</v>
      </c>
      <c r="S325" s="9">
        <v>0</v>
      </c>
      <c r="T325" s="9">
        <v>0</v>
      </c>
      <c r="U325" s="9">
        <v>577.79999999999995</v>
      </c>
      <c r="V325" s="9">
        <v>343.9</v>
      </c>
      <c r="W325" s="9">
        <v>0</v>
      </c>
      <c r="X325" s="9">
        <v>10</v>
      </c>
      <c r="Y325" s="9">
        <v>1202.9000000000001</v>
      </c>
      <c r="Z325" s="9">
        <v>1920.8</v>
      </c>
      <c r="AA325" s="9">
        <v>890.8</v>
      </c>
      <c r="AB325" s="9">
        <v>510.4</v>
      </c>
      <c r="AC325" s="9">
        <v>0</v>
      </c>
      <c r="AD325" s="9">
        <v>797.1</v>
      </c>
      <c r="AE325" s="9">
        <v>10009.6</v>
      </c>
      <c r="AF325" s="9">
        <v>11000</v>
      </c>
      <c r="AG325" s="9">
        <v>990.4</v>
      </c>
      <c r="AH325" s="9">
        <v>9</v>
      </c>
    </row>
    <row r="326" spans="1:34" ht="15.75" thickBot="1" x14ac:dyDescent="0.3">
      <c r="A326" s="8" t="s">
        <v>116</v>
      </c>
      <c r="B326" s="9">
        <v>0</v>
      </c>
      <c r="C326" s="9">
        <v>255.7</v>
      </c>
      <c r="D326" s="9">
        <v>0</v>
      </c>
      <c r="E326" s="9">
        <v>0</v>
      </c>
      <c r="F326" s="9">
        <v>88.3</v>
      </c>
      <c r="G326" s="9">
        <v>1576.8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207.5</v>
      </c>
      <c r="O326" s="9">
        <v>0</v>
      </c>
      <c r="P326" s="9">
        <v>419.5</v>
      </c>
      <c r="Q326" s="9">
        <v>0</v>
      </c>
      <c r="R326" s="9">
        <v>0</v>
      </c>
      <c r="S326" s="9">
        <v>0</v>
      </c>
      <c r="T326" s="9">
        <v>0</v>
      </c>
      <c r="U326" s="9">
        <v>0</v>
      </c>
      <c r="V326" s="9">
        <v>343.9</v>
      </c>
      <c r="W326" s="9">
        <v>891.7</v>
      </c>
      <c r="X326" s="9">
        <v>10</v>
      </c>
      <c r="Y326" s="9">
        <v>1202.9000000000001</v>
      </c>
      <c r="Z326" s="9">
        <v>3179.1</v>
      </c>
      <c r="AA326" s="9">
        <v>890.8</v>
      </c>
      <c r="AB326" s="9">
        <v>145.6</v>
      </c>
      <c r="AC326" s="9">
        <v>0</v>
      </c>
      <c r="AD326" s="9">
        <v>797.1</v>
      </c>
      <c r="AE326" s="9">
        <v>10008.700000000001</v>
      </c>
      <c r="AF326" s="9">
        <v>11000</v>
      </c>
      <c r="AG326" s="9">
        <v>991.3</v>
      </c>
      <c r="AH326" s="9">
        <v>9.01</v>
      </c>
    </row>
    <row r="327" spans="1:34" ht="15.75" thickBot="1" x14ac:dyDescent="0.3">
      <c r="A327" s="8" t="s">
        <v>117</v>
      </c>
      <c r="B327" s="9">
        <v>0</v>
      </c>
      <c r="C327" s="9">
        <v>0</v>
      </c>
      <c r="D327" s="9">
        <v>0</v>
      </c>
      <c r="E327" s="9">
        <v>0</v>
      </c>
      <c r="F327" s="9">
        <v>88.3</v>
      </c>
      <c r="G327" s="9">
        <v>569.6</v>
      </c>
      <c r="H327" s="9">
        <v>537.70000000000005</v>
      </c>
      <c r="I327" s="9">
        <v>985.4</v>
      </c>
      <c r="J327" s="9">
        <v>381.2</v>
      </c>
      <c r="K327" s="9">
        <v>141.9</v>
      </c>
      <c r="L327" s="9">
        <v>76.400000000000006</v>
      </c>
      <c r="M327" s="9">
        <v>360.3</v>
      </c>
      <c r="N327" s="9">
        <v>0</v>
      </c>
      <c r="O327" s="9">
        <v>0</v>
      </c>
      <c r="P327" s="9">
        <v>0</v>
      </c>
      <c r="Q327" s="9">
        <v>208.4</v>
      </c>
      <c r="R327" s="9">
        <v>155.6</v>
      </c>
      <c r="S327" s="9">
        <v>492.2</v>
      </c>
      <c r="T327" s="9">
        <v>952.6</v>
      </c>
      <c r="U327" s="9">
        <v>577.79999999999995</v>
      </c>
      <c r="V327" s="9">
        <v>687</v>
      </c>
      <c r="W327" s="9">
        <v>891.7</v>
      </c>
      <c r="X327" s="9">
        <v>0</v>
      </c>
      <c r="Y327" s="9">
        <v>0</v>
      </c>
      <c r="Z327" s="9">
        <v>1338.4</v>
      </c>
      <c r="AA327" s="9">
        <v>274.8</v>
      </c>
      <c r="AB327" s="9">
        <v>0</v>
      </c>
      <c r="AC327" s="9">
        <v>515.9</v>
      </c>
      <c r="AD327" s="9">
        <v>243.8</v>
      </c>
      <c r="AE327" s="9">
        <v>9479.2000000000007</v>
      </c>
      <c r="AF327" s="9">
        <v>8000</v>
      </c>
      <c r="AG327" s="9">
        <v>-1479.2</v>
      </c>
      <c r="AH327" s="9">
        <v>-18.489999999999998</v>
      </c>
    </row>
    <row r="328" spans="1:34" ht="15.75" thickBot="1" x14ac:dyDescent="0.3">
      <c r="A328" s="8" t="s">
        <v>118</v>
      </c>
      <c r="B328" s="9">
        <v>0</v>
      </c>
      <c r="C328" s="9">
        <v>282.10000000000002</v>
      </c>
      <c r="D328" s="9">
        <v>0</v>
      </c>
      <c r="E328" s="9">
        <v>0</v>
      </c>
      <c r="F328" s="9">
        <v>88.3</v>
      </c>
      <c r="G328" s="9">
        <v>1576.8</v>
      </c>
      <c r="H328" s="9">
        <v>0</v>
      </c>
      <c r="I328" s="9">
        <v>0</v>
      </c>
      <c r="J328" s="9">
        <v>0</v>
      </c>
      <c r="K328" s="9">
        <v>0</v>
      </c>
      <c r="L328" s="9">
        <v>76.400000000000006</v>
      </c>
      <c r="M328" s="9">
        <v>0</v>
      </c>
      <c r="N328" s="9">
        <v>207.5</v>
      </c>
      <c r="O328" s="9">
        <v>0</v>
      </c>
      <c r="P328" s="9">
        <v>419.5</v>
      </c>
      <c r="Q328" s="9">
        <v>0</v>
      </c>
      <c r="R328" s="9">
        <v>0</v>
      </c>
      <c r="S328" s="9">
        <v>0</v>
      </c>
      <c r="T328" s="9">
        <v>0</v>
      </c>
      <c r="U328" s="9">
        <v>0</v>
      </c>
      <c r="V328" s="9">
        <v>343.9</v>
      </c>
      <c r="W328" s="9">
        <v>2150.1</v>
      </c>
      <c r="X328" s="9">
        <v>1454.9</v>
      </c>
      <c r="Y328" s="9">
        <v>1202.9000000000001</v>
      </c>
      <c r="Z328" s="9">
        <v>3179.1</v>
      </c>
      <c r="AA328" s="9">
        <v>890.8</v>
      </c>
      <c r="AB328" s="9">
        <v>510.4</v>
      </c>
      <c r="AC328" s="9">
        <v>0</v>
      </c>
      <c r="AD328" s="9">
        <v>797.1</v>
      </c>
      <c r="AE328" s="9">
        <v>13179.7</v>
      </c>
      <c r="AF328" s="9">
        <v>13000</v>
      </c>
      <c r="AG328" s="9">
        <v>-179.7</v>
      </c>
      <c r="AH328" s="9">
        <v>-1.38</v>
      </c>
    </row>
    <row r="329" spans="1:34" ht="15.75" thickBot="1" x14ac:dyDescent="0.3">
      <c r="A329" s="8" t="s">
        <v>119</v>
      </c>
      <c r="B329" s="9">
        <v>0</v>
      </c>
      <c r="C329" s="9">
        <v>255.7</v>
      </c>
      <c r="D329" s="9">
        <v>0</v>
      </c>
      <c r="E329" s="9">
        <v>0</v>
      </c>
      <c r="F329" s="9">
        <v>88.3</v>
      </c>
      <c r="G329" s="9">
        <v>1576.8</v>
      </c>
      <c r="H329" s="9">
        <v>537.70000000000005</v>
      </c>
      <c r="I329" s="9">
        <v>0</v>
      </c>
      <c r="J329" s="9">
        <v>0</v>
      </c>
      <c r="K329" s="9">
        <v>0</v>
      </c>
      <c r="L329" s="9">
        <v>76.400000000000006</v>
      </c>
      <c r="M329" s="9">
        <v>192</v>
      </c>
      <c r="N329" s="9">
        <v>207.5</v>
      </c>
      <c r="O329" s="9">
        <v>0</v>
      </c>
      <c r="P329" s="9">
        <v>419.5</v>
      </c>
      <c r="Q329" s="9">
        <v>208.4</v>
      </c>
      <c r="R329" s="9">
        <v>0</v>
      </c>
      <c r="S329" s="9">
        <v>20.9</v>
      </c>
      <c r="T329" s="9">
        <v>0</v>
      </c>
      <c r="U329" s="9">
        <v>577.79999999999995</v>
      </c>
      <c r="V329" s="9">
        <v>687</v>
      </c>
      <c r="W329" s="9">
        <v>891.7</v>
      </c>
      <c r="X329" s="9">
        <v>10</v>
      </c>
      <c r="Y329" s="9">
        <v>1202.9000000000001</v>
      </c>
      <c r="Z329" s="9">
        <v>1920.8</v>
      </c>
      <c r="AA329" s="9">
        <v>890.8</v>
      </c>
      <c r="AB329" s="9">
        <v>145.6</v>
      </c>
      <c r="AC329" s="9">
        <v>0</v>
      </c>
      <c r="AD329" s="9">
        <v>797.1</v>
      </c>
      <c r="AE329" s="9">
        <v>10706.6</v>
      </c>
      <c r="AF329" s="9">
        <v>11000</v>
      </c>
      <c r="AG329" s="9">
        <v>293.39999999999998</v>
      </c>
      <c r="AH329" s="9">
        <v>2.67</v>
      </c>
    </row>
    <row r="330" spans="1:34" ht="15.75" thickBot="1" x14ac:dyDescent="0.3">
      <c r="A330" s="8" t="s">
        <v>120</v>
      </c>
      <c r="B330" s="9">
        <v>0</v>
      </c>
      <c r="C330" s="9">
        <v>282.10000000000002</v>
      </c>
      <c r="D330" s="9">
        <v>0</v>
      </c>
      <c r="E330" s="9">
        <v>0</v>
      </c>
      <c r="F330" s="9">
        <v>88.3</v>
      </c>
      <c r="G330" s="9">
        <v>1576.8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273</v>
      </c>
      <c r="O330" s="9">
        <v>0</v>
      </c>
      <c r="P330" s="9">
        <v>419.5</v>
      </c>
      <c r="Q330" s="9">
        <v>0</v>
      </c>
      <c r="R330" s="9">
        <v>0</v>
      </c>
      <c r="S330" s="9">
        <v>0</v>
      </c>
      <c r="T330" s="9">
        <v>0</v>
      </c>
      <c r="U330" s="9">
        <v>0</v>
      </c>
      <c r="V330" s="9">
        <v>343.9</v>
      </c>
      <c r="W330" s="9">
        <v>2526.8000000000002</v>
      </c>
      <c r="X330" s="9">
        <v>1454.9</v>
      </c>
      <c r="Y330" s="9">
        <v>1202.9000000000001</v>
      </c>
      <c r="Z330" s="9">
        <v>3179.1</v>
      </c>
      <c r="AA330" s="9">
        <v>890.8</v>
      </c>
      <c r="AB330" s="9">
        <v>510.4</v>
      </c>
      <c r="AC330" s="9">
        <v>0</v>
      </c>
      <c r="AD330" s="9">
        <v>797.1</v>
      </c>
      <c r="AE330" s="9">
        <v>13545.5</v>
      </c>
      <c r="AF330" s="9">
        <v>13000</v>
      </c>
      <c r="AG330" s="9">
        <v>-545.5</v>
      </c>
      <c r="AH330" s="9">
        <v>-4.2</v>
      </c>
    </row>
    <row r="331" spans="1:34" ht="15.75" thickBot="1" x14ac:dyDescent="0.3">
      <c r="A331" s="8" t="s">
        <v>121</v>
      </c>
      <c r="B331" s="9">
        <v>0</v>
      </c>
      <c r="C331" s="9">
        <v>282.10000000000002</v>
      </c>
      <c r="D331" s="9">
        <v>0</v>
      </c>
      <c r="E331" s="9">
        <v>0</v>
      </c>
      <c r="F331" s="9">
        <v>88.3</v>
      </c>
      <c r="G331" s="9">
        <v>1576.8</v>
      </c>
      <c r="H331" s="9">
        <v>897.1</v>
      </c>
      <c r="I331" s="9">
        <v>0</v>
      </c>
      <c r="J331" s="9">
        <v>381.2</v>
      </c>
      <c r="K331" s="9">
        <v>0</v>
      </c>
      <c r="L331" s="9">
        <v>76.400000000000006</v>
      </c>
      <c r="M331" s="9">
        <v>360.3</v>
      </c>
      <c r="N331" s="9">
        <v>207.5</v>
      </c>
      <c r="O331" s="9">
        <v>0</v>
      </c>
      <c r="P331" s="9">
        <v>419.5</v>
      </c>
      <c r="Q331" s="9">
        <v>208.4</v>
      </c>
      <c r="R331" s="9">
        <v>0</v>
      </c>
      <c r="S331" s="9">
        <v>370.3</v>
      </c>
      <c r="T331" s="9">
        <v>952.6</v>
      </c>
      <c r="U331" s="9">
        <v>577.79999999999995</v>
      </c>
      <c r="V331" s="9">
        <v>687</v>
      </c>
      <c r="W331" s="9">
        <v>686.1</v>
      </c>
      <c r="X331" s="9">
        <v>10</v>
      </c>
      <c r="Y331" s="9">
        <v>1202.9000000000001</v>
      </c>
      <c r="Z331" s="9">
        <v>1920.8</v>
      </c>
      <c r="AA331" s="9">
        <v>890.8</v>
      </c>
      <c r="AB331" s="9">
        <v>145.6</v>
      </c>
      <c r="AC331" s="9">
        <v>0</v>
      </c>
      <c r="AD331" s="9">
        <v>797.1</v>
      </c>
      <c r="AE331" s="9">
        <v>12738.4</v>
      </c>
      <c r="AF331" s="9">
        <v>14000</v>
      </c>
      <c r="AG331" s="9">
        <v>1261.5999999999999</v>
      </c>
      <c r="AH331" s="9">
        <v>9.01</v>
      </c>
    </row>
    <row r="332" spans="1:34" ht="15.75" thickBot="1" x14ac:dyDescent="0.3">
      <c r="A332" s="8" t="s">
        <v>122</v>
      </c>
      <c r="B332" s="9">
        <v>0</v>
      </c>
      <c r="C332" s="9">
        <v>0</v>
      </c>
      <c r="D332" s="9">
        <v>0</v>
      </c>
      <c r="E332" s="9">
        <v>0</v>
      </c>
      <c r="F332" s="9">
        <v>0</v>
      </c>
      <c r="G332" s="9">
        <v>0</v>
      </c>
      <c r="H332" s="9">
        <v>978.1</v>
      </c>
      <c r="I332" s="9">
        <v>994.5</v>
      </c>
      <c r="J332" s="9">
        <v>756.1</v>
      </c>
      <c r="K332" s="9">
        <v>909</v>
      </c>
      <c r="L332" s="9">
        <v>485.9</v>
      </c>
      <c r="M332" s="9">
        <v>360.3</v>
      </c>
      <c r="N332" s="9">
        <v>0</v>
      </c>
      <c r="O332" s="9">
        <v>0</v>
      </c>
      <c r="P332" s="9">
        <v>419.5</v>
      </c>
      <c r="Q332" s="9">
        <v>208.4</v>
      </c>
      <c r="R332" s="9">
        <v>414</v>
      </c>
      <c r="S332" s="9">
        <v>492.2</v>
      </c>
      <c r="T332" s="9">
        <v>1540.4</v>
      </c>
      <c r="U332" s="9">
        <v>577.79999999999995</v>
      </c>
      <c r="V332" s="9">
        <v>1294.8</v>
      </c>
      <c r="W332" s="9">
        <v>0</v>
      </c>
      <c r="X332" s="9">
        <v>0</v>
      </c>
      <c r="Y332" s="9">
        <v>0</v>
      </c>
      <c r="Z332" s="9">
        <v>0</v>
      </c>
      <c r="AA332" s="9">
        <v>0</v>
      </c>
      <c r="AB332" s="9">
        <v>0</v>
      </c>
      <c r="AC332" s="9">
        <v>917.2</v>
      </c>
      <c r="AD332" s="9">
        <v>0</v>
      </c>
      <c r="AE332" s="9">
        <v>10348.1</v>
      </c>
      <c r="AF332" s="9">
        <v>7000</v>
      </c>
      <c r="AG332" s="9">
        <v>-3348.1</v>
      </c>
      <c r="AH332" s="9">
        <v>-47.83</v>
      </c>
    </row>
    <row r="333" spans="1:34" ht="15.75" thickBot="1" x14ac:dyDescent="0.3">
      <c r="A333" s="8" t="s">
        <v>123</v>
      </c>
      <c r="B333" s="9">
        <v>0</v>
      </c>
      <c r="C333" s="9">
        <v>0</v>
      </c>
      <c r="D333" s="9">
        <v>0</v>
      </c>
      <c r="E333" s="9">
        <v>0</v>
      </c>
      <c r="F333" s="9">
        <v>88.3</v>
      </c>
      <c r="G333" s="9">
        <v>569.6</v>
      </c>
      <c r="H333" s="9">
        <v>978.1</v>
      </c>
      <c r="I333" s="9">
        <v>0</v>
      </c>
      <c r="J333" s="9">
        <v>381.2</v>
      </c>
      <c r="K333" s="9">
        <v>185.6</v>
      </c>
      <c r="L333" s="9">
        <v>485.9</v>
      </c>
      <c r="M333" s="9">
        <v>360.3</v>
      </c>
      <c r="N333" s="9">
        <v>0</v>
      </c>
      <c r="O333" s="9">
        <v>0</v>
      </c>
      <c r="P333" s="9">
        <v>419.5</v>
      </c>
      <c r="Q333" s="9">
        <v>208.4</v>
      </c>
      <c r="R333" s="9">
        <v>0</v>
      </c>
      <c r="S333" s="9">
        <v>492.2</v>
      </c>
      <c r="T333" s="9">
        <v>1540.4</v>
      </c>
      <c r="U333" s="9">
        <v>577.79999999999995</v>
      </c>
      <c r="V333" s="9">
        <v>1294.8</v>
      </c>
      <c r="W333" s="9">
        <v>0</v>
      </c>
      <c r="X333" s="9">
        <v>10</v>
      </c>
      <c r="Y333" s="9">
        <v>0</v>
      </c>
      <c r="Z333" s="9">
        <v>0</v>
      </c>
      <c r="AA333" s="9">
        <v>167.4</v>
      </c>
      <c r="AB333" s="9">
        <v>0</v>
      </c>
      <c r="AC333" s="9">
        <v>579.6</v>
      </c>
      <c r="AD333" s="9">
        <v>243.8</v>
      </c>
      <c r="AE333" s="9">
        <v>8582.9</v>
      </c>
      <c r="AF333" s="9">
        <v>7000</v>
      </c>
      <c r="AG333" s="9">
        <v>-1582.9</v>
      </c>
      <c r="AH333" s="9">
        <v>-22.61</v>
      </c>
    </row>
    <row r="334" spans="1:34" ht="15.75" thickBot="1" x14ac:dyDescent="0.3">
      <c r="A334" s="8" t="s">
        <v>124</v>
      </c>
      <c r="B334" s="9">
        <v>0</v>
      </c>
      <c r="C334" s="9">
        <v>255.7</v>
      </c>
      <c r="D334" s="9">
        <v>0</v>
      </c>
      <c r="E334" s="9">
        <v>0</v>
      </c>
      <c r="F334" s="9">
        <v>0</v>
      </c>
      <c r="G334" s="9">
        <v>569.6</v>
      </c>
      <c r="H334" s="9">
        <v>978.1</v>
      </c>
      <c r="I334" s="9">
        <v>0</v>
      </c>
      <c r="J334" s="9">
        <v>756.1</v>
      </c>
      <c r="K334" s="9">
        <v>185.6</v>
      </c>
      <c r="L334" s="9">
        <v>485.9</v>
      </c>
      <c r="M334" s="9">
        <v>360.3</v>
      </c>
      <c r="N334" s="9">
        <v>0</v>
      </c>
      <c r="O334" s="9">
        <v>0</v>
      </c>
      <c r="P334" s="9">
        <v>419.5</v>
      </c>
      <c r="Q334" s="9">
        <v>208.4</v>
      </c>
      <c r="R334" s="9">
        <v>0</v>
      </c>
      <c r="S334" s="9">
        <v>492.2</v>
      </c>
      <c r="T334" s="9">
        <v>1540.4</v>
      </c>
      <c r="U334" s="9">
        <v>577.79999999999995</v>
      </c>
      <c r="V334" s="9">
        <v>687</v>
      </c>
      <c r="W334" s="9">
        <v>0</v>
      </c>
      <c r="X334" s="9">
        <v>10</v>
      </c>
      <c r="Y334" s="9">
        <v>0</v>
      </c>
      <c r="Z334" s="9">
        <v>0</v>
      </c>
      <c r="AA334" s="9">
        <v>0</v>
      </c>
      <c r="AB334" s="9">
        <v>0</v>
      </c>
      <c r="AC334" s="9">
        <v>579.6</v>
      </c>
      <c r="AD334" s="9">
        <v>81.900000000000006</v>
      </c>
      <c r="AE334" s="9">
        <v>8188.1</v>
      </c>
      <c r="AF334" s="9">
        <v>9000</v>
      </c>
      <c r="AG334" s="9">
        <v>811.9</v>
      </c>
      <c r="AH334" s="9">
        <v>9.02</v>
      </c>
    </row>
    <row r="335" spans="1:34" ht="15.75" thickBot="1" x14ac:dyDescent="0.3">
      <c r="A335" s="8" t="s">
        <v>125</v>
      </c>
      <c r="B335" s="9">
        <v>0</v>
      </c>
      <c r="C335" s="9">
        <v>282.10000000000002</v>
      </c>
      <c r="D335" s="9">
        <v>0</v>
      </c>
      <c r="E335" s="9">
        <v>0</v>
      </c>
      <c r="F335" s="9">
        <v>88.3</v>
      </c>
      <c r="G335" s="9">
        <v>1576.8</v>
      </c>
      <c r="H335" s="9">
        <v>897.1</v>
      </c>
      <c r="I335" s="9">
        <v>0</v>
      </c>
      <c r="J335" s="9">
        <v>0</v>
      </c>
      <c r="K335" s="9">
        <v>0</v>
      </c>
      <c r="L335" s="9">
        <v>76.400000000000006</v>
      </c>
      <c r="M335" s="9">
        <v>0</v>
      </c>
      <c r="N335" s="9">
        <v>207.5</v>
      </c>
      <c r="O335" s="9">
        <v>0</v>
      </c>
      <c r="P335" s="9">
        <v>0</v>
      </c>
      <c r="Q335" s="9">
        <v>208.4</v>
      </c>
      <c r="R335" s="9">
        <v>0</v>
      </c>
      <c r="S335" s="9">
        <v>20.9</v>
      </c>
      <c r="T335" s="9">
        <v>0</v>
      </c>
      <c r="U335" s="9">
        <v>577.79999999999995</v>
      </c>
      <c r="V335" s="9">
        <v>343.9</v>
      </c>
      <c r="W335" s="9">
        <v>686.1</v>
      </c>
      <c r="X335" s="9">
        <v>10</v>
      </c>
      <c r="Y335" s="9">
        <v>1202.9000000000001</v>
      </c>
      <c r="Z335" s="9">
        <v>1920.8</v>
      </c>
      <c r="AA335" s="9">
        <v>274.8</v>
      </c>
      <c r="AB335" s="9">
        <v>145.6</v>
      </c>
      <c r="AC335" s="9">
        <v>0</v>
      </c>
      <c r="AD335" s="9">
        <v>797.1</v>
      </c>
      <c r="AE335" s="9">
        <v>9316.2999999999993</v>
      </c>
      <c r="AF335" s="9">
        <v>9000</v>
      </c>
      <c r="AG335" s="9">
        <v>-316.3</v>
      </c>
      <c r="AH335" s="9">
        <v>-3.51</v>
      </c>
    </row>
    <row r="336" spans="1:34" ht="15.75" thickBot="1" x14ac:dyDescent="0.3">
      <c r="A336" s="8" t="s">
        <v>126</v>
      </c>
      <c r="B336" s="9">
        <v>0</v>
      </c>
      <c r="C336" s="9">
        <v>0</v>
      </c>
      <c r="D336" s="9">
        <v>0</v>
      </c>
      <c r="E336" s="9">
        <v>0</v>
      </c>
      <c r="F336" s="9">
        <v>0</v>
      </c>
      <c r="G336" s="9">
        <v>569.6</v>
      </c>
      <c r="H336" s="9">
        <v>897.1</v>
      </c>
      <c r="I336" s="9">
        <v>994.5</v>
      </c>
      <c r="J336" s="9">
        <v>381.2</v>
      </c>
      <c r="K336" s="9">
        <v>185.6</v>
      </c>
      <c r="L336" s="9">
        <v>485.9</v>
      </c>
      <c r="M336" s="9">
        <v>360.3</v>
      </c>
      <c r="N336" s="9">
        <v>0</v>
      </c>
      <c r="O336" s="9">
        <v>0</v>
      </c>
      <c r="P336" s="9">
        <v>419.5</v>
      </c>
      <c r="Q336" s="9">
        <v>208.4</v>
      </c>
      <c r="R336" s="9">
        <v>414</v>
      </c>
      <c r="S336" s="9">
        <v>492.2</v>
      </c>
      <c r="T336" s="9">
        <v>1540.4</v>
      </c>
      <c r="U336" s="9">
        <v>577.79999999999995</v>
      </c>
      <c r="V336" s="9">
        <v>687</v>
      </c>
      <c r="W336" s="9">
        <v>206.5</v>
      </c>
      <c r="X336" s="9">
        <v>0</v>
      </c>
      <c r="Y336" s="9">
        <v>0</v>
      </c>
      <c r="Z336" s="9">
        <v>0</v>
      </c>
      <c r="AA336" s="9">
        <v>0</v>
      </c>
      <c r="AB336" s="9">
        <v>0</v>
      </c>
      <c r="AC336" s="9">
        <v>579.6</v>
      </c>
      <c r="AD336" s="9">
        <v>243.8</v>
      </c>
      <c r="AE336" s="9">
        <v>9243.5</v>
      </c>
      <c r="AF336" s="9">
        <v>8000</v>
      </c>
      <c r="AG336" s="9">
        <v>-1243.5</v>
      </c>
      <c r="AH336" s="9">
        <v>-15.54</v>
      </c>
    </row>
    <row r="337" spans="1:34" ht="15.75" thickBot="1" x14ac:dyDescent="0.3">
      <c r="A337" s="8" t="s">
        <v>127</v>
      </c>
      <c r="B337" s="9">
        <v>0</v>
      </c>
      <c r="C337" s="9">
        <v>0</v>
      </c>
      <c r="D337" s="9">
        <v>0</v>
      </c>
      <c r="E337" s="9">
        <v>0</v>
      </c>
      <c r="F337" s="9">
        <v>88.3</v>
      </c>
      <c r="G337" s="9">
        <v>1576.8</v>
      </c>
      <c r="H337" s="9">
        <v>897.1</v>
      </c>
      <c r="I337" s="9">
        <v>0</v>
      </c>
      <c r="J337" s="9">
        <v>381.2</v>
      </c>
      <c r="K337" s="9">
        <v>141.9</v>
      </c>
      <c r="L337" s="9">
        <v>76.400000000000006</v>
      </c>
      <c r="M337" s="9">
        <v>360.3</v>
      </c>
      <c r="N337" s="9">
        <v>0</v>
      </c>
      <c r="O337" s="9">
        <v>0</v>
      </c>
      <c r="P337" s="9">
        <v>0</v>
      </c>
      <c r="Q337" s="9">
        <v>208.4</v>
      </c>
      <c r="R337" s="9">
        <v>0</v>
      </c>
      <c r="S337" s="9">
        <v>492.2</v>
      </c>
      <c r="T337" s="9">
        <v>1540.4</v>
      </c>
      <c r="U337" s="9">
        <v>577.79999999999995</v>
      </c>
      <c r="V337" s="9">
        <v>687</v>
      </c>
      <c r="W337" s="9">
        <v>0</v>
      </c>
      <c r="X337" s="9">
        <v>10</v>
      </c>
      <c r="Y337" s="9">
        <v>1202.9000000000001</v>
      </c>
      <c r="Z337" s="9">
        <v>1338.4</v>
      </c>
      <c r="AA337" s="9">
        <v>274.8</v>
      </c>
      <c r="AB337" s="9">
        <v>145.6</v>
      </c>
      <c r="AC337" s="9">
        <v>515.9</v>
      </c>
      <c r="AD337" s="9">
        <v>243.8</v>
      </c>
      <c r="AE337" s="9">
        <v>10759.4</v>
      </c>
      <c r="AF337" s="9">
        <v>9000</v>
      </c>
      <c r="AG337" s="9">
        <v>-1759.4</v>
      </c>
      <c r="AH337" s="9">
        <v>-19.55</v>
      </c>
    </row>
    <row r="338" spans="1:34" ht="15.75" thickBot="1" x14ac:dyDescent="0.3">
      <c r="A338" s="8" t="s">
        <v>128</v>
      </c>
      <c r="B338" s="9">
        <v>0</v>
      </c>
      <c r="C338" s="9">
        <v>0</v>
      </c>
      <c r="D338" s="9">
        <v>0</v>
      </c>
      <c r="E338" s="9">
        <v>0</v>
      </c>
      <c r="F338" s="9">
        <v>88.3</v>
      </c>
      <c r="G338" s="9">
        <v>569.6</v>
      </c>
      <c r="H338" s="9">
        <v>978.1</v>
      </c>
      <c r="I338" s="9">
        <v>0</v>
      </c>
      <c r="J338" s="9">
        <v>381.2</v>
      </c>
      <c r="K338" s="9">
        <v>185.6</v>
      </c>
      <c r="L338" s="9">
        <v>485.9</v>
      </c>
      <c r="M338" s="9">
        <v>360.3</v>
      </c>
      <c r="N338" s="9">
        <v>0</v>
      </c>
      <c r="O338" s="9">
        <v>0</v>
      </c>
      <c r="P338" s="9">
        <v>419.5</v>
      </c>
      <c r="Q338" s="9">
        <v>208.4</v>
      </c>
      <c r="R338" s="9">
        <v>0</v>
      </c>
      <c r="S338" s="9">
        <v>492.2</v>
      </c>
      <c r="T338" s="9">
        <v>1540.4</v>
      </c>
      <c r="U338" s="9">
        <v>577.79999999999995</v>
      </c>
      <c r="V338" s="9">
        <v>687</v>
      </c>
      <c r="W338" s="9">
        <v>0</v>
      </c>
      <c r="X338" s="9">
        <v>10</v>
      </c>
      <c r="Y338" s="9">
        <v>0</v>
      </c>
      <c r="Z338" s="9">
        <v>0</v>
      </c>
      <c r="AA338" s="9">
        <v>274.8</v>
      </c>
      <c r="AB338" s="9">
        <v>0</v>
      </c>
      <c r="AC338" s="9">
        <v>579.6</v>
      </c>
      <c r="AD338" s="9">
        <v>243.8</v>
      </c>
      <c r="AE338" s="9">
        <v>8082.5</v>
      </c>
      <c r="AF338" s="9">
        <v>7000</v>
      </c>
      <c r="AG338" s="9">
        <v>-1082.5</v>
      </c>
      <c r="AH338" s="9">
        <v>-15.46</v>
      </c>
    </row>
    <row r="339" spans="1:34" ht="15.75" thickBot="1" x14ac:dyDescent="0.3">
      <c r="A339" s="8" t="s">
        <v>129</v>
      </c>
      <c r="B339" s="9">
        <v>0</v>
      </c>
      <c r="C339" s="9">
        <v>0</v>
      </c>
      <c r="D339" s="9">
        <v>0</v>
      </c>
      <c r="E339" s="9">
        <v>0</v>
      </c>
      <c r="F339" s="9">
        <v>0</v>
      </c>
      <c r="G339" s="9">
        <v>569.6</v>
      </c>
      <c r="H339" s="9">
        <v>897.1</v>
      </c>
      <c r="I339" s="9">
        <v>985.4</v>
      </c>
      <c r="J339" s="9">
        <v>756.1</v>
      </c>
      <c r="K339" s="9">
        <v>185.6</v>
      </c>
      <c r="L339" s="9">
        <v>485.9</v>
      </c>
      <c r="M339" s="9">
        <v>360.3</v>
      </c>
      <c r="N339" s="9">
        <v>0</v>
      </c>
      <c r="O339" s="9">
        <v>0</v>
      </c>
      <c r="P339" s="9">
        <v>419.5</v>
      </c>
      <c r="Q339" s="9">
        <v>208.4</v>
      </c>
      <c r="R339" s="9">
        <v>155.6</v>
      </c>
      <c r="S339" s="9">
        <v>492.2</v>
      </c>
      <c r="T339" s="9">
        <v>1540.4</v>
      </c>
      <c r="U339" s="9">
        <v>577.79999999999995</v>
      </c>
      <c r="V339" s="9">
        <v>1294.8</v>
      </c>
      <c r="W339" s="9">
        <v>0</v>
      </c>
      <c r="X339" s="9">
        <v>0</v>
      </c>
      <c r="Y339" s="9">
        <v>0</v>
      </c>
      <c r="Z339" s="9">
        <v>0</v>
      </c>
      <c r="AA339" s="9">
        <v>0</v>
      </c>
      <c r="AB339" s="9">
        <v>0</v>
      </c>
      <c r="AC339" s="9">
        <v>579.6</v>
      </c>
      <c r="AD339" s="9">
        <v>81.900000000000006</v>
      </c>
      <c r="AE339" s="9">
        <v>9590.2000000000007</v>
      </c>
      <c r="AF339" s="9">
        <v>9000</v>
      </c>
      <c r="AG339" s="9">
        <v>-590.20000000000005</v>
      </c>
      <c r="AH339" s="9">
        <v>-6.56</v>
      </c>
    </row>
    <row r="340" spans="1:34" ht="15.75" thickBot="1" x14ac:dyDescent="0.3">
      <c r="A340" s="8" t="s">
        <v>130</v>
      </c>
      <c r="B340" s="9">
        <v>0</v>
      </c>
      <c r="C340" s="9">
        <v>255.7</v>
      </c>
      <c r="D340" s="9">
        <v>0</v>
      </c>
      <c r="E340" s="9">
        <v>0</v>
      </c>
      <c r="F340" s="9">
        <v>88.3</v>
      </c>
      <c r="G340" s="9">
        <v>1576.8</v>
      </c>
      <c r="H340" s="9">
        <v>0</v>
      </c>
      <c r="I340" s="9">
        <v>0</v>
      </c>
      <c r="J340" s="9">
        <v>0</v>
      </c>
      <c r="K340" s="9">
        <v>0</v>
      </c>
      <c r="L340" s="9">
        <v>76.400000000000006</v>
      </c>
      <c r="M340" s="9">
        <v>0</v>
      </c>
      <c r="N340" s="9">
        <v>207.5</v>
      </c>
      <c r="O340" s="9">
        <v>0</v>
      </c>
      <c r="P340" s="9">
        <v>419.5</v>
      </c>
      <c r="Q340" s="9">
        <v>0</v>
      </c>
      <c r="R340" s="9">
        <v>0</v>
      </c>
      <c r="S340" s="9">
        <v>20.9</v>
      </c>
      <c r="T340" s="9">
        <v>0</v>
      </c>
      <c r="U340" s="9">
        <v>577.79999999999995</v>
      </c>
      <c r="V340" s="9">
        <v>343.9</v>
      </c>
      <c r="W340" s="9">
        <v>2150.1</v>
      </c>
      <c r="X340" s="9">
        <v>10</v>
      </c>
      <c r="Y340" s="9">
        <v>1202.9000000000001</v>
      </c>
      <c r="Z340" s="9">
        <v>1920.8</v>
      </c>
      <c r="AA340" s="9">
        <v>890.8</v>
      </c>
      <c r="AB340" s="9">
        <v>145.6</v>
      </c>
      <c r="AC340" s="9">
        <v>0</v>
      </c>
      <c r="AD340" s="9">
        <v>797.1</v>
      </c>
      <c r="AE340" s="9">
        <v>10683.9</v>
      </c>
      <c r="AF340" s="9">
        <v>11000</v>
      </c>
      <c r="AG340" s="9">
        <v>316.10000000000002</v>
      </c>
      <c r="AH340" s="9">
        <v>2.87</v>
      </c>
    </row>
    <row r="341" spans="1:34" ht="15.75" thickBot="1" x14ac:dyDescent="0.3">
      <c r="A341" s="8" t="s">
        <v>131</v>
      </c>
      <c r="B341" s="9">
        <v>0</v>
      </c>
      <c r="C341" s="9">
        <v>282.10000000000002</v>
      </c>
      <c r="D341" s="9">
        <v>0</v>
      </c>
      <c r="E341" s="9">
        <v>0</v>
      </c>
      <c r="F341" s="9">
        <v>88.3</v>
      </c>
      <c r="G341" s="9">
        <v>1576.8</v>
      </c>
      <c r="H341" s="9">
        <v>0</v>
      </c>
      <c r="I341" s="9">
        <v>0</v>
      </c>
      <c r="J341" s="9">
        <v>0</v>
      </c>
      <c r="K341" s="9">
        <v>0</v>
      </c>
      <c r="L341" s="9">
        <v>76.400000000000006</v>
      </c>
      <c r="M341" s="9">
        <v>0</v>
      </c>
      <c r="N341" s="9">
        <v>207.5</v>
      </c>
      <c r="O341" s="9">
        <v>0</v>
      </c>
      <c r="P341" s="9">
        <v>419.5</v>
      </c>
      <c r="Q341" s="9">
        <v>0</v>
      </c>
      <c r="R341" s="9">
        <v>0</v>
      </c>
      <c r="S341" s="9">
        <v>0</v>
      </c>
      <c r="T341" s="9">
        <v>0</v>
      </c>
      <c r="U341" s="9">
        <v>577.79999999999995</v>
      </c>
      <c r="V341" s="9">
        <v>0</v>
      </c>
      <c r="W341" s="9">
        <v>891.7</v>
      </c>
      <c r="X341" s="9">
        <v>381.2</v>
      </c>
      <c r="Y341" s="9">
        <v>1202.9000000000001</v>
      </c>
      <c r="Z341" s="9">
        <v>3179.1</v>
      </c>
      <c r="AA341" s="9">
        <v>890.8</v>
      </c>
      <c r="AB341" s="9">
        <v>510.4</v>
      </c>
      <c r="AC341" s="9">
        <v>0</v>
      </c>
      <c r="AD341" s="9">
        <v>797.1</v>
      </c>
      <c r="AE341" s="9">
        <v>11081.5</v>
      </c>
      <c r="AF341" s="9">
        <v>11000</v>
      </c>
      <c r="AG341" s="9">
        <v>-81.5</v>
      </c>
      <c r="AH341" s="9">
        <v>-0.74</v>
      </c>
    </row>
    <row r="342" spans="1:34" ht="15.75" thickBot="1" x14ac:dyDescent="0.3">
      <c r="A342" s="8" t="s">
        <v>132</v>
      </c>
      <c r="B342" s="9">
        <v>0</v>
      </c>
      <c r="C342" s="9">
        <v>0</v>
      </c>
      <c r="D342" s="9">
        <v>0</v>
      </c>
      <c r="E342" s="9">
        <v>0</v>
      </c>
      <c r="F342" s="9">
        <v>88.3</v>
      </c>
      <c r="G342" s="9">
        <v>0</v>
      </c>
      <c r="H342" s="9">
        <v>978.1</v>
      </c>
      <c r="I342" s="9">
        <v>985.4</v>
      </c>
      <c r="J342" s="9">
        <v>381.2</v>
      </c>
      <c r="K342" s="9">
        <v>185.6</v>
      </c>
      <c r="L342" s="9">
        <v>485.9</v>
      </c>
      <c r="M342" s="9">
        <v>360.3</v>
      </c>
      <c r="N342" s="9">
        <v>0</v>
      </c>
      <c r="O342" s="9">
        <v>0</v>
      </c>
      <c r="P342" s="9">
        <v>0</v>
      </c>
      <c r="Q342" s="9">
        <v>208.4</v>
      </c>
      <c r="R342" s="9">
        <v>155.6</v>
      </c>
      <c r="S342" s="9">
        <v>492.2</v>
      </c>
      <c r="T342" s="9">
        <v>1540.4</v>
      </c>
      <c r="U342" s="9">
        <v>577.79999999999995</v>
      </c>
      <c r="V342" s="9">
        <v>1294.8</v>
      </c>
      <c r="W342" s="9">
        <v>0</v>
      </c>
      <c r="X342" s="9">
        <v>0</v>
      </c>
      <c r="Y342" s="9">
        <v>0</v>
      </c>
      <c r="Z342" s="9">
        <v>0</v>
      </c>
      <c r="AA342" s="9">
        <v>274.8</v>
      </c>
      <c r="AB342" s="9">
        <v>0</v>
      </c>
      <c r="AC342" s="9">
        <v>917.2</v>
      </c>
      <c r="AD342" s="9">
        <v>81.900000000000006</v>
      </c>
      <c r="AE342" s="9">
        <v>9007.9</v>
      </c>
      <c r="AF342" s="9">
        <v>7000</v>
      </c>
      <c r="AG342" s="9">
        <v>-2007.9</v>
      </c>
      <c r="AH342" s="9">
        <v>-28.68</v>
      </c>
    </row>
    <row r="343" spans="1:34" ht="15.75" thickBot="1" x14ac:dyDescent="0.3">
      <c r="A343" s="8" t="s">
        <v>133</v>
      </c>
      <c r="B343" s="9">
        <v>0</v>
      </c>
      <c r="C343" s="9">
        <v>282.10000000000002</v>
      </c>
      <c r="D343" s="9">
        <v>0</v>
      </c>
      <c r="E343" s="9">
        <v>0</v>
      </c>
      <c r="F343" s="9">
        <v>207.5</v>
      </c>
      <c r="G343" s="9">
        <v>1576.8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207.5</v>
      </c>
      <c r="O343" s="9">
        <v>0</v>
      </c>
      <c r="P343" s="9">
        <v>419.5</v>
      </c>
      <c r="Q343" s="9">
        <v>0</v>
      </c>
      <c r="R343" s="9">
        <v>0</v>
      </c>
      <c r="S343" s="9">
        <v>0</v>
      </c>
      <c r="T343" s="9">
        <v>0</v>
      </c>
      <c r="U343" s="9">
        <v>0</v>
      </c>
      <c r="V343" s="9">
        <v>343.9</v>
      </c>
      <c r="W343" s="9">
        <v>2526.8000000000002</v>
      </c>
      <c r="X343" s="9">
        <v>381.2</v>
      </c>
      <c r="Y343" s="9">
        <v>1202.9000000000001</v>
      </c>
      <c r="Z343" s="9">
        <v>3179.1</v>
      </c>
      <c r="AA343" s="9">
        <v>890.8</v>
      </c>
      <c r="AB343" s="9">
        <v>510.4</v>
      </c>
      <c r="AC343" s="9">
        <v>0</v>
      </c>
      <c r="AD343" s="9">
        <v>797.1</v>
      </c>
      <c r="AE343" s="9">
        <v>12525.5</v>
      </c>
      <c r="AF343" s="9">
        <v>11000</v>
      </c>
      <c r="AG343" s="9">
        <v>-1525.5</v>
      </c>
      <c r="AH343" s="9">
        <v>-13.87</v>
      </c>
    </row>
    <row r="344" spans="1:34" ht="15.75" thickBot="1" x14ac:dyDescent="0.3">
      <c r="A344" s="8" t="s">
        <v>134</v>
      </c>
      <c r="B344" s="9">
        <v>0</v>
      </c>
      <c r="C344" s="9">
        <v>255.7</v>
      </c>
      <c r="D344" s="9">
        <v>0</v>
      </c>
      <c r="E344" s="9">
        <v>0</v>
      </c>
      <c r="F344" s="9">
        <v>88.3</v>
      </c>
      <c r="G344" s="9">
        <v>1576.8</v>
      </c>
      <c r="H344" s="9">
        <v>897.1</v>
      </c>
      <c r="I344" s="9">
        <v>0</v>
      </c>
      <c r="J344" s="9">
        <v>381.2</v>
      </c>
      <c r="K344" s="9">
        <v>141.9</v>
      </c>
      <c r="L344" s="9">
        <v>485.9</v>
      </c>
      <c r="M344" s="9">
        <v>360.3</v>
      </c>
      <c r="N344" s="9">
        <v>207.5</v>
      </c>
      <c r="O344" s="9">
        <v>0</v>
      </c>
      <c r="P344" s="9">
        <v>419.5</v>
      </c>
      <c r="Q344" s="9">
        <v>208.4</v>
      </c>
      <c r="R344" s="9">
        <v>0</v>
      </c>
      <c r="S344" s="9">
        <v>492.2</v>
      </c>
      <c r="T344" s="9">
        <v>1540.4</v>
      </c>
      <c r="U344" s="9">
        <v>577.79999999999995</v>
      </c>
      <c r="V344" s="9">
        <v>687</v>
      </c>
      <c r="W344" s="9">
        <v>686.1</v>
      </c>
      <c r="X344" s="9">
        <v>10</v>
      </c>
      <c r="Y344" s="9">
        <v>1202.9000000000001</v>
      </c>
      <c r="Z344" s="9">
        <v>1338.4</v>
      </c>
      <c r="AA344" s="9">
        <v>274.8</v>
      </c>
      <c r="AB344" s="9">
        <v>145.6</v>
      </c>
      <c r="AC344" s="9">
        <v>515.9</v>
      </c>
      <c r="AD344" s="9">
        <v>243.8</v>
      </c>
      <c r="AE344" s="9">
        <v>12737.5</v>
      </c>
      <c r="AF344" s="9">
        <v>14000</v>
      </c>
      <c r="AG344" s="9">
        <v>1262.5</v>
      </c>
      <c r="AH344" s="9">
        <v>9.02</v>
      </c>
    </row>
    <row r="345" spans="1:34" ht="15.75" thickBot="1" x14ac:dyDescent="0.3">
      <c r="A345" s="8" t="s">
        <v>135</v>
      </c>
      <c r="B345" s="9">
        <v>0</v>
      </c>
      <c r="C345" s="9">
        <v>282.10000000000002</v>
      </c>
      <c r="D345" s="9">
        <v>0</v>
      </c>
      <c r="E345" s="9">
        <v>0</v>
      </c>
      <c r="F345" s="9">
        <v>88.3</v>
      </c>
      <c r="G345" s="9">
        <v>1576.8</v>
      </c>
      <c r="H345" s="9">
        <v>897.1</v>
      </c>
      <c r="I345" s="9">
        <v>0</v>
      </c>
      <c r="J345" s="9">
        <v>381.2</v>
      </c>
      <c r="K345" s="9">
        <v>0</v>
      </c>
      <c r="L345" s="9">
        <v>76.400000000000006</v>
      </c>
      <c r="M345" s="9">
        <v>192</v>
      </c>
      <c r="N345" s="9">
        <v>207.5</v>
      </c>
      <c r="O345" s="9">
        <v>0</v>
      </c>
      <c r="P345" s="9">
        <v>0</v>
      </c>
      <c r="Q345" s="9">
        <v>208.4</v>
      </c>
      <c r="R345" s="9">
        <v>0</v>
      </c>
      <c r="S345" s="9">
        <v>370.3</v>
      </c>
      <c r="T345" s="9">
        <v>952.6</v>
      </c>
      <c r="U345" s="9">
        <v>577.79999999999995</v>
      </c>
      <c r="V345" s="9">
        <v>687</v>
      </c>
      <c r="W345" s="9">
        <v>0</v>
      </c>
      <c r="X345" s="9">
        <v>381.2</v>
      </c>
      <c r="Y345" s="9">
        <v>1202.9000000000001</v>
      </c>
      <c r="Z345" s="9">
        <v>1833.4</v>
      </c>
      <c r="AA345" s="9">
        <v>274.8</v>
      </c>
      <c r="AB345" s="9">
        <v>145.6</v>
      </c>
      <c r="AC345" s="9">
        <v>0</v>
      </c>
      <c r="AD345" s="9">
        <v>797.1</v>
      </c>
      <c r="AE345" s="9">
        <v>11132.4</v>
      </c>
      <c r="AF345" s="9">
        <v>12000</v>
      </c>
      <c r="AG345" s="9">
        <v>867.6</v>
      </c>
      <c r="AH345" s="9">
        <v>7.23</v>
      </c>
    </row>
    <row r="346" spans="1:34" ht="15.75" thickBot="1" x14ac:dyDescent="0.3">
      <c r="A346" s="8" t="s">
        <v>136</v>
      </c>
      <c r="B346" s="9">
        <v>0</v>
      </c>
      <c r="C346" s="9">
        <v>255.7</v>
      </c>
      <c r="D346" s="9">
        <v>0</v>
      </c>
      <c r="E346" s="9">
        <v>0</v>
      </c>
      <c r="F346" s="9">
        <v>88.3</v>
      </c>
      <c r="G346" s="9">
        <v>1576.8</v>
      </c>
      <c r="H346" s="9">
        <v>537.70000000000005</v>
      </c>
      <c r="I346" s="9">
        <v>0</v>
      </c>
      <c r="J346" s="9">
        <v>381.2</v>
      </c>
      <c r="K346" s="9">
        <v>0</v>
      </c>
      <c r="L346" s="9">
        <v>76.400000000000006</v>
      </c>
      <c r="M346" s="9">
        <v>192</v>
      </c>
      <c r="N346" s="9">
        <v>207.5</v>
      </c>
      <c r="O346" s="9">
        <v>0</v>
      </c>
      <c r="P346" s="9">
        <v>419.5</v>
      </c>
      <c r="Q346" s="9">
        <v>208.4</v>
      </c>
      <c r="R346" s="9">
        <v>0</v>
      </c>
      <c r="S346" s="9">
        <v>492.2</v>
      </c>
      <c r="T346" s="9">
        <v>952.6</v>
      </c>
      <c r="U346" s="9">
        <v>577.79999999999995</v>
      </c>
      <c r="V346" s="9">
        <v>687</v>
      </c>
      <c r="W346" s="9">
        <v>891.7</v>
      </c>
      <c r="X346" s="9">
        <v>10</v>
      </c>
      <c r="Y346" s="9">
        <v>1202.9000000000001</v>
      </c>
      <c r="Z346" s="9">
        <v>1338.4</v>
      </c>
      <c r="AA346" s="9">
        <v>274.8</v>
      </c>
      <c r="AB346" s="9">
        <v>145.6</v>
      </c>
      <c r="AC346" s="9">
        <v>515.9</v>
      </c>
      <c r="AD346" s="9">
        <v>797.1</v>
      </c>
      <c r="AE346" s="9">
        <v>11829.4</v>
      </c>
      <c r="AF346" s="9">
        <v>13000</v>
      </c>
      <c r="AG346" s="9">
        <v>1170.5999999999999</v>
      </c>
      <c r="AH346" s="9">
        <v>9</v>
      </c>
    </row>
    <row r="347" spans="1:34" ht="15.75" thickBot="1" x14ac:dyDescent="0.3">
      <c r="A347" s="8" t="s">
        <v>137</v>
      </c>
      <c r="B347" s="9">
        <v>0</v>
      </c>
      <c r="C347" s="9">
        <v>282.10000000000002</v>
      </c>
      <c r="D347" s="9">
        <v>0</v>
      </c>
      <c r="E347" s="9">
        <v>0</v>
      </c>
      <c r="F347" s="9">
        <v>88.3</v>
      </c>
      <c r="G347" s="9">
        <v>1576.8</v>
      </c>
      <c r="H347" s="9">
        <v>978.1</v>
      </c>
      <c r="I347" s="9">
        <v>0</v>
      </c>
      <c r="J347" s="9">
        <v>381.2</v>
      </c>
      <c r="K347" s="9">
        <v>141.9</v>
      </c>
      <c r="L347" s="9">
        <v>485.9</v>
      </c>
      <c r="M347" s="9">
        <v>192</v>
      </c>
      <c r="N347" s="9">
        <v>0</v>
      </c>
      <c r="O347" s="9">
        <v>0</v>
      </c>
      <c r="P347" s="9">
        <v>419.5</v>
      </c>
      <c r="Q347" s="9">
        <v>208.4</v>
      </c>
      <c r="R347" s="9">
        <v>0</v>
      </c>
      <c r="S347" s="9">
        <v>492.2</v>
      </c>
      <c r="T347" s="9">
        <v>1540.4</v>
      </c>
      <c r="U347" s="9">
        <v>577.79999999999995</v>
      </c>
      <c r="V347" s="9">
        <v>687</v>
      </c>
      <c r="W347" s="9">
        <v>0</v>
      </c>
      <c r="X347" s="9">
        <v>10</v>
      </c>
      <c r="Y347" s="9">
        <v>0</v>
      </c>
      <c r="Z347" s="9">
        <v>837.1</v>
      </c>
      <c r="AA347" s="9">
        <v>274.8</v>
      </c>
      <c r="AB347" s="9">
        <v>145.6</v>
      </c>
      <c r="AC347" s="9">
        <v>515.9</v>
      </c>
      <c r="AD347" s="9">
        <v>243.8</v>
      </c>
      <c r="AE347" s="9">
        <v>10078.799999999999</v>
      </c>
      <c r="AF347" s="9">
        <v>11000</v>
      </c>
      <c r="AG347" s="9">
        <v>921.2</v>
      </c>
      <c r="AH347" s="9">
        <v>8.3699999999999992</v>
      </c>
    </row>
    <row r="348" spans="1:34" ht="15.75" thickBot="1" x14ac:dyDescent="0.3">
      <c r="A348" s="8" t="s">
        <v>138</v>
      </c>
      <c r="B348" s="9">
        <v>0</v>
      </c>
      <c r="C348" s="9">
        <v>255.7</v>
      </c>
      <c r="D348" s="9">
        <v>0</v>
      </c>
      <c r="E348" s="9">
        <v>0</v>
      </c>
      <c r="F348" s="9">
        <v>88.3</v>
      </c>
      <c r="G348" s="9">
        <v>1576.8</v>
      </c>
      <c r="H348" s="9">
        <v>897.1</v>
      </c>
      <c r="I348" s="9">
        <v>0</v>
      </c>
      <c r="J348" s="9">
        <v>381.2</v>
      </c>
      <c r="K348" s="9">
        <v>141.9</v>
      </c>
      <c r="L348" s="9">
        <v>485.9</v>
      </c>
      <c r="M348" s="9">
        <v>360.3</v>
      </c>
      <c r="N348" s="9">
        <v>0</v>
      </c>
      <c r="O348" s="9">
        <v>0</v>
      </c>
      <c r="P348" s="9">
        <v>419.5</v>
      </c>
      <c r="Q348" s="9">
        <v>208.4</v>
      </c>
      <c r="R348" s="9">
        <v>0</v>
      </c>
      <c r="S348" s="9">
        <v>492.2</v>
      </c>
      <c r="T348" s="9">
        <v>1540.4</v>
      </c>
      <c r="U348" s="9">
        <v>577.79999999999995</v>
      </c>
      <c r="V348" s="9">
        <v>687</v>
      </c>
      <c r="W348" s="9">
        <v>0</v>
      </c>
      <c r="X348" s="9">
        <v>10</v>
      </c>
      <c r="Y348" s="9">
        <v>0</v>
      </c>
      <c r="Z348" s="9">
        <v>1338.4</v>
      </c>
      <c r="AA348" s="9">
        <v>274.8</v>
      </c>
      <c r="AB348" s="9">
        <v>145.6</v>
      </c>
      <c r="AC348" s="9">
        <v>515.9</v>
      </c>
      <c r="AD348" s="9">
        <v>243.8</v>
      </c>
      <c r="AE348" s="9">
        <v>10641.1</v>
      </c>
      <c r="AF348" s="9">
        <v>11000</v>
      </c>
      <c r="AG348" s="9">
        <v>358.9</v>
      </c>
      <c r="AH348" s="9">
        <v>3.26</v>
      </c>
    </row>
    <row r="349" spans="1:34" ht="15.75" thickBot="1" x14ac:dyDescent="0.3">
      <c r="A349" s="8" t="s">
        <v>139</v>
      </c>
      <c r="B349" s="9">
        <v>0</v>
      </c>
      <c r="C349" s="9">
        <v>0</v>
      </c>
      <c r="D349" s="9">
        <v>0</v>
      </c>
      <c r="E349" s="9">
        <v>0</v>
      </c>
      <c r="F349" s="9">
        <v>88.3</v>
      </c>
      <c r="G349" s="9">
        <v>0</v>
      </c>
      <c r="H349" s="9">
        <v>978.1</v>
      </c>
      <c r="I349" s="9">
        <v>985.4</v>
      </c>
      <c r="J349" s="9">
        <v>381.2</v>
      </c>
      <c r="K349" s="9">
        <v>909</v>
      </c>
      <c r="L349" s="9">
        <v>485.9</v>
      </c>
      <c r="M349" s="9">
        <v>360.3</v>
      </c>
      <c r="N349" s="9">
        <v>0</v>
      </c>
      <c r="O349" s="9">
        <v>0</v>
      </c>
      <c r="P349" s="9">
        <v>0</v>
      </c>
      <c r="Q349" s="9">
        <v>208.4</v>
      </c>
      <c r="R349" s="9">
        <v>414</v>
      </c>
      <c r="S349" s="9">
        <v>492.2</v>
      </c>
      <c r="T349" s="9">
        <v>1540.4</v>
      </c>
      <c r="U349" s="9">
        <v>577.79999999999995</v>
      </c>
      <c r="V349" s="9">
        <v>1294.8</v>
      </c>
      <c r="W349" s="9">
        <v>0</v>
      </c>
      <c r="X349" s="9">
        <v>0</v>
      </c>
      <c r="Y349" s="9">
        <v>0</v>
      </c>
      <c r="Z349" s="9">
        <v>0</v>
      </c>
      <c r="AA349" s="9">
        <v>0</v>
      </c>
      <c r="AB349" s="9">
        <v>0</v>
      </c>
      <c r="AC349" s="9">
        <v>917.2</v>
      </c>
      <c r="AD349" s="9">
        <v>81.900000000000006</v>
      </c>
      <c r="AE349" s="9">
        <v>9714.7999999999993</v>
      </c>
      <c r="AF349" s="9">
        <v>9000</v>
      </c>
      <c r="AG349" s="9">
        <v>-714.8</v>
      </c>
      <c r="AH349" s="9">
        <v>-7.94</v>
      </c>
    </row>
    <row r="350" spans="1:34" ht="15.75" thickBot="1" x14ac:dyDescent="0.3">
      <c r="A350" s="8" t="s">
        <v>140</v>
      </c>
      <c r="B350" s="9">
        <v>0</v>
      </c>
      <c r="C350" s="9">
        <v>0</v>
      </c>
      <c r="D350" s="9">
        <v>0</v>
      </c>
      <c r="E350" s="9">
        <v>0</v>
      </c>
      <c r="F350" s="9">
        <v>88.3</v>
      </c>
      <c r="G350" s="9">
        <v>569.6</v>
      </c>
      <c r="H350" s="9">
        <v>978.1</v>
      </c>
      <c r="I350" s="9">
        <v>994.5</v>
      </c>
      <c r="J350" s="9">
        <v>381.2</v>
      </c>
      <c r="K350" s="9">
        <v>185.6</v>
      </c>
      <c r="L350" s="9">
        <v>485.9</v>
      </c>
      <c r="M350" s="9">
        <v>360.3</v>
      </c>
      <c r="N350" s="9">
        <v>0</v>
      </c>
      <c r="O350" s="9">
        <v>0</v>
      </c>
      <c r="P350" s="9">
        <v>419.5</v>
      </c>
      <c r="Q350" s="9">
        <v>208.4</v>
      </c>
      <c r="R350" s="9">
        <v>414</v>
      </c>
      <c r="S350" s="9">
        <v>492.2</v>
      </c>
      <c r="T350" s="9">
        <v>1540.4</v>
      </c>
      <c r="U350" s="9">
        <v>577.79999999999995</v>
      </c>
      <c r="V350" s="9">
        <v>687</v>
      </c>
      <c r="W350" s="9">
        <v>0</v>
      </c>
      <c r="X350" s="9">
        <v>0</v>
      </c>
      <c r="Y350" s="9">
        <v>0</v>
      </c>
      <c r="Z350" s="9">
        <v>0</v>
      </c>
      <c r="AA350" s="9">
        <v>167.4</v>
      </c>
      <c r="AB350" s="9">
        <v>0</v>
      </c>
      <c r="AC350" s="9">
        <v>917.2</v>
      </c>
      <c r="AD350" s="9">
        <v>81.900000000000006</v>
      </c>
      <c r="AE350" s="9">
        <v>9549.2000000000007</v>
      </c>
      <c r="AF350" s="9">
        <v>7000</v>
      </c>
      <c r="AG350" s="9">
        <v>-2549.1999999999998</v>
      </c>
      <c r="AH350" s="9">
        <v>-36.42</v>
      </c>
    </row>
    <row r="351" spans="1:34" ht="15.75" thickBot="1" x14ac:dyDescent="0.3">
      <c r="A351" s="8" t="s">
        <v>141</v>
      </c>
      <c r="B351" s="9">
        <v>0</v>
      </c>
      <c r="C351" s="9">
        <v>0</v>
      </c>
      <c r="D351" s="9">
        <v>0</v>
      </c>
      <c r="E351" s="9">
        <v>0</v>
      </c>
      <c r="F351" s="9">
        <v>88.3</v>
      </c>
      <c r="G351" s="9">
        <v>569.6</v>
      </c>
      <c r="H351" s="9">
        <v>978.1</v>
      </c>
      <c r="I351" s="9">
        <v>0</v>
      </c>
      <c r="J351" s="9">
        <v>381.2</v>
      </c>
      <c r="K351" s="9">
        <v>185.6</v>
      </c>
      <c r="L351" s="9">
        <v>485.9</v>
      </c>
      <c r="M351" s="9">
        <v>360.3</v>
      </c>
      <c r="N351" s="9">
        <v>0</v>
      </c>
      <c r="O351" s="9">
        <v>0</v>
      </c>
      <c r="P351" s="9">
        <v>419.5</v>
      </c>
      <c r="Q351" s="9">
        <v>208.4</v>
      </c>
      <c r="R351" s="9">
        <v>0</v>
      </c>
      <c r="S351" s="9">
        <v>492.2</v>
      </c>
      <c r="T351" s="9">
        <v>1540.4</v>
      </c>
      <c r="U351" s="9">
        <v>577.79999999999995</v>
      </c>
      <c r="V351" s="9">
        <v>687</v>
      </c>
      <c r="W351" s="9">
        <v>0</v>
      </c>
      <c r="X351" s="9">
        <v>10</v>
      </c>
      <c r="Y351" s="9">
        <v>0</v>
      </c>
      <c r="Z351" s="9">
        <v>0</v>
      </c>
      <c r="AA351" s="9">
        <v>274.8</v>
      </c>
      <c r="AB351" s="9">
        <v>0</v>
      </c>
      <c r="AC351" s="9">
        <v>579.6</v>
      </c>
      <c r="AD351" s="9">
        <v>243.8</v>
      </c>
      <c r="AE351" s="9">
        <v>8082.5</v>
      </c>
      <c r="AF351" s="9">
        <v>7000</v>
      </c>
      <c r="AG351" s="9">
        <v>-1082.5</v>
      </c>
      <c r="AH351" s="9">
        <v>-15.46</v>
      </c>
    </row>
    <row r="352" spans="1:34" ht="15.75" thickBot="1" x14ac:dyDescent="0.3">
      <c r="A352" s="8" t="s">
        <v>142</v>
      </c>
      <c r="B352" s="9">
        <v>0</v>
      </c>
      <c r="C352" s="9">
        <v>282.10000000000002</v>
      </c>
      <c r="D352" s="9">
        <v>0</v>
      </c>
      <c r="E352" s="9">
        <v>0</v>
      </c>
      <c r="F352" s="9">
        <v>207.5</v>
      </c>
      <c r="G352" s="9">
        <v>1576.8</v>
      </c>
      <c r="H352" s="9">
        <v>0</v>
      </c>
      <c r="I352" s="9">
        <v>0</v>
      </c>
      <c r="J352" s="9">
        <v>0</v>
      </c>
      <c r="K352" s="9">
        <v>0</v>
      </c>
      <c r="L352" s="9">
        <v>0</v>
      </c>
      <c r="M352" s="9">
        <v>0</v>
      </c>
      <c r="N352" s="9">
        <v>273</v>
      </c>
      <c r="O352" s="9">
        <v>0</v>
      </c>
      <c r="P352" s="9">
        <v>419.5</v>
      </c>
      <c r="Q352" s="9">
        <v>0</v>
      </c>
      <c r="R352" s="9">
        <v>0</v>
      </c>
      <c r="S352" s="9">
        <v>0</v>
      </c>
      <c r="T352" s="9">
        <v>0</v>
      </c>
      <c r="U352" s="9">
        <v>0</v>
      </c>
      <c r="V352" s="9">
        <v>0</v>
      </c>
      <c r="W352" s="9">
        <v>2531.3000000000002</v>
      </c>
      <c r="X352" s="9">
        <v>2184.6</v>
      </c>
      <c r="Y352" s="9">
        <v>1202.9000000000001</v>
      </c>
      <c r="Z352" s="9">
        <v>3179.1</v>
      </c>
      <c r="AA352" s="9">
        <v>1033.5999999999999</v>
      </c>
      <c r="AB352" s="9">
        <v>510.4</v>
      </c>
      <c r="AC352" s="9">
        <v>0</v>
      </c>
      <c r="AD352" s="9">
        <v>797.1</v>
      </c>
      <c r="AE352" s="9">
        <v>14197.8</v>
      </c>
      <c r="AF352" s="9">
        <v>13000</v>
      </c>
      <c r="AG352" s="9">
        <v>-1197.8</v>
      </c>
      <c r="AH352" s="9">
        <v>-9.2100000000000009</v>
      </c>
    </row>
    <row r="353" spans="1:34" ht="15.75" thickBot="1" x14ac:dyDescent="0.3">
      <c r="A353" s="8" t="s">
        <v>143</v>
      </c>
      <c r="B353" s="9">
        <v>0</v>
      </c>
      <c r="C353" s="9">
        <v>255.7</v>
      </c>
      <c r="D353" s="9">
        <v>0</v>
      </c>
      <c r="E353" s="9">
        <v>0</v>
      </c>
      <c r="F353" s="9">
        <v>88.3</v>
      </c>
      <c r="G353" s="9">
        <v>1576.8</v>
      </c>
      <c r="H353" s="9">
        <v>897.1</v>
      </c>
      <c r="I353" s="9">
        <v>0</v>
      </c>
      <c r="J353" s="9">
        <v>381.2</v>
      </c>
      <c r="K353" s="9">
        <v>0</v>
      </c>
      <c r="L353" s="9">
        <v>76.400000000000006</v>
      </c>
      <c r="M353" s="9">
        <v>360.3</v>
      </c>
      <c r="N353" s="9">
        <v>207.5</v>
      </c>
      <c r="O353" s="9">
        <v>0</v>
      </c>
      <c r="P353" s="9">
        <v>419.5</v>
      </c>
      <c r="Q353" s="9">
        <v>208.4</v>
      </c>
      <c r="R353" s="9">
        <v>0</v>
      </c>
      <c r="S353" s="9">
        <v>492.2</v>
      </c>
      <c r="T353" s="9">
        <v>952.6</v>
      </c>
      <c r="U353" s="9">
        <v>577.79999999999995</v>
      </c>
      <c r="V353" s="9">
        <v>687</v>
      </c>
      <c r="W353" s="9">
        <v>686.1</v>
      </c>
      <c r="X353" s="9">
        <v>10</v>
      </c>
      <c r="Y353" s="9">
        <v>1202.9000000000001</v>
      </c>
      <c r="Z353" s="9">
        <v>1920.8</v>
      </c>
      <c r="AA353" s="9">
        <v>274.8</v>
      </c>
      <c r="AB353" s="9">
        <v>145.6</v>
      </c>
      <c r="AC353" s="9">
        <v>515.9</v>
      </c>
      <c r="AD353" s="9">
        <v>797.1</v>
      </c>
      <c r="AE353" s="9">
        <v>12733.8</v>
      </c>
      <c r="AF353" s="9">
        <v>12000</v>
      </c>
      <c r="AG353" s="9">
        <v>-733.8</v>
      </c>
      <c r="AH353" s="9">
        <v>-6.12</v>
      </c>
    </row>
    <row r="354" spans="1:34" ht="15.75" thickBot="1" x14ac:dyDescent="0.3">
      <c r="A354" s="8" t="s">
        <v>144</v>
      </c>
      <c r="B354" s="9">
        <v>0</v>
      </c>
      <c r="C354" s="9">
        <v>282.10000000000002</v>
      </c>
      <c r="D354" s="9">
        <v>0</v>
      </c>
      <c r="E354" s="9">
        <v>0</v>
      </c>
      <c r="F354" s="9">
        <v>88.3</v>
      </c>
      <c r="G354" s="9">
        <v>1576.8</v>
      </c>
      <c r="H354" s="9">
        <v>537.70000000000005</v>
      </c>
      <c r="I354" s="9">
        <v>0</v>
      </c>
      <c r="J354" s="9">
        <v>0</v>
      </c>
      <c r="K354" s="9">
        <v>0</v>
      </c>
      <c r="L354" s="9">
        <v>76.400000000000006</v>
      </c>
      <c r="M354" s="9">
        <v>0</v>
      </c>
      <c r="N354" s="9">
        <v>207.5</v>
      </c>
      <c r="O354" s="9">
        <v>0</v>
      </c>
      <c r="P354" s="9">
        <v>419.5</v>
      </c>
      <c r="Q354" s="9">
        <v>208.4</v>
      </c>
      <c r="R354" s="9">
        <v>0</v>
      </c>
      <c r="S354" s="9">
        <v>20.9</v>
      </c>
      <c r="T354" s="9">
        <v>952.6</v>
      </c>
      <c r="U354" s="9">
        <v>577.79999999999995</v>
      </c>
      <c r="V354" s="9">
        <v>687</v>
      </c>
      <c r="W354" s="9">
        <v>686.1</v>
      </c>
      <c r="X354" s="9">
        <v>381.2</v>
      </c>
      <c r="Y354" s="9">
        <v>1202.9000000000001</v>
      </c>
      <c r="Z354" s="9">
        <v>1338.4</v>
      </c>
      <c r="AA354" s="9">
        <v>890.8</v>
      </c>
      <c r="AB354" s="9">
        <v>145.6</v>
      </c>
      <c r="AC354" s="9">
        <v>0</v>
      </c>
      <c r="AD354" s="9">
        <v>797.1</v>
      </c>
      <c r="AE354" s="9">
        <v>11076.9</v>
      </c>
      <c r="AF354" s="9">
        <v>12000</v>
      </c>
      <c r="AG354" s="9">
        <v>923.1</v>
      </c>
      <c r="AH354" s="9">
        <v>7.69</v>
      </c>
    </row>
    <row r="355" spans="1:34" ht="15.75" thickBot="1" x14ac:dyDescent="0.3">
      <c r="A355" s="8" t="s">
        <v>145</v>
      </c>
      <c r="B355" s="9">
        <v>0</v>
      </c>
      <c r="C355" s="9">
        <v>255.7</v>
      </c>
      <c r="D355" s="9">
        <v>0</v>
      </c>
      <c r="E355" s="9">
        <v>0</v>
      </c>
      <c r="F355" s="9">
        <v>88.3</v>
      </c>
      <c r="G355" s="9">
        <v>1576.8</v>
      </c>
      <c r="H355" s="9">
        <v>978.1</v>
      </c>
      <c r="I355" s="9">
        <v>0</v>
      </c>
      <c r="J355" s="9">
        <v>381.2</v>
      </c>
      <c r="K355" s="9">
        <v>141.9</v>
      </c>
      <c r="L355" s="9">
        <v>76.400000000000006</v>
      </c>
      <c r="M355" s="9">
        <v>0</v>
      </c>
      <c r="N355" s="9">
        <v>0</v>
      </c>
      <c r="O355" s="9">
        <v>0</v>
      </c>
      <c r="P355" s="9">
        <v>419.5</v>
      </c>
      <c r="Q355" s="9">
        <v>208.4</v>
      </c>
      <c r="R355" s="9">
        <v>0</v>
      </c>
      <c r="S355" s="9">
        <v>20.9</v>
      </c>
      <c r="T355" s="9">
        <v>1540.4</v>
      </c>
      <c r="U355" s="9">
        <v>577.79999999999995</v>
      </c>
      <c r="V355" s="9">
        <v>687</v>
      </c>
      <c r="W355" s="9">
        <v>0</v>
      </c>
      <c r="X355" s="9">
        <v>10</v>
      </c>
      <c r="Y355" s="9">
        <v>1202.9000000000001</v>
      </c>
      <c r="Z355" s="9">
        <v>0</v>
      </c>
      <c r="AA355" s="9">
        <v>890.8</v>
      </c>
      <c r="AB355" s="9">
        <v>145.6</v>
      </c>
      <c r="AC355" s="9">
        <v>515.9</v>
      </c>
      <c r="AD355" s="9">
        <v>243.8</v>
      </c>
      <c r="AE355" s="9">
        <v>9961.4</v>
      </c>
      <c r="AF355" s="9">
        <v>8000</v>
      </c>
      <c r="AG355" s="9">
        <v>-1961.4</v>
      </c>
      <c r="AH355" s="9">
        <v>-24.52</v>
      </c>
    </row>
    <row r="356" spans="1:34" ht="15.75" thickBot="1" x14ac:dyDescent="0.3">
      <c r="A356" s="8" t="s">
        <v>146</v>
      </c>
      <c r="B356" s="9">
        <v>0</v>
      </c>
      <c r="C356" s="9">
        <v>282.10000000000002</v>
      </c>
      <c r="D356" s="9">
        <v>0</v>
      </c>
      <c r="E356" s="9">
        <v>0</v>
      </c>
      <c r="F356" s="9">
        <v>88.3</v>
      </c>
      <c r="G356" s="9">
        <v>1576.8</v>
      </c>
      <c r="H356" s="9">
        <v>0</v>
      </c>
      <c r="I356" s="9">
        <v>0</v>
      </c>
      <c r="J356" s="9">
        <v>0</v>
      </c>
      <c r="K356" s="9">
        <v>0</v>
      </c>
      <c r="L356" s="9">
        <v>0</v>
      </c>
      <c r="M356" s="9">
        <v>0</v>
      </c>
      <c r="N356" s="9">
        <v>207.5</v>
      </c>
      <c r="O356" s="9">
        <v>0</v>
      </c>
      <c r="P356" s="9">
        <v>0</v>
      </c>
      <c r="Q356" s="9">
        <v>0</v>
      </c>
      <c r="R356" s="9">
        <v>0</v>
      </c>
      <c r="S356" s="9">
        <v>0</v>
      </c>
      <c r="T356" s="9">
        <v>0</v>
      </c>
      <c r="U356" s="9">
        <v>0</v>
      </c>
      <c r="V356" s="9">
        <v>0</v>
      </c>
      <c r="W356" s="9">
        <v>891.7</v>
      </c>
      <c r="X356" s="9">
        <v>381.2</v>
      </c>
      <c r="Y356" s="9">
        <v>1202.9000000000001</v>
      </c>
      <c r="Z356" s="9">
        <v>3179.1</v>
      </c>
      <c r="AA356" s="9">
        <v>890.8</v>
      </c>
      <c r="AB356" s="9">
        <v>510.4</v>
      </c>
      <c r="AC356" s="9">
        <v>0</v>
      </c>
      <c r="AD356" s="9">
        <v>797.1</v>
      </c>
      <c r="AE356" s="9">
        <v>10007.799999999999</v>
      </c>
      <c r="AF356" s="9">
        <v>11000</v>
      </c>
      <c r="AG356" s="9">
        <v>992.2</v>
      </c>
      <c r="AH356" s="9">
        <v>9.02</v>
      </c>
    </row>
    <row r="357" spans="1:34" ht="15.75" thickBot="1" x14ac:dyDescent="0.3">
      <c r="A357" s="8" t="s">
        <v>147</v>
      </c>
      <c r="B357" s="9">
        <v>0</v>
      </c>
      <c r="C357" s="9">
        <v>282.10000000000002</v>
      </c>
      <c r="D357" s="9">
        <v>0</v>
      </c>
      <c r="E357" s="9">
        <v>0</v>
      </c>
      <c r="F357" s="9">
        <v>88.3</v>
      </c>
      <c r="G357" s="9">
        <v>1576.8</v>
      </c>
      <c r="H357" s="9">
        <v>978.1</v>
      </c>
      <c r="I357" s="9">
        <v>0</v>
      </c>
      <c r="J357" s="9">
        <v>381.2</v>
      </c>
      <c r="K357" s="9">
        <v>0</v>
      </c>
      <c r="L357" s="9">
        <v>76.400000000000006</v>
      </c>
      <c r="M357" s="9">
        <v>0</v>
      </c>
      <c r="N357" s="9">
        <v>207.5</v>
      </c>
      <c r="O357" s="9">
        <v>0</v>
      </c>
      <c r="P357" s="9">
        <v>0</v>
      </c>
      <c r="Q357" s="9">
        <v>208.4</v>
      </c>
      <c r="R357" s="9">
        <v>0</v>
      </c>
      <c r="S357" s="9">
        <v>492.2</v>
      </c>
      <c r="T357" s="9">
        <v>952.6</v>
      </c>
      <c r="U357" s="9">
        <v>577.79999999999995</v>
      </c>
      <c r="V357" s="9">
        <v>0</v>
      </c>
      <c r="W357" s="9">
        <v>0</v>
      </c>
      <c r="X357" s="9">
        <v>1454.9</v>
      </c>
      <c r="Y357" s="9">
        <v>1202.9000000000001</v>
      </c>
      <c r="Z357" s="9">
        <v>1338.4</v>
      </c>
      <c r="AA357" s="9">
        <v>274.8</v>
      </c>
      <c r="AB357" s="9">
        <v>510.4</v>
      </c>
      <c r="AC357" s="9">
        <v>0</v>
      </c>
      <c r="AD357" s="9">
        <v>797.1</v>
      </c>
      <c r="AE357" s="9">
        <v>11399.9</v>
      </c>
      <c r="AF357" s="9">
        <v>11000</v>
      </c>
      <c r="AG357" s="9">
        <v>-399.9</v>
      </c>
      <c r="AH357" s="9">
        <v>-3.64</v>
      </c>
    </row>
    <row r="358" spans="1:34" ht="15.75" thickBot="1" x14ac:dyDescent="0.3">
      <c r="A358" s="8" t="s">
        <v>148</v>
      </c>
      <c r="B358" s="9">
        <v>0</v>
      </c>
      <c r="C358" s="9">
        <v>0</v>
      </c>
      <c r="D358" s="9">
        <v>0</v>
      </c>
      <c r="E358" s="9">
        <v>0</v>
      </c>
      <c r="F358" s="9">
        <v>0</v>
      </c>
      <c r="G358" s="9">
        <v>569.6</v>
      </c>
      <c r="H358" s="9">
        <v>978.1</v>
      </c>
      <c r="I358" s="9">
        <v>985.4</v>
      </c>
      <c r="J358" s="9">
        <v>756.1</v>
      </c>
      <c r="K358" s="9">
        <v>185.6</v>
      </c>
      <c r="L358" s="9">
        <v>485.9</v>
      </c>
      <c r="M358" s="9">
        <v>360.3</v>
      </c>
      <c r="N358" s="9">
        <v>0</v>
      </c>
      <c r="O358" s="9">
        <v>0</v>
      </c>
      <c r="P358" s="9">
        <v>419.5</v>
      </c>
      <c r="Q358" s="9">
        <v>208.4</v>
      </c>
      <c r="R358" s="9">
        <v>414</v>
      </c>
      <c r="S358" s="9">
        <v>492.2</v>
      </c>
      <c r="T358" s="9">
        <v>1540.4</v>
      </c>
      <c r="U358" s="9">
        <v>577.79999999999995</v>
      </c>
      <c r="V358" s="9">
        <v>1294.8</v>
      </c>
      <c r="W358" s="9">
        <v>0</v>
      </c>
      <c r="X358" s="9">
        <v>0</v>
      </c>
      <c r="Y358" s="9">
        <v>0</v>
      </c>
      <c r="Z358" s="9">
        <v>0</v>
      </c>
      <c r="AA358" s="9">
        <v>0</v>
      </c>
      <c r="AB358" s="9">
        <v>0</v>
      </c>
      <c r="AC358" s="9">
        <v>917.2</v>
      </c>
      <c r="AD358" s="9">
        <v>0</v>
      </c>
      <c r="AE358" s="9">
        <v>10185.299999999999</v>
      </c>
      <c r="AF358" s="9">
        <v>9000</v>
      </c>
      <c r="AG358" s="9">
        <v>-1185.3</v>
      </c>
      <c r="AH358" s="9">
        <v>-13.17</v>
      </c>
    </row>
    <row r="359" spans="1:34" ht="15.75" thickBot="1" x14ac:dyDescent="0.3">
      <c r="A359" s="8" t="s">
        <v>149</v>
      </c>
      <c r="B359" s="9">
        <v>0</v>
      </c>
      <c r="C359" s="9">
        <v>255.7</v>
      </c>
      <c r="D359" s="9">
        <v>0</v>
      </c>
      <c r="E359" s="9">
        <v>0</v>
      </c>
      <c r="F359" s="9">
        <v>88.3</v>
      </c>
      <c r="G359" s="9">
        <v>1576.8</v>
      </c>
      <c r="H359" s="9">
        <v>537.70000000000005</v>
      </c>
      <c r="I359" s="9">
        <v>0</v>
      </c>
      <c r="J359" s="9">
        <v>0</v>
      </c>
      <c r="K359" s="9">
        <v>0</v>
      </c>
      <c r="L359" s="9">
        <v>0</v>
      </c>
      <c r="M359" s="9">
        <v>192</v>
      </c>
      <c r="N359" s="9">
        <v>207.5</v>
      </c>
      <c r="O359" s="9">
        <v>0</v>
      </c>
      <c r="P359" s="9">
        <v>419.5</v>
      </c>
      <c r="Q359" s="9">
        <v>208.4</v>
      </c>
      <c r="R359" s="9">
        <v>0</v>
      </c>
      <c r="S359" s="9">
        <v>20.9</v>
      </c>
      <c r="T359" s="9">
        <v>952.6</v>
      </c>
      <c r="U359" s="9">
        <v>0</v>
      </c>
      <c r="V359" s="9">
        <v>687</v>
      </c>
      <c r="W359" s="9">
        <v>891.7</v>
      </c>
      <c r="X359" s="9">
        <v>10</v>
      </c>
      <c r="Y359" s="9">
        <v>1202.9000000000001</v>
      </c>
      <c r="Z359" s="9">
        <v>1833.4</v>
      </c>
      <c r="AA359" s="9">
        <v>890.8</v>
      </c>
      <c r="AB359" s="9">
        <v>145.6</v>
      </c>
      <c r="AC359" s="9">
        <v>0</v>
      </c>
      <c r="AD359" s="9">
        <v>797.1</v>
      </c>
      <c r="AE359" s="9">
        <v>10917.7</v>
      </c>
      <c r="AF359" s="9">
        <v>12000</v>
      </c>
      <c r="AG359" s="9">
        <v>1082.3</v>
      </c>
      <c r="AH359" s="9">
        <v>9.02</v>
      </c>
    </row>
    <row r="360" spans="1:34" ht="15.75" thickBot="1" x14ac:dyDescent="0.3">
      <c r="A360" s="8" t="s">
        <v>150</v>
      </c>
      <c r="B360" s="9">
        <v>0</v>
      </c>
      <c r="C360" s="9">
        <v>0</v>
      </c>
      <c r="D360" s="9">
        <v>0</v>
      </c>
      <c r="E360" s="9">
        <v>0</v>
      </c>
      <c r="F360" s="9">
        <v>88.3</v>
      </c>
      <c r="G360" s="9">
        <v>1576.8</v>
      </c>
      <c r="H360" s="9">
        <v>537.70000000000005</v>
      </c>
      <c r="I360" s="9">
        <v>0</v>
      </c>
      <c r="J360" s="9">
        <v>381.2</v>
      </c>
      <c r="K360" s="9">
        <v>141.9</v>
      </c>
      <c r="L360" s="9">
        <v>76.400000000000006</v>
      </c>
      <c r="M360" s="9">
        <v>360.3</v>
      </c>
      <c r="N360" s="9">
        <v>207.5</v>
      </c>
      <c r="O360" s="9">
        <v>0</v>
      </c>
      <c r="P360" s="9">
        <v>419.5</v>
      </c>
      <c r="Q360" s="9">
        <v>208.4</v>
      </c>
      <c r="R360" s="9">
        <v>0</v>
      </c>
      <c r="S360" s="9">
        <v>492.2</v>
      </c>
      <c r="T360" s="9">
        <v>1540.4</v>
      </c>
      <c r="U360" s="9">
        <v>577.79999999999995</v>
      </c>
      <c r="V360" s="9">
        <v>687</v>
      </c>
      <c r="W360" s="9">
        <v>686.1</v>
      </c>
      <c r="X360" s="9">
        <v>10</v>
      </c>
      <c r="Y360" s="9">
        <v>1202.9000000000001</v>
      </c>
      <c r="Z360" s="9">
        <v>837.1</v>
      </c>
      <c r="AA360" s="9">
        <v>890.8</v>
      </c>
      <c r="AB360" s="9">
        <v>145.6</v>
      </c>
      <c r="AC360" s="9">
        <v>515.9</v>
      </c>
      <c r="AD360" s="9">
        <v>243.8</v>
      </c>
      <c r="AE360" s="9">
        <v>11827.6</v>
      </c>
      <c r="AF360" s="9">
        <v>13000</v>
      </c>
      <c r="AG360" s="9">
        <v>1172.4000000000001</v>
      </c>
      <c r="AH360" s="9">
        <v>9.02</v>
      </c>
    </row>
    <row r="361" spans="1:34" ht="15.75" thickBot="1" x14ac:dyDescent="0.3">
      <c r="A361" s="8" t="s">
        <v>151</v>
      </c>
      <c r="B361" s="9">
        <v>0</v>
      </c>
      <c r="C361" s="9">
        <v>0</v>
      </c>
      <c r="D361" s="9">
        <v>0</v>
      </c>
      <c r="E361" s="9">
        <v>0</v>
      </c>
      <c r="F361" s="9">
        <v>88.3</v>
      </c>
      <c r="G361" s="9">
        <v>569.6</v>
      </c>
      <c r="H361" s="9">
        <v>897.1</v>
      </c>
      <c r="I361" s="9">
        <v>985.4</v>
      </c>
      <c r="J361" s="9">
        <v>381.2</v>
      </c>
      <c r="K361" s="9">
        <v>141.9</v>
      </c>
      <c r="L361" s="9">
        <v>485.9</v>
      </c>
      <c r="M361" s="9">
        <v>360.3</v>
      </c>
      <c r="N361" s="9">
        <v>0</v>
      </c>
      <c r="O361" s="9">
        <v>0</v>
      </c>
      <c r="P361" s="9">
        <v>419.5</v>
      </c>
      <c r="Q361" s="9">
        <v>208.4</v>
      </c>
      <c r="R361" s="9">
        <v>155.6</v>
      </c>
      <c r="S361" s="9">
        <v>492.2</v>
      </c>
      <c r="T361" s="9">
        <v>1540.4</v>
      </c>
      <c r="U361" s="9">
        <v>577.79999999999995</v>
      </c>
      <c r="V361" s="9">
        <v>687</v>
      </c>
      <c r="W361" s="9">
        <v>0</v>
      </c>
      <c r="X361" s="9">
        <v>0</v>
      </c>
      <c r="Y361" s="9">
        <v>0</v>
      </c>
      <c r="Z361" s="9">
        <v>0</v>
      </c>
      <c r="AA361" s="9">
        <v>167.4</v>
      </c>
      <c r="AB361" s="9">
        <v>0</v>
      </c>
      <c r="AC361" s="9">
        <v>579.6</v>
      </c>
      <c r="AD361" s="9">
        <v>243.8</v>
      </c>
      <c r="AE361" s="9">
        <v>8981.5</v>
      </c>
      <c r="AF361" s="9">
        <v>8000</v>
      </c>
      <c r="AG361" s="9">
        <v>-981.5</v>
      </c>
      <c r="AH361" s="9">
        <v>-12.27</v>
      </c>
    </row>
    <row r="362" spans="1:34" ht="15.75" thickBot="1" x14ac:dyDescent="0.3">
      <c r="A362" s="8" t="s">
        <v>152</v>
      </c>
      <c r="B362" s="9">
        <v>0</v>
      </c>
      <c r="C362" s="9">
        <v>0</v>
      </c>
      <c r="D362" s="9">
        <v>0</v>
      </c>
      <c r="E362" s="9">
        <v>0</v>
      </c>
      <c r="F362" s="9">
        <v>88.3</v>
      </c>
      <c r="G362" s="9">
        <v>1576.8</v>
      </c>
      <c r="H362" s="9">
        <v>897.1</v>
      </c>
      <c r="I362" s="9">
        <v>0</v>
      </c>
      <c r="J362" s="9">
        <v>381.2</v>
      </c>
      <c r="K362" s="9">
        <v>0</v>
      </c>
      <c r="L362" s="9">
        <v>76.400000000000006</v>
      </c>
      <c r="M362" s="9">
        <v>360.3</v>
      </c>
      <c r="N362" s="9">
        <v>207.5</v>
      </c>
      <c r="O362" s="9">
        <v>0</v>
      </c>
      <c r="P362" s="9">
        <v>0</v>
      </c>
      <c r="Q362" s="9">
        <v>208.4</v>
      </c>
      <c r="R362" s="9">
        <v>0</v>
      </c>
      <c r="S362" s="9">
        <v>492.2</v>
      </c>
      <c r="T362" s="9">
        <v>952.6</v>
      </c>
      <c r="U362" s="9">
        <v>577.79999999999995</v>
      </c>
      <c r="V362" s="9">
        <v>687</v>
      </c>
      <c r="W362" s="9">
        <v>686.1</v>
      </c>
      <c r="X362" s="9">
        <v>10</v>
      </c>
      <c r="Y362" s="9">
        <v>1202.9000000000001</v>
      </c>
      <c r="Z362" s="9">
        <v>1338.4</v>
      </c>
      <c r="AA362" s="9">
        <v>274.8</v>
      </c>
      <c r="AB362" s="9">
        <v>145.6</v>
      </c>
      <c r="AC362" s="9">
        <v>515.9</v>
      </c>
      <c r="AD362" s="9">
        <v>243.8</v>
      </c>
      <c r="AE362" s="9">
        <v>10923.2</v>
      </c>
      <c r="AF362" s="9">
        <v>11000</v>
      </c>
      <c r="AG362" s="9">
        <v>76.8</v>
      </c>
      <c r="AH362" s="9">
        <v>0.7</v>
      </c>
    </row>
    <row r="363" spans="1:34" ht="15.75" thickBot="1" x14ac:dyDescent="0.3">
      <c r="A363" s="8" t="s">
        <v>153</v>
      </c>
      <c r="B363" s="9">
        <v>0</v>
      </c>
      <c r="C363" s="9">
        <v>282.10000000000002</v>
      </c>
      <c r="D363" s="9">
        <v>0</v>
      </c>
      <c r="E363" s="9">
        <v>0</v>
      </c>
      <c r="F363" s="9">
        <v>207.5</v>
      </c>
      <c r="G363" s="9">
        <v>1576.8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273</v>
      </c>
      <c r="O363" s="9">
        <v>0</v>
      </c>
      <c r="P363" s="9">
        <v>419.5</v>
      </c>
      <c r="Q363" s="9">
        <v>0</v>
      </c>
      <c r="R363" s="9">
        <v>0</v>
      </c>
      <c r="S363" s="9">
        <v>0</v>
      </c>
      <c r="T363" s="9">
        <v>0</v>
      </c>
      <c r="U363" s="9">
        <v>0</v>
      </c>
      <c r="V363" s="9">
        <v>343.9</v>
      </c>
      <c r="W363" s="9">
        <v>2531.3000000000002</v>
      </c>
      <c r="X363" s="9">
        <v>381.2</v>
      </c>
      <c r="Y363" s="9">
        <v>1202.9000000000001</v>
      </c>
      <c r="Z363" s="9">
        <v>3179.1</v>
      </c>
      <c r="AA363" s="9">
        <v>1033.5999999999999</v>
      </c>
      <c r="AB363" s="9">
        <v>510.4</v>
      </c>
      <c r="AC363" s="9">
        <v>0</v>
      </c>
      <c r="AD363" s="9">
        <v>797.1</v>
      </c>
      <c r="AE363" s="9">
        <v>12738.4</v>
      </c>
      <c r="AF363" s="9">
        <v>14000</v>
      </c>
      <c r="AG363" s="9">
        <v>1261.5999999999999</v>
      </c>
      <c r="AH363" s="9">
        <v>9.01</v>
      </c>
    </row>
    <row r="364" spans="1:34" ht="15.75" thickBot="1" x14ac:dyDescent="0.3">
      <c r="A364" s="8" t="s">
        <v>154</v>
      </c>
      <c r="B364" s="9">
        <v>0</v>
      </c>
      <c r="C364" s="9">
        <v>255.7</v>
      </c>
      <c r="D364" s="9">
        <v>0</v>
      </c>
      <c r="E364" s="9">
        <v>0</v>
      </c>
      <c r="F364" s="9">
        <v>88.3</v>
      </c>
      <c r="G364" s="9">
        <v>1576.8</v>
      </c>
      <c r="H364" s="9">
        <v>897.1</v>
      </c>
      <c r="I364" s="9">
        <v>0</v>
      </c>
      <c r="J364" s="9">
        <v>381.2</v>
      </c>
      <c r="K364" s="9">
        <v>0</v>
      </c>
      <c r="L364" s="9">
        <v>76.400000000000006</v>
      </c>
      <c r="M364" s="9">
        <v>360.3</v>
      </c>
      <c r="N364" s="9">
        <v>207.5</v>
      </c>
      <c r="O364" s="9">
        <v>0</v>
      </c>
      <c r="P364" s="9">
        <v>419.5</v>
      </c>
      <c r="Q364" s="9">
        <v>208.4</v>
      </c>
      <c r="R364" s="9">
        <v>0</v>
      </c>
      <c r="S364" s="9">
        <v>492.2</v>
      </c>
      <c r="T364" s="9">
        <v>800.7</v>
      </c>
      <c r="U364" s="9">
        <v>577.79999999999995</v>
      </c>
      <c r="V364" s="9">
        <v>687</v>
      </c>
      <c r="W364" s="9">
        <v>0</v>
      </c>
      <c r="X364" s="9">
        <v>10</v>
      </c>
      <c r="Y364" s="9">
        <v>1202.9000000000001</v>
      </c>
      <c r="Z364" s="9">
        <v>1920.8</v>
      </c>
      <c r="AA364" s="9">
        <v>274.8</v>
      </c>
      <c r="AB364" s="9">
        <v>145.6</v>
      </c>
      <c r="AC364" s="9">
        <v>0</v>
      </c>
      <c r="AD364" s="9">
        <v>797.1</v>
      </c>
      <c r="AE364" s="9">
        <v>11379.9</v>
      </c>
      <c r="AF364" s="9">
        <v>12000</v>
      </c>
      <c r="AG364" s="9">
        <v>620.1</v>
      </c>
      <c r="AH364" s="9">
        <v>5.17</v>
      </c>
    </row>
    <row r="365" spans="1:34" ht="15.75" thickBot="1" x14ac:dyDescent="0.3">
      <c r="A365" s="8" t="s">
        <v>155</v>
      </c>
      <c r="B365" s="9">
        <v>0</v>
      </c>
      <c r="C365" s="9">
        <v>255.7</v>
      </c>
      <c r="D365" s="9">
        <v>0</v>
      </c>
      <c r="E365" s="9">
        <v>0</v>
      </c>
      <c r="F365" s="9">
        <v>88.3</v>
      </c>
      <c r="G365" s="9">
        <v>1576.8</v>
      </c>
      <c r="H365" s="9">
        <v>897.1</v>
      </c>
      <c r="I365" s="9">
        <v>0</v>
      </c>
      <c r="J365" s="9">
        <v>381.2</v>
      </c>
      <c r="K365" s="9">
        <v>141.9</v>
      </c>
      <c r="L365" s="9">
        <v>76.400000000000006</v>
      </c>
      <c r="M365" s="9">
        <v>360.3</v>
      </c>
      <c r="N365" s="9">
        <v>207.5</v>
      </c>
      <c r="O365" s="9">
        <v>0</v>
      </c>
      <c r="P365" s="9">
        <v>0</v>
      </c>
      <c r="Q365" s="9">
        <v>208.4</v>
      </c>
      <c r="R365" s="9">
        <v>0</v>
      </c>
      <c r="S365" s="9">
        <v>492.2</v>
      </c>
      <c r="T365" s="9">
        <v>1540.4</v>
      </c>
      <c r="U365" s="9">
        <v>577.79999999999995</v>
      </c>
      <c r="V365" s="9">
        <v>687</v>
      </c>
      <c r="W365" s="9">
        <v>0</v>
      </c>
      <c r="X365" s="9">
        <v>10</v>
      </c>
      <c r="Y365" s="9">
        <v>1202.9000000000001</v>
      </c>
      <c r="Z365" s="9">
        <v>837.1</v>
      </c>
      <c r="AA365" s="9">
        <v>274.8</v>
      </c>
      <c r="AB365" s="9">
        <v>145.6</v>
      </c>
      <c r="AC365" s="9">
        <v>515.9</v>
      </c>
      <c r="AD365" s="9">
        <v>243.8</v>
      </c>
      <c r="AE365" s="9">
        <v>10721.2</v>
      </c>
      <c r="AF365" s="9">
        <v>11000</v>
      </c>
      <c r="AG365" s="9">
        <v>278.8</v>
      </c>
      <c r="AH365" s="9">
        <v>2.5299999999999998</v>
      </c>
    </row>
    <row r="366" spans="1:34" ht="15.75" thickBot="1" x14ac:dyDescent="0.3">
      <c r="A366" s="8" t="s">
        <v>156</v>
      </c>
      <c r="B366" s="9">
        <v>0</v>
      </c>
      <c r="C366" s="9">
        <v>0</v>
      </c>
      <c r="D366" s="9">
        <v>0</v>
      </c>
      <c r="E366" s="9">
        <v>0</v>
      </c>
      <c r="F366" s="9">
        <v>88.3</v>
      </c>
      <c r="G366" s="9">
        <v>0</v>
      </c>
      <c r="H366" s="9">
        <v>978.1</v>
      </c>
      <c r="I366" s="9">
        <v>985.4</v>
      </c>
      <c r="J366" s="9">
        <v>381.2</v>
      </c>
      <c r="K366" s="9">
        <v>141.9</v>
      </c>
      <c r="L366" s="9">
        <v>485.9</v>
      </c>
      <c r="M366" s="9">
        <v>360.3</v>
      </c>
      <c r="N366" s="9">
        <v>0</v>
      </c>
      <c r="O366" s="9">
        <v>0</v>
      </c>
      <c r="P366" s="9">
        <v>0</v>
      </c>
      <c r="Q366" s="9">
        <v>208.4</v>
      </c>
      <c r="R366" s="9">
        <v>414</v>
      </c>
      <c r="S366" s="9">
        <v>492.2</v>
      </c>
      <c r="T366" s="9">
        <v>1540.4</v>
      </c>
      <c r="U366" s="9">
        <v>577.79999999999995</v>
      </c>
      <c r="V366" s="9">
        <v>1294.8</v>
      </c>
      <c r="W366" s="9">
        <v>0</v>
      </c>
      <c r="X366" s="9">
        <v>0</v>
      </c>
      <c r="Y366" s="9">
        <v>0</v>
      </c>
      <c r="Z366" s="9">
        <v>0</v>
      </c>
      <c r="AA366" s="9">
        <v>274.8</v>
      </c>
      <c r="AB366" s="9">
        <v>0</v>
      </c>
      <c r="AC366" s="9">
        <v>917.2</v>
      </c>
      <c r="AD366" s="9">
        <v>243.8</v>
      </c>
      <c r="AE366" s="9">
        <v>9384.6</v>
      </c>
      <c r="AF366" s="9">
        <v>9000</v>
      </c>
      <c r="AG366" s="9">
        <v>-384.6</v>
      </c>
      <c r="AH366" s="9">
        <v>-4.2699999999999996</v>
      </c>
    </row>
    <row r="367" spans="1:34" ht="15.75" thickBot="1" x14ac:dyDescent="0.3">
      <c r="A367" s="8" t="s">
        <v>157</v>
      </c>
      <c r="B367" s="9">
        <v>0</v>
      </c>
      <c r="C367" s="9">
        <v>282.10000000000002</v>
      </c>
      <c r="D367" s="9">
        <v>0</v>
      </c>
      <c r="E367" s="9">
        <v>0</v>
      </c>
      <c r="F367" s="9">
        <v>88.3</v>
      </c>
      <c r="G367" s="9">
        <v>1576.8</v>
      </c>
      <c r="H367" s="9">
        <v>0</v>
      </c>
      <c r="I367" s="9">
        <v>0</v>
      </c>
      <c r="J367" s="9">
        <v>381.2</v>
      </c>
      <c r="K367" s="9">
        <v>0</v>
      </c>
      <c r="L367" s="9">
        <v>76.400000000000006</v>
      </c>
      <c r="M367" s="9">
        <v>0</v>
      </c>
      <c r="N367" s="9">
        <v>207.5</v>
      </c>
      <c r="O367" s="9">
        <v>0</v>
      </c>
      <c r="P367" s="9">
        <v>419.5</v>
      </c>
      <c r="Q367" s="9">
        <v>0</v>
      </c>
      <c r="R367" s="9">
        <v>0</v>
      </c>
      <c r="S367" s="9">
        <v>370.3</v>
      </c>
      <c r="T367" s="9">
        <v>0</v>
      </c>
      <c r="U367" s="9">
        <v>577.79999999999995</v>
      </c>
      <c r="V367" s="9">
        <v>687</v>
      </c>
      <c r="W367" s="9">
        <v>891.7</v>
      </c>
      <c r="X367" s="9">
        <v>381.2</v>
      </c>
      <c r="Y367" s="9">
        <v>1202.9000000000001</v>
      </c>
      <c r="Z367" s="9">
        <v>1920.8</v>
      </c>
      <c r="AA367" s="9">
        <v>274.8</v>
      </c>
      <c r="AB367" s="9">
        <v>145.6</v>
      </c>
      <c r="AC367" s="9">
        <v>0</v>
      </c>
      <c r="AD367" s="9">
        <v>797.1</v>
      </c>
      <c r="AE367" s="9">
        <v>10280.799999999999</v>
      </c>
      <c r="AF367" s="9">
        <v>9000</v>
      </c>
      <c r="AG367" s="9">
        <v>-1280.8</v>
      </c>
      <c r="AH367" s="9">
        <v>-14.23</v>
      </c>
    </row>
    <row r="368" spans="1:34" ht="15.75" thickBot="1" x14ac:dyDescent="0.3">
      <c r="A368" s="8" t="s">
        <v>158</v>
      </c>
      <c r="B368" s="9">
        <v>0</v>
      </c>
      <c r="C368" s="9">
        <v>282.10000000000002</v>
      </c>
      <c r="D368" s="9">
        <v>0</v>
      </c>
      <c r="E368" s="9">
        <v>0</v>
      </c>
      <c r="F368" s="9">
        <v>88.3</v>
      </c>
      <c r="G368" s="9">
        <v>1576.8</v>
      </c>
      <c r="H368" s="9">
        <v>537.70000000000005</v>
      </c>
      <c r="I368" s="9">
        <v>0</v>
      </c>
      <c r="J368" s="9">
        <v>0</v>
      </c>
      <c r="K368" s="9">
        <v>0</v>
      </c>
      <c r="L368" s="9">
        <v>76.400000000000006</v>
      </c>
      <c r="M368" s="9">
        <v>0</v>
      </c>
      <c r="N368" s="9">
        <v>207.5</v>
      </c>
      <c r="O368" s="9">
        <v>0</v>
      </c>
      <c r="P368" s="9">
        <v>419.5</v>
      </c>
      <c r="Q368" s="9">
        <v>208.4</v>
      </c>
      <c r="R368" s="9">
        <v>0</v>
      </c>
      <c r="S368" s="9">
        <v>20.9</v>
      </c>
      <c r="T368" s="9">
        <v>0</v>
      </c>
      <c r="U368" s="9">
        <v>577.79999999999995</v>
      </c>
      <c r="V368" s="9">
        <v>0</v>
      </c>
      <c r="W368" s="9">
        <v>891.7</v>
      </c>
      <c r="X368" s="9">
        <v>381.2</v>
      </c>
      <c r="Y368" s="9">
        <v>1202.9000000000001</v>
      </c>
      <c r="Z368" s="9">
        <v>3179.1</v>
      </c>
      <c r="AA368" s="9">
        <v>890.8</v>
      </c>
      <c r="AB368" s="9">
        <v>510.4</v>
      </c>
      <c r="AC368" s="9">
        <v>0</v>
      </c>
      <c r="AD368" s="9">
        <v>797.1</v>
      </c>
      <c r="AE368" s="9">
        <v>11848.5</v>
      </c>
      <c r="AF368" s="9">
        <v>12000</v>
      </c>
      <c r="AG368" s="9">
        <v>151.5</v>
      </c>
      <c r="AH368" s="9">
        <v>1.26</v>
      </c>
    </row>
    <row r="369" spans="1:34" ht="15.75" thickBot="1" x14ac:dyDescent="0.3">
      <c r="A369" s="8" t="s">
        <v>159</v>
      </c>
      <c r="B369" s="9">
        <v>0</v>
      </c>
      <c r="C369" s="9">
        <v>282.10000000000002</v>
      </c>
      <c r="D369" s="9">
        <v>0</v>
      </c>
      <c r="E369" s="9">
        <v>0</v>
      </c>
      <c r="F369" s="9">
        <v>88.3</v>
      </c>
      <c r="G369" s="9">
        <v>1576.8</v>
      </c>
      <c r="H369" s="9">
        <v>537.70000000000005</v>
      </c>
      <c r="I369" s="9">
        <v>0</v>
      </c>
      <c r="J369" s="9">
        <v>0</v>
      </c>
      <c r="K369" s="9">
        <v>0</v>
      </c>
      <c r="L369" s="9">
        <v>0</v>
      </c>
      <c r="M369" s="9">
        <v>360.3</v>
      </c>
      <c r="N369" s="9">
        <v>207.5</v>
      </c>
      <c r="O369" s="9">
        <v>0</v>
      </c>
      <c r="P369" s="9">
        <v>419.5</v>
      </c>
      <c r="Q369" s="9">
        <v>208.4</v>
      </c>
      <c r="R369" s="9">
        <v>0</v>
      </c>
      <c r="S369" s="9">
        <v>20.9</v>
      </c>
      <c r="T369" s="9">
        <v>0</v>
      </c>
      <c r="U369" s="9">
        <v>0</v>
      </c>
      <c r="V369" s="9">
        <v>687</v>
      </c>
      <c r="W369" s="9">
        <v>891.7</v>
      </c>
      <c r="X369" s="9">
        <v>10</v>
      </c>
      <c r="Y369" s="9">
        <v>1202.9000000000001</v>
      </c>
      <c r="Z369" s="9">
        <v>1920.8</v>
      </c>
      <c r="AA369" s="9">
        <v>890.8</v>
      </c>
      <c r="AB369" s="9">
        <v>145.6</v>
      </c>
      <c r="AC369" s="9">
        <v>0</v>
      </c>
      <c r="AD369" s="9">
        <v>797.1</v>
      </c>
      <c r="AE369" s="9">
        <v>10247.1</v>
      </c>
      <c r="AF369" s="9">
        <v>9000</v>
      </c>
      <c r="AG369" s="9">
        <v>-1247.0999999999999</v>
      </c>
      <c r="AH369" s="9">
        <v>-13.86</v>
      </c>
    </row>
    <row r="370" spans="1:34" ht="15.75" thickBot="1" x14ac:dyDescent="0.3">
      <c r="A370" s="8" t="s">
        <v>160</v>
      </c>
      <c r="B370" s="9">
        <v>0</v>
      </c>
      <c r="C370" s="9">
        <v>282.10000000000002</v>
      </c>
      <c r="D370" s="9">
        <v>0</v>
      </c>
      <c r="E370" s="9">
        <v>0</v>
      </c>
      <c r="F370" s="9">
        <v>88.3</v>
      </c>
      <c r="G370" s="9">
        <v>1576.8</v>
      </c>
      <c r="H370" s="9">
        <v>537.70000000000005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207.5</v>
      </c>
      <c r="O370" s="9">
        <v>0</v>
      </c>
      <c r="P370" s="9">
        <v>419.5</v>
      </c>
      <c r="Q370" s="9">
        <v>208.4</v>
      </c>
      <c r="R370" s="9">
        <v>0</v>
      </c>
      <c r="S370" s="9">
        <v>0</v>
      </c>
      <c r="T370" s="9">
        <v>0</v>
      </c>
      <c r="U370" s="9">
        <v>0</v>
      </c>
      <c r="V370" s="9">
        <v>0</v>
      </c>
      <c r="W370" s="9">
        <v>686.1</v>
      </c>
      <c r="X370" s="9">
        <v>1454.9</v>
      </c>
      <c r="Y370" s="9">
        <v>1202.9000000000001</v>
      </c>
      <c r="Z370" s="9">
        <v>1920.8</v>
      </c>
      <c r="AA370" s="9">
        <v>890.8</v>
      </c>
      <c r="AB370" s="9">
        <v>510.4</v>
      </c>
      <c r="AC370" s="9">
        <v>0</v>
      </c>
      <c r="AD370" s="9">
        <v>797.1</v>
      </c>
      <c r="AE370" s="9">
        <v>10783</v>
      </c>
      <c r="AF370" s="9">
        <v>11000</v>
      </c>
      <c r="AG370" s="9">
        <v>217</v>
      </c>
      <c r="AH370" s="9">
        <v>1.97</v>
      </c>
    </row>
    <row r="371" spans="1:34" ht="15.75" thickBot="1" x14ac:dyDescent="0.3">
      <c r="A371" s="8" t="s">
        <v>161</v>
      </c>
      <c r="B371" s="9">
        <v>0</v>
      </c>
      <c r="C371" s="9">
        <v>282.10000000000002</v>
      </c>
      <c r="D371" s="9">
        <v>0</v>
      </c>
      <c r="E371" s="9">
        <v>0</v>
      </c>
      <c r="F371" s="9">
        <v>207.5</v>
      </c>
      <c r="G371" s="9">
        <v>1576.8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273</v>
      </c>
      <c r="O371" s="9">
        <v>0</v>
      </c>
      <c r="P371" s="9">
        <v>419.5</v>
      </c>
      <c r="Q371" s="9">
        <v>0</v>
      </c>
      <c r="R371" s="9">
        <v>0</v>
      </c>
      <c r="S371" s="9">
        <v>0</v>
      </c>
      <c r="T371" s="9">
        <v>0</v>
      </c>
      <c r="U371" s="9">
        <v>0</v>
      </c>
      <c r="V371" s="9">
        <v>343.9</v>
      </c>
      <c r="W371" s="9">
        <v>891.7</v>
      </c>
      <c r="X371" s="9">
        <v>1454.9</v>
      </c>
      <c r="Y371" s="9">
        <v>1202.9000000000001</v>
      </c>
      <c r="Z371" s="9">
        <v>3179.1</v>
      </c>
      <c r="AA371" s="9">
        <v>1033.5999999999999</v>
      </c>
      <c r="AB371" s="9">
        <v>510.4</v>
      </c>
      <c r="AC371" s="9">
        <v>0</v>
      </c>
      <c r="AD371" s="9">
        <v>797.1</v>
      </c>
      <c r="AE371" s="9">
        <v>12172.4</v>
      </c>
      <c r="AF371" s="9">
        <v>9000</v>
      </c>
      <c r="AG371" s="9">
        <v>-3172.4</v>
      </c>
      <c r="AH371" s="9">
        <v>-35.25</v>
      </c>
    </row>
    <row r="372" spans="1:34" ht="15.75" thickBot="1" x14ac:dyDescent="0.3">
      <c r="A372" s="8" t="s">
        <v>162</v>
      </c>
      <c r="B372" s="9">
        <v>0</v>
      </c>
      <c r="C372" s="9">
        <v>0</v>
      </c>
      <c r="D372" s="9">
        <v>0</v>
      </c>
      <c r="E372" s="9">
        <v>0</v>
      </c>
      <c r="F372" s="9">
        <v>88.3</v>
      </c>
      <c r="G372" s="9">
        <v>569.6</v>
      </c>
      <c r="H372" s="9">
        <v>978.1</v>
      </c>
      <c r="I372" s="9">
        <v>985.4</v>
      </c>
      <c r="J372" s="9">
        <v>381.2</v>
      </c>
      <c r="K372" s="9">
        <v>185.6</v>
      </c>
      <c r="L372" s="9">
        <v>76.400000000000006</v>
      </c>
      <c r="M372" s="9">
        <v>360.3</v>
      </c>
      <c r="N372" s="9">
        <v>0</v>
      </c>
      <c r="O372" s="9">
        <v>0</v>
      </c>
      <c r="P372" s="9">
        <v>419.5</v>
      </c>
      <c r="Q372" s="9">
        <v>208.4</v>
      </c>
      <c r="R372" s="9">
        <v>414</v>
      </c>
      <c r="S372" s="9">
        <v>492.2</v>
      </c>
      <c r="T372" s="9">
        <v>1540.4</v>
      </c>
      <c r="U372" s="9">
        <v>577.79999999999995</v>
      </c>
      <c r="V372" s="9">
        <v>1294.8</v>
      </c>
      <c r="W372" s="9">
        <v>0</v>
      </c>
      <c r="X372" s="9">
        <v>0</v>
      </c>
      <c r="Y372" s="9">
        <v>0</v>
      </c>
      <c r="Z372" s="9">
        <v>0</v>
      </c>
      <c r="AA372" s="9">
        <v>274.8</v>
      </c>
      <c r="AB372" s="9">
        <v>0</v>
      </c>
      <c r="AC372" s="9">
        <v>917.2</v>
      </c>
      <c r="AD372" s="9">
        <v>243.8</v>
      </c>
      <c r="AE372" s="9">
        <v>10007.799999999999</v>
      </c>
      <c r="AF372" s="9">
        <v>11000</v>
      </c>
      <c r="AG372" s="9">
        <v>992.2</v>
      </c>
      <c r="AH372" s="9">
        <v>9.02</v>
      </c>
    </row>
    <row r="373" spans="1:34" ht="15.75" thickBot="1" x14ac:dyDescent="0.3">
      <c r="A373" s="8" t="s">
        <v>163</v>
      </c>
      <c r="B373" s="9">
        <v>0</v>
      </c>
      <c r="C373" s="9">
        <v>255.7</v>
      </c>
      <c r="D373" s="9">
        <v>0</v>
      </c>
      <c r="E373" s="9">
        <v>0</v>
      </c>
      <c r="F373" s="9">
        <v>88.3</v>
      </c>
      <c r="G373" s="9">
        <v>569.6</v>
      </c>
      <c r="H373" s="9">
        <v>978.1</v>
      </c>
      <c r="I373" s="9">
        <v>0</v>
      </c>
      <c r="J373" s="9">
        <v>381.2</v>
      </c>
      <c r="K373" s="9">
        <v>141.9</v>
      </c>
      <c r="L373" s="9">
        <v>485.9</v>
      </c>
      <c r="M373" s="9">
        <v>360.3</v>
      </c>
      <c r="N373" s="9">
        <v>0</v>
      </c>
      <c r="O373" s="9">
        <v>0</v>
      </c>
      <c r="P373" s="9">
        <v>419.5</v>
      </c>
      <c r="Q373" s="9">
        <v>208.4</v>
      </c>
      <c r="R373" s="9">
        <v>0</v>
      </c>
      <c r="S373" s="9">
        <v>492.2</v>
      </c>
      <c r="T373" s="9">
        <v>1540.4</v>
      </c>
      <c r="U373" s="9">
        <v>577.79999999999995</v>
      </c>
      <c r="V373" s="9">
        <v>687</v>
      </c>
      <c r="W373" s="9">
        <v>0</v>
      </c>
      <c r="X373" s="9">
        <v>10</v>
      </c>
      <c r="Y373" s="9">
        <v>0</v>
      </c>
      <c r="Z373" s="9">
        <v>0</v>
      </c>
      <c r="AA373" s="9">
        <v>167.4</v>
      </c>
      <c r="AB373" s="9">
        <v>0</v>
      </c>
      <c r="AC373" s="9">
        <v>579.6</v>
      </c>
      <c r="AD373" s="9">
        <v>243.8</v>
      </c>
      <c r="AE373" s="9">
        <v>8187.1</v>
      </c>
      <c r="AF373" s="9">
        <v>9000</v>
      </c>
      <c r="AG373" s="9">
        <v>812.9</v>
      </c>
      <c r="AH373" s="9">
        <v>9.0299999999999994</v>
      </c>
    </row>
    <row r="374" spans="1:34" ht="15.75" thickBot="1" x14ac:dyDescent="0.3">
      <c r="A374" s="8" t="s">
        <v>164</v>
      </c>
      <c r="B374" s="9">
        <v>0</v>
      </c>
      <c r="C374" s="9">
        <v>0</v>
      </c>
      <c r="D374" s="9">
        <v>0</v>
      </c>
      <c r="E374" s="9">
        <v>0</v>
      </c>
      <c r="F374" s="9">
        <v>88.3</v>
      </c>
      <c r="G374" s="9">
        <v>1576.8</v>
      </c>
      <c r="H374" s="9">
        <v>0</v>
      </c>
      <c r="I374" s="9">
        <v>0</v>
      </c>
      <c r="J374" s="9">
        <v>381.2</v>
      </c>
      <c r="K374" s="9">
        <v>0</v>
      </c>
      <c r="L374" s="9">
        <v>76.400000000000006</v>
      </c>
      <c r="M374" s="9">
        <v>0</v>
      </c>
      <c r="N374" s="9">
        <v>207.5</v>
      </c>
      <c r="O374" s="9">
        <v>0</v>
      </c>
      <c r="P374" s="9">
        <v>419.5</v>
      </c>
      <c r="Q374" s="9">
        <v>0</v>
      </c>
      <c r="R374" s="9">
        <v>0</v>
      </c>
      <c r="S374" s="9">
        <v>370.3</v>
      </c>
      <c r="T374" s="9">
        <v>0</v>
      </c>
      <c r="U374" s="9">
        <v>577.79999999999995</v>
      </c>
      <c r="V374" s="9">
        <v>343.9</v>
      </c>
      <c r="W374" s="9">
        <v>2526.8000000000002</v>
      </c>
      <c r="X374" s="9">
        <v>10</v>
      </c>
      <c r="Y374" s="9">
        <v>1202.9000000000001</v>
      </c>
      <c r="Z374" s="9">
        <v>1920.8</v>
      </c>
      <c r="AA374" s="9">
        <v>274.8</v>
      </c>
      <c r="AB374" s="9">
        <v>145.6</v>
      </c>
      <c r="AC374" s="9">
        <v>0</v>
      </c>
      <c r="AD374" s="9">
        <v>797.1</v>
      </c>
      <c r="AE374" s="9">
        <v>10919.5</v>
      </c>
      <c r="AF374" s="9">
        <v>12000</v>
      </c>
      <c r="AG374" s="9">
        <v>1080.5</v>
      </c>
      <c r="AH374" s="9">
        <v>9</v>
      </c>
    </row>
    <row r="375" spans="1:34" ht="15.75" thickBot="1" x14ac:dyDescent="0.3">
      <c r="A375" s="8" t="s">
        <v>165</v>
      </c>
      <c r="B375" s="9">
        <v>0</v>
      </c>
      <c r="C375" s="9">
        <v>282.10000000000002</v>
      </c>
      <c r="D375" s="9">
        <v>0</v>
      </c>
      <c r="E375" s="9">
        <v>0</v>
      </c>
      <c r="F375" s="9">
        <v>88.3</v>
      </c>
      <c r="G375" s="9">
        <v>1576.8</v>
      </c>
      <c r="H375" s="9">
        <v>537.70000000000005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207.5</v>
      </c>
      <c r="O375" s="9">
        <v>0</v>
      </c>
      <c r="P375" s="9">
        <v>0</v>
      </c>
      <c r="Q375" s="9">
        <v>208.4</v>
      </c>
      <c r="R375" s="9">
        <v>0</v>
      </c>
      <c r="S375" s="9">
        <v>0</v>
      </c>
      <c r="T375" s="9">
        <v>0</v>
      </c>
      <c r="U375" s="9">
        <v>0</v>
      </c>
      <c r="V375" s="9">
        <v>0</v>
      </c>
      <c r="W375" s="9">
        <v>891.7</v>
      </c>
      <c r="X375" s="9">
        <v>1454.9</v>
      </c>
      <c r="Y375" s="9">
        <v>1202.9000000000001</v>
      </c>
      <c r="Z375" s="9">
        <v>3179.1</v>
      </c>
      <c r="AA375" s="9">
        <v>890.8</v>
      </c>
      <c r="AB375" s="9">
        <v>510.4</v>
      </c>
      <c r="AC375" s="9">
        <v>0</v>
      </c>
      <c r="AD375" s="9">
        <v>797.1</v>
      </c>
      <c r="AE375" s="9">
        <v>11827.6</v>
      </c>
      <c r="AF375" s="9">
        <v>13000</v>
      </c>
      <c r="AG375" s="9">
        <v>1172.4000000000001</v>
      </c>
      <c r="AH375" s="9">
        <v>9.02</v>
      </c>
    </row>
    <row r="376" spans="1:34" ht="15.75" thickBot="1" x14ac:dyDescent="0.3">
      <c r="A376" s="8" t="s">
        <v>166</v>
      </c>
      <c r="B376" s="9">
        <v>0</v>
      </c>
      <c r="C376" s="9">
        <v>0</v>
      </c>
      <c r="D376" s="9">
        <v>0</v>
      </c>
      <c r="E376" s="9">
        <v>0</v>
      </c>
      <c r="F376" s="9">
        <v>0</v>
      </c>
      <c r="G376" s="9">
        <v>0</v>
      </c>
      <c r="H376" s="9">
        <v>978.1</v>
      </c>
      <c r="I376" s="9">
        <v>994.5</v>
      </c>
      <c r="J376" s="9">
        <v>756.1</v>
      </c>
      <c r="K376" s="9">
        <v>909</v>
      </c>
      <c r="L376" s="9">
        <v>485.9</v>
      </c>
      <c r="M376" s="9">
        <v>360.3</v>
      </c>
      <c r="N376" s="9">
        <v>0</v>
      </c>
      <c r="O376" s="9">
        <v>0</v>
      </c>
      <c r="P376" s="9">
        <v>0</v>
      </c>
      <c r="Q376" s="9">
        <v>208.4</v>
      </c>
      <c r="R376" s="9">
        <v>414</v>
      </c>
      <c r="S376" s="9">
        <v>492.2</v>
      </c>
      <c r="T376" s="9">
        <v>1540.4</v>
      </c>
      <c r="U376" s="9">
        <v>577.79999999999995</v>
      </c>
      <c r="V376" s="9">
        <v>1294.8</v>
      </c>
      <c r="W376" s="9">
        <v>0</v>
      </c>
      <c r="X376" s="9">
        <v>0</v>
      </c>
      <c r="Y376" s="9">
        <v>0</v>
      </c>
      <c r="Z376" s="9">
        <v>0</v>
      </c>
      <c r="AA376" s="9">
        <v>0</v>
      </c>
      <c r="AB376" s="9">
        <v>0</v>
      </c>
      <c r="AC376" s="9">
        <v>917.2</v>
      </c>
      <c r="AD376" s="9">
        <v>0</v>
      </c>
      <c r="AE376" s="9">
        <v>9928.7000000000007</v>
      </c>
      <c r="AF376" s="9">
        <v>7000</v>
      </c>
      <c r="AG376" s="9">
        <v>-2928.7</v>
      </c>
      <c r="AH376" s="9">
        <v>-41.84</v>
      </c>
    </row>
    <row r="377" spans="1:34" ht="15.75" thickBot="1" x14ac:dyDescent="0.3">
      <c r="A377" s="8" t="s">
        <v>167</v>
      </c>
      <c r="B377" s="9">
        <v>0</v>
      </c>
      <c r="C377" s="9">
        <v>0</v>
      </c>
      <c r="D377" s="9">
        <v>0</v>
      </c>
      <c r="E377" s="9">
        <v>0</v>
      </c>
      <c r="F377" s="9">
        <v>88.3</v>
      </c>
      <c r="G377" s="9">
        <v>569.6</v>
      </c>
      <c r="H377" s="9">
        <v>978.1</v>
      </c>
      <c r="I377" s="9">
        <v>994.5</v>
      </c>
      <c r="J377" s="9">
        <v>381.2</v>
      </c>
      <c r="K377" s="9">
        <v>185.6</v>
      </c>
      <c r="L377" s="9">
        <v>485.9</v>
      </c>
      <c r="M377" s="9">
        <v>360.3</v>
      </c>
      <c r="N377" s="9">
        <v>0</v>
      </c>
      <c r="O377" s="9">
        <v>0</v>
      </c>
      <c r="P377" s="9">
        <v>0</v>
      </c>
      <c r="Q377" s="9">
        <v>208.4</v>
      </c>
      <c r="R377" s="9">
        <v>414</v>
      </c>
      <c r="S377" s="9">
        <v>492.2</v>
      </c>
      <c r="T377" s="9">
        <v>1540.4</v>
      </c>
      <c r="U377" s="9">
        <v>577.79999999999995</v>
      </c>
      <c r="V377" s="9">
        <v>1294.8</v>
      </c>
      <c r="W377" s="9">
        <v>0</v>
      </c>
      <c r="X377" s="9">
        <v>0</v>
      </c>
      <c r="Y377" s="9">
        <v>0</v>
      </c>
      <c r="Z377" s="9">
        <v>0</v>
      </c>
      <c r="AA377" s="9">
        <v>274.8</v>
      </c>
      <c r="AB377" s="9">
        <v>0</v>
      </c>
      <c r="AC377" s="9">
        <v>917.2</v>
      </c>
      <c r="AD377" s="9">
        <v>243.8</v>
      </c>
      <c r="AE377" s="9">
        <v>10006.9</v>
      </c>
      <c r="AF377" s="9">
        <v>11000</v>
      </c>
      <c r="AG377" s="9">
        <v>993.1</v>
      </c>
      <c r="AH377" s="9">
        <v>9.0299999999999994</v>
      </c>
    </row>
    <row r="378" spans="1:34" ht="15.75" thickBot="1" x14ac:dyDescent="0.3">
      <c r="A378" s="8" t="s">
        <v>168</v>
      </c>
      <c r="B378" s="9">
        <v>0</v>
      </c>
      <c r="C378" s="9">
        <v>282.10000000000002</v>
      </c>
      <c r="D378" s="9">
        <v>0</v>
      </c>
      <c r="E378" s="9">
        <v>0</v>
      </c>
      <c r="F378" s="9">
        <v>88.3</v>
      </c>
      <c r="G378" s="9">
        <v>1576.8</v>
      </c>
      <c r="H378" s="9">
        <v>897.1</v>
      </c>
      <c r="I378" s="9">
        <v>0</v>
      </c>
      <c r="J378" s="9">
        <v>381.2</v>
      </c>
      <c r="K378" s="9">
        <v>0</v>
      </c>
      <c r="L378" s="9">
        <v>76.400000000000006</v>
      </c>
      <c r="M378" s="9">
        <v>192</v>
      </c>
      <c r="N378" s="9">
        <v>207.5</v>
      </c>
      <c r="O378" s="9">
        <v>0</v>
      </c>
      <c r="P378" s="9">
        <v>419.5</v>
      </c>
      <c r="Q378" s="9">
        <v>208.4</v>
      </c>
      <c r="R378" s="9">
        <v>0</v>
      </c>
      <c r="S378" s="9">
        <v>492.2</v>
      </c>
      <c r="T378" s="9">
        <v>952.6</v>
      </c>
      <c r="U378" s="9">
        <v>577.79999999999995</v>
      </c>
      <c r="V378" s="9">
        <v>687</v>
      </c>
      <c r="W378" s="9">
        <v>0</v>
      </c>
      <c r="X378" s="9">
        <v>10</v>
      </c>
      <c r="Y378" s="9">
        <v>1202.9000000000001</v>
      </c>
      <c r="Z378" s="9">
        <v>1338.4</v>
      </c>
      <c r="AA378" s="9">
        <v>274.8</v>
      </c>
      <c r="AB378" s="9">
        <v>145.6</v>
      </c>
      <c r="AC378" s="9">
        <v>515.9</v>
      </c>
      <c r="AD378" s="9">
        <v>243.8</v>
      </c>
      <c r="AE378" s="9">
        <v>10770.3</v>
      </c>
      <c r="AF378" s="9">
        <v>9000</v>
      </c>
      <c r="AG378" s="9">
        <v>-1770.3</v>
      </c>
      <c r="AH378" s="9">
        <v>-19.670000000000002</v>
      </c>
    </row>
    <row r="379" spans="1:34" ht="15.75" thickBot="1" x14ac:dyDescent="0.3">
      <c r="A379" s="8" t="s">
        <v>169</v>
      </c>
      <c r="B379" s="9">
        <v>0</v>
      </c>
      <c r="C379" s="9">
        <v>0</v>
      </c>
      <c r="D379" s="9">
        <v>0</v>
      </c>
      <c r="E379" s="9">
        <v>0</v>
      </c>
      <c r="F379" s="9">
        <v>0</v>
      </c>
      <c r="G379" s="9">
        <v>569.6</v>
      </c>
      <c r="H379" s="9">
        <v>978.1</v>
      </c>
      <c r="I379" s="9">
        <v>985.4</v>
      </c>
      <c r="J379" s="9">
        <v>756.1</v>
      </c>
      <c r="K379" s="9">
        <v>185.6</v>
      </c>
      <c r="L379" s="9">
        <v>485.9</v>
      </c>
      <c r="M379" s="9">
        <v>360.3</v>
      </c>
      <c r="N379" s="9">
        <v>0</v>
      </c>
      <c r="O379" s="9">
        <v>0</v>
      </c>
      <c r="P379" s="9">
        <v>419.5</v>
      </c>
      <c r="Q379" s="9">
        <v>208.4</v>
      </c>
      <c r="R379" s="9">
        <v>155.6</v>
      </c>
      <c r="S379" s="9">
        <v>492.2</v>
      </c>
      <c r="T379" s="9">
        <v>1540.4</v>
      </c>
      <c r="U379" s="9">
        <v>577.79999999999995</v>
      </c>
      <c r="V379" s="9">
        <v>687</v>
      </c>
      <c r="W379" s="9">
        <v>0</v>
      </c>
      <c r="X379" s="9">
        <v>0</v>
      </c>
      <c r="Y379" s="9">
        <v>0</v>
      </c>
      <c r="Z379" s="9">
        <v>0</v>
      </c>
      <c r="AA379" s="9">
        <v>0</v>
      </c>
      <c r="AB379" s="9">
        <v>0</v>
      </c>
      <c r="AC379" s="9">
        <v>917.2</v>
      </c>
      <c r="AD379" s="9">
        <v>81.900000000000006</v>
      </c>
      <c r="AE379" s="9">
        <v>9400.9</v>
      </c>
      <c r="AF379" s="9">
        <v>9000</v>
      </c>
      <c r="AG379" s="9">
        <v>-400.9</v>
      </c>
      <c r="AH379" s="9">
        <v>-4.45</v>
      </c>
    </row>
    <row r="380" spans="1:34" ht="15.75" thickBot="1" x14ac:dyDescent="0.3">
      <c r="A380" s="8" t="s">
        <v>170</v>
      </c>
      <c r="B380" s="9">
        <v>0</v>
      </c>
      <c r="C380" s="9">
        <v>0</v>
      </c>
      <c r="D380" s="9">
        <v>0</v>
      </c>
      <c r="E380" s="9">
        <v>0</v>
      </c>
      <c r="F380" s="9">
        <v>88.3</v>
      </c>
      <c r="G380" s="9">
        <v>1576.8</v>
      </c>
      <c r="H380" s="9">
        <v>0</v>
      </c>
      <c r="I380" s="9">
        <v>985.4</v>
      </c>
      <c r="J380" s="9">
        <v>0</v>
      </c>
      <c r="K380" s="9">
        <v>0</v>
      </c>
      <c r="L380" s="9">
        <v>76.400000000000006</v>
      </c>
      <c r="M380" s="9">
        <v>0</v>
      </c>
      <c r="N380" s="9">
        <v>207.5</v>
      </c>
      <c r="O380" s="9">
        <v>0</v>
      </c>
      <c r="P380" s="9">
        <v>419.5</v>
      </c>
      <c r="Q380" s="9">
        <v>0</v>
      </c>
      <c r="R380" s="9">
        <v>155.6</v>
      </c>
      <c r="S380" s="9">
        <v>20.9</v>
      </c>
      <c r="T380" s="9">
        <v>952.6</v>
      </c>
      <c r="U380" s="9">
        <v>577.79999999999995</v>
      </c>
      <c r="V380" s="9">
        <v>343.9</v>
      </c>
      <c r="W380" s="9">
        <v>891.7</v>
      </c>
      <c r="X380" s="9">
        <v>0</v>
      </c>
      <c r="Y380" s="9">
        <v>1202.9000000000001</v>
      </c>
      <c r="Z380" s="9">
        <v>1338.4</v>
      </c>
      <c r="AA380" s="9">
        <v>890.8</v>
      </c>
      <c r="AB380" s="9">
        <v>145.6</v>
      </c>
      <c r="AC380" s="9">
        <v>0</v>
      </c>
      <c r="AD380" s="9">
        <v>797.1</v>
      </c>
      <c r="AE380" s="9">
        <v>10671.1</v>
      </c>
      <c r="AF380" s="9">
        <v>11000</v>
      </c>
      <c r="AG380" s="9">
        <v>328.9</v>
      </c>
      <c r="AH380" s="9">
        <v>2.99</v>
      </c>
    </row>
    <row r="381" spans="1:34" ht="15.75" thickBot="1" x14ac:dyDescent="0.3">
      <c r="A381" s="8" t="s">
        <v>171</v>
      </c>
      <c r="B381" s="9">
        <v>0</v>
      </c>
      <c r="C381" s="9">
        <v>0</v>
      </c>
      <c r="D381" s="9">
        <v>0</v>
      </c>
      <c r="E381" s="9">
        <v>0</v>
      </c>
      <c r="F381" s="9">
        <v>88.3</v>
      </c>
      <c r="G381" s="9">
        <v>569.6</v>
      </c>
      <c r="H381" s="9">
        <v>978.1</v>
      </c>
      <c r="I381" s="9">
        <v>985.4</v>
      </c>
      <c r="J381" s="9">
        <v>756.1</v>
      </c>
      <c r="K381" s="9">
        <v>141.9</v>
      </c>
      <c r="L381" s="9">
        <v>485.9</v>
      </c>
      <c r="M381" s="9">
        <v>360.3</v>
      </c>
      <c r="N381" s="9">
        <v>0</v>
      </c>
      <c r="O381" s="9">
        <v>0</v>
      </c>
      <c r="P381" s="9">
        <v>419.5</v>
      </c>
      <c r="Q381" s="9">
        <v>208.4</v>
      </c>
      <c r="R381" s="9">
        <v>0</v>
      </c>
      <c r="S381" s="9">
        <v>492.2</v>
      </c>
      <c r="T381" s="9">
        <v>1540.4</v>
      </c>
      <c r="U381" s="9">
        <v>577.79999999999995</v>
      </c>
      <c r="V381" s="9">
        <v>1294.8</v>
      </c>
      <c r="W381" s="9">
        <v>0</v>
      </c>
      <c r="X381" s="9">
        <v>10</v>
      </c>
      <c r="Y381" s="9">
        <v>0</v>
      </c>
      <c r="Z381" s="9">
        <v>0</v>
      </c>
      <c r="AA381" s="9">
        <v>274.8</v>
      </c>
      <c r="AB381" s="9">
        <v>0</v>
      </c>
      <c r="AC381" s="9">
        <v>579.6</v>
      </c>
      <c r="AD381" s="9">
        <v>243.8</v>
      </c>
      <c r="AE381" s="9">
        <v>10006.9</v>
      </c>
      <c r="AF381" s="9">
        <v>11000</v>
      </c>
      <c r="AG381" s="9">
        <v>993.1</v>
      </c>
      <c r="AH381" s="9">
        <v>9.0299999999999994</v>
      </c>
    </row>
    <row r="382" spans="1:34" ht="15.75" thickBot="1" x14ac:dyDescent="0.3">
      <c r="A382" s="8" t="s">
        <v>172</v>
      </c>
      <c r="B382" s="9">
        <v>0</v>
      </c>
      <c r="C382" s="9">
        <v>0</v>
      </c>
      <c r="D382" s="9">
        <v>0</v>
      </c>
      <c r="E382" s="9">
        <v>0</v>
      </c>
      <c r="F382" s="9">
        <v>0</v>
      </c>
      <c r="G382" s="9">
        <v>569.6</v>
      </c>
      <c r="H382" s="9">
        <v>978.1</v>
      </c>
      <c r="I382" s="9">
        <v>985.4</v>
      </c>
      <c r="J382" s="9">
        <v>756.1</v>
      </c>
      <c r="K382" s="9">
        <v>185.6</v>
      </c>
      <c r="L382" s="9">
        <v>485.9</v>
      </c>
      <c r="M382" s="9">
        <v>360.3</v>
      </c>
      <c r="N382" s="9">
        <v>0</v>
      </c>
      <c r="O382" s="9">
        <v>0</v>
      </c>
      <c r="P382" s="9">
        <v>419.5</v>
      </c>
      <c r="Q382" s="9">
        <v>208.4</v>
      </c>
      <c r="R382" s="9">
        <v>414</v>
      </c>
      <c r="S382" s="9">
        <v>492.2</v>
      </c>
      <c r="T382" s="9">
        <v>1540.4</v>
      </c>
      <c r="U382" s="9">
        <v>577.79999999999995</v>
      </c>
      <c r="V382" s="9">
        <v>1294.8</v>
      </c>
      <c r="W382" s="9">
        <v>0</v>
      </c>
      <c r="X382" s="9">
        <v>0</v>
      </c>
      <c r="Y382" s="9">
        <v>0</v>
      </c>
      <c r="Z382" s="9">
        <v>0</v>
      </c>
      <c r="AA382" s="9">
        <v>0</v>
      </c>
      <c r="AB382" s="9">
        <v>0</v>
      </c>
      <c r="AC382" s="9">
        <v>917.2</v>
      </c>
      <c r="AD382" s="9">
        <v>0</v>
      </c>
      <c r="AE382" s="9">
        <v>10185.299999999999</v>
      </c>
      <c r="AF382" s="9">
        <v>8000</v>
      </c>
      <c r="AG382" s="9">
        <v>-2185.3000000000002</v>
      </c>
      <c r="AH382" s="9">
        <v>-27.32</v>
      </c>
    </row>
    <row r="383" spans="1:34" ht="15.75" thickBot="1" x14ac:dyDescent="0.3">
      <c r="A383" s="8" t="s">
        <v>173</v>
      </c>
      <c r="B383" s="9">
        <v>0</v>
      </c>
      <c r="C383" s="9">
        <v>282.10000000000002</v>
      </c>
      <c r="D383" s="9">
        <v>0</v>
      </c>
      <c r="E383" s="9">
        <v>0</v>
      </c>
      <c r="F383" s="9">
        <v>207.5</v>
      </c>
      <c r="G383" s="9">
        <v>1576.8</v>
      </c>
      <c r="H383" s="9">
        <v>897.1</v>
      </c>
      <c r="I383" s="9">
        <v>0</v>
      </c>
      <c r="J383" s="9">
        <v>0</v>
      </c>
      <c r="K383" s="9">
        <v>0</v>
      </c>
      <c r="L383" s="9">
        <v>0</v>
      </c>
      <c r="M383" s="9">
        <v>0</v>
      </c>
      <c r="N383" s="9">
        <v>207.5</v>
      </c>
      <c r="O383" s="9">
        <v>0</v>
      </c>
      <c r="P383" s="9">
        <v>419.5</v>
      </c>
      <c r="Q383" s="9">
        <v>208.4</v>
      </c>
      <c r="R383" s="9">
        <v>0</v>
      </c>
      <c r="S383" s="9">
        <v>0</v>
      </c>
      <c r="T383" s="9">
        <v>0</v>
      </c>
      <c r="U383" s="9">
        <v>0</v>
      </c>
      <c r="V383" s="9">
        <v>343.9</v>
      </c>
      <c r="W383" s="9">
        <v>0</v>
      </c>
      <c r="X383" s="9">
        <v>1454.9</v>
      </c>
      <c r="Y383" s="9">
        <v>1202.9000000000001</v>
      </c>
      <c r="Z383" s="9">
        <v>1920.8</v>
      </c>
      <c r="AA383" s="9">
        <v>890.8</v>
      </c>
      <c r="AB383" s="9">
        <v>510.4</v>
      </c>
      <c r="AC383" s="9">
        <v>0</v>
      </c>
      <c r="AD383" s="9">
        <v>797.1</v>
      </c>
      <c r="AE383" s="9">
        <v>10919.5</v>
      </c>
      <c r="AF383" s="9">
        <v>12000</v>
      </c>
      <c r="AG383" s="9">
        <v>1080.5</v>
      </c>
      <c r="AH383" s="9">
        <v>9</v>
      </c>
    </row>
    <row r="384" spans="1:34" ht="15.75" thickBot="1" x14ac:dyDescent="0.3">
      <c r="A384" s="8" t="s">
        <v>174</v>
      </c>
      <c r="B384" s="9">
        <v>0</v>
      </c>
      <c r="C384" s="9">
        <v>282.10000000000002</v>
      </c>
      <c r="D384" s="9">
        <v>0</v>
      </c>
      <c r="E384" s="9">
        <v>0</v>
      </c>
      <c r="F384" s="9">
        <v>88.3</v>
      </c>
      <c r="G384" s="9">
        <v>1576.8</v>
      </c>
      <c r="H384" s="9">
        <v>0</v>
      </c>
      <c r="I384" s="9">
        <v>0</v>
      </c>
      <c r="J384" s="9">
        <v>0</v>
      </c>
      <c r="K384" s="9">
        <v>0</v>
      </c>
      <c r="L384" s="9">
        <v>76.400000000000006</v>
      </c>
      <c r="M384" s="9">
        <v>0</v>
      </c>
      <c r="N384" s="9">
        <v>207.5</v>
      </c>
      <c r="O384" s="9">
        <v>0</v>
      </c>
      <c r="P384" s="9">
        <v>419.5</v>
      </c>
      <c r="Q384" s="9">
        <v>208.4</v>
      </c>
      <c r="R384" s="9">
        <v>0</v>
      </c>
      <c r="S384" s="9">
        <v>20.9</v>
      </c>
      <c r="T384" s="9">
        <v>0</v>
      </c>
      <c r="U384" s="9">
        <v>577.79999999999995</v>
      </c>
      <c r="V384" s="9">
        <v>343.9</v>
      </c>
      <c r="W384" s="9">
        <v>891.7</v>
      </c>
      <c r="X384" s="9">
        <v>10</v>
      </c>
      <c r="Y384" s="9">
        <v>1202.9000000000001</v>
      </c>
      <c r="Z384" s="9">
        <v>3179.1</v>
      </c>
      <c r="AA384" s="9">
        <v>890.8</v>
      </c>
      <c r="AB384" s="9">
        <v>145.6</v>
      </c>
      <c r="AC384" s="9">
        <v>0</v>
      </c>
      <c r="AD384" s="9">
        <v>797.1</v>
      </c>
      <c r="AE384" s="9">
        <v>10918.6</v>
      </c>
      <c r="AF384" s="9">
        <v>12000</v>
      </c>
      <c r="AG384" s="9">
        <v>1081.4000000000001</v>
      </c>
      <c r="AH384" s="9">
        <v>9.01</v>
      </c>
    </row>
    <row r="385" spans="1:34" ht="15.75" thickBot="1" x14ac:dyDescent="0.3">
      <c r="A385" s="8" t="s">
        <v>175</v>
      </c>
      <c r="B385" s="9">
        <v>0</v>
      </c>
      <c r="C385" s="9">
        <v>0</v>
      </c>
      <c r="D385" s="9">
        <v>0</v>
      </c>
      <c r="E385" s="9">
        <v>0</v>
      </c>
      <c r="F385" s="9">
        <v>88.3</v>
      </c>
      <c r="G385" s="9">
        <v>569.6</v>
      </c>
      <c r="H385" s="9">
        <v>0</v>
      </c>
      <c r="I385" s="9">
        <v>985.4</v>
      </c>
      <c r="J385" s="9">
        <v>381.2</v>
      </c>
      <c r="K385" s="9">
        <v>0</v>
      </c>
      <c r="L385" s="9">
        <v>76.400000000000006</v>
      </c>
      <c r="M385" s="9">
        <v>360.3</v>
      </c>
      <c r="N385" s="9">
        <v>207.5</v>
      </c>
      <c r="O385" s="9">
        <v>0</v>
      </c>
      <c r="P385" s="9">
        <v>419.5</v>
      </c>
      <c r="Q385" s="9">
        <v>0</v>
      </c>
      <c r="R385" s="9">
        <v>155.6</v>
      </c>
      <c r="S385" s="9">
        <v>492.2</v>
      </c>
      <c r="T385" s="9">
        <v>952.6</v>
      </c>
      <c r="U385" s="9">
        <v>577.79999999999995</v>
      </c>
      <c r="V385" s="9">
        <v>687</v>
      </c>
      <c r="W385" s="9">
        <v>2150.1</v>
      </c>
      <c r="X385" s="9">
        <v>10</v>
      </c>
      <c r="Y385" s="9">
        <v>1202.9000000000001</v>
      </c>
      <c r="Z385" s="9">
        <v>1833.4</v>
      </c>
      <c r="AA385" s="9">
        <v>274.8</v>
      </c>
      <c r="AB385" s="9">
        <v>0</v>
      </c>
      <c r="AC385" s="9">
        <v>515.9</v>
      </c>
      <c r="AD385" s="9">
        <v>797.1</v>
      </c>
      <c r="AE385" s="9">
        <v>12737.5</v>
      </c>
      <c r="AF385" s="9">
        <v>14000</v>
      </c>
      <c r="AG385" s="9">
        <v>1262.5</v>
      </c>
      <c r="AH385" s="9">
        <v>9.02</v>
      </c>
    </row>
    <row r="386" spans="1:34" ht="15.75" thickBot="1" x14ac:dyDescent="0.3">
      <c r="A386" s="8" t="s">
        <v>176</v>
      </c>
      <c r="B386" s="9">
        <v>0</v>
      </c>
      <c r="C386" s="9">
        <v>282.10000000000002</v>
      </c>
      <c r="D386" s="9">
        <v>0</v>
      </c>
      <c r="E386" s="9">
        <v>0</v>
      </c>
      <c r="F386" s="9">
        <v>88.3</v>
      </c>
      <c r="G386" s="9">
        <v>1576.8</v>
      </c>
      <c r="H386" s="9">
        <v>897.1</v>
      </c>
      <c r="I386" s="9">
        <v>0</v>
      </c>
      <c r="J386" s="9">
        <v>0</v>
      </c>
      <c r="K386" s="9">
        <v>0</v>
      </c>
      <c r="L386" s="9">
        <v>76.400000000000006</v>
      </c>
      <c r="M386" s="9">
        <v>0</v>
      </c>
      <c r="N386" s="9">
        <v>207.5</v>
      </c>
      <c r="O386" s="9">
        <v>0</v>
      </c>
      <c r="P386" s="9">
        <v>0</v>
      </c>
      <c r="Q386" s="9">
        <v>208.4</v>
      </c>
      <c r="R386" s="9">
        <v>0</v>
      </c>
      <c r="S386" s="9">
        <v>20.9</v>
      </c>
      <c r="T386" s="9">
        <v>800.7</v>
      </c>
      <c r="U386" s="9">
        <v>577.79999999999995</v>
      </c>
      <c r="V386" s="9">
        <v>0</v>
      </c>
      <c r="W386" s="9">
        <v>686.1</v>
      </c>
      <c r="X386" s="9">
        <v>381.2</v>
      </c>
      <c r="Y386" s="9">
        <v>1202.9000000000001</v>
      </c>
      <c r="Z386" s="9">
        <v>1920.8</v>
      </c>
      <c r="AA386" s="9">
        <v>890.8</v>
      </c>
      <c r="AB386" s="9">
        <v>510.4</v>
      </c>
      <c r="AC386" s="9">
        <v>0</v>
      </c>
      <c r="AD386" s="9">
        <v>797.1</v>
      </c>
      <c r="AE386" s="9">
        <v>11125.2</v>
      </c>
      <c r="AF386" s="9">
        <v>12000</v>
      </c>
      <c r="AG386" s="9">
        <v>874.8</v>
      </c>
      <c r="AH386" s="9">
        <v>7.29</v>
      </c>
    </row>
    <row r="387" spans="1:34" ht="15.75" thickBot="1" x14ac:dyDescent="0.3">
      <c r="A387" s="8" t="s">
        <v>177</v>
      </c>
      <c r="B387" s="9">
        <v>0</v>
      </c>
      <c r="C387" s="9">
        <v>0</v>
      </c>
      <c r="D387" s="9">
        <v>0</v>
      </c>
      <c r="E387" s="9">
        <v>0</v>
      </c>
      <c r="F387" s="9">
        <v>88.3</v>
      </c>
      <c r="G387" s="9">
        <v>569.6</v>
      </c>
      <c r="H387" s="9">
        <v>978.1</v>
      </c>
      <c r="I387" s="9">
        <v>0</v>
      </c>
      <c r="J387" s="9">
        <v>381.2</v>
      </c>
      <c r="K387" s="9">
        <v>185.6</v>
      </c>
      <c r="L387" s="9">
        <v>485.9</v>
      </c>
      <c r="M387" s="9">
        <v>360.3</v>
      </c>
      <c r="N387" s="9">
        <v>0</v>
      </c>
      <c r="O387" s="9">
        <v>0</v>
      </c>
      <c r="P387" s="9">
        <v>419.5</v>
      </c>
      <c r="Q387" s="9">
        <v>208.4</v>
      </c>
      <c r="R387" s="9">
        <v>0</v>
      </c>
      <c r="S387" s="9">
        <v>492.2</v>
      </c>
      <c r="T387" s="9">
        <v>1540.4</v>
      </c>
      <c r="U387" s="9">
        <v>577.79999999999995</v>
      </c>
      <c r="V387" s="9">
        <v>687</v>
      </c>
      <c r="W387" s="9">
        <v>0</v>
      </c>
      <c r="X387" s="9">
        <v>10</v>
      </c>
      <c r="Y387" s="9">
        <v>0</v>
      </c>
      <c r="Z387" s="9">
        <v>0</v>
      </c>
      <c r="AA387" s="9">
        <v>274.8</v>
      </c>
      <c r="AB387" s="9">
        <v>0</v>
      </c>
      <c r="AC387" s="9">
        <v>917.2</v>
      </c>
      <c r="AD387" s="9">
        <v>81.900000000000006</v>
      </c>
      <c r="AE387" s="9">
        <v>8258.1</v>
      </c>
      <c r="AF387" s="9">
        <v>9000</v>
      </c>
      <c r="AG387" s="9">
        <v>741.9</v>
      </c>
      <c r="AH387" s="9">
        <v>8.24</v>
      </c>
    </row>
    <row r="388" spans="1:34" ht="15.75" thickBot="1" x14ac:dyDescent="0.3">
      <c r="A388" s="8" t="s">
        <v>178</v>
      </c>
      <c r="B388" s="9">
        <v>0</v>
      </c>
      <c r="C388" s="9">
        <v>255.7</v>
      </c>
      <c r="D388" s="9">
        <v>0</v>
      </c>
      <c r="E388" s="9">
        <v>0</v>
      </c>
      <c r="F388" s="9">
        <v>88.3</v>
      </c>
      <c r="G388" s="9">
        <v>569.6</v>
      </c>
      <c r="H388" s="9">
        <v>978.1</v>
      </c>
      <c r="I388" s="9">
        <v>0</v>
      </c>
      <c r="J388" s="9">
        <v>381.2</v>
      </c>
      <c r="K388" s="9">
        <v>141.9</v>
      </c>
      <c r="L388" s="9">
        <v>76.400000000000006</v>
      </c>
      <c r="M388" s="9">
        <v>360.3</v>
      </c>
      <c r="N388" s="9">
        <v>0</v>
      </c>
      <c r="O388" s="9">
        <v>0</v>
      </c>
      <c r="P388" s="9">
        <v>0</v>
      </c>
      <c r="Q388" s="9">
        <v>208.4</v>
      </c>
      <c r="R388" s="9">
        <v>0</v>
      </c>
      <c r="S388" s="9">
        <v>492.2</v>
      </c>
      <c r="T388" s="9">
        <v>1540.4</v>
      </c>
      <c r="U388" s="9">
        <v>577.79999999999995</v>
      </c>
      <c r="V388" s="9">
        <v>687</v>
      </c>
      <c r="W388" s="9">
        <v>0</v>
      </c>
      <c r="X388" s="9">
        <v>10</v>
      </c>
      <c r="Y388" s="9">
        <v>1202.9000000000001</v>
      </c>
      <c r="Z388" s="9">
        <v>837.1</v>
      </c>
      <c r="AA388" s="9">
        <v>274.8</v>
      </c>
      <c r="AB388" s="9">
        <v>0</v>
      </c>
      <c r="AC388" s="9">
        <v>515.9</v>
      </c>
      <c r="AD388" s="9">
        <v>243.8</v>
      </c>
      <c r="AE388" s="9">
        <v>9441.9</v>
      </c>
      <c r="AF388" s="9">
        <v>7000</v>
      </c>
      <c r="AG388" s="9">
        <v>-2441.9</v>
      </c>
      <c r="AH388" s="9">
        <v>-34.880000000000003</v>
      </c>
    </row>
    <row r="389" spans="1:34" ht="15.75" thickBot="1" x14ac:dyDescent="0.3">
      <c r="A389" s="8" t="s">
        <v>179</v>
      </c>
      <c r="B389" s="9">
        <v>0</v>
      </c>
      <c r="C389" s="9">
        <v>0</v>
      </c>
      <c r="D389" s="9">
        <v>0</v>
      </c>
      <c r="E389" s="9">
        <v>0</v>
      </c>
      <c r="F389" s="9">
        <v>0</v>
      </c>
      <c r="G389" s="9">
        <v>569.6</v>
      </c>
      <c r="H389" s="9">
        <v>897.1</v>
      </c>
      <c r="I389" s="9">
        <v>985.4</v>
      </c>
      <c r="J389" s="9">
        <v>756.1</v>
      </c>
      <c r="K389" s="9">
        <v>185.6</v>
      </c>
      <c r="L389" s="9">
        <v>485.9</v>
      </c>
      <c r="M389" s="9">
        <v>360.3</v>
      </c>
      <c r="N389" s="9">
        <v>0</v>
      </c>
      <c r="O389" s="9">
        <v>0</v>
      </c>
      <c r="P389" s="9">
        <v>419.5</v>
      </c>
      <c r="Q389" s="9">
        <v>208.4</v>
      </c>
      <c r="R389" s="9">
        <v>414</v>
      </c>
      <c r="S389" s="9">
        <v>492.2</v>
      </c>
      <c r="T389" s="9">
        <v>1540.4</v>
      </c>
      <c r="U389" s="9">
        <v>577.79999999999995</v>
      </c>
      <c r="V389" s="9">
        <v>1294.8</v>
      </c>
      <c r="W389" s="9">
        <v>0</v>
      </c>
      <c r="X389" s="9">
        <v>0</v>
      </c>
      <c r="Y389" s="9">
        <v>0</v>
      </c>
      <c r="Z389" s="9">
        <v>0</v>
      </c>
      <c r="AA389" s="9">
        <v>0</v>
      </c>
      <c r="AB389" s="9">
        <v>0</v>
      </c>
      <c r="AC389" s="9">
        <v>917.2</v>
      </c>
      <c r="AD389" s="9">
        <v>81.900000000000006</v>
      </c>
      <c r="AE389" s="9">
        <v>10186.200000000001</v>
      </c>
      <c r="AF389" s="9">
        <v>8000</v>
      </c>
      <c r="AG389" s="9">
        <v>-2186.1999999999998</v>
      </c>
      <c r="AH389" s="9">
        <v>-27.33</v>
      </c>
    </row>
    <row r="390" spans="1:34" ht="15.75" thickBot="1" x14ac:dyDescent="0.3">
      <c r="A390" s="8" t="s">
        <v>180</v>
      </c>
      <c r="B390" s="9">
        <v>0</v>
      </c>
      <c r="C390" s="9">
        <v>282.10000000000002</v>
      </c>
      <c r="D390" s="9">
        <v>0</v>
      </c>
      <c r="E390" s="9">
        <v>0</v>
      </c>
      <c r="F390" s="9">
        <v>207.5</v>
      </c>
      <c r="G390" s="9">
        <v>1576.8</v>
      </c>
      <c r="H390" s="9">
        <v>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273</v>
      </c>
      <c r="O390" s="9">
        <v>0</v>
      </c>
      <c r="P390" s="9">
        <v>0</v>
      </c>
      <c r="Q390" s="9">
        <v>0</v>
      </c>
      <c r="R390" s="9">
        <v>0</v>
      </c>
      <c r="S390" s="9">
        <v>0</v>
      </c>
      <c r="T390" s="9">
        <v>0</v>
      </c>
      <c r="U390" s="9">
        <v>0</v>
      </c>
      <c r="V390" s="9">
        <v>0</v>
      </c>
      <c r="W390" s="9">
        <v>2526.8000000000002</v>
      </c>
      <c r="X390" s="9">
        <v>381.2</v>
      </c>
      <c r="Y390" s="9">
        <v>1202.9000000000001</v>
      </c>
      <c r="Z390" s="9">
        <v>3179.1</v>
      </c>
      <c r="AA390" s="9">
        <v>890.8</v>
      </c>
      <c r="AB390" s="9">
        <v>510.4</v>
      </c>
      <c r="AC390" s="9">
        <v>0</v>
      </c>
      <c r="AD390" s="9">
        <v>797.1</v>
      </c>
      <c r="AE390" s="9">
        <v>11827.6</v>
      </c>
      <c r="AF390" s="9">
        <v>13000</v>
      </c>
      <c r="AG390" s="9">
        <v>1172.4000000000001</v>
      </c>
      <c r="AH390" s="9">
        <v>9.02</v>
      </c>
    </row>
    <row r="391" spans="1:34" ht="15.75" thickBot="1" x14ac:dyDescent="0.3">
      <c r="A391" s="8" t="s">
        <v>181</v>
      </c>
      <c r="B391" s="9">
        <v>0</v>
      </c>
      <c r="C391" s="9">
        <v>255.7</v>
      </c>
      <c r="D391" s="9">
        <v>0</v>
      </c>
      <c r="E391" s="9">
        <v>0</v>
      </c>
      <c r="F391" s="9">
        <v>88.3</v>
      </c>
      <c r="G391" s="9">
        <v>569.6</v>
      </c>
      <c r="H391" s="9">
        <v>897.1</v>
      </c>
      <c r="I391" s="9">
        <v>0</v>
      </c>
      <c r="J391" s="9">
        <v>381.2</v>
      </c>
      <c r="K391" s="9">
        <v>141.9</v>
      </c>
      <c r="L391" s="9">
        <v>76.400000000000006</v>
      </c>
      <c r="M391" s="9">
        <v>360.3</v>
      </c>
      <c r="N391" s="9">
        <v>0</v>
      </c>
      <c r="O391" s="9">
        <v>0</v>
      </c>
      <c r="P391" s="9">
        <v>0</v>
      </c>
      <c r="Q391" s="9">
        <v>208.4</v>
      </c>
      <c r="R391" s="9">
        <v>0</v>
      </c>
      <c r="S391" s="9">
        <v>492.2</v>
      </c>
      <c r="T391" s="9">
        <v>1540.4</v>
      </c>
      <c r="U391" s="9">
        <v>577.79999999999995</v>
      </c>
      <c r="V391" s="9">
        <v>687</v>
      </c>
      <c r="W391" s="9">
        <v>206.5</v>
      </c>
      <c r="X391" s="9">
        <v>10</v>
      </c>
      <c r="Y391" s="9">
        <v>1202.9000000000001</v>
      </c>
      <c r="Z391" s="9">
        <v>837.1</v>
      </c>
      <c r="AA391" s="9">
        <v>274.8</v>
      </c>
      <c r="AB391" s="9">
        <v>145.6</v>
      </c>
      <c r="AC391" s="9">
        <v>515.9</v>
      </c>
      <c r="AD391" s="9">
        <v>243.8</v>
      </c>
      <c r="AE391" s="9">
        <v>9713</v>
      </c>
      <c r="AF391" s="9">
        <v>7000</v>
      </c>
      <c r="AG391" s="9">
        <v>-2713</v>
      </c>
      <c r="AH391" s="9">
        <v>-38.76</v>
      </c>
    </row>
    <row r="392" spans="1:34" ht="15.75" thickBot="1" x14ac:dyDescent="0.3">
      <c r="A392" s="8" t="s">
        <v>182</v>
      </c>
      <c r="B392" s="9">
        <v>0</v>
      </c>
      <c r="C392" s="9">
        <v>0</v>
      </c>
      <c r="D392" s="9">
        <v>0</v>
      </c>
      <c r="E392" s="9">
        <v>0</v>
      </c>
      <c r="F392" s="9">
        <v>207.5</v>
      </c>
      <c r="G392" s="9">
        <v>1576.8</v>
      </c>
      <c r="H392" s="9">
        <v>0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207.5</v>
      </c>
      <c r="O392" s="9">
        <v>0</v>
      </c>
      <c r="P392" s="9">
        <v>419.5</v>
      </c>
      <c r="Q392" s="9">
        <v>0</v>
      </c>
      <c r="R392" s="9">
        <v>0</v>
      </c>
      <c r="S392" s="9">
        <v>0</v>
      </c>
      <c r="T392" s="9">
        <v>0</v>
      </c>
      <c r="U392" s="9">
        <v>0</v>
      </c>
      <c r="V392" s="9">
        <v>343.9</v>
      </c>
      <c r="W392" s="9">
        <v>2526.8000000000002</v>
      </c>
      <c r="X392" s="9">
        <v>10</v>
      </c>
      <c r="Y392" s="9">
        <v>1202.9000000000001</v>
      </c>
      <c r="Z392" s="9">
        <v>1920.8</v>
      </c>
      <c r="AA392" s="9">
        <v>890.8</v>
      </c>
      <c r="AB392" s="9">
        <v>145.6</v>
      </c>
      <c r="AC392" s="9">
        <v>0</v>
      </c>
      <c r="AD392" s="9">
        <v>797.1</v>
      </c>
      <c r="AE392" s="9">
        <v>10248.9</v>
      </c>
      <c r="AF392" s="9">
        <v>11000</v>
      </c>
      <c r="AG392" s="9">
        <v>751.1</v>
      </c>
      <c r="AH392" s="9">
        <v>6.83</v>
      </c>
    </row>
    <row r="393" spans="1:34" ht="15.75" thickBot="1" x14ac:dyDescent="0.3">
      <c r="A393" s="8" t="s">
        <v>183</v>
      </c>
      <c r="B393" s="9">
        <v>0</v>
      </c>
      <c r="C393" s="9">
        <v>282.10000000000002</v>
      </c>
      <c r="D393" s="9">
        <v>0</v>
      </c>
      <c r="E393" s="9">
        <v>0</v>
      </c>
      <c r="F393" s="9">
        <v>207.5</v>
      </c>
      <c r="G393" s="9">
        <v>1576.8</v>
      </c>
      <c r="H393" s="9">
        <v>897.1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207.5</v>
      </c>
      <c r="O393" s="9">
        <v>0</v>
      </c>
      <c r="P393" s="9">
        <v>419.5</v>
      </c>
      <c r="Q393" s="9">
        <v>208.4</v>
      </c>
      <c r="R393" s="9">
        <v>0</v>
      </c>
      <c r="S393" s="9">
        <v>0</v>
      </c>
      <c r="T393" s="9">
        <v>952.6</v>
      </c>
      <c r="U393" s="9">
        <v>0</v>
      </c>
      <c r="V393" s="9">
        <v>687</v>
      </c>
      <c r="W393" s="9">
        <v>206.5</v>
      </c>
      <c r="X393" s="9">
        <v>381.2</v>
      </c>
      <c r="Y393" s="9">
        <v>1202.9000000000001</v>
      </c>
      <c r="Z393" s="9">
        <v>1833.4</v>
      </c>
      <c r="AA393" s="9">
        <v>890.8</v>
      </c>
      <c r="AB393" s="9">
        <v>145.6</v>
      </c>
      <c r="AC393" s="9">
        <v>0</v>
      </c>
      <c r="AD393" s="9">
        <v>797.1</v>
      </c>
      <c r="AE393" s="9">
        <v>10895.9</v>
      </c>
      <c r="AF393" s="9">
        <v>11000</v>
      </c>
      <c r="AG393" s="9">
        <v>104.1</v>
      </c>
      <c r="AH393" s="9">
        <v>0.95</v>
      </c>
    </row>
    <row r="394" spans="1:34" ht="15.75" thickBot="1" x14ac:dyDescent="0.3">
      <c r="A394" s="8" t="s">
        <v>184</v>
      </c>
      <c r="B394" s="9">
        <v>0</v>
      </c>
      <c r="C394" s="9">
        <v>0</v>
      </c>
      <c r="D394" s="9">
        <v>0</v>
      </c>
      <c r="E394" s="9">
        <v>0</v>
      </c>
      <c r="F394" s="9">
        <v>88.3</v>
      </c>
      <c r="G394" s="9">
        <v>1576.8</v>
      </c>
      <c r="H394" s="9">
        <v>537.70000000000005</v>
      </c>
      <c r="I394" s="9">
        <v>0</v>
      </c>
      <c r="J394" s="9">
        <v>381.2</v>
      </c>
      <c r="K394" s="9">
        <v>0</v>
      </c>
      <c r="L394" s="9">
        <v>76.400000000000006</v>
      </c>
      <c r="M394" s="9">
        <v>0</v>
      </c>
      <c r="N394" s="9">
        <v>207.5</v>
      </c>
      <c r="O394" s="9">
        <v>0</v>
      </c>
      <c r="P394" s="9">
        <v>0</v>
      </c>
      <c r="Q394" s="9">
        <v>208.4</v>
      </c>
      <c r="R394" s="9">
        <v>0</v>
      </c>
      <c r="S394" s="9">
        <v>20.9</v>
      </c>
      <c r="T394" s="9">
        <v>952.6</v>
      </c>
      <c r="U394" s="9">
        <v>577.79999999999995</v>
      </c>
      <c r="V394" s="9">
        <v>343.9</v>
      </c>
      <c r="W394" s="9">
        <v>686.1</v>
      </c>
      <c r="X394" s="9">
        <v>10</v>
      </c>
      <c r="Y394" s="9">
        <v>1202.9000000000001</v>
      </c>
      <c r="Z394" s="9">
        <v>1920.8</v>
      </c>
      <c r="AA394" s="9">
        <v>274.8</v>
      </c>
      <c r="AB394" s="9">
        <v>145.6</v>
      </c>
      <c r="AC394" s="9">
        <v>0</v>
      </c>
      <c r="AD394" s="9">
        <v>797.1</v>
      </c>
      <c r="AE394" s="9">
        <v>10008.700000000001</v>
      </c>
      <c r="AF394" s="9">
        <v>11000</v>
      </c>
      <c r="AG394" s="9">
        <v>991.3</v>
      </c>
      <c r="AH394" s="9">
        <v>9.01</v>
      </c>
    </row>
    <row r="395" spans="1:34" ht="15.75" thickBot="1" x14ac:dyDescent="0.3">
      <c r="A395" s="8" t="s">
        <v>185</v>
      </c>
      <c r="B395" s="9">
        <v>0</v>
      </c>
      <c r="C395" s="9">
        <v>0</v>
      </c>
      <c r="D395" s="9">
        <v>0</v>
      </c>
      <c r="E395" s="9">
        <v>0</v>
      </c>
      <c r="F395" s="9">
        <v>88.3</v>
      </c>
      <c r="G395" s="9">
        <v>0</v>
      </c>
      <c r="H395" s="9">
        <v>897.1</v>
      </c>
      <c r="I395" s="9">
        <v>985.4</v>
      </c>
      <c r="J395" s="9">
        <v>381.2</v>
      </c>
      <c r="K395" s="9">
        <v>141.9</v>
      </c>
      <c r="L395" s="9">
        <v>485.9</v>
      </c>
      <c r="M395" s="9">
        <v>360.3</v>
      </c>
      <c r="N395" s="9">
        <v>0</v>
      </c>
      <c r="O395" s="9">
        <v>0</v>
      </c>
      <c r="P395" s="9">
        <v>0</v>
      </c>
      <c r="Q395" s="9">
        <v>208.4</v>
      </c>
      <c r="R395" s="9">
        <v>155.6</v>
      </c>
      <c r="S395" s="9">
        <v>492.2</v>
      </c>
      <c r="T395" s="9">
        <v>1540.4</v>
      </c>
      <c r="U395" s="9">
        <v>577.79999999999995</v>
      </c>
      <c r="V395" s="9">
        <v>1294.8</v>
      </c>
      <c r="W395" s="9">
        <v>0</v>
      </c>
      <c r="X395" s="9">
        <v>0</v>
      </c>
      <c r="Y395" s="9">
        <v>0</v>
      </c>
      <c r="Z395" s="9">
        <v>0</v>
      </c>
      <c r="AA395" s="9">
        <v>274.8</v>
      </c>
      <c r="AB395" s="9">
        <v>0</v>
      </c>
      <c r="AC395" s="9">
        <v>579.6</v>
      </c>
      <c r="AD395" s="9">
        <v>243.8</v>
      </c>
      <c r="AE395" s="9">
        <v>8707.6</v>
      </c>
      <c r="AF395" s="9">
        <v>9000</v>
      </c>
      <c r="AG395" s="9">
        <v>292.39999999999998</v>
      </c>
      <c r="AH395" s="9">
        <v>3.25</v>
      </c>
    </row>
    <row r="396" spans="1:34" ht="15.75" thickBot="1" x14ac:dyDescent="0.3">
      <c r="A396" s="8" t="s">
        <v>186</v>
      </c>
      <c r="B396" s="9">
        <v>0</v>
      </c>
      <c r="C396" s="9">
        <v>282.10000000000002</v>
      </c>
      <c r="D396" s="9">
        <v>0</v>
      </c>
      <c r="E396" s="9">
        <v>0</v>
      </c>
      <c r="F396" s="9">
        <v>88.3</v>
      </c>
      <c r="G396" s="9">
        <v>1576.8</v>
      </c>
      <c r="H396" s="9">
        <v>537.70000000000005</v>
      </c>
      <c r="I396" s="9">
        <v>0</v>
      </c>
      <c r="J396" s="9">
        <v>0</v>
      </c>
      <c r="K396" s="9">
        <v>0</v>
      </c>
      <c r="L396" s="9">
        <v>76.400000000000006</v>
      </c>
      <c r="M396" s="9">
        <v>0</v>
      </c>
      <c r="N396" s="9">
        <v>207.5</v>
      </c>
      <c r="O396" s="9">
        <v>0</v>
      </c>
      <c r="P396" s="9">
        <v>0</v>
      </c>
      <c r="Q396" s="9">
        <v>208.4</v>
      </c>
      <c r="R396" s="9">
        <v>0</v>
      </c>
      <c r="S396" s="9">
        <v>0</v>
      </c>
      <c r="T396" s="9">
        <v>0</v>
      </c>
      <c r="U396" s="9">
        <v>577.79999999999995</v>
      </c>
      <c r="V396" s="9">
        <v>343.9</v>
      </c>
      <c r="W396" s="9">
        <v>891.7</v>
      </c>
      <c r="X396" s="9">
        <v>1454.9</v>
      </c>
      <c r="Y396" s="9">
        <v>1202.9000000000001</v>
      </c>
      <c r="Z396" s="9">
        <v>1920.8</v>
      </c>
      <c r="AA396" s="9">
        <v>890.8</v>
      </c>
      <c r="AB396" s="9">
        <v>510.4</v>
      </c>
      <c r="AC396" s="9">
        <v>0</v>
      </c>
      <c r="AD396" s="9">
        <v>797.1</v>
      </c>
      <c r="AE396" s="9">
        <v>11567.4</v>
      </c>
      <c r="AF396" s="9">
        <v>12000</v>
      </c>
      <c r="AG396" s="9">
        <v>432.6</v>
      </c>
      <c r="AH396" s="9">
        <v>3.61</v>
      </c>
    </row>
    <row r="397" spans="1:34" ht="15.75" thickBot="1" x14ac:dyDescent="0.3">
      <c r="A397" s="8" t="s">
        <v>187</v>
      </c>
      <c r="B397" s="9">
        <v>0</v>
      </c>
      <c r="C397" s="9">
        <v>282.10000000000002</v>
      </c>
      <c r="D397" s="9">
        <v>0</v>
      </c>
      <c r="E397" s="9">
        <v>0</v>
      </c>
      <c r="F397" s="9">
        <v>88.3</v>
      </c>
      <c r="G397" s="9">
        <v>1576.8</v>
      </c>
      <c r="H397" s="9">
        <v>537.70000000000005</v>
      </c>
      <c r="I397" s="9">
        <v>0</v>
      </c>
      <c r="J397" s="9">
        <v>0</v>
      </c>
      <c r="K397" s="9">
        <v>0</v>
      </c>
      <c r="L397" s="9">
        <v>0</v>
      </c>
      <c r="M397" s="9">
        <v>0</v>
      </c>
      <c r="N397" s="9">
        <v>207.5</v>
      </c>
      <c r="O397" s="9">
        <v>0</v>
      </c>
      <c r="P397" s="9">
        <v>0</v>
      </c>
      <c r="Q397" s="9">
        <v>208.4</v>
      </c>
      <c r="R397" s="9">
        <v>0</v>
      </c>
      <c r="S397" s="9">
        <v>0</v>
      </c>
      <c r="T397" s="9">
        <v>0</v>
      </c>
      <c r="U397" s="9">
        <v>0</v>
      </c>
      <c r="V397" s="9">
        <v>0</v>
      </c>
      <c r="W397" s="9">
        <v>686.1</v>
      </c>
      <c r="X397" s="9">
        <v>1454.9</v>
      </c>
      <c r="Y397" s="9">
        <v>1202.9000000000001</v>
      </c>
      <c r="Z397" s="9">
        <v>3179.1</v>
      </c>
      <c r="AA397" s="9">
        <v>890.8</v>
      </c>
      <c r="AB397" s="9">
        <v>510.4</v>
      </c>
      <c r="AC397" s="9">
        <v>0</v>
      </c>
      <c r="AD397" s="9">
        <v>797.1</v>
      </c>
      <c r="AE397" s="9">
        <v>11622</v>
      </c>
      <c r="AF397" s="9">
        <v>12000</v>
      </c>
      <c r="AG397" s="9">
        <v>378</v>
      </c>
      <c r="AH397" s="9">
        <v>3.15</v>
      </c>
    </row>
    <row r="398" spans="1:34" ht="15.75" thickBot="1" x14ac:dyDescent="0.3">
      <c r="A398" s="8" t="s">
        <v>188</v>
      </c>
      <c r="B398" s="9">
        <v>0</v>
      </c>
      <c r="C398" s="9">
        <v>255.7</v>
      </c>
      <c r="D398" s="9">
        <v>0</v>
      </c>
      <c r="E398" s="9">
        <v>0</v>
      </c>
      <c r="F398" s="9">
        <v>88.3</v>
      </c>
      <c r="G398" s="9">
        <v>1576.8</v>
      </c>
      <c r="H398" s="9">
        <v>897.1</v>
      </c>
      <c r="I398" s="9">
        <v>0</v>
      </c>
      <c r="J398" s="9">
        <v>381.2</v>
      </c>
      <c r="K398" s="9">
        <v>141.9</v>
      </c>
      <c r="L398" s="9">
        <v>76.400000000000006</v>
      </c>
      <c r="M398" s="9">
        <v>192</v>
      </c>
      <c r="N398" s="9">
        <v>207.5</v>
      </c>
      <c r="O398" s="9">
        <v>0</v>
      </c>
      <c r="P398" s="9">
        <v>0</v>
      </c>
      <c r="Q398" s="9">
        <v>208.4</v>
      </c>
      <c r="R398" s="9">
        <v>0</v>
      </c>
      <c r="S398" s="9">
        <v>370.3</v>
      </c>
      <c r="T398" s="9">
        <v>1540.4</v>
      </c>
      <c r="U398" s="9">
        <v>577.79999999999995</v>
      </c>
      <c r="V398" s="9">
        <v>687</v>
      </c>
      <c r="W398" s="9">
        <v>206.5</v>
      </c>
      <c r="X398" s="9">
        <v>10</v>
      </c>
      <c r="Y398" s="9">
        <v>1202.9000000000001</v>
      </c>
      <c r="Z398" s="9">
        <v>837.1</v>
      </c>
      <c r="AA398" s="9">
        <v>274.8</v>
      </c>
      <c r="AB398" s="9">
        <v>145.6</v>
      </c>
      <c r="AC398" s="9">
        <v>515.9</v>
      </c>
      <c r="AD398" s="9">
        <v>243.8</v>
      </c>
      <c r="AE398" s="9">
        <v>10637.5</v>
      </c>
      <c r="AF398" s="9">
        <v>9000</v>
      </c>
      <c r="AG398" s="9">
        <v>-1637.5</v>
      </c>
      <c r="AH398" s="9">
        <v>-18.190000000000001</v>
      </c>
    </row>
    <row r="399" spans="1:34" ht="15.75" thickBot="1" x14ac:dyDescent="0.3">
      <c r="A399" s="8" t="s">
        <v>189</v>
      </c>
      <c r="B399" s="9">
        <v>0</v>
      </c>
      <c r="C399" s="9">
        <v>282.10000000000002</v>
      </c>
      <c r="D399" s="9">
        <v>0</v>
      </c>
      <c r="E399" s="9">
        <v>0</v>
      </c>
      <c r="F399" s="9">
        <v>207.5</v>
      </c>
      <c r="G399" s="9">
        <v>1576.8</v>
      </c>
      <c r="H399" s="9">
        <v>0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207.5</v>
      </c>
      <c r="O399" s="9">
        <v>0</v>
      </c>
      <c r="P399" s="9">
        <v>0</v>
      </c>
      <c r="Q399" s="9">
        <v>0</v>
      </c>
      <c r="R399" s="9">
        <v>0</v>
      </c>
      <c r="S399" s="9">
        <v>0</v>
      </c>
      <c r="T399" s="9">
        <v>0</v>
      </c>
      <c r="U399" s="9">
        <v>0</v>
      </c>
      <c r="V399" s="9">
        <v>0</v>
      </c>
      <c r="W399" s="9">
        <v>891.7</v>
      </c>
      <c r="X399" s="9">
        <v>1454.9</v>
      </c>
      <c r="Y399" s="9">
        <v>1202.9000000000001</v>
      </c>
      <c r="Z399" s="9">
        <v>3179.1</v>
      </c>
      <c r="AA399" s="9">
        <v>890.8</v>
      </c>
      <c r="AB399" s="9">
        <v>510.4</v>
      </c>
      <c r="AC399" s="9">
        <v>0</v>
      </c>
      <c r="AD399" s="9">
        <v>797.1</v>
      </c>
      <c r="AE399" s="9">
        <v>11200.7</v>
      </c>
      <c r="AF399" s="9">
        <v>11000</v>
      </c>
      <c r="AG399" s="9">
        <v>-200.7</v>
      </c>
      <c r="AH399" s="9">
        <v>-1.82</v>
      </c>
    </row>
    <row r="400" spans="1:34" ht="15.75" thickBot="1" x14ac:dyDescent="0.3">
      <c r="A400" s="8" t="s">
        <v>190</v>
      </c>
      <c r="B400" s="9">
        <v>0</v>
      </c>
      <c r="C400" s="9">
        <v>255.7</v>
      </c>
      <c r="D400" s="9">
        <v>0</v>
      </c>
      <c r="E400" s="9">
        <v>0</v>
      </c>
      <c r="F400" s="9">
        <v>207.5</v>
      </c>
      <c r="G400" s="9">
        <v>1576.8</v>
      </c>
      <c r="H400" s="9">
        <v>537.70000000000005</v>
      </c>
      <c r="I400" s="9">
        <v>0</v>
      </c>
      <c r="J400" s="9">
        <v>0</v>
      </c>
      <c r="K400" s="9">
        <v>0</v>
      </c>
      <c r="L400" s="9">
        <v>0</v>
      </c>
      <c r="M400" s="9">
        <v>192</v>
      </c>
      <c r="N400" s="9">
        <v>207.5</v>
      </c>
      <c r="O400" s="9">
        <v>0</v>
      </c>
      <c r="P400" s="9">
        <v>419.5</v>
      </c>
      <c r="Q400" s="9">
        <v>208.4</v>
      </c>
      <c r="R400" s="9">
        <v>0</v>
      </c>
      <c r="S400" s="9">
        <v>20.9</v>
      </c>
      <c r="T400" s="9">
        <v>952.6</v>
      </c>
      <c r="U400" s="9">
        <v>0</v>
      </c>
      <c r="V400" s="9">
        <v>687</v>
      </c>
      <c r="W400" s="9">
        <v>686.1</v>
      </c>
      <c r="X400" s="9">
        <v>10</v>
      </c>
      <c r="Y400" s="9">
        <v>1202.9000000000001</v>
      </c>
      <c r="Z400" s="9">
        <v>1920.8</v>
      </c>
      <c r="AA400" s="9">
        <v>890.8</v>
      </c>
      <c r="AB400" s="9">
        <v>145.6</v>
      </c>
      <c r="AC400" s="9">
        <v>0</v>
      </c>
      <c r="AD400" s="9">
        <v>797.1</v>
      </c>
      <c r="AE400" s="9">
        <v>10918.6</v>
      </c>
      <c r="AF400" s="9">
        <v>12000</v>
      </c>
      <c r="AG400" s="9">
        <v>1081.4000000000001</v>
      </c>
      <c r="AH400" s="9">
        <v>9.01</v>
      </c>
    </row>
    <row r="401" spans="1:34" ht="15.75" thickBot="1" x14ac:dyDescent="0.3">
      <c r="A401" s="8" t="s">
        <v>191</v>
      </c>
      <c r="B401" s="9">
        <v>0</v>
      </c>
      <c r="C401" s="9">
        <v>0</v>
      </c>
      <c r="D401" s="9">
        <v>0</v>
      </c>
      <c r="E401" s="9">
        <v>0</v>
      </c>
      <c r="F401" s="9">
        <v>88.3</v>
      </c>
      <c r="G401" s="9">
        <v>1576.8</v>
      </c>
      <c r="H401" s="9">
        <v>537.70000000000005</v>
      </c>
      <c r="I401" s="9">
        <v>0</v>
      </c>
      <c r="J401" s="9">
        <v>381.2</v>
      </c>
      <c r="K401" s="9">
        <v>141.9</v>
      </c>
      <c r="L401" s="9">
        <v>485.9</v>
      </c>
      <c r="M401" s="9">
        <v>360.3</v>
      </c>
      <c r="N401" s="9">
        <v>0</v>
      </c>
      <c r="O401" s="9">
        <v>0</v>
      </c>
      <c r="P401" s="9">
        <v>419.5</v>
      </c>
      <c r="Q401" s="9">
        <v>208.4</v>
      </c>
      <c r="R401" s="9">
        <v>0</v>
      </c>
      <c r="S401" s="9">
        <v>492.2</v>
      </c>
      <c r="T401" s="9">
        <v>1540.4</v>
      </c>
      <c r="U401" s="9">
        <v>577.79999999999995</v>
      </c>
      <c r="V401" s="9">
        <v>687</v>
      </c>
      <c r="W401" s="9">
        <v>891.7</v>
      </c>
      <c r="X401" s="9">
        <v>10</v>
      </c>
      <c r="Y401" s="9">
        <v>0</v>
      </c>
      <c r="Z401" s="9">
        <v>1338.4</v>
      </c>
      <c r="AA401" s="9">
        <v>274.8</v>
      </c>
      <c r="AB401" s="9">
        <v>145.6</v>
      </c>
      <c r="AC401" s="9">
        <v>515.9</v>
      </c>
      <c r="AD401" s="9">
        <v>243.8</v>
      </c>
      <c r="AE401" s="9">
        <v>10917.7</v>
      </c>
      <c r="AF401" s="9">
        <v>12000</v>
      </c>
      <c r="AG401" s="9">
        <v>1082.3</v>
      </c>
      <c r="AH401" s="9">
        <v>9.02</v>
      </c>
    </row>
    <row r="402" spans="1:34" ht="15.75" thickBot="1" x14ac:dyDescent="0.3">
      <c r="A402" s="8" t="s">
        <v>192</v>
      </c>
      <c r="B402" s="9">
        <v>0</v>
      </c>
      <c r="C402" s="9">
        <v>255.7</v>
      </c>
      <c r="D402" s="9">
        <v>0</v>
      </c>
      <c r="E402" s="9">
        <v>0</v>
      </c>
      <c r="F402" s="9">
        <v>88.3</v>
      </c>
      <c r="G402" s="9">
        <v>1576.8</v>
      </c>
      <c r="H402" s="9">
        <v>897.1</v>
      </c>
      <c r="I402" s="9">
        <v>0</v>
      </c>
      <c r="J402" s="9">
        <v>0</v>
      </c>
      <c r="K402" s="9">
        <v>0</v>
      </c>
      <c r="L402" s="9">
        <v>76.400000000000006</v>
      </c>
      <c r="M402" s="9">
        <v>0</v>
      </c>
      <c r="N402" s="9">
        <v>207.5</v>
      </c>
      <c r="O402" s="9">
        <v>0</v>
      </c>
      <c r="P402" s="9">
        <v>419.5</v>
      </c>
      <c r="Q402" s="9">
        <v>208.4</v>
      </c>
      <c r="R402" s="9">
        <v>0</v>
      </c>
      <c r="S402" s="9">
        <v>20.9</v>
      </c>
      <c r="T402" s="9">
        <v>952.6</v>
      </c>
      <c r="U402" s="9">
        <v>577.79999999999995</v>
      </c>
      <c r="V402" s="9">
        <v>343.9</v>
      </c>
      <c r="W402" s="9">
        <v>0</v>
      </c>
      <c r="X402" s="9">
        <v>10</v>
      </c>
      <c r="Y402" s="9">
        <v>1202.9000000000001</v>
      </c>
      <c r="Z402" s="9">
        <v>1338.4</v>
      </c>
      <c r="AA402" s="9">
        <v>890.8</v>
      </c>
      <c r="AB402" s="9">
        <v>145.6</v>
      </c>
      <c r="AC402" s="9">
        <v>0</v>
      </c>
      <c r="AD402" s="9">
        <v>797.1</v>
      </c>
      <c r="AE402" s="9">
        <v>10009.6</v>
      </c>
      <c r="AF402" s="9">
        <v>11000</v>
      </c>
      <c r="AG402" s="9">
        <v>990.4</v>
      </c>
      <c r="AH402" s="9">
        <v>9</v>
      </c>
    </row>
    <row r="403" spans="1:34" ht="15.75" thickBot="1" x14ac:dyDescent="0.3">
      <c r="A403" s="8" t="s">
        <v>193</v>
      </c>
      <c r="B403" s="9">
        <v>0</v>
      </c>
      <c r="C403" s="9">
        <v>282.10000000000002</v>
      </c>
      <c r="D403" s="9">
        <v>0</v>
      </c>
      <c r="E403" s="9">
        <v>0</v>
      </c>
      <c r="F403" s="9">
        <v>207.5</v>
      </c>
      <c r="G403" s="9">
        <v>1576.8</v>
      </c>
      <c r="H403" s="9">
        <v>0</v>
      </c>
      <c r="I403" s="9">
        <v>0</v>
      </c>
      <c r="J403" s="9">
        <v>0</v>
      </c>
      <c r="K403" s="9">
        <v>0</v>
      </c>
      <c r="L403" s="9">
        <v>0</v>
      </c>
      <c r="M403" s="9">
        <v>0</v>
      </c>
      <c r="N403" s="9">
        <v>207.5</v>
      </c>
      <c r="O403" s="9">
        <v>0</v>
      </c>
      <c r="P403" s="9">
        <v>419.5</v>
      </c>
      <c r="Q403" s="9">
        <v>208.4</v>
      </c>
      <c r="R403" s="9">
        <v>0</v>
      </c>
      <c r="S403" s="9">
        <v>0</v>
      </c>
      <c r="T403" s="9">
        <v>0</v>
      </c>
      <c r="U403" s="9">
        <v>0</v>
      </c>
      <c r="V403" s="9">
        <v>0</v>
      </c>
      <c r="W403" s="9">
        <v>891.7</v>
      </c>
      <c r="X403" s="9">
        <v>1454.9</v>
      </c>
      <c r="Y403" s="9">
        <v>1202.9000000000001</v>
      </c>
      <c r="Z403" s="9">
        <v>3179.1</v>
      </c>
      <c r="AA403" s="9">
        <v>890.8</v>
      </c>
      <c r="AB403" s="9">
        <v>510.4</v>
      </c>
      <c r="AC403" s="9">
        <v>0</v>
      </c>
      <c r="AD403" s="9">
        <v>797.1</v>
      </c>
      <c r="AE403" s="9">
        <v>11828.5</v>
      </c>
      <c r="AF403" s="9">
        <v>13000</v>
      </c>
      <c r="AG403" s="9">
        <v>1171.5</v>
      </c>
      <c r="AH403" s="9">
        <v>9.01</v>
      </c>
    </row>
    <row r="404" spans="1:34" ht="15.75" thickBot="1" x14ac:dyDescent="0.3">
      <c r="A404" s="8" t="s">
        <v>194</v>
      </c>
      <c r="B404" s="9">
        <v>0</v>
      </c>
      <c r="C404" s="9">
        <v>255.7</v>
      </c>
      <c r="D404" s="9">
        <v>0</v>
      </c>
      <c r="E404" s="9">
        <v>0</v>
      </c>
      <c r="F404" s="9">
        <v>88.3</v>
      </c>
      <c r="G404" s="9">
        <v>1576.8</v>
      </c>
      <c r="H404" s="9">
        <v>0</v>
      </c>
      <c r="I404" s="9">
        <v>0</v>
      </c>
      <c r="J404" s="9">
        <v>0</v>
      </c>
      <c r="K404" s="9">
        <v>0</v>
      </c>
      <c r="L404" s="9">
        <v>76.400000000000006</v>
      </c>
      <c r="M404" s="9">
        <v>0</v>
      </c>
      <c r="N404" s="9">
        <v>207.5</v>
      </c>
      <c r="O404" s="9">
        <v>0</v>
      </c>
      <c r="P404" s="9">
        <v>419.5</v>
      </c>
      <c r="Q404" s="9">
        <v>0</v>
      </c>
      <c r="R404" s="9">
        <v>0</v>
      </c>
      <c r="S404" s="9">
        <v>20.9</v>
      </c>
      <c r="T404" s="9">
        <v>0</v>
      </c>
      <c r="U404" s="9">
        <v>0</v>
      </c>
      <c r="V404" s="9">
        <v>343.9</v>
      </c>
      <c r="W404" s="9">
        <v>2150.1</v>
      </c>
      <c r="X404" s="9">
        <v>10</v>
      </c>
      <c r="Y404" s="9">
        <v>1202.9000000000001</v>
      </c>
      <c r="Z404" s="9">
        <v>1920.8</v>
      </c>
      <c r="AA404" s="9">
        <v>890.8</v>
      </c>
      <c r="AB404" s="9">
        <v>145.6</v>
      </c>
      <c r="AC404" s="9">
        <v>0</v>
      </c>
      <c r="AD404" s="9">
        <v>797.1</v>
      </c>
      <c r="AE404" s="9">
        <v>10106.1</v>
      </c>
      <c r="AF404" s="9">
        <v>11000</v>
      </c>
      <c r="AG404" s="9">
        <v>893.9</v>
      </c>
      <c r="AH404" s="9">
        <v>8.1300000000000008</v>
      </c>
    </row>
    <row r="405" spans="1:34" ht="15.75" thickBot="1" x14ac:dyDescent="0.3">
      <c r="A405" s="8" t="s">
        <v>195</v>
      </c>
      <c r="B405" s="9">
        <v>0</v>
      </c>
      <c r="C405" s="9">
        <v>0</v>
      </c>
      <c r="D405" s="9">
        <v>0</v>
      </c>
      <c r="E405" s="9">
        <v>0</v>
      </c>
      <c r="F405" s="9">
        <v>88.3</v>
      </c>
      <c r="G405" s="9">
        <v>569.6</v>
      </c>
      <c r="H405" s="9">
        <v>897.1</v>
      </c>
      <c r="I405" s="9">
        <v>985.4</v>
      </c>
      <c r="J405" s="9">
        <v>381.2</v>
      </c>
      <c r="K405" s="9">
        <v>141.9</v>
      </c>
      <c r="L405" s="9">
        <v>485.9</v>
      </c>
      <c r="M405" s="9">
        <v>360.3</v>
      </c>
      <c r="N405" s="9">
        <v>0</v>
      </c>
      <c r="O405" s="9">
        <v>0</v>
      </c>
      <c r="P405" s="9">
        <v>0</v>
      </c>
      <c r="Q405" s="9">
        <v>208.4</v>
      </c>
      <c r="R405" s="9">
        <v>155.6</v>
      </c>
      <c r="S405" s="9">
        <v>492.2</v>
      </c>
      <c r="T405" s="9">
        <v>1540.4</v>
      </c>
      <c r="U405" s="9">
        <v>577.79999999999995</v>
      </c>
      <c r="V405" s="9">
        <v>1294.8</v>
      </c>
      <c r="W405" s="9">
        <v>0</v>
      </c>
      <c r="X405" s="9">
        <v>0</v>
      </c>
      <c r="Y405" s="9">
        <v>0</v>
      </c>
      <c r="Z405" s="9">
        <v>0</v>
      </c>
      <c r="AA405" s="9">
        <v>274.8</v>
      </c>
      <c r="AB405" s="9">
        <v>0</v>
      </c>
      <c r="AC405" s="9">
        <v>579.6</v>
      </c>
      <c r="AD405" s="9">
        <v>243.8</v>
      </c>
      <c r="AE405" s="9">
        <v>9277.2000000000007</v>
      </c>
      <c r="AF405" s="9">
        <v>8000</v>
      </c>
      <c r="AG405" s="9">
        <v>-1277.2</v>
      </c>
      <c r="AH405" s="9">
        <v>-15.97</v>
      </c>
    </row>
    <row r="406" spans="1:34" ht="15.75" thickBot="1" x14ac:dyDescent="0.3">
      <c r="A406" s="8" t="s">
        <v>196</v>
      </c>
      <c r="B406" s="9">
        <v>0</v>
      </c>
      <c r="C406" s="9">
        <v>0</v>
      </c>
      <c r="D406" s="9">
        <v>0</v>
      </c>
      <c r="E406" s="9">
        <v>0</v>
      </c>
      <c r="F406" s="9">
        <v>88.3</v>
      </c>
      <c r="G406" s="9">
        <v>0</v>
      </c>
      <c r="H406" s="9">
        <v>537.70000000000005</v>
      </c>
      <c r="I406" s="9">
        <v>985.4</v>
      </c>
      <c r="J406" s="9">
        <v>381.2</v>
      </c>
      <c r="K406" s="9">
        <v>141.9</v>
      </c>
      <c r="L406" s="9">
        <v>76.400000000000006</v>
      </c>
      <c r="M406" s="9">
        <v>360.3</v>
      </c>
      <c r="N406" s="9">
        <v>0</v>
      </c>
      <c r="O406" s="9">
        <v>0</v>
      </c>
      <c r="P406" s="9">
        <v>0</v>
      </c>
      <c r="Q406" s="9">
        <v>208.4</v>
      </c>
      <c r="R406" s="9">
        <v>414</v>
      </c>
      <c r="S406" s="9">
        <v>492.2</v>
      </c>
      <c r="T406" s="9">
        <v>1540.4</v>
      </c>
      <c r="U406" s="9">
        <v>577.79999999999995</v>
      </c>
      <c r="V406" s="9">
        <v>1294.8</v>
      </c>
      <c r="W406" s="9">
        <v>686.1</v>
      </c>
      <c r="X406" s="9">
        <v>0</v>
      </c>
      <c r="Y406" s="9">
        <v>1202.9000000000001</v>
      </c>
      <c r="Z406" s="9">
        <v>0</v>
      </c>
      <c r="AA406" s="9">
        <v>274.8</v>
      </c>
      <c r="AB406" s="9">
        <v>0</v>
      </c>
      <c r="AC406" s="9">
        <v>579.6</v>
      </c>
      <c r="AD406" s="9">
        <v>243.8</v>
      </c>
      <c r="AE406" s="9">
        <v>10086.1</v>
      </c>
      <c r="AF406" s="9">
        <v>8000</v>
      </c>
      <c r="AG406" s="9">
        <v>-2086.1</v>
      </c>
      <c r="AH406" s="9">
        <v>-26.08</v>
      </c>
    </row>
    <row r="407" spans="1:34" ht="15.75" thickBot="1" x14ac:dyDescent="0.3">
      <c r="A407" s="8" t="s">
        <v>197</v>
      </c>
      <c r="B407" s="9">
        <v>0</v>
      </c>
      <c r="C407" s="9">
        <v>282.10000000000002</v>
      </c>
      <c r="D407" s="9">
        <v>0</v>
      </c>
      <c r="E407" s="9">
        <v>0</v>
      </c>
      <c r="F407" s="9">
        <v>88.3</v>
      </c>
      <c r="G407" s="9">
        <v>1576.8</v>
      </c>
      <c r="H407" s="9">
        <v>897.1</v>
      </c>
      <c r="I407" s="9">
        <v>0</v>
      </c>
      <c r="J407" s="9">
        <v>381.2</v>
      </c>
      <c r="K407" s="9">
        <v>0</v>
      </c>
      <c r="L407" s="9">
        <v>76.400000000000006</v>
      </c>
      <c r="M407" s="9">
        <v>0</v>
      </c>
      <c r="N407" s="9">
        <v>207.5</v>
      </c>
      <c r="O407" s="9">
        <v>0</v>
      </c>
      <c r="P407" s="9">
        <v>419.5</v>
      </c>
      <c r="Q407" s="9">
        <v>208.4</v>
      </c>
      <c r="R407" s="9">
        <v>0</v>
      </c>
      <c r="S407" s="9">
        <v>20.9</v>
      </c>
      <c r="T407" s="9">
        <v>0</v>
      </c>
      <c r="U407" s="9">
        <v>577.79999999999995</v>
      </c>
      <c r="V407" s="9">
        <v>343.9</v>
      </c>
      <c r="W407" s="9">
        <v>206.5</v>
      </c>
      <c r="X407" s="9">
        <v>381.2</v>
      </c>
      <c r="Y407" s="9">
        <v>1202.9000000000001</v>
      </c>
      <c r="Z407" s="9">
        <v>1920.8</v>
      </c>
      <c r="AA407" s="9">
        <v>274.8</v>
      </c>
      <c r="AB407" s="9">
        <v>145.6</v>
      </c>
      <c r="AC407" s="9">
        <v>0</v>
      </c>
      <c r="AD407" s="9">
        <v>797.1</v>
      </c>
      <c r="AE407" s="9">
        <v>10008.700000000001</v>
      </c>
      <c r="AF407" s="9">
        <v>11000</v>
      </c>
      <c r="AG407" s="9">
        <v>991.3</v>
      </c>
      <c r="AH407" s="9">
        <v>9.01</v>
      </c>
    </row>
    <row r="408" spans="1:34" ht="15.75" thickBot="1" x14ac:dyDescent="0.3">
      <c r="A408" s="8" t="s">
        <v>198</v>
      </c>
      <c r="B408" s="9">
        <v>0</v>
      </c>
      <c r="C408" s="9">
        <v>282.10000000000002</v>
      </c>
      <c r="D408" s="9">
        <v>0</v>
      </c>
      <c r="E408" s="9">
        <v>0</v>
      </c>
      <c r="F408" s="9">
        <v>88.3</v>
      </c>
      <c r="G408" s="9">
        <v>1576.8</v>
      </c>
      <c r="H408" s="9">
        <v>897.1</v>
      </c>
      <c r="I408" s="9">
        <v>0</v>
      </c>
      <c r="J408" s="9">
        <v>0</v>
      </c>
      <c r="K408" s="9">
        <v>141.9</v>
      </c>
      <c r="L408" s="9">
        <v>76.400000000000006</v>
      </c>
      <c r="M408" s="9">
        <v>192</v>
      </c>
      <c r="N408" s="9">
        <v>207.5</v>
      </c>
      <c r="O408" s="9">
        <v>0</v>
      </c>
      <c r="P408" s="9">
        <v>419.5</v>
      </c>
      <c r="Q408" s="9">
        <v>208.4</v>
      </c>
      <c r="R408" s="9">
        <v>0</v>
      </c>
      <c r="S408" s="9">
        <v>20.9</v>
      </c>
      <c r="T408" s="9">
        <v>952.6</v>
      </c>
      <c r="U408" s="9">
        <v>577.79999999999995</v>
      </c>
      <c r="V408" s="9">
        <v>687</v>
      </c>
      <c r="W408" s="9">
        <v>206.5</v>
      </c>
      <c r="X408" s="9">
        <v>10</v>
      </c>
      <c r="Y408" s="9">
        <v>1202.9000000000001</v>
      </c>
      <c r="Z408" s="9">
        <v>1338.4</v>
      </c>
      <c r="AA408" s="9">
        <v>890.8</v>
      </c>
      <c r="AB408" s="9">
        <v>145.6</v>
      </c>
      <c r="AC408" s="9">
        <v>0</v>
      </c>
      <c r="AD408" s="9">
        <v>797.1</v>
      </c>
      <c r="AE408" s="9">
        <v>10919.5</v>
      </c>
      <c r="AF408" s="9">
        <v>12000</v>
      </c>
      <c r="AG408" s="9">
        <v>1080.5</v>
      </c>
      <c r="AH408" s="9">
        <v>9</v>
      </c>
    </row>
    <row r="409" spans="1:34" ht="15.75" thickBot="1" x14ac:dyDescent="0.3">
      <c r="A409" s="8" t="s">
        <v>199</v>
      </c>
      <c r="B409" s="9">
        <v>0</v>
      </c>
      <c r="C409" s="9">
        <v>255.7</v>
      </c>
      <c r="D409" s="9">
        <v>0</v>
      </c>
      <c r="E409" s="9">
        <v>0</v>
      </c>
      <c r="F409" s="9">
        <v>88.3</v>
      </c>
      <c r="G409" s="9">
        <v>1576.8</v>
      </c>
      <c r="H409" s="9">
        <v>978.1</v>
      </c>
      <c r="I409" s="9">
        <v>0</v>
      </c>
      <c r="J409" s="9">
        <v>381.2</v>
      </c>
      <c r="K409" s="9">
        <v>0</v>
      </c>
      <c r="L409" s="9">
        <v>76.400000000000006</v>
      </c>
      <c r="M409" s="9">
        <v>360.3</v>
      </c>
      <c r="N409" s="9">
        <v>207.5</v>
      </c>
      <c r="O409" s="9">
        <v>0</v>
      </c>
      <c r="P409" s="9">
        <v>419.5</v>
      </c>
      <c r="Q409" s="9">
        <v>208.4</v>
      </c>
      <c r="R409" s="9">
        <v>0</v>
      </c>
      <c r="S409" s="9">
        <v>370.3</v>
      </c>
      <c r="T409" s="9">
        <v>952.6</v>
      </c>
      <c r="U409" s="9">
        <v>577.79999999999995</v>
      </c>
      <c r="V409" s="9">
        <v>687</v>
      </c>
      <c r="W409" s="9">
        <v>0</v>
      </c>
      <c r="X409" s="9">
        <v>10</v>
      </c>
      <c r="Y409" s="9">
        <v>1202.9000000000001</v>
      </c>
      <c r="Z409" s="9">
        <v>1338.4</v>
      </c>
      <c r="AA409" s="9">
        <v>890.8</v>
      </c>
      <c r="AB409" s="9">
        <v>145.6</v>
      </c>
      <c r="AC409" s="9">
        <v>515.9</v>
      </c>
      <c r="AD409" s="9">
        <v>243.8</v>
      </c>
      <c r="AE409" s="9">
        <v>11487.3</v>
      </c>
      <c r="AF409" s="9">
        <v>11000</v>
      </c>
      <c r="AG409" s="9">
        <v>-487.3</v>
      </c>
      <c r="AH409" s="9">
        <v>-4.43</v>
      </c>
    </row>
    <row r="410" spans="1:34" ht="15.75" thickBot="1" x14ac:dyDescent="0.3">
      <c r="A410" s="8" t="s">
        <v>200</v>
      </c>
      <c r="B410" s="9">
        <v>0</v>
      </c>
      <c r="C410" s="9">
        <v>282.10000000000002</v>
      </c>
      <c r="D410" s="9">
        <v>0</v>
      </c>
      <c r="E410" s="9">
        <v>0</v>
      </c>
      <c r="F410" s="9">
        <v>207.5</v>
      </c>
      <c r="G410" s="9">
        <v>1576.8</v>
      </c>
      <c r="H410" s="9">
        <v>0</v>
      </c>
      <c r="I410" s="9">
        <v>0</v>
      </c>
      <c r="J410" s="9">
        <v>0</v>
      </c>
      <c r="K410" s="9">
        <v>0</v>
      </c>
      <c r="L410" s="9">
        <v>0</v>
      </c>
      <c r="M410" s="9">
        <v>0</v>
      </c>
      <c r="N410" s="9">
        <v>273</v>
      </c>
      <c r="O410" s="9">
        <v>0</v>
      </c>
      <c r="P410" s="9">
        <v>419.5</v>
      </c>
      <c r="Q410" s="9">
        <v>0</v>
      </c>
      <c r="R410" s="9">
        <v>0</v>
      </c>
      <c r="S410" s="9">
        <v>0</v>
      </c>
      <c r="T410" s="9">
        <v>0</v>
      </c>
      <c r="U410" s="9">
        <v>0</v>
      </c>
      <c r="V410" s="9">
        <v>0</v>
      </c>
      <c r="W410" s="9">
        <v>2526.8000000000002</v>
      </c>
      <c r="X410" s="9">
        <v>381.2</v>
      </c>
      <c r="Y410" s="9">
        <v>1202.9000000000001</v>
      </c>
      <c r="Z410" s="9">
        <v>3179.1</v>
      </c>
      <c r="AA410" s="9">
        <v>890.8</v>
      </c>
      <c r="AB410" s="9">
        <v>510.4</v>
      </c>
      <c r="AC410" s="9">
        <v>0</v>
      </c>
      <c r="AD410" s="9">
        <v>797.1</v>
      </c>
      <c r="AE410" s="9">
        <v>12247</v>
      </c>
      <c r="AF410" s="9">
        <v>11000</v>
      </c>
      <c r="AG410" s="9">
        <v>-1247</v>
      </c>
      <c r="AH410" s="9">
        <v>-11.34</v>
      </c>
    </row>
    <row r="411" spans="1:34" ht="15.75" thickBot="1" x14ac:dyDescent="0.3">
      <c r="A411" s="8" t="s">
        <v>201</v>
      </c>
      <c r="B411" s="9">
        <v>0</v>
      </c>
      <c r="C411" s="9">
        <v>282.10000000000002</v>
      </c>
      <c r="D411" s="9">
        <v>0</v>
      </c>
      <c r="E411" s="9">
        <v>0</v>
      </c>
      <c r="F411" s="9">
        <v>88.3</v>
      </c>
      <c r="G411" s="9">
        <v>1576.8</v>
      </c>
      <c r="H411" s="9">
        <v>897.1</v>
      </c>
      <c r="I411" s="9">
        <v>0</v>
      </c>
      <c r="J411" s="9">
        <v>381.2</v>
      </c>
      <c r="K411" s="9">
        <v>0</v>
      </c>
      <c r="L411" s="9">
        <v>76.400000000000006</v>
      </c>
      <c r="M411" s="9">
        <v>0</v>
      </c>
      <c r="N411" s="9">
        <v>207.5</v>
      </c>
      <c r="O411" s="9">
        <v>0</v>
      </c>
      <c r="P411" s="9">
        <v>0</v>
      </c>
      <c r="Q411" s="9">
        <v>208.4</v>
      </c>
      <c r="R411" s="9">
        <v>0</v>
      </c>
      <c r="S411" s="9">
        <v>492.2</v>
      </c>
      <c r="T411" s="9">
        <v>952.6</v>
      </c>
      <c r="U411" s="9">
        <v>577.79999999999995</v>
      </c>
      <c r="V411" s="9">
        <v>343.9</v>
      </c>
      <c r="W411" s="9">
        <v>206.5</v>
      </c>
      <c r="X411" s="9">
        <v>10</v>
      </c>
      <c r="Y411" s="9">
        <v>1202.9000000000001</v>
      </c>
      <c r="Z411" s="9">
        <v>1833.4</v>
      </c>
      <c r="AA411" s="9">
        <v>274.8</v>
      </c>
      <c r="AB411" s="9">
        <v>510.4</v>
      </c>
      <c r="AC411" s="9">
        <v>0</v>
      </c>
      <c r="AD411" s="9">
        <v>797.1</v>
      </c>
      <c r="AE411" s="9">
        <v>10919.5</v>
      </c>
      <c r="AF411" s="9">
        <v>12000</v>
      </c>
      <c r="AG411" s="9">
        <v>1080.5</v>
      </c>
      <c r="AH411" s="9">
        <v>9</v>
      </c>
    </row>
    <row r="412" spans="1:34" ht="15.75" thickBot="1" x14ac:dyDescent="0.3">
      <c r="A412" s="8" t="s">
        <v>202</v>
      </c>
      <c r="B412" s="9">
        <v>0</v>
      </c>
      <c r="C412" s="9">
        <v>0</v>
      </c>
      <c r="D412" s="9">
        <v>0</v>
      </c>
      <c r="E412" s="9">
        <v>0</v>
      </c>
      <c r="F412" s="9">
        <v>88.3</v>
      </c>
      <c r="G412" s="9">
        <v>1576.8</v>
      </c>
      <c r="H412" s="9">
        <v>537.70000000000005</v>
      </c>
      <c r="I412" s="9">
        <v>985.4</v>
      </c>
      <c r="J412" s="9">
        <v>0</v>
      </c>
      <c r="K412" s="9">
        <v>141.9</v>
      </c>
      <c r="L412" s="9">
        <v>76.400000000000006</v>
      </c>
      <c r="M412" s="9">
        <v>360.3</v>
      </c>
      <c r="N412" s="9">
        <v>207.5</v>
      </c>
      <c r="O412" s="9">
        <v>0</v>
      </c>
      <c r="P412" s="9">
        <v>419.5</v>
      </c>
      <c r="Q412" s="9">
        <v>208.4</v>
      </c>
      <c r="R412" s="9">
        <v>155.6</v>
      </c>
      <c r="S412" s="9">
        <v>20.9</v>
      </c>
      <c r="T412" s="9">
        <v>1540.4</v>
      </c>
      <c r="U412" s="9">
        <v>577.79999999999995</v>
      </c>
      <c r="V412" s="9">
        <v>687</v>
      </c>
      <c r="W412" s="9">
        <v>686.1</v>
      </c>
      <c r="X412" s="9">
        <v>10</v>
      </c>
      <c r="Y412" s="9">
        <v>1202.9000000000001</v>
      </c>
      <c r="Z412" s="9">
        <v>0</v>
      </c>
      <c r="AA412" s="9">
        <v>890.8</v>
      </c>
      <c r="AB412" s="9">
        <v>145.6</v>
      </c>
      <c r="AC412" s="9">
        <v>515.9</v>
      </c>
      <c r="AD412" s="9">
        <v>243.8</v>
      </c>
      <c r="AE412" s="9">
        <v>11278.9</v>
      </c>
      <c r="AF412" s="9">
        <v>8000</v>
      </c>
      <c r="AG412" s="9">
        <v>-3278.9</v>
      </c>
      <c r="AH412" s="9">
        <v>-40.99</v>
      </c>
    </row>
    <row r="413" spans="1:34" ht="15.75" thickBot="1" x14ac:dyDescent="0.3">
      <c r="A413" s="8" t="s">
        <v>203</v>
      </c>
      <c r="B413" s="9">
        <v>0</v>
      </c>
      <c r="C413" s="9">
        <v>282.10000000000002</v>
      </c>
      <c r="D413" s="9">
        <v>0</v>
      </c>
      <c r="E413" s="9">
        <v>0</v>
      </c>
      <c r="F413" s="9">
        <v>207.5</v>
      </c>
      <c r="G413" s="9">
        <v>1576.8</v>
      </c>
      <c r="H413" s="9">
        <v>0</v>
      </c>
      <c r="I413" s="9">
        <v>0</v>
      </c>
      <c r="J413" s="9">
        <v>0</v>
      </c>
      <c r="K413" s="9">
        <v>0</v>
      </c>
      <c r="L413" s="9">
        <v>0</v>
      </c>
      <c r="M413" s="9">
        <v>0</v>
      </c>
      <c r="N413" s="9">
        <v>273</v>
      </c>
      <c r="O413" s="9">
        <v>0</v>
      </c>
      <c r="P413" s="9">
        <v>419.5</v>
      </c>
      <c r="Q413" s="9">
        <v>0</v>
      </c>
      <c r="R413" s="9">
        <v>0</v>
      </c>
      <c r="S413" s="9">
        <v>0</v>
      </c>
      <c r="T413" s="9">
        <v>0</v>
      </c>
      <c r="U413" s="9">
        <v>0</v>
      </c>
      <c r="V413" s="9">
        <v>0</v>
      </c>
      <c r="W413" s="9">
        <v>2150.1</v>
      </c>
      <c r="X413" s="9">
        <v>1454.9</v>
      </c>
      <c r="Y413" s="9">
        <v>1202.9000000000001</v>
      </c>
      <c r="Z413" s="9">
        <v>3179.1</v>
      </c>
      <c r="AA413" s="9">
        <v>1033.5999999999999</v>
      </c>
      <c r="AB413" s="9">
        <v>510.4</v>
      </c>
      <c r="AC413" s="9">
        <v>0</v>
      </c>
      <c r="AD413" s="9">
        <v>797.1</v>
      </c>
      <c r="AE413" s="9">
        <v>13086.9</v>
      </c>
      <c r="AF413" s="9">
        <v>11000</v>
      </c>
      <c r="AG413" s="9">
        <v>-2086.9</v>
      </c>
      <c r="AH413" s="9">
        <v>-18.97</v>
      </c>
    </row>
    <row r="414" spans="1:34" ht="15.75" thickBot="1" x14ac:dyDescent="0.3">
      <c r="A414" s="8" t="s">
        <v>204</v>
      </c>
      <c r="B414" s="9">
        <v>0</v>
      </c>
      <c r="C414" s="9">
        <v>255.7</v>
      </c>
      <c r="D414" s="9">
        <v>0</v>
      </c>
      <c r="E414" s="9">
        <v>0</v>
      </c>
      <c r="F414" s="9">
        <v>88.3</v>
      </c>
      <c r="G414" s="9">
        <v>569.6</v>
      </c>
      <c r="H414" s="9">
        <v>897.1</v>
      </c>
      <c r="I414" s="9">
        <v>0</v>
      </c>
      <c r="J414" s="9">
        <v>381.2</v>
      </c>
      <c r="K414" s="9">
        <v>141.9</v>
      </c>
      <c r="L414" s="9">
        <v>76.400000000000006</v>
      </c>
      <c r="M414" s="9">
        <v>360.3</v>
      </c>
      <c r="N414" s="9">
        <v>0</v>
      </c>
      <c r="O414" s="9">
        <v>0</v>
      </c>
      <c r="P414" s="9">
        <v>0</v>
      </c>
      <c r="Q414" s="9">
        <v>208.4</v>
      </c>
      <c r="R414" s="9">
        <v>0</v>
      </c>
      <c r="S414" s="9">
        <v>492.2</v>
      </c>
      <c r="T414" s="9">
        <v>1540.4</v>
      </c>
      <c r="U414" s="9">
        <v>577.79999999999995</v>
      </c>
      <c r="V414" s="9">
        <v>687</v>
      </c>
      <c r="W414" s="9">
        <v>0</v>
      </c>
      <c r="X414" s="9">
        <v>10</v>
      </c>
      <c r="Y414" s="9">
        <v>1202.9000000000001</v>
      </c>
      <c r="Z414" s="9">
        <v>1338.4</v>
      </c>
      <c r="AA414" s="9">
        <v>274.8</v>
      </c>
      <c r="AB414" s="9">
        <v>145.6</v>
      </c>
      <c r="AC414" s="9">
        <v>515.9</v>
      </c>
      <c r="AD414" s="9">
        <v>243.8</v>
      </c>
      <c r="AE414" s="9">
        <v>10007.799999999999</v>
      </c>
      <c r="AF414" s="9">
        <v>11000</v>
      </c>
      <c r="AG414" s="9">
        <v>992.2</v>
      </c>
      <c r="AH414" s="9">
        <v>9.02</v>
      </c>
    </row>
    <row r="415" spans="1:34" ht="15.75" thickBot="1" x14ac:dyDescent="0.3">
      <c r="A415" s="8" t="s">
        <v>205</v>
      </c>
      <c r="B415" s="9">
        <v>0</v>
      </c>
      <c r="C415" s="9">
        <v>0</v>
      </c>
      <c r="D415" s="9">
        <v>0</v>
      </c>
      <c r="E415" s="9">
        <v>0</v>
      </c>
      <c r="F415" s="9">
        <v>88.3</v>
      </c>
      <c r="G415" s="9">
        <v>1576.8</v>
      </c>
      <c r="H415" s="9">
        <v>537.70000000000005</v>
      </c>
      <c r="I415" s="9">
        <v>0</v>
      </c>
      <c r="J415" s="9">
        <v>0</v>
      </c>
      <c r="K415" s="9">
        <v>0</v>
      </c>
      <c r="L415" s="9">
        <v>0</v>
      </c>
      <c r="M415" s="9">
        <v>360.3</v>
      </c>
      <c r="N415" s="9">
        <v>207.5</v>
      </c>
      <c r="O415" s="9">
        <v>0</v>
      </c>
      <c r="P415" s="9">
        <v>419.5</v>
      </c>
      <c r="Q415" s="9">
        <v>208.4</v>
      </c>
      <c r="R415" s="9">
        <v>0</v>
      </c>
      <c r="S415" s="9">
        <v>20.9</v>
      </c>
      <c r="T415" s="9">
        <v>952.6</v>
      </c>
      <c r="U415" s="9">
        <v>0</v>
      </c>
      <c r="V415" s="9">
        <v>687</v>
      </c>
      <c r="W415" s="9">
        <v>891.7</v>
      </c>
      <c r="X415" s="9">
        <v>10</v>
      </c>
      <c r="Y415" s="9">
        <v>1202.9000000000001</v>
      </c>
      <c r="Z415" s="9">
        <v>1920.8</v>
      </c>
      <c r="AA415" s="9">
        <v>890.8</v>
      </c>
      <c r="AB415" s="9">
        <v>145.6</v>
      </c>
      <c r="AC415" s="9">
        <v>0</v>
      </c>
      <c r="AD415" s="9">
        <v>797.1</v>
      </c>
      <c r="AE415" s="9">
        <v>10917.7</v>
      </c>
      <c r="AF415" s="9">
        <v>12000</v>
      </c>
      <c r="AG415" s="9">
        <v>1082.3</v>
      </c>
      <c r="AH415" s="9">
        <v>9.02</v>
      </c>
    </row>
    <row r="416" spans="1:34" ht="15.75" thickBot="1" x14ac:dyDescent="0.3">
      <c r="A416" s="8" t="s">
        <v>206</v>
      </c>
      <c r="B416" s="9">
        <v>0</v>
      </c>
      <c r="C416" s="9">
        <v>282.10000000000002</v>
      </c>
      <c r="D416" s="9">
        <v>0</v>
      </c>
      <c r="E416" s="9">
        <v>0</v>
      </c>
      <c r="F416" s="9">
        <v>88.3</v>
      </c>
      <c r="G416" s="9">
        <v>569.6</v>
      </c>
      <c r="H416" s="9">
        <v>978.1</v>
      </c>
      <c r="I416" s="9">
        <v>0</v>
      </c>
      <c r="J416" s="9">
        <v>381.2</v>
      </c>
      <c r="K416" s="9">
        <v>0</v>
      </c>
      <c r="L416" s="9">
        <v>76.400000000000006</v>
      </c>
      <c r="M416" s="9">
        <v>360.3</v>
      </c>
      <c r="N416" s="9">
        <v>207.5</v>
      </c>
      <c r="O416" s="9">
        <v>0</v>
      </c>
      <c r="P416" s="9">
        <v>0</v>
      </c>
      <c r="Q416" s="9">
        <v>208.4</v>
      </c>
      <c r="R416" s="9">
        <v>0</v>
      </c>
      <c r="S416" s="9">
        <v>492.2</v>
      </c>
      <c r="T416" s="9">
        <v>952.6</v>
      </c>
      <c r="U416" s="9">
        <v>577.79999999999995</v>
      </c>
      <c r="V416" s="9">
        <v>687</v>
      </c>
      <c r="W416" s="9">
        <v>0</v>
      </c>
      <c r="X416" s="9">
        <v>10</v>
      </c>
      <c r="Y416" s="9">
        <v>1202.9000000000001</v>
      </c>
      <c r="Z416" s="9">
        <v>1338.4</v>
      </c>
      <c r="AA416" s="9">
        <v>274.8</v>
      </c>
      <c r="AB416" s="9">
        <v>0</v>
      </c>
      <c r="AC416" s="9">
        <v>515.9</v>
      </c>
      <c r="AD416" s="9">
        <v>243.8</v>
      </c>
      <c r="AE416" s="9">
        <v>9447.2999999999993</v>
      </c>
      <c r="AF416" s="9">
        <v>9000</v>
      </c>
      <c r="AG416" s="9">
        <v>-447.3</v>
      </c>
      <c r="AH416" s="9">
        <v>-4.97</v>
      </c>
    </row>
    <row r="417" spans="1:34" ht="15.75" thickBot="1" x14ac:dyDescent="0.3">
      <c r="A417" s="8" t="s">
        <v>207</v>
      </c>
      <c r="B417" s="9">
        <v>0</v>
      </c>
      <c r="C417" s="9">
        <v>282.10000000000002</v>
      </c>
      <c r="D417" s="9">
        <v>0</v>
      </c>
      <c r="E417" s="9">
        <v>0</v>
      </c>
      <c r="F417" s="9">
        <v>207.5</v>
      </c>
      <c r="G417" s="9">
        <v>1576.8</v>
      </c>
      <c r="H417" s="9">
        <v>537.70000000000005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207.5</v>
      </c>
      <c r="O417" s="9">
        <v>0</v>
      </c>
      <c r="P417" s="9">
        <v>419.5</v>
      </c>
      <c r="Q417" s="9">
        <v>208.4</v>
      </c>
      <c r="R417" s="9">
        <v>0</v>
      </c>
      <c r="S417" s="9">
        <v>0</v>
      </c>
      <c r="T417" s="9">
        <v>0</v>
      </c>
      <c r="U417" s="9">
        <v>0</v>
      </c>
      <c r="V417" s="9">
        <v>343.9</v>
      </c>
      <c r="W417" s="9">
        <v>891.7</v>
      </c>
      <c r="X417" s="9">
        <v>381.2</v>
      </c>
      <c r="Y417" s="9">
        <v>1202.9000000000001</v>
      </c>
      <c r="Z417" s="9">
        <v>1920.8</v>
      </c>
      <c r="AA417" s="9">
        <v>890.8</v>
      </c>
      <c r="AB417" s="9">
        <v>145.6</v>
      </c>
      <c r="AC417" s="9">
        <v>0</v>
      </c>
      <c r="AD417" s="9">
        <v>797.1</v>
      </c>
      <c r="AE417" s="9">
        <v>10013.299999999999</v>
      </c>
      <c r="AF417" s="9">
        <v>9000</v>
      </c>
      <c r="AG417" s="9">
        <v>-1013.3</v>
      </c>
      <c r="AH417" s="9">
        <v>-11.26</v>
      </c>
    </row>
    <row r="418" spans="1:34" ht="15.75" thickBot="1" x14ac:dyDescent="0.3">
      <c r="A418" s="8" t="s">
        <v>208</v>
      </c>
      <c r="B418" s="9">
        <v>0</v>
      </c>
      <c r="C418" s="9">
        <v>255.7</v>
      </c>
      <c r="D418" s="9">
        <v>0</v>
      </c>
      <c r="E418" s="9">
        <v>0</v>
      </c>
      <c r="F418" s="9">
        <v>88.3</v>
      </c>
      <c r="G418" s="9">
        <v>1576.8</v>
      </c>
      <c r="H418" s="9">
        <v>537.70000000000005</v>
      </c>
      <c r="I418" s="9">
        <v>0</v>
      </c>
      <c r="J418" s="9">
        <v>0</v>
      </c>
      <c r="K418" s="9">
        <v>0</v>
      </c>
      <c r="L418" s="9">
        <v>76.400000000000006</v>
      </c>
      <c r="M418" s="9">
        <v>0</v>
      </c>
      <c r="N418" s="9">
        <v>207.5</v>
      </c>
      <c r="O418" s="9">
        <v>0</v>
      </c>
      <c r="P418" s="9">
        <v>419.5</v>
      </c>
      <c r="Q418" s="9">
        <v>208.4</v>
      </c>
      <c r="R418" s="9">
        <v>0</v>
      </c>
      <c r="S418" s="9">
        <v>20.9</v>
      </c>
      <c r="T418" s="9">
        <v>952.6</v>
      </c>
      <c r="U418" s="9">
        <v>577.79999999999995</v>
      </c>
      <c r="V418" s="9">
        <v>687</v>
      </c>
      <c r="W418" s="9">
        <v>891.7</v>
      </c>
      <c r="X418" s="9">
        <v>10</v>
      </c>
      <c r="Y418" s="9">
        <v>1202.9000000000001</v>
      </c>
      <c r="Z418" s="9">
        <v>1833.4</v>
      </c>
      <c r="AA418" s="9">
        <v>890.8</v>
      </c>
      <c r="AB418" s="9">
        <v>145.6</v>
      </c>
      <c r="AC418" s="9">
        <v>0</v>
      </c>
      <c r="AD418" s="9">
        <v>797.1</v>
      </c>
      <c r="AE418" s="9">
        <v>11379.9</v>
      </c>
      <c r="AF418" s="9">
        <v>12000</v>
      </c>
      <c r="AG418" s="9">
        <v>620.1</v>
      </c>
      <c r="AH418" s="9">
        <v>5.17</v>
      </c>
    </row>
    <row r="419" spans="1:34" ht="15.75" thickBot="1" x14ac:dyDescent="0.3">
      <c r="A419" s="8" t="s">
        <v>209</v>
      </c>
      <c r="B419" s="9">
        <v>0</v>
      </c>
      <c r="C419" s="9">
        <v>0</v>
      </c>
      <c r="D419" s="9">
        <v>0</v>
      </c>
      <c r="E419" s="9">
        <v>0</v>
      </c>
      <c r="F419" s="9">
        <v>88.3</v>
      </c>
      <c r="G419" s="9">
        <v>569.6</v>
      </c>
      <c r="H419" s="9">
        <v>897.1</v>
      </c>
      <c r="I419" s="9">
        <v>985.4</v>
      </c>
      <c r="J419" s="9">
        <v>381.2</v>
      </c>
      <c r="K419" s="9">
        <v>0</v>
      </c>
      <c r="L419" s="9">
        <v>76.400000000000006</v>
      </c>
      <c r="M419" s="9">
        <v>360.3</v>
      </c>
      <c r="N419" s="9">
        <v>207.5</v>
      </c>
      <c r="O419" s="9">
        <v>0</v>
      </c>
      <c r="P419" s="9">
        <v>0</v>
      </c>
      <c r="Q419" s="9">
        <v>208.4</v>
      </c>
      <c r="R419" s="9">
        <v>155.6</v>
      </c>
      <c r="S419" s="9">
        <v>492.2</v>
      </c>
      <c r="T419" s="9">
        <v>952.6</v>
      </c>
      <c r="U419" s="9">
        <v>577.79999999999995</v>
      </c>
      <c r="V419" s="9">
        <v>687</v>
      </c>
      <c r="W419" s="9">
        <v>206.5</v>
      </c>
      <c r="X419" s="9">
        <v>0</v>
      </c>
      <c r="Y419" s="9">
        <v>1202.9000000000001</v>
      </c>
      <c r="Z419" s="9">
        <v>1338.4</v>
      </c>
      <c r="AA419" s="9">
        <v>890.8</v>
      </c>
      <c r="AB419" s="9">
        <v>0</v>
      </c>
      <c r="AC419" s="9">
        <v>515.9</v>
      </c>
      <c r="AD419" s="9">
        <v>243.8</v>
      </c>
      <c r="AE419" s="9">
        <v>11037.8</v>
      </c>
      <c r="AF419" s="9">
        <v>11000</v>
      </c>
      <c r="AG419" s="9">
        <v>-37.799999999999997</v>
      </c>
      <c r="AH419" s="9">
        <v>-0.34</v>
      </c>
    </row>
    <row r="420" spans="1:34" ht="15.75" thickBot="1" x14ac:dyDescent="0.3">
      <c r="A420" s="8" t="s">
        <v>210</v>
      </c>
      <c r="B420" s="9">
        <v>0</v>
      </c>
      <c r="C420" s="9">
        <v>255.7</v>
      </c>
      <c r="D420" s="9">
        <v>0</v>
      </c>
      <c r="E420" s="9">
        <v>0</v>
      </c>
      <c r="F420" s="9">
        <v>88.3</v>
      </c>
      <c r="G420" s="9">
        <v>1576.8</v>
      </c>
      <c r="H420" s="9">
        <v>897.1</v>
      </c>
      <c r="I420" s="9">
        <v>0</v>
      </c>
      <c r="J420" s="9">
        <v>381.2</v>
      </c>
      <c r="K420" s="9">
        <v>0</v>
      </c>
      <c r="L420" s="9">
        <v>76.400000000000006</v>
      </c>
      <c r="M420" s="9">
        <v>192</v>
      </c>
      <c r="N420" s="9">
        <v>207.5</v>
      </c>
      <c r="O420" s="9">
        <v>0</v>
      </c>
      <c r="P420" s="9">
        <v>419.5</v>
      </c>
      <c r="Q420" s="9">
        <v>208.4</v>
      </c>
      <c r="R420" s="9">
        <v>0</v>
      </c>
      <c r="S420" s="9">
        <v>492.2</v>
      </c>
      <c r="T420" s="9">
        <v>800.7</v>
      </c>
      <c r="U420" s="9">
        <v>577.79999999999995</v>
      </c>
      <c r="V420" s="9">
        <v>687</v>
      </c>
      <c r="W420" s="9">
        <v>686.1</v>
      </c>
      <c r="X420" s="9">
        <v>10</v>
      </c>
      <c r="Y420" s="9">
        <v>1202.9000000000001</v>
      </c>
      <c r="Z420" s="9">
        <v>1920.8</v>
      </c>
      <c r="AA420" s="9">
        <v>274.8</v>
      </c>
      <c r="AB420" s="9">
        <v>145.6</v>
      </c>
      <c r="AC420" s="9">
        <v>0</v>
      </c>
      <c r="AD420" s="9">
        <v>797.1</v>
      </c>
      <c r="AE420" s="9">
        <v>11897.7</v>
      </c>
      <c r="AF420" s="9">
        <v>12000</v>
      </c>
      <c r="AG420" s="9">
        <v>102.3</v>
      </c>
      <c r="AH420" s="9">
        <v>0.85</v>
      </c>
    </row>
    <row r="421" spans="1:34" ht="15.75" thickBot="1" x14ac:dyDescent="0.3">
      <c r="A421" s="8" t="s">
        <v>211</v>
      </c>
      <c r="B421" s="9">
        <v>0</v>
      </c>
      <c r="C421" s="9">
        <v>282.10000000000002</v>
      </c>
      <c r="D421" s="9">
        <v>0</v>
      </c>
      <c r="E421" s="9">
        <v>0</v>
      </c>
      <c r="F421" s="9">
        <v>88.3</v>
      </c>
      <c r="G421" s="9">
        <v>1576.8</v>
      </c>
      <c r="H421" s="9">
        <v>897.1</v>
      </c>
      <c r="I421" s="9">
        <v>0</v>
      </c>
      <c r="J421" s="9">
        <v>0</v>
      </c>
      <c r="K421" s="9">
        <v>0</v>
      </c>
      <c r="L421" s="9">
        <v>76.400000000000006</v>
      </c>
      <c r="M421" s="9">
        <v>0</v>
      </c>
      <c r="N421" s="9">
        <v>207.5</v>
      </c>
      <c r="O421" s="9">
        <v>0</v>
      </c>
      <c r="P421" s="9">
        <v>0</v>
      </c>
      <c r="Q421" s="9">
        <v>208.4</v>
      </c>
      <c r="R421" s="9">
        <v>0</v>
      </c>
      <c r="S421" s="9">
        <v>20.9</v>
      </c>
      <c r="T421" s="9">
        <v>952.6</v>
      </c>
      <c r="U421" s="9">
        <v>577.79999999999995</v>
      </c>
      <c r="V421" s="9">
        <v>0</v>
      </c>
      <c r="W421" s="9">
        <v>0</v>
      </c>
      <c r="X421" s="9">
        <v>381.2</v>
      </c>
      <c r="Y421" s="9">
        <v>1202.9000000000001</v>
      </c>
      <c r="Z421" s="9">
        <v>1338.4</v>
      </c>
      <c r="AA421" s="9">
        <v>890.8</v>
      </c>
      <c r="AB421" s="9">
        <v>510.4</v>
      </c>
      <c r="AC421" s="9">
        <v>0</v>
      </c>
      <c r="AD421" s="9">
        <v>797.1</v>
      </c>
      <c r="AE421" s="9">
        <v>10008.700000000001</v>
      </c>
      <c r="AF421" s="9">
        <v>11000</v>
      </c>
      <c r="AG421" s="9">
        <v>991.3</v>
      </c>
      <c r="AH421" s="9">
        <v>9.01</v>
      </c>
    </row>
    <row r="422" spans="1:34" ht="15.75" thickBot="1" x14ac:dyDescent="0.3">
      <c r="A422" s="8" t="s">
        <v>212</v>
      </c>
      <c r="B422" s="9">
        <v>0</v>
      </c>
      <c r="C422" s="9">
        <v>255.7</v>
      </c>
      <c r="D422" s="9">
        <v>0</v>
      </c>
      <c r="E422" s="9">
        <v>0</v>
      </c>
      <c r="F422" s="9">
        <v>88.3</v>
      </c>
      <c r="G422" s="9">
        <v>1576.8</v>
      </c>
      <c r="H422" s="9">
        <v>897.1</v>
      </c>
      <c r="I422" s="9">
        <v>0</v>
      </c>
      <c r="J422" s="9">
        <v>381.2</v>
      </c>
      <c r="K422" s="9">
        <v>0</v>
      </c>
      <c r="L422" s="9">
        <v>76.400000000000006</v>
      </c>
      <c r="M422" s="9">
        <v>0</v>
      </c>
      <c r="N422" s="9">
        <v>207.5</v>
      </c>
      <c r="O422" s="9">
        <v>0</v>
      </c>
      <c r="P422" s="9">
        <v>0</v>
      </c>
      <c r="Q422" s="9">
        <v>208.4</v>
      </c>
      <c r="R422" s="9">
        <v>0</v>
      </c>
      <c r="S422" s="9">
        <v>492.2</v>
      </c>
      <c r="T422" s="9">
        <v>952.6</v>
      </c>
      <c r="U422" s="9">
        <v>577.79999999999995</v>
      </c>
      <c r="V422" s="9">
        <v>0</v>
      </c>
      <c r="W422" s="9">
        <v>686.1</v>
      </c>
      <c r="X422" s="9">
        <v>10</v>
      </c>
      <c r="Y422" s="9">
        <v>1202.9000000000001</v>
      </c>
      <c r="Z422" s="9">
        <v>1920.8</v>
      </c>
      <c r="AA422" s="9">
        <v>274.8</v>
      </c>
      <c r="AB422" s="9">
        <v>510.4</v>
      </c>
      <c r="AC422" s="9">
        <v>0</v>
      </c>
      <c r="AD422" s="9">
        <v>797.1</v>
      </c>
      <c r="AE422" s="9">
        <v>11116.1</v>
      </c>
      <c r="AF422" s="9">
        <v>9000</v>
      </c>
      <c r="AG422" s="9">
        <v>-2116.1</v>
      </c>
      <c r="AH422" s="9">
        <v>-23.51</v>
      </c>
    </row>
    <row r="423" spans="1:34" ht="15.75" thickBot="1" x14ac:dyDescent="0.3">
      <c r="A423" s="8" t="s">
        <v>213</v>
      </c>
      <c r="B423" s="9">
        <v>0</v>
      </c>
      <c r="C423" s="9">
        <v>282.10000000000002</v>
      </c>
      <c r="D423" s="9">
        <v>0</v>
      </c>
      <c r="E423" s="9">
        <v>0</v>
      </c>
      <c r="F423" s="9">
        <v>207.5</v>
      </c>
      <c r="G423" s="9">
        <v>1576.8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273</v>
      </c>
      <c r="O423" s="9">
        <v>0</v>
      </c>
      <c r="P423" s="9">
        <v>419.5</v>
      </c>
      <c r="Q423" s="9">
        <v>0</v>
      </c>
      <c r="R423" s="9">
        <v>0</v>
      </c>
      <c r="S423" s="9">
        <v>0</v>
      </c>
      <c r="T423" s="9">
        <v>0</v>
      </c>
      <c r="U423" s="9">
        <v>0</v>
      </c>
      <c r="V423" s="9">
        <v>343.9</v>
      </c>
      <c r="W423" s="9">
        <v>2526.8000000000002</v>
      </c>
      <c r="X423" s="9">
        <v>381.2</v>
      </c>
      <c r="Y423" s="9">
        <v>1202.9000000000001</v>
      </c>
      <c r="Z423" s="9">
        <v>3179.1</v>
      </c>
      <c r="AA423" s="9">
        <v>890.8</v>
      </c>
      <c r="AB423" s="9">
        <v>510.4</v>
      </c>
      <c r="AC423" s="9">
        <v>0</v>
      </c>
      <c r="AD423" s="9">
        <v>797.1</v>
      </c>
      <c r="AE423" s="9">
        <v>12591</v>
      </c>
      <c r="AF423" s="9">
        <v>9000</v>
      </c>
      <c r="AG423" s="9">
        <v>-3591</v>
      </c>
      <c r="AH423" s="9">
        <v>-39.9</v>
      </c>
    </row>
    <row r="424" spans="1:34" ht="15.75" thickBot="1" x14ac:dyDescent="0.3">
      <c r="A424" s="8" t="s">
        <v>214</v>
      </c>
      <c r="B424" s="9">
        <v>0</v>
      </c>
      <c r="C424" s="9">
        <v>0</v>
      </c>
      <c r="D424" s="9">
        <v>0</v>
      </c>
      <c r="E424" s="9">
        <v>0</v>
      </c>
      <c r="F424" s="9">
        <v>88.3</v>
      </c>
      <c r="G424" s="9">
        <v>0</v>
      </c>
      <c r="H424" s="9">
        <v>978.1</v>
      </c>
      <c r="I424" s="9">
        <v>0</v>
      </c>
      <c r="J424" s="9">
        <v>381.2</v>
      </c>
      <c r="K424" s="9">
        <v>185.6</v>
      </c>
      <c r="L424" s="9">
        <v>485.9</v>
      </c>
      <c r="M424" s="9">
        <v>360.3</v>
      </c>
      <c r="N424" s="9">
        <v>0</v>
      </c>
      <c r="O424" s="9">
        <v>0</v>
      </c>
      <c r="P424" s="9">
        <v>419.5</v>
      </c>
      <c r="Q424" s="9">
        <v>208.4</v>
      </c>
      <c r="R424" s="9">
        <v>0</v>
      </c>
      <c r="S424" s="9">
        <v>492.2</v>
      </c>
      <c r="T424" s="9">
        <v>1540.4</v>
      </c>
      <c r="U424" s="9">
        <v>577.79999999999995</v>
      </c>
      <c r="V424" s="9">
        <v>1294.8</v>
      </c>
      <c r="W424" s="9">
        <v>0</v>
      </c>
      <c r="X424" s="9">
        <v>10</v>
      </c>
      <c r="Y424" s="9">
        <v>0</v>
      </c>
      <c r="Z424" s="9">
        <v>0</v>
      </c>
      <c r="AA424" s="9">
        <v>274.8</v>
      </c>
      <c r="AB424" s="9">
        <v>0</v>
      </c>
      <c r="AC424" s="9">
        <v>917.2</v>
      </c>
      <c r="AD424" s="9">
        <v>81.900000000000006</v>
      </c>
      <c r="AE424" s="9">
        <v>8296.2999999999993</v>
      </c>
      <c r="AF424" s="9">
        <v>8000</v>
      </c>
      <c r="AG424" s="9">
        <v>-296.3</v>
      </c>
      <c r="AH424" s="9">
        <v>-3.7</v>
      </c>
    </row>
    <row r="425" spans="1:34" ht="15.75" thickBot="1" x14ac:dyDescent="0.3">
      <c r="A425" s="8" t="s">
        <v>215</v>
      </c>
      <c r="B425" s="9">
        <v>0</v>
      </c>
      <c r="C425" s="9">
        <v>282.10000000000002</v>
      </c>
      <c r="D425" s="9">
        <v>0</v>
      </c>
      <c r="E425" s="9">
        <v>0</v>
      </c>
      <c r="F425" s="9">
        <v>88.3</v>
      </c>
      <c r="G425" s="9">
        <v>1576.8</v>
      </c>
      <c r="H425" s="9">
        <v>897.1</v>
      </c>
      <c r="I425" s="9">
        <v>0</v>
      </c>
      <c r="J425" s="9">
        <v>0</v>
      </c>
      <c r="K425" s="9">
        <v>0</v>
      </c>
      <c r="L425" s="9">
        <v>76.400000000000006</v>
      </c>
      <c r="M425" s="9">
        <v>0</v>
      </c>
      <c r="N425" s="9">
        <v>207.5</v>
      </c>
      <c r="O425" s="9">
        <v>0</v>
      </c>
      <c r="P425" s="9">
        <v>419.5</v>
      </c>
      <c r="Q425" s="9">
        <v>208.4</v>
      </c>
      <c r="R425" s="9">
        <v>0</v>
      </c>
      <c r="S425" s="9">
        <v>20.9</v>
      </c>
      <c r="T425" s="9">
        <v>952.6</v>
      </c>
      <c r="U425" s="9">
        <v>0</v>
      </c>
      <c r="V425" s="9">
        <v>687</v>
      </c>
      <c r="W425" s="9">
        <v>0</v>
      </c>
      <c r="X425" s="9">
        <v>1454.9</v>
      </c>
      <c r="Y425" s="9">
        <v>1202.9000000000001</v>
      </c>
      <c r="Z425" s="9">
        <v>1920.8</v>
      </c>
      <c r="AA425" s="9">
        <v>890.8</v>
      </c>
      <c r="AB425" s="9">
        <v>145.6</v>
      </c>
      <c r="AC425" s="9">
        <v>0</v>
      </c>
      <c r="AD425" s="9">
        <v>797.1</v>
      </c>
      <c r="AE425" s="9">
        <v>11828.5</v>
      </c>
      <c r="AF425" s="9">
        <v>13000</v>
      </c>
      <c r="AG425" s="9">
        <v>1171.5</v>
      </c>
      <c r="AH425" s="9">
        <v>9.01</v>
      </c>
    </row>
    <row r="426" spans="1:34" ht="15.75" thickBot="1" x14ac:dyDescent="0.3">
      <c r="A426" s="8" t="s">
        <v>216</v>
      </c>
      <c r="B426" s="9">
        <v>0</v>
      </c>
      <c r="C426" s="9">
        <v>255.7</v>
      </c>
      <c r="D426" s="9">
        <v>0</v>
      </c>
      <c r="E426" s="9">
        <v>0</v>
      </c>
      <c r="F426" s="9">
        <v>88.3</v>
      </c>
      <c r="G426" s="9">
        <v>1576.8</v>
      </c>
      <c r="H426" s="9">
        <v>537.70000000000005</v>
      </c>
      <c r="I426" s="9">
        <v>0</v>
      </c>
      <c r="J426" s="9">
        <v>381.2</v>
      </c>
      <c r="K426" s="9">
        <v>0</v>
      </c>
      <c r="L426" s="9">
        <v>76.400000000000006</v>
      </c>
      <c r="M426" s="9">
        <v>0</v>
      </c>
      <c r="N426" s="9">
        <v>207.5</v>
      </c>
      <c r="O426" s="9">
        <v>0</v>
      </c>
      <c r="P426" s="9">
        <v>419.5</v>
      </c>
      <c r="Q426" s="9">
        <v>208.4</v>
      </c>
      <c r="R426" s="9">
        <v>0</v>
      </c>
      <c r="S426" s="9">
        <v>20.9</v>
      </c>
      <c r="T426" s="9">
        <v>952.6</v>
      </c>
      <c r="U426" s="9">
        <v>577.79999999999995</v>
      </c>
      <c r="V426" s="9">
        <v>687</v>
      </c>
      <c r="W426" s="9">
        <v>891.7</v>
      </c>
      <c r="X426" s="9">
        <v>10</v>
      </c>
      <c r="Y426" s="9">
        <v>1202.9000000000001</v>
      </c>
      <c r="Z426" s="9">
        <v>1338.4</v>
      </c>
      <c r="AA426" s="9">
        <v>274.8</v>
      </c>
      <c r="AB426" s="9">
        <v>145.6</v>
      </c>
      <c r="AC426" s="9">
        <v>0</v>
      </c>
      <c r="AD426" s="9">
        <v>797.1</v>
      </c>
      <c r="AE426" s="9">
        <v>10650.2</v>
      </c>
      <c r="AF426" s="9">
        <v>11000</v>
      </c>
      <c r="AG426" s="9">
        <v>349.8</v>
      </c>
      <c r="AH426" s="9">
        <v>3.18</v>
      </c>
    </row>
    <row r="427" spans="1:34" ht="15.75" thickBot="1" x14ac:dyDescent="0.3">
      <c r="A427" s="8" t="s">
        <v>217</v>
      </c>
      <c r="B427" s="9">
        <v>0</v>
      </c>
      <c r="C427" s="9">
        <v>0</v>
      </c>
      <c r="D427" s="9">
        <v>0</v>
      </c>
      <c r="E427" s="9">
        <v>0</v>
      </c>
      <c r="F427" s="9">
        <v>88.3</v>
      </c>
      <c r="G427" s="9">
        <v>1576.8</v>
      </c>
      <c r="H427" s="9">
        <v>897.1</v>
      </c>
      <c r="I427" s="9">
        <v>985.4</v>
      </c>
      <c r="J427" s="9">
        <v>381.2</v>
      </c>
      <c r="K427" s="9">
        <v>141.9</v>
      </c>
      <c r="L427" s="9">
        <v>76.400000000000006</v>
      </c>
      <c r="M427" s="9">
        <v>360.3</v>
      </c>
      <c r="N427" s="9">
        <v>0</v>
      </c>
      <c r="O427" s="9">
        <v>0</v>
      </c>
      <c r="P427" s="9">
        <v>0</v>
      </c>
      <c r="Q427" s="9">
        <v>208.4</v>
      </c>
      <c r="R427" s="9">
        <v>155.6</v>
      </c>
      <c r="S427" s="9">
        <v>492.2</v>
      </c>
      <c r="T427" s="9">
        <v>1540.4</v>
      </c>
      <c r="U427" s="9">
        <v>577.79999999999995</v>
      </c>
      <c r="V427" s="9">
        <v>687</v>
      </c>
      <c r="W427" s="9">
        <v>206.5</v>
      </c>
      <c r="X427" s="9">
        <v>0</v>
      </c>
      <c r="Y427" s="9">
        <v>1202.9000000000001</v>
      </c>
      <c r="Z427" s="9">
        <v>0</v>
      </c>
      <c r="AA427" s="9">
        <v>274.8</v>
      </c>
      <c r="AB427" s="9">
        <v>145.6</v>
      </c>
      <c r="AC427" s="9">
        <v>515.9</v>
      </c>
      <c r="AD427" s="9">
        <v>243.8</v>
      </c>
      <c r="AE427" s="9">
        <v>10758.5</v>
      </c>
      <c r="AF427" s="9">
        <v>11000</v>
      </c>
      <c r="AG427" s="9">
        <v>241.5</v>
      </c>
      <c r="AH427" s="9">
        <v>2.2000000000000002</v>
      </c>
    </row>
    <row r="428" spans="1:34" ht="15.75" thickBot="1" x14ac:dyDescent="0.3">
      <c r="A428" s="8" t="s">
        <v>218</v>
      </c>
      <c r="B428" s="9">
        <v>0</v>
      </c>
      <c r="C428" s="9">
        <v>0</v>
      </c>
      <c r="D428" s="9">
        <v>0</v>
      </c>
      <c r="E428" s="9">
        <v>0</v>
      </c>
      <c r="F428" s="9">
        <v>88.3</v>
      </c>
      <c r="G428" s="9">
        <v>0</v>
      </c>
      <c r="H428" s="9">
        <v>978.1</v>
      </c>
      <c r="I428" s="9">
        <v>985.4</v>
      </c>
      <c r="J428" s="9">
        <v>756.1</v>
      </c>
      <c r="K428" s="9">
        <v>909</v>
      </c>
      <c r="L428" s="9">
        <v>485.9</v>
      </c>
      <c r="M428" s="9">
        <v>360.3</v>
      </c>
      <c r="N428" s="9">
        <v>0</v>
      </c>
      <c r="O428" s="9">
        <v>0</v>
      </c>
      <c r="P428" s="9">
        <v>0</v>
      </c>
      <c r="Q428" s="9">
        <v>208.4</v>
      </c>
      <c r="R428" s="9">
        <v>414</v>
      </c>
      <c r="S428" s="9">
        <v>492.2</v>
      </c>
      <c r="T428" s="9">
        <v>1540.4</v>
      </c>
      <c r="U428" s="9">
        <v>577.79999999999995</v>
      </c>
      <c r="V428" s="9">
        <v>1294.8</v>
      </c>
      <c r="W428" s="9">
        <v>0</v>
      </c>
      <c r="X428" s="9">
        <v>0</v>
      </c>
      <c r="Y428" s="9">
        <v>0</v>
      </c>
      <c r="Z428" s="9">
        <v>0</v>
      </c>
      <c r="AA428" s="9">
        <v>0</v>
      </c>
      <c r="AB428" s="9">
        <v>0</v>
      </c>
      <c r="AC428" s="9">
        <v>917.2</v>
      </c>
      <c r="AD428" s="9">
        <v>0</v>
      </c>
      <c r="AE428" s="9">
        <v>10007.799999999999</v>
      </c>
      <c r="AF428" s="9">
        <v>11000</v>
      </c>
      <c r="AG428" s="9">
        <v>992.2</v>
      </c>
      <c r="AH428" s="9">
        <v>9.02</v>
      </c>
    </row>
    <row r="429" spans="1:34" ht="15.75" thickBot="1" x14ac:dyDescent="0.3">
      <c r="A429" s="8" t="s">
        <v>219</v>
      </c>
      <c r="B429" s="9">
        <v>0</v>
      </c>
      <c r="C429" s="9">
        <v>282.10000000000002</v>
      </c>
      <c r="D429" s="9">
        <v>0</v>
      </c>
      <c r="E429" s="9">
        <v>0</v>
      </c>
      <c r="F429" s="9">
        <v>88.3</v>
      </c>
      <c r="G429" s="9">
        <v>1576.8</v>
      </c>
      <c r="H429" s="9">
        <v>897.1</v>
      </c>
      <c r="I429" s="9">
        <v>0</v>
      </c>
      <c r="J429" s="9">
        <v>381.2</v>
      </c>
      <c r="K429" s="9">
        <v>0</v>
      </c>
      <c r="L429" s="9">
        <v>485.9</v>
      </c>
      <c r="M429" s="9">
        <v>360.3</v>
      </c>
      <c r="N429" s="9">
        <v>207.5</v>
      </c>
      <c r="O429" s="9">
        <v>0</v>
      </c>
      <c r="P429" s="9">
        <v>419.5</v>
      </c>
      <c r="Q429" s="9">
        <v>208.4</v>
      </c>
      <c r="R429" s="9">
        <v>0</v>
      </c>
      <c r="S429" s="9">
        <v>492.2</v>
      </c>
      <c r="T429" s="9">
        <v>952.6</v>
      </c>
      <c r="U429" s="9">
        <v>577.79999999999995</v>
      </c>
      <c r="V429" s="9">
        <v>687</v>
      </c>
      <c r="W429" s="9">
        <v>0</v>
      </c>
      <c r="X429" s="9">
        <v>10</v>
      </c>
      <c r="Y429" s="9">
        <v>1202.9000000000001</v>
      </c>
      <c r="Z429" s="9">
        <v>1920.8</v>
      </c>
      <c r="AA429" s="9">
        <v>274.8</v>
      </c>
      <c r="AB429" s="9">
        <v>145.6</v>
      </c>
      <c r="AC429" s="9">
        <v>515.9</v>
      </c>
      <c r="AD429" s="9">
        <v>243.8</v>
      </c>
      <c r="AE429" s="9">
        <v>11930.4</v>
      </c>
      <c r="AF429" s="9">
        <v>12000</v>
      </c>
      <c r="AG429" s="9">
        <v>69.599999999999994</v>
      </c>
      <c r="AH429" s="9">
        <v>0.57999999999999996</v>
      </c>
    </row>
    <row r="430" spans="1:34" ht="15.75" thickBot="1" x14ac:dyDescent="0.3">
      <c r="A430" s="8" t="s">
        <v>220</v>
      </c>
      <c r="B430" s="9">
        <v>0</v>
      </c>
      <c r="C430" s="9">
        <v>0</v>
      </c>
      <c r="D430" s="9">
        <v>0</v>
      </c>
      <c r="E430" s="9">
        <v>0</v>
      </c>
      <c r="F430" s="9">
        <v>0</v>
      </c>
      <c r="G430" s="9">
        <v>0</v>
      </c>
      <c r="H430" s="9">
        <v>978.1</v>
      </c>
      <c r="I430" s="9">
        <v>1074.5999999999999</v>
      </c>
      <c r="J430" s="9">
        <v>756.1</v>
      </c>
      <c r="K430" s="9">
        <v>909</v>
      </c>
      <c r="L430" s="9">
        <v>485.9</v>
      </c>
      <c r="M430" s="9">
        <v>360.3</v>
      </c>
      <c r="N430" s="9">
        <v>0</v>
      </c>
      <c r="O430" s="9">
        <v>0</v>
      </c>
      <c r="P430" s="9">
        <v>0</v>
      </c>
      <c r="Q430" s="9">
        <v>208.4</v>
      </c>
      <c r="R430" s="9">
        <v>414</v>
      </c>
      <c r="S430" s="9">
        <v>492.2</v>
      </c>
      <c r="T430" s="9">
        <v>1540.4</v>
      </c>
      <c r="U430" s="9">
        <v>577.79999999999995</v>
      </c>
      <c r="V430" s="9">
        <v>1294.8</v>
      </c>
      <c r="W430" s="9">
        <v>0</v>
      </c>
      <c r="X430" s="9">
        <v>0</v>
      </c>
      <c r="Y430" s="9">
        <v>0</v>
      </c>
      <c r="Z430" s="9">
        <v>0</v>
      </c>
      <c r="AA430" s="9">
        <v>0</v>
      </c>
      <c r="AB430" s="9">
        <v>0</v>
      </c>
      <c r="AC430" s="9">
        <v>917.2</v>
      </c>
      <c r="AD430" s="9">
        <v>0</v>
      </c>
      <c r="AE430" s="9">
        <v>10008.700000000001</v>
      </c>
      <c r="AF430" s="9">
        <v>11000</v>
      </c>
      <c r="AG430" s="9">
        <v>991.3</v>
      </c>
      <c r="AH430" s="9">
        <v>9.01</v>
      </c>
    </row>
    <row r="431" spans="1:34" ht="15.75" thickBot="1" x14ac:dyDescent="0.3">
      <c r="A431" s="8" t="s">
        <v>221</v>
      </c>
      <c r="B431" s="9">
        <v>0</v>
      </c>
      <c r="C431" s="9">
        <v>282.10000000000002</v>
      </c>
      <c r="D431" s="9">
        <v>0</v>
      </c>
      <c r="E431" s="9">
        <v>0</v>
      </c>
      <c r="F431" s="9">
        <v>207.5</v>
      </c>
      <c r="G431" s="9">
        <v>1576.8</v>
      </c>
      <c r="H431" s="9">
        <v>537.70000000000005</v>
      </c>
      <c r="I431" s="9">
        <v>0</v>
      </c>
      <c r="J431" s="9">
        <v>0</v>
      </c>
      <c r="K431" s="9">
        <v>0</v>
      </c>
      <c r="L431" s="9">
        <v>0</v>
      </c>
      <c r="M431" s="9">
        <v>0</v>
      </c>
      <c r="N431" s="9">
        <v>273</v>
      </c>
      <c r="O431" s="9">
        <v>0</v>
      </c>
      <c r="P431" s="9">
        <v>419.5</v>
      </c>
      <c r="Q431" s="9">
        <v>208.4</v>
      </c>
      <c r="R431" s="9">
        <v>0</v>
      </c>
      <c r="S431" s="9">
        <v>0</v>
      </c>
      <c r="T431" s="9">
        <v>0</v>
      </c>
      <c r="U431" s="9">
        <v>0</v>
      </c>
      <c r="V431" s="9">
        <v>343.9</v>
      </c>
      <c r="W431" s="9">
        <v>891.7</v>
      </c>
      <c r="X431" s="9">
        <v>2184.6</v>
      </c>
      <c r="Y431" s="9">
        <v>1202.9000000000001</v>
      </c>
      <c r="Z431" s="9">
        <v>3179.1</v>
      </c>
      <c r="AA431" s="9">
        <v>1033.5999999999999</v>
      </c>
      <c r="AB431" s="9">
        <v>510.4</v>
      </c>
      <c r="AC431" s="9">
        <v>0</v>
      </c>
      <c r="AD431" s="9">
        <v>797.1</v>
      </c>
      <c r="AE431" s="9">
        <v>13648.3</v>
      </c>
      <c r="AF431" s="9">
        <v>15000</v>
      </c>
      <c r="AG431" s="9">
        <v>1351.7</v>
      </c>
      <c r="AH431" s="9">
        <v>9.01</v>
      </c>
    </row>
    <row r="432" spans="1:34" ht="15.75" thickBot="1" x14ac:dyDescent="0.3">
      <c r="A432" s="8" t="s">
        <v>222</v>
      </c>
      <c r="B432" s="9">
        <v>0</v>
      </c>
      <c r="C432" s="9">
        <v>0</v>
      </c>
      <c r="D432" s="9">
        <v>0</v>
      </c>
      <c r="E432" s="9">
        <v>0</v>
      </c>
      <c r="F432" s="9">
        <v>88.3</v>
      </c>
      <c r="G432" s="9">
        <v>569.6</v>
      </c>
      <c r="H432" s="9">
        <v>897.1</v>
      </c>
      <c r="I432" s="9">
        <v>985.4</v>
      </c>
      <c r="J432" s="9">
        <v>381.2</v>
      </c>
      <c r="K432" s="9">
        <v>141.9</v>
      </c>
      <c r="L432" s="9">
        <v>76.400000000000006</v>
      </c>
      <c r="M432" s="9">
        <v>360.3</v>
      </c>
      <c r="N432" s="9">
        <v>0</v>
      </c>
      <c r="O432" s="9">
        <v>0</v>
      </c>
      <c r="P432" s="9">
        <v>0</v>
      </c>
      <c r="Q432" s="9">
        <v>208.4</v>
      </c>
      <c r="R432" s="9">
        <v>155.6</v>
      </c>
      <c r="S432" s="9">
        <v>492.2</v>
      </c>
      <c r="T432" s="9">
        <v>1540.4</v>
      </c>
      <c r="U432" s="9">
        <v>577.79999999999995</v>
      </c>
      <c r="V432" s="9">
        <v>687</v>
      </c>
      <c r="W432" s="9">
        <v>0</v>
      </c>
      <c r="X432" s="9">
        <v>0</v>
      </c>
      <c r="Y432" s="9">
        <v>1202.9000000000001</v>
      </c>
      <c r="Z432" s="9">
        <v>0</v>
      </c>
      <c r="AA432" s="9">
        <v>274.8</v>
      </c>
      <c r="AB432" s="9">
        <v>0</v>
      </c>
      <c r="AC432" s="9">
        <v>579.6</v>
      </c>
      <c r="AD432" s="9">
        <v>243.8</v>
      </c>
      <c r="AE432" s="9">
        <v>9462.7999999999993</v>
      </c>
      <c r="AF432" s="9">
        <v>8000</v>
      </c>
      <c r="AG432" s="9">
        <v>-1462.8</v>
      </c>
      <c r="AH432" s="9">
        <v>-18.29</v>
      </c>
    </row>
    <row r="433" spans="1:34" ht="15.75" thickBot="1" x14ac:dyDescent="0.3">
      <c r="A433" s="8" t="s">
        <v>223</v>
      </c>
      <c r="B433" s="9">
        <v>0</v>
      </c>
      <c r="C433" s="9">
        <v>0</v>
      </c>
      <c r="D433" s="9">
        <v>0</v>
      </c>
      <c r="E433" s="9">
        <v>0</v>
      </c>
      <c r="F433" s="9">
        <v>0</v>
      </c>
      <c r="G433" s="9">
        <v>0</v>
      </c>
      <c r="H433" s="9">
        <v>978.1</v>
      </c>
      <c r="I433" s="9">
        <v>994.5</v>
      </c>
      <c r="J433" s="9">
        <v>756.1</v>
      </c>
      <c r="K433" s="9">
        <v>909</v>
      </c>
      <c r="L433" s="9">
        <v>485.9</v>
      </c>
      <c r="M433" s="9">
        <v>360.3</v>
      </c>
      <c r="N433" s="9">
        <v>0</v>
      </c>
      <c r="O433" s="9">
        <v>0</v>
      </c>
      <c r="P433" s="9">
        <v>0</v>
      </c>
      <c r="Q433" s="9">
        <v>208.4</v>
      </c>
      <c r="R433" s="9">
        <v>414</v>
      </c>
      <c r="S433" s="9">
        <v>492.2</v>
      </c>
      <c r="T433" s="9">
        <v>1540.4</v>
      </c>
      <c r="U433" s="9">
        <v>577.79999999999995</v>
      </c>
      <c r="V433" s="9">
        <v>1294.8</v>
      </c>
      <c r="W433" s="9">
        <v>0</v>
      </c>
      <c r="X433" s="9">
        <v>0</v>
      </c>
      <c r="Y433" s="9">
        <v>0</v>
      </c>
      <c r="Z433" s="9">
        <v>0</v>
      </c>
      <c r="AA433" s="9">
        <v>0</v>
      </c>
      <c r="AB433" s="9">
        <v>0</v>
      </c>
      <c r="AC433" s="9">
        <v>917.2</v>
      </c>
      <c r="AD433" s="9">
        <v>0</v>
      </c>
      <c r="AE433" s="9">
        <v>9928.7000000000007</v>
      </c>
      <c r="AF433" s="9">
        <v>9000</v>
      </c>
      <c r="AG433" s="9">
        <v>-928.7</v>
      </c>
      <c r="AH433" s="9">
        <v>-10.32</v>
      </c>
    </row>
    <row r="434" spans="1:34" ht="15.75" thickBot="1" x14ac:dyDescent="0.3">
      <c r="A434" s="8" t="s">
        <v>224</v>
      </c>
      <c r="B434" s="9">
        <v>0</v>
      </c>
      <c r="C434" s="9">
        <v>0</v>
      </c>
      <c r="D434" s="9">
        <v>0</v>
      </c>
      <c r="E434" s="9">
        <v>0</v>
      </c>
      <c r="F434" s="9">
        <v>88.3</v>
      </c>
      <c r="G434" s="9">
        <v>1576.8</v>
      </c>
      <c r="H434" s="9">
        <v>897.1</v>
      </c>
      <c r="I434" s="9">
        <v>0</v>
      </c>
      <c r="J434" s="9">
        <v>381.2</v>
      </c>
      <c r="K434" s="9">
        <v>0</v>
      </c>
      <c r="L434" s="9">
        <v>76.400000000000006</v>
      </c>
      <c r="M434" s="9">
        <v>192</v>
      </c>
      <c r="N434" s="9">
        <v>207.5</v>
      </c>
      <c r="O434" s="9">
        <v>0</v>
      </c>
      <c r="P434" s="9">
        <v>419.5</v>
      </c>
      <c r="Q434" s="9">
        <v>208.4</v>
      </c>
      <c r="R434" s="9">
        <v>0</v>
      </c>
      <c r="S434" s="9">
        <v>20.9</v>
      </c>
      <c r="T434" s="9">
        <v>952.6</v>
      </c>
      <c r="U434" s="9">
        <v>577.79999999999995</v>
      </c>
      <c r="V434" s="9">
        <v>687</v>
      </c>
      <c r="W434" s="9">
        <v>0</v>
      </c>
      <c r="X434" s="9">
        <v>10</v>
      </c>
      <c r="Y434" s="9">
        <v>1202.9000000000001</v>
      </c>
      <c r="Z434" s="9">
        <v>1920.8</v>
      </c>
      <c r="AA434" s="9">
        <v>274.8</v>
      </c>
      <c r="AB434" s="9">
        <v>145.6</v>
      </c>
      <c r="AC434" s="9">
        <v>0</v>
      </c>
      <c r="AD434" s="9">
        <v>797.1</v>
      </c>
      <c r="AE434" s="9">
        <v>10636.6</v>
      </c>
      <c r="AF434" s="9">
        <v>11000</v>
      </c>
      <c r="AG434" s="9">
        <v>363.4</v>
      </c>
      <c r="AH434" s="9">
        <v>3.3</v>
      </c>
    </row>
    <row r="435" spans="1:34" ht="15.75" thickBot="1" x14ac:dyDescent="0.3">
      <c r="A435" s="8" t="s">
        <v>225</v>
      </c>
      <c r="B435" s="9">
        <v>0</v>
      </c>
      <c r="C435" s="9">
        <v>255.7</v>
      </c>
      <c r="D435" s="9">
        <v>0</v>
      </c>
      <c r="E435" s="9">
        <v>0</v>
      </c>
      <c r="F435" s="9">
        <v>88.3</v>
      </c>
      <c r="G435" s="9">
        <v>1576.8</v>
      </c>
      <c r="H435" s="9">
        <v>978.1</v>
      </c>
      <c r="I435" s="9">
        <v>0</v>
      </c>
      <c r="J435" s="9">
        <v>0</v>
      </c>
      <c r="K435" s="9">
        <v>0</v>
      </c>
      <c r="L435" s="9">
        <v>76.400000000000006</v>
      </c>
      <c r="M435" s="9">
        <v>360.3</v>
      </c>
      <c r="N435" s="9">
        <v>207.5</v>
      </c>
      <c r="O435" s="9">
        <v>0</v>
      </c>
      <c r="P435" s="9">
        <v>419.5</v>
      </c>
      <c r="Q435" s="9">
        <v>208.4</v>
      </c>
      <c r="R435" s="9">
        <v>0</v>
      </c>
      <c r="S435" s="9">
        <v>20.9</v>
      </c>
      <c r="T435" s="9">
        <v>952.6</v>
      </c>
      <c r="U435" s="9">
        <v>0</v>
      </c>
      <c r="V435" s="9">
        <v>687</v>
      </c>
      <c r="W435" s="9">
        <v>0</v>
      </c>
      <c r="X435" s="9">
        <v>10</v>
      </c>
      <c r="Y435" s="9">
        <v>1202.9000000000001</v>
      </c>
      <c r="Z435" s="9">
        <v>1338.4</v>
      </c>
      <c r="AA435" s="9">
        <v>890.8</v>
      </c>
      <c r="AB435" s="9">
        <v>145.6</v>
      </c>
      <c r="AC435" s="9">
        <v>0</v>
      </c>
      <c r="AD435" s="9">
        <v>797.1</v>
      </c>
      <c r="AE435" s="9">
        <v>10216.200000000001</v>
      </c>
      <c r="AF435" s="9">
        <v>11000</v>
      </c>
      <c r="AG435" s="9">
        <v>783.8</v>
      </c>
      <c r="AH435" s="9">
        <v>7.13</v>
      </c>
    </row>
    <row r="436" spans="1:34" ht="15.75" thickBot="1" x14ac:dyDescent="0.3">
      <c r="A436" s="8" t="s">
        <v>226</v>
      </c>
      <c r="B436" s="9">
        <v>0</v>
      </c>
      <c r="C436" s="9">
        <v>0</v>
      </c>
      <c r="D436" s="9">
        <v>0</v>
      </c>
      <c r="E436" s="9">
        <v>0</v>
      </c>
      <c r="F436" s="9">
        <v>88.3</v>
      </c>
      <c r="G436" s="9">
        <v>569.6</v>
      </c>
      <c r="H436" s="9">
        <v>897.1</v>
      </c>
      <c r="I436" s="9">
        <v>985.4</v>
      </c>
      <c r="J436" s="9">
        <v>381.2</v>
      </c>
      <c r="K436" s="9">
        <v>141.9</v>
      </c>
      <c r="L436" s="9">
        <v>76.400000000000006</v>
      </c>
      <c r="M436" s="9">
        <v>360.3</v>
      </c>
      <c r="N436" s="9">
        <v>0</v>
      </c>
      <c r="O436" s="9">
        <v>0</v>
      </c>
      <c r="P436" s="9">
        <v>0</v>
      </c>
      <c r="Q436" s="9">
        <v>208.4</v>
      </c>
      <c r="R436" s="9">
        <v>155.6</v>
      </c>
      <c r="S436" s="9">
        <v>492.2</v>
      </c>
      <c r="T436" s="9">
        <v>1540.4</v>
      </c>
      <c r="U436" s="9">
        <v>577.79999999999995</v>
      </c>
      <c r="V436" s="9">
        <v>1294.8</v>
      </c>
      <c r="W436" s="9">
        <v>0</v>
      </c>
      <c r="X436" s="9">
        <v>10</v>
      </c>
      <c r="Y436" s="9">
        <v>1202.9000000000001</v>
      </c>
      <c r="Z436" s="9">
        <v>837.1</v>
      </c>
      <c r="AA436" s="9">
        <v>274.8</v>
      </c>
      <c r="AB436" s="9">
        <v>0</v>
      </c>
      <c r="AC436" s="9">
        <v>579.6</v>
      </c>
      <c r="AD436" s="9">
        <v>243.8</v>
      </c>
      <c r="AE436" s="9">
        <v>10917.7</v>
      </c>
      <c r="AF436" s="9">
        <v>12000</v>
      </c>
      <c r="AG436" s="9">
        <v>1082.3</v>
      </c>
      <c r="AH436" s="9">
        <v>9.02</v>
      </c>
    </row>
    <row r="437" spans="1:34" ht="15.75" thickBot="1" x14ac:dyDescent="0.3">
      <c r="A437" s="8" t="s">
        <v>227</v>
      </c>
      <c r="B437" s="9">
        <v>0</v>
      </c>
      <c r="C437" s="9">
        <v>0</v>
      </c>
      <c r="D437" s="9">
        <v>0</v>
      </c>
      <c r="E437" s="9">
        <v>0</v>
      </c>
      <c r="F437" s="9">
        <v>0</v>
      </c>
      <c r="G437" s="9">
        <v>0</v>
      </c>
      <c r="H437" s="9">
        <v>978.1</v>
      </c>
      <c r="I437" s="9">
        <v>985.4</v>
      </c>
      <c r="J437" s="9">
        <v>756.1</v>
      </c>
      <c r="K437" s="9">
        <v>909</v>
      </c>
      <c r="L437" s="9">
        <v>485.9</v>
      </c>
      <c r="M437" s="9">
        <v>360.3</v>
      </c>
      <c r="N437" s="9">
        <v>0</v>
      </c>
      <c r="O437" s="9">
        <v>0</v>
      </c>
      <c r="P437" s="9">
        <v>419.5</v>
      </c>
      <c r="Q437" s="9">
        <v>208.4</v>
      </c>
      <c r="R437" s="9">
        <v>155.6</v>
      </c>
      <c r="S437" s="9">
        <v>492.2</v>
      </c>
      <c r="T437" s="9">
        <v>1540.4</v>
      </c>
      <c r="U437" s="9">
        <v>577.79999999999995</v>
      </c>
      <c r="V437" s="9">
        <v>1294.8</v>
      </c>
      <c r="W437" s="9">
        <v>0</v>
      </c>
      <c r="X437" s="9">
        <v>0</v>
      </c>
      <c r="Y437" s="9">
        <v>0</v>
      </c>
      <c r="Z437" s="9">
        <v>0</v>
      </c>
      <c r="AA437" s="9">
        <v>0</v>
      </c>
      <c r="AB437" s="9">
        <v>0</v>
      </c>
      <c r="AC437" s="9">
        <v>917.2</v>
      </c>
      <c r="AD437" s="9">
        <v>0</v>
      </c>
      <c r="AE437" s="9">
        <v>10080.6</v>
      </c>
      <c r="AF437" s="9">
        <v>11000</v>
      </c>
      <c r="AG437" s="9">
        <v>919.4</v>
      </c>
      <c r="AH437" s="9">
        <v>8.36</v>
      </c>
    </row>
    <row r="438" spans="1:34" ht="15.75" thickBot="1" x14ac:dyDescent="0.3">
      <c r="A438" s="8" t="s">
        <v>228</v>
      </c>
      <c r="B438" s="9">
        <v>0</v>
      </c>
      <c r="C438" s="9">
        <v>0</v>
      </c>
      <c r="D438" s="9">
        <v>0</v>
      </c>
      <c r="E438" s="9">
        <v>0</v>
      </c>
      <c r="F438" s="9">
        <v>88.3</v>
      </c>
      <c r="G438" s="9">
        <v>1576.8</v>
      </c>
      <c r="H438" s="9">
        <v>0</v>
      </c>
      <c r="I438" s="9">
        <v>0</v>
      </c>
      <c r="J438" s="9">
        <v>0</v>
      </c>
      <c r="K438" s="9">
        <v>0</v>
      </c>
      <c r="L438" s="9">
        <v>0</v>
      </c>
      <c r="M438" s="9">
        <v>0</v>
      </c>
      <c r="N438" s="9">
        <v>207.5</v>
      </c>
      <c r="O438" s="9">
        <v>0</v>
      </c>
      <c r="P438" s="9">
        <v>419.5</v>
      </c>
      <c r="Q438" s="9">
        <v>0</v>
      </c>
      <c r="R438" s="9">
        <v>0</v>
      </c>
      <c r="S438" s="9">
        <v>0</v>
      </c>
      <c r="T438" s="9">
        <v>0</v>
      </c>
      <c r="U438" s="9">
        <v>0</v>
      </c>
      <c r="V438" s="9">
        <v>343.9</v>
      </c>
      <c r="W438" s="9">
        <v>2150.1</v>
      </c>
      <c r="X438" s="9">
        <v>10</v>
      </c>
      <c r="Y438" s="9">
        <v>1202.9000000000001</v>
      </c>
      <c r="Z438" s="9">
        <v>3179.1</v>
      </c>
      <c r="AA438" s="9">
        <v>890.8</v>
      </c>
      <c r="AB438" s="9">
        <v>145.6</v>
      </c>
      <c r="AC438" s="9">
        <v>0</v>
      </c>
      <c r="AD438" s="9">
        <v>797.1</v>
      </c>
      <c r="AE438" s="9">
        <v>11011.4</v>
      </c>
      <c r="AF438" s="9">
        <v>12000</v>
      </c>
      <c r="AG438" s="9">
        <v>988.6</v>
      </c>
      <c r="AH438" s="9">
        <v>8.24</v>
      </c>
    </row>
    <row r="439" spans="1:34" ht="15.75" thickBot="1" x14ac:dyDescent="0.3">
      <c r="A439" s="8" t="s">
        <v>229</v>
      </c>
      <c r="B439" s="9">
        <v>0</v>
      </c>
      <c r="C439" s="9">
        <v>0</v>
      </c>
      <c r="D439" s="9">
        <v>0</v>
      </c>
      <c r="E439" s="9">
        <v>0</v>
      </c>
      <c r="F439" s="9">
        <v>88.3</v>
      </c>
      <c r="G439" s="9">
        <v>1576.8</v>
      </c>
      <c r="H439" s="9">
        <v>0</v>
      </c>
      <c r="I439" s="9">
        <v>0</v>
      </c>
      <c r="J439" s="9">
        <v>0</v>
      </c>
      <c r="K439" s="9">
        <v>0</v>
      </c>
      <c r="L439" s="9">
        <v>0</v>
      </c>
      <c r="M439" s="9">
        <v>0</v>
      </c>
      <c r="N439" s="9">
        <v>207.5</v>
      </c>
      <c r="O439" s="9">
        <v>0</v>
      </c>
      <c r="P439" s="9">
        <v>419.5</v>
      </c>
      <c r="Q439" s="9">
        <v>0</v>
      </c>
      <c r="R439" s="9">
        <v>0</v>
      </c>
      <c r="S439" s="9">
        <v>0</v>
      </c>
      <c r="T439" s="9">
        <v>952.6</v>
      </c>
      <c r="U439" s="9">
        <v>0</v>
      </c>
      <c r="V439" s="9">
        <v>343.9</v>
      </c>
      <c r="W439" s="9">
        <v>891.7</v>
      </c>
      <c r="X439" s="9">
        <v>10</v>
      </c>
      <c r="Y439" s="9">
        <v>1202.9000000000001</v>
      </c>
      <c r="Z439" s="9">
        <v>1833.4</v>
      </c>
      <c r="AA439" s="9">
        <v>890.8</v>
      </c>
      <c r="AB439" s="9">
        <v>145.6</v>
      </c>
      <c r="AC439" s="9">
        <v>0</v>
      </c>
      <c r="AD439" s="9">
        <v>797.1</v>
      </c>
      <c r="AE439" s="9">
        <v>9360</v>
      </c>
      <c r="AF439" s="9">
        <v>8000</v>
      </c>
      <c r="AG439" s="9">
        <v>-1360</v>
      </c>
      <c r="AH439" s="9">
        <v>-17</v>
      </c>
    </row>
    <row r="440" spans="1:34" ht="15.75" thickBot="1" x14ac:dyDescent="0.3">
      <c r="A440" s="8" t="s">
        <v>230</v>
      </c>
      <c r="B440" s="9">
        <v>0</v>
      </c>
      <c r="C440" s="9">
        <v>0</v>
      </c>
      <c r="D440" s="9">
        <v>0</v>
      </c>
      <c r="E440" s="9">
        <v>0</v>
      </c>
      <c r="F440" s="9">
        <v>0</v>
      </c>
      <c r="G440" s="9">
        <v>0</v>
      </c>
      <c r="H440" s="9">
        <v>978.1</v>
      </c>
      <c r="I440" s="9">
        <v>985.4</v>
      </c>
      <c r="J440" s="9">
        <v>756.1</v>
      </c>
      <c r="K440" s="9">
        <v>909</v>
      </c>
      <c r="L440" s="9">
        <v>485.9</v>
      </c>
      <c r="M440" s="9">
        <v>360.3</v>
      </c>
      <c r="N440" s="9">
        <v>0</v>
      </c>
      <c r="O440" s="9">
        <v>0</v>
      </c>
      <c r="P440" s="9">
        <v>0</v>
      </c>
      <c r="Q440" s="9">
        <v>208.4</v>
      </c>
      <c r="R440" s="9">
        <v>414</v>
      </c>
      <c r="S440" s="9">
        <v>492.2</v>
      </c>
      <c r="T440" s="9">
        <v>1540.4</v>
      </c>
      <c r="U440" s="9">
        <v>577.79999999999995</v>
      </c>
      <c r="V440" s="9">
        <v>1294.8</v>
      </c>
      <c r="W440" s="9">
        <v>0</v>
      </c>
      <c r="X440" s="9">
        <v>0</v>
      </c>
      <c r="Y440" s="9">
        <v>0</v>
      </c>
      <c r="Z440" s="9">
        <v>0</v>
      </c>
      <c r="AA440" s="9">
        <v>0</v>
      </c>
      <c r="AB440" s="9">
        <v>0</v>
      </c>
      <c r="AC440" s="9">
        <v>917.2</v>
      </c>
      <c r="AD440" s="9">
        <v>0</v>
      </c>
      <c r="AE440" s="9">
        <v>9919.6</v>
      </c>
      <c r="AF440" s="9">
        <v>9000</v>
      </c>
      <c r="AG440" s="9">
        <v>-919.6</v>
      </c>
      <c r="AH440" s="9">
        <v>-10.220000000000001</v>
      </c>
    </row>
    <row r="441" spans="1:34" ht="15.75" thickBot="1" x14ac:dyDescent="0.3">
      <c r="A441" s="8" t="s">
        <v>231</v>
      </c>
      <c r="B441" s="9">
        <v>0</v>
      </c>
      <c r="C441" s="9">
        <v>255.7</v>
      </c>
      <c r="D441" s="9">
        <v>0</v>
      </c>
      <c r="E441" s="9">
        <v>0</v>
      </c>
      <c r="F441" s="9">
        <v>88.3</v>
      </c>
      <c r="G441" s="9">
        <v>1576.8</v>
      </c>
      <c r="H441" s="9">
        <v>0</v>
      </c>
      <c r="I441" s="9">
        <v>0</v>
      </c>
      <c r="J441" s="9">
        <v>0</v>
      </c>
      <c r="K441" s="9">
        <v>0</v>
      </c>
      <c r="L441" s="9">
        <v>0</v>
      </c>
      <c r="M441" s="9">
        <v>0</v>
      </c>
      <c r="N441" s="9">
        <v>207.5</v>
      </c>
      <c r="O441" s="9">
        <v>0</v>
      </c>
      <c r="P441" s="9">
        <v>419.5</v>
      </c>
      <c r="Q441" s="9">
        <v>0</v>
      </c>
      <c r="R441" s="9">
        <v>0</v>
      </c>
      <c r="S441" s="9">
        <v>0</v>
      </c>
      <c r="T441" s="9">
        <v>0</v>
      </c>
      <c r="U441" s="9">
        <v>0</v>
      </c>
      <c r="V441" s="9">
        <v>0</v>
      </c>
      <c r="W441" s="9">
        <v>2150.1</v>
      </c>
      <c r="X441" s="9">
        <v>10</v>
      </c>
      <c r="Y441" s="9">
        <v>1202.9000000000001</v>
      </c>
      <c r="Z441" s="9">
        <v>3179.1</v>
      </c>
      <c r="AA441" s="9">
        <v>890.8</v>
      </c>
      <c r="AB441" s="9">
        <v>510.4</v>
      </c>
      <c r="AC441" s="9">
        <v>0</v>
      </c>
      <c r="AD441" s="9">
        <v>797.1</v>
      </c>
      <c r="AE441" s="9">
        <v>11288</v>
      </c>
      <c r="AF441" s="9">
        <v>11000</v>
      </c>
      <c r="AG441" s="9">
        <v>-288</v>
      </c>
      <c r="AH441" s="9">
        <v>-2.62</v>
      </c>
    </row>
    <row r="442" spans="1:34" ht="15.75" thickBot="1" x14ac:dyDescent="0.3">
      <c r="A442" s="8" t="s">
        <v>232</v>
      </c>
      <c r="B442" s="9">
        <v>0</v>
      </c>
      <c r="C442" s="9">
        <v>0</v>
      </c>
      <c r="D442" s="9">
        <v>0</v>
      </c>
      <c r="E442" s="9">
        <v>0</v>
      </c>
      <c r="F442" s="9">
        <v>88.3</v>
      </c>
      <c r="G442" s="9">
        <v>569.6</v>
      </c>
      <c r="H442" s="9">
        <v>897.1</v>
      </c>
      <c r="I442" s="9">
        <v>0</v>
      </c>
      <c r="J442" s="9">
        <v>381.2</v>
      </c>
      <c r="K442" s="9">
        <v>141.9</v>
      </c>
      <c r="L442" s="9">
        <v>485.9</v>
      </c>
      <c r="M442" s="9">
        <v>360.3</v>
      </c>
      <c r="N442" s="9">
        <v>0</v>
      </c>
      <c r="O442" s="9">
        <v>0</v>
      </c>
      <c r="P442" s="9">
        <v>419.5</v>
      </c>
      <c r="Q442" s="9">
        <v>208.4</v>
      </c>
      <c r="R442" s="9">
        <v>0</v>
      </c>
      <c r="S442" s="9">
        <v>492.2</v>
      </c>
      <c r="T442" s="9">
        <v>1540.4</v>
      </c>
      <c r="U442" s="9">
        <v>577.79999999999995</v>
      </c>
      <c r="V442" s="9">
        <v>687</v>
      </c>
      <c r="W442" s="9">
        <v>0</v>
      </c>
      <c r="X442" s="9">
        <v>10</v>
      </c>
      <c r="Y442" s="9">
        <v>0</v>
      </c>
      <c r="Z442" s="9">
        <v>837.1</v>
      </c>
      <c r="AA442" s="9">
        <v>274.8</v>
      </c>
      <c r="AB442" s="9">
        <v>145.6</v>
      </c>
      <c r="AC442" s="9">
        <v>515.9</v>
      </c>
      <c r="AD442" s="9">
        <v>243.8</v>
      </c>
      <c r="AE442" s="9">
        <v>8876.7999999999993</v>
      </c>
      <c r="AF442" s="9">
        <v>7000</v>
      </c>
      <c r="AG442" s="9">
        <v>-1876.8</v>
      </c>
      <c r="AH442" s="9">
        <v>-26.81</v>
      </c>
    </row>
    <row r="443" spans="1:34" ht="15.75" thickBot="1" x14ac:dyDescent="0.3">
      <c r="A443" s="8" t="s">
        <v>233</v>
      </c>
      <c r="B443" s="9">
        <v>0</v>
      </c>
      <c r="C443" s="9">
        <v>282.10000000000002</v>
      </c>
      <c r="D443" s="9">
        <v>0</v>
      </c>
      <c r="E443" s="9">
        <v>0</v>
      </c>
      <c r="F443" s="9">
        <v>88.3</v>
      </c>
      <c r="G443" s="9">
        <v>1576.8</v>
      </c>
      <c r="H443" s="9">
        <v>0</v>
      </c>
      <c r="I443" s="9">
        <v>0</v>
      </c>
      <c r="J443" s="9">
        <v>0</v>
      </c>
      <c r="K443" s="9">
        <v>0</v>
      </c>
      <c r="L443" s="9">
        <v>0</v>
      </c>
      <c r="M443" s="9">
        <v>0</v>
      </c>
      <c r="N443" s="9">
        <v>207.5</v>
      </c>
      <c r="O443" s="9">
        <v>0</v>
      </c>
      <c r="P443" s="9">
        <v>419.5</v>
      </c>
      <c r="Q443" s="9">
        <v>208.4</v>
      </c>
      <c r="R443" s="9">
        <v>0</v>
      </c>
      <c r="S443" s="9">
        <v>0</v>
      </c>
      <c r="T443" s="9">
        <v>0</v>
      </c>
      <c r="U443" s="9">
        <v>0</v>
      </c>
      <c r="V443" s="9">
        <v>0</v>
      </c>
      <c r="W443" s="9">
        <v>891.7</v>
      </c>
      <c r="X443" s="9">
        <v>1454.9</v>
      </c>
      <c r="Y443" s="9">
        <v>1202.9000000000001</v>
      </c>
      <c r="Z443" s="9">
        <v>1920.8</v>
      </c>
      <c r="AA443" s="9">
        <v>890.8</v>
      </c>
      <c r="AB443" s="9">
        <v>510.4</v>
      </c>
      <c r="AC443" s="9">
        <v>0</v>
      </c>
      <c r="AD443" s="9">
        <v>797.1</v>
      </c>
      <c r="AE443" s="9">
        <v>10450.9</v>
      </c>
      <c r="AF443" s="9">
        <v>11000</v>
      </c>
      <c r="AG443" s="9">
        <v>549.1</v>
      </c>
      <c r="AH443" s="9">
        <v>4.99</v>
      </c>
    </row>
    <row r="444" spans="1:34" ht="15.75" thickBot="1" x14ac:dyDescent="0.3">
      <c r="A444" s="8" t="s">
        <v>234</v>
      </c>
      <c r="B444" s="9">
        <v>0</v>
      </c>
      <c r="C444" s="9">
        <v>0</v>
      </c>
      <c r="D444" s="9">
        <v>0</v>
      </c>
      <c r="E444" s="9">
        <v>0</v>
      </c>
      <c r="F444" s="9">
        <v>88.3</v>
      </c>
      <c r="G444" s="9">
        <v>569.6</v>
      </c>
      <c r="H444" s="9">
        <v>978.1</v>
      </c>
      <c r="I444" s="9">
        <v>985.4</v>
      </c>
      <c r="J444" s="9">
        <v>381.2</v>
      </c>
      <c r="K444" s="9">
        <v>185.6</v>
      </c>
      <c r="L444" s="9">
        <v>76.400000000000006</v>
      </c>
      <c r="M444" s="9">
        <v>360.3</v>
      </c>
      <c r="N444" s="9">
        <v>0</v>
      </c>
      <c r="O444" s="9">
        <v>0</v>
      </c>
      <c r="P444" s="9">
        <v>419.5</v>
      </c>
      <c r="Q444" s="9">
        <v>208.4</v>
      </c>
      <c r="R444" s="9">
        <v>155.6</v>
      </c>
      <c r="S444" s="9">
        <v>492.2</v>
      </c>
      <c r="T444" s="9">
        <v>1540.4</v>
      </c>
      <c r="U444" s="9">
        <v>577.79999999999995</v>
      </c>
      <c r="V444" s="9">
        <v>687</v>
      </c>
      <c r="W444" s="9">
        <v>0</v>
      </c>
      <c r="X444" s="9">
        <v>0</v>
      </c>
      <c r="Y444" s="9">
        <v>1202.9000000000001</v>
      </c>
      <c r="Z444" s="9">
        <v>0</v>
      </c>
      <c r="AA444" s="9">
        <v>274.8</v>
      </c>
      <c r="AB444" s="9">
        <v>0</v>
      </c>
      <c r="AC444" s="9">
        <v>579.6</v>
      </c>
      <c r="AD444" s="9">
        <v>243.8</v>
      </c>
      <c r="AE444" s="9">
        <v>10006.9</v>
      </c>
      <c r="AF444" s="9">
        <v>11000</v>
      </c>
      <c r="AG444" s="9">
        <v>993.1</v>
      </c>
      <c r="AH444" s="9">
        <v>9.0299999999999994</v>
      </c>
    </row>
    <row r="445" spans="1:34" ht="15.75" thickBot="1" x14ac:dyDescent="0.3">
      <c r="A445" s="8" t="s">
        <v>235</v>
      </c>
      <c r="B445" s="9">
        <v>0</v>
      </c>
      <c r="C445" s="9">
        <v>0</v>
      </c>
      <c r="D445" s="9">
        <v>0</v>
      </c>
      <c r="E445" s="9">
        <v>0</v>
      </c>
      <c r="F445" s="9">
        <v>88.3</v>
      </c>
      <c r="G445" s="9">
        <v>1576.8</v>
      </c>
      <c r="H445" s="9">
        <v>537.70000000000005</v>
      </c>
      <c r="I445" s="9">
        <v>985.4</v>
      </c>
      <c r="J445" s="9">
        <v>381.2</v>
      </c>
      <c r="K445" s="9">
        <v>141.9</v>
      </c>
      <c r="L445" s="9">
        <v>76.400000000000006</v>
      </c>
      <c r="M445" s="9">
        <v>192</v>
      </c>
      <c r="N445" s="9">
        <v>207.5</v>
      </c>
      <c r="O445" s="9">
        <v>0</v>
      </c>
      <c r="P445" s="9">
        <v>419.5</v>
      </c>
      <c r="Q445" s="9">
        <v>208.4</v>
      </c>
      <c r="R445" s="9">
        <v>0</v>
      </c>
      <c r="S445" s="9">
        <v>20.9</v>
      </c>
      <c r="T445" s="9">
        <v>1540.4</v>
      </c>
      <c r="U445" s="9">
        <v>577.79999999999995</v>
      </c>
      <c r="V445" s="9">
        <v>687</v>
      </c>
      <c r="W445" s="9">
        <v>891.7</v>
      </c>
      <c r="X445" s="9">
        <v>10</v>
      </c>
      <c r="Y445" s="9">
        <v>1202.9000000000001</v>
      </c>
      <c r="Z445" s="9">
        <v>837.1</v>
      </c>
      <c r="AA445" s="9">
        <v>890.8</v>
      </c>
      <c r="AB445" s="9">
        <v>145.6</v>
      </c>
      <c r="AC445" s="9">
        <v>515.9</v>
      </c>
      <c r="AD445" s="9">
        <v>243.8</v>
      </c>
      <c r="AE445" s="9">
        <v>12379</v>
      </c>
      <c r="AF445" s="9">
        <v>12000</v>
      </c>
      <c r="AG445" s="9">
        <v>-379</v>
      </c>
      <c r="AH445" s="9">
        <v>-3.16</v>
      </c>
    </row>
    <row r="446" spans="1:34" ht="15.75" thickBot="1" x14ac:dyDescent="0.3">
      <c r="A446" s="8" t="s">
        <v>236</v>
      </c>
      <c r="B446" s="9">
        <v>0</v>
      </c>
      <c r="C446" s="9">
        <v>255.7</v>
      </c>
      <c r="D446" s="9">
        <v>0</v>
      </c>
      <c r="E446" s="9">
        <v>0</v>
      </c>
      <c r="F446" s="9">
        <v>88.3</v>
      </c>
      <c r="G446" s="9">
        <v>1576.8</v>
      </c>
      <c r="H446" s="9">
        <v>537.70000000000005</v>
      </c>
      <c r="I446" s="9">
        <v>0</v>
      </c>
      <c r="J446" s="9">
        <v>0</v>
      </c>
      <c r="K446" s="9">
        <v>0</v>
      </c>
      <c r="L446" s="9">
        <v>76.400000000000006</v>
      </c>
      <c r="M446" s="9">
        <v>0</v>
      </c>
      <c r="N446" s="9">
        <v>207.5</v>
      </c>
      <c r="O446" s="9">
        <v>0</v>
      </c>
      <c r="P446" s="9">
        <v>419.5</v>
      </c>
      <c r="Q446" s="9">
        <v>208.4</v>
      </c>
      <c r="R446" s="9">
        <v>0</v>
      </c>
      <c r="S446" s="9">
        <v>20.9</v>
      </c>
      <c r="T446" s="9">
        <v>952.6</v>
      </c>
      <c r="U446" s="9">
        <v>577.79999999999995</v>
      </c>
      <c r="V446" s="9">
        <v>343.9</v>
      </c>
      <c r="W446" s="9">
        <v>686.1</v>
      </c>
      <c r="X446" s="9">
        <v>10</v>
      </c>
      <c r="Y446" s="9">
        <v>1202.9000000000001</v>
      </c>
      <c r="Z446" s="9">
        <v>1920.8</v>
      </c>
      <c r="AA446" s="9">
        <v>890.8</v>
      </c>
      <c r="AB446" s="9">
        <v>145.6</v>
      </c>
      <c r="AC446" s="9">
        <v>0</v>
      </c>
      <c r="AD446" s="9">
        <v>797.1</v>
      </c>
      <c r="AE446" s="9">
        <v>10918.6</v>
      </c>
      <c r="AF446" s="9">
        <v>12000</v>
      </c>
      <c r="AG446" s="9">
        <v>1081.4000000000001</v>
      </c>
      <c r="AH446" s="9">
        <v>9.01</v>
      </c>
    </row>
    <row r="447" spans="1:34" ht="15.75" thickBot="1" x14ac:dyDescent="0.3">
      <c r="A447" s="8" t="s">
        <v>237</v>
      </c>
      <c r="B447" s="9">
        <v>0</v>
      </c>
      <c r="C447" s="9">
        <v>255.7</v>
      </c>
      <c r="D447" s="9">
        <v>0</v>
      </c>
      <c r="E447" s="9">
        <v>0</v>
      </c>
      <c r="F447" s="9">
        <v>88.3</v>
      </c>
      <c r="G447" s="9">
        <v>1576.8</v>
      </c>
      <c r="H447" s="9">
        <v>0</v>
      </c>
      <c r="I447" s="9">
        <v>0</v>
      </c>
      <c r="J447" s="9">
        <v>0</v>
      </c>
      <c r="K447" s="9">
        <v>0</v>
      </c>
      <c r="L447" s="9">
        <v>76.400000000000006</v>
      </c>
      <c r="M447" s="9">
        <v>0</v>
      </c>
      <c r="N447" s="9">
        <v>207.5</v>
      </c>
      <c r="O447" s="9">
        <v>0</v>
      </c>
      <c r="P447" s="9">
        <v>419.5</v>
      </c>
      <c r="Q447" s="9">
        <v>0</v>
      </c>
      <c r="R447" s="9">
        <v>0</v>
      </c>
      <c r="S447" s="9">
        <v>20.9</v>
      </c>
      <c r="T447" s="9">
        <v>0</v>
      </c>
      <c r="U447" s="9">
        <v>577.79999999999995</v>
      </c>
      <c r="V447" s="9">
        <v>0</v>
      </c>
      <c r="W447" s="9">
        <v>2526.8000000000002</v>
      </c>
      <c r="X447" s="9">
        <v>10</v>
      </c>
      <c r="Y447" s="9">
        <v>1202.9000000000001</v>
      </c>
      <c r="Z447" s="9">
        <v>3179.1</v>
      </c>
      <c r="AA447" s="9">
        <v>890.8</v>
      </c>
      <c r="AB447" s="9">
        <v>510.4</v>
      </c>
      <c r="AC447" s="9">
        <v>0</v>
      </c>
      <c r="AD447" s="9">
        <v>797.1</v>
      </c>
      <c r="AE447" s="9">
        <v>12339.9</v>
      </c>
      <c r="AF447" s="9">
        <v>13000</v>
      </c>
      <c r="AG447" s="9">
        <v>660.1</v>
      </c>
      <c r="AH447" s="9">
        <v>5.08</v>
      </c>
    </row>
    <row r="448" spans="1:34" ht="15.75" thickBot="1" x14ac:dyDescent="0.3">
      <c r="A448" s="8" t="s">
        <v>238</v>
      </c>
      <c r="B448" s="9">
        <v>0</v>
      </c>
      <c r="C448" s="9">
        <v>0</v>
      </c>
      <c r="D448" s="9">
        <v>0</v>
      </c>
      <c r="E448" s="9">
        <v>0</v>
      </c>
      <c r="F448" s="9">
        <v>88.3</v>
      </c>
      <c r="G448" s="9">
        <v>1576.8</v>
      </c>
      <c r="H448" s="9">
        <v>897.1</v>
      </c>
      <c r="I448" s="9">
        <v>0</v>
      </c>
      <c r="J448" s="9">
        <v>381.2</v>
      </c>
      <c r="K448" s="9">
        <v>141.9</v>
      </c>
      <c r="L448" s="9">
        <v>485.9</v>
      </c>
      <c r="M448" s="9">
        <v>192</v>
      </c>
      <c r="N448" s="9">
        <v>0</v>
      </c>
      <c r="O448" s="9">
        <v>0</v>
      </c>
      <c r="P448" s="9">
        <v>419.5</v>
      </c>
      <c r="Q448" s="9">
        <v>208.4</v>
      </c>
      <c r="R448" s="9">
        <v>0</v>
      </c>
      <c r="S448" s="9">
        <v>492.2</v>
      </c>
      <c r="T448" s="9">
        <v>1540.4</v>
      </c>
      <c r="U448" s="9">
        <v>577.79999999999995</v>
      </c>
      <c r="V448" s="9">
        <v>687</v>
      </c>
      <c r="W448" s="9">
        <v>0</v>
      </c>
      <c r="X448" s="9">
        <v>10</v>
      </c>
      <c r="Y448" s="9">
        <v>1202.9000000000001</v>
      </c>
      <c r="Z448" s="9">
        <v>837.1</v>
      </c>
      <c r="AA448" s="9">
        <v>274.8</v>
      </c>
      <c r="AB448" s="9">
        <v>145.6</v>
      </c>
      <c r="AC448" s="9">
        <v>515.9</v>
      </c>
      <c r="AD448" s="9">
        <v>243.8</v>
      </c>
      <c r="AE448" s="9">
        <v>10918.6</v>
      </c>
      <c r="AF448" s="9">
        <v>12000</v>
      </c>
      <c r="AG448" s="9">
        <v>1081.4000000000001</v>
      </c>
      <c r="AH448" s="9">
        <v>9.01</v>
      </c>
    </row>
    <row r="449" spans="1:34" ht="15.75" thickBot="1" x14ac:dyDescent="0.3">
      <c r="A449" s="8" t="s">
        <v>239</v>
      </c>
      <c r="B449" s="9">
        <v>0</v>
      </c>
      <c r="C449" s="9">
        <v>0</v>
      </c>
      <c r="D449" s="9">
        <v>0</v>
      </c>
      <c r="E449" s="9">
        <v>0</v>
      </c>
      <c r="F449" s="9">
        <v>88.3</v>
      </c>
      <c r="G449" s="9">
        <v>0</v>
      </c>
      <c r="H449" s="9">
        <v>978.1</v>
      </c>
      <c r="I449" s="9">
        <v>985.4</v>
      </c>
      <c r="J449" s="9">
        <v>756.1</v>
      </c>
      <c r="K449" s="9">
        <v>909</v>
      </c>
      <c r="L449" s="9">
        <v>485.9</v>
      </c>
      <c r="M449" s="9">
        <v>360.3</v>
      </c>
      <c r="N449" s="9">
        <v>0</v>
      </c>
      <c r="O449" s="9">
        <v>0</v>
      </c>
      <c r="P449" s="9">
        <v>0</v>
      </c>
      <c r="Q449" s="9">
        <v>208.4</v>
      </c>
      <c r="R449" s="9">
        <v>155.6</v>
      </c>
      <c r="S449" s="9">
        <v>492.2</v>
      </c>
      <c r="T449" s="9">
        <v>1540.4</v>
      </c>
      <c r="U449" s="9">
        <v>577.79999999999995</v>
      </c>
      <c r="V449" s="9">
        <v>1294.8</v>
      </c>
      <c r="W449" s="9">
        <v>0</v>
      </c>
      <c r="X449" s="9">
        <v>0</v>
      </c>
      <c r="Y449" s="9">
        <v>0</v>
      </c>
      <c r="Z449" s="9">
        <v>0</v>
      </c>
      <c r="AA449" s="9">
        <v>167.4</v>
      </c>
      <c r="AB449" s="9">
        <v>0</v>
      </c>
      <c r="AC449" s="9">
        <v>917.2</v>
      </c>
      <c r="AD449" s="9">
        <v>81.900000000000006</v>
      </c>
      <c r="AE449" s="9">
        <v>9998.7000000000007</v>
      </c>
      <c r="AF449" s="9">
        <v>9000</v>
      </c>
      <c r="AG449" s="9">
        <v>-998.7</v>
      </c>
      <c r="AH449" s="9">
        <v>-11.1</v>
      </c>
    </row>
    <row r="450" spans="1:34" ht="15.75" thickBot="1" x14ac:dyDescent="0.3">
      <c r="A450" s="8" t="s">
        <v>240</v>
      </c>
      <c r="B450" s="9">
        <v>0</v>
      </c>
      <c r="C450" s="9">
        <v>282.10000000000002</v>
      </c>
      <c r="D450" s="9">
        <v>0</v>
      </c>
      <c r="E450" s="9">
        <v>0</v>
      </c>
      <c r="F450" s="9">
        <v>88.3</v>
      </c>
      <c r="G450" s="9">
        <v>1576.8</v>
      </c>
      <c r="H450" s="9">
        <v>537.70000000000005</v>
      </c>
      <c r="I450" s="9">
        <v>0</v>
      </c>
      <c r="J450" s="9">
        <v>0</v>
      </c>
      <c r="K450" s="9">
        <v>0</v>
      </c>
      <c r="L450" s="9">
        <v>76.400000000000006</v>
      </c>
      <c r="M450" s="9">
        <v>0</v>
      </c>
      <c r="N450" s="9">
        <v>207.5</v>
      </c>
      <c r="O450" s="9">
        <v>0</v>
      </c>
      <c r="P450" s="9">
        <v>419.5</v>
      </c>
      <c r="Q450" s="9">
        <v>208.4</v>
      </c>
      <c r="R450" s="9">
        <v>0</v>
      </c>
      <c r="S450" s="9">
        <v>20.9</v>
      </c>
      <c r="T450" s="9">
        <v>0</v>
      </c>
      <c r="U450" s="9">
        <v>577.79999999999995</v>
      </c>
      <c r="V450" s="9">
        <v>687</v>
      </c>
      <c r="W450" s="9">
        <v>686.1</v>
      </c>
      <c r="X450" s="9">
        <v>381.2</v>
      </c>
      <c r="Y450" s="9">
        <v>1202.9000000000001</v>
      </c>
      <c r="Z450" s="9">
        <v>1920.8</v>
      </c>
      <c r="AA450" s="9">
        <v>890.8</v>
      </c>
      <c r="AB450" s="9">
        <v>145.6</v>
      </c>
      <c r="AC450" s="9">
        <v>0</v>
      </c>
      <c r="AD450" s="9">
        <v>797.1</v>
      </c>
      <c r="AE450" s="9">
        <v>10706.6</v>
      </c>
      <c r="AF450" s="9">
        <v>11000</v>
      </c>
      <c r="AG450" s="9">
        <v>293.39999999999998</v>
      </c>
      <c r="AH450" s="9">
        <v>2.67</v>
      </c>
    </row>
    <row r="451" spans="1:34" ht="15.75" thickBot="1" x14ac:dyDescent="0.3">
      <c r="A451" s="8" t="s">
        <v>241</v>
      </c>
      <c r="B451" s="9">
        <v>0</v>
      </c>
      <c r="C451" s="9">
        <v>255.7</v>
      </c>
      <c r="D451" s="9">
        <v>0</v>
      </c>
      <c r="E451" s="9">
        <v>0</v>
      </c>
      <c r="F451" s="9">
        <v>88.3</v>
      </c>
      <c r="G451" s="9">
        <v>1576.8</v>
      </c>
      <c r="H451" s="9">
        <v>897.1</v>
      </c>
      <c r="I451" s="9">
        <v>0</v>
      </c>
      <c r="J451" s="9">
        <v>381.2</v>
      </c>
      <c r="K451" s="9">
        <v>141.9</v>
      </c>
      <c r="L451" s="9">
        <v>76.400000000000006</v>
      </c>
      <c r="M451" s="9">
        <v>360.3</v>
      </c>
      <c r="N451" s="9">
        <v>0</v>
      </c>
      <c r="O451" s="9">
        <v>0</v>
      </c>
      <c r="P451" s="9">
        <v>0</v>
      </c>
      <c r="Q451" s="9">
        <v>208.4</v>
      </c>
      <c r="R451" s="9">
        <v>0</v>
      </c>
      <c r="S451" s="9">
        <v>492.2</v>
      </c>
      <c r="T451" s="9">
        <v>1540.4</v>
      </c>
      <c r="U451" s="9">
        <v>577.79999999999995</v>
      </c>
      <c r="V451" s="9">
        <v>687</v>
      </c>
      <c r="W451" s="9">
        <v>0</v>
      </c>
      <c r="X451" s="9">
        <v>10</v>
      </c>
      <c r="Y451" s="9">
        <v>1202.9000000000001</v>
      </c>
      <c r="Z451" s="9">
        <v>837.1</v>
      </c>
      <c r="AA451" s="9">
        <v>274.8</v>
      </c>
      <c r="AB451" s="9">
        <v>145.6</v>
      </c>
      <c r="AC451" s="9">
        <v>515.9</v>
      </c>
      <c r="AD451" s="9">
        <v>243.8</v>
      </c>
      <c r="AE451" s="9">
        <v>10513.7</v>
      </c>
      <c r="AF451" s="9">
        <v>8000</v>
      </c>
      <c r="AG451" s="9">
        <v>-2513.6999999999998</v>
      </c>
      <c r="AH451" s="9">
        <v>-31.42</v>
      </c>
    </row>
    <row r="452" spans="1:34" ht="15.75" thickBot="1" x14ac:dyDescent="0.3">
      <c r="A452" s="8" t="s">
        <v>242</v>
      </c>
      <c r="B452" s="9">
        <v>0</v>
      </c>
      <c r="C452" s="9">
        <v>282.10000000000002</v>
      </c>
      <c r="D452" s="9">
        <v>0</v>
      </c>
      <c r="E452" s="9">
        <v>0</v>
      </c>
      <c r="F452" s="9">
        <v>207.5</v>
      </c>
      <c r="G452" s="9">
        <v>1576.8</v>
      </c>
      <c r="H452" s="9">
        <v>897.1</v>
      </c>
      <c r="I452" s="9">
        <v>0</v>
      </c>
      <c r="J452" s="9">
        <v>0</v>
      </c>
      <c r="K452" s="9">
        <v>0</v>
      </c>
      <c r="L452" s="9">
        <v>0</v>
      </c>
      <c r="M452" s="9">
        <v>0</v>
      </c>
      <c r="N452" s="9">
        <v>207.5</v>
      </c>
      <c r="O452" s="9">
        <v>0</v>
      </c>
      <c r="P452" s="9">
        <v>419.5</v>
      </c>
      <c r="Q452" s="9">
        <v>208.4</v>
      </c>
      <c r="R452" s="9">
        <v>0</v>
      </c>
      <c r="S452" s="9">
        <v>0</v>
      </c>
      <c r="T452" s="9">
        <v>0</v>
      </c>
      <c r="U452" s="9">
        <v>0</v>
      </c>
      <c r="V452" s="9">
        <v>343.9</v>
      </c>
      <c r="W452" s="9">
        <v>206.5</v>
      </c>
      <c r="X452" s="9">
        <v>2184.6</v>
      </c>
      <c r="Y452" s="9">
        <v>1202.9000000000001</v>
      </c>
      <c r="Z452" s="9">
        <v>1920.8</v>
      </c>
      <c r="AA452" s="9">
        <v>1033.5999999999999</v>
      </c>
      <c r="AB452" s="9">
        <v>510.4</v>
      </c>
      <c r="AC452" s="9">
        <v>0</v>
      </c>
      <c r="AD452" s="9">
        <v>797.1</v>
      </c>
      <c r="AE452" s="9">
        <v>11998.7</v>
      </c>
      <c r="AF452" s="9">
        <v>13000</v>
      </c>
      <c r="AG452" s="9">
        <v>1001.3</v>
      </c>
      <c r="AH452" s="9">
        <v>7.7</v>
      </c>
    </row>
    <row r="453" spans="1:34" ht="15.75" thickBot="1" x14ac:dyDescent="0.3">
      <c r="A453" s="8" t="s">
        <v>243</v>
      </c>
      <c r="B453" s="9">
        <v>0</v>
      </c>
      <c r="C453" s="9">
        <v>255.7</v>
      </c>
      <c r="D453" s="9">
        <v>0</v>
      </c>
      <c r="E453" s="9">
        <v>0</v>
      </c>
      <c r="F453" s="9">
        <v>207.5</v>
      </c>
      <c r="G453" s="9">
        <v>1576.8</v>
      </c>
      <c r="H453" s="9">
        <v>0</v>
      </c>
      <c r="I453" s="9">
        <v>0</v>
      </c>
      <c r="J453" s="9">
        <v>0</v>
      </c>
      <c r="K453" s="9">
        <v>0</v>
      </c>
      <c r="L453" s="9">
        <v>0</v>
      </c>
      <c r="M453" s="9">
        <v>0</v>
      </c>
      <c r="N453" s="9">
        <v>273</v>
      </c>
      <c r="O453" s="9">
        <v>0</v>
      </c>
      <c r="P453" s="9">
        <v>419.5</v>
      </c>
      <c r="Q453" s="9">
        <v>0</v>
      </c>
      <c r="R453" s="9">
        <v>0</v>
      </c>
      <c r="S453" s="9">
        <v>0</v>
      </c>
      <c r="T453" s="9">
        <v>0</v>
      </c>
      <c r="U453" s="9">
        <v>0</v>
      </c>
      <c r="V453" s="9">
        <v>343.9</v>
      </c>
      <c r="W453" s="9">
        <v>2531.3000000000002</v>
      </c>
      <c r="X453" s="9">
        <v>10</v>
      </c>
      <c r="Y453" s="9">
        <v>1202.9000000000001</v>
      </c>
      <c r="Z453" s="9">
        <v>3179.1</v>
      </c>
      <c r="AA453" s="9">
        <v>1033.5999999999999</v>
      </c>
      <c r="AB453" s="9">
        <v>145.6</v>
      </c>
      <c r="AC453" s="9">
        <v>0</v>
      </c>
      <c r="AD453" s="9">
        <v>797.1</v>
      </c>
      <c r="AE453" s="9">
        <v>11975.9</v>
      </c>
      <c r="AF453" s="9">
        <v>11000</v>
      </c>
      <c r="AG453" s="9">
        <v>-975.9</v>
      </c>
      <c r="AH453" s="9">
        <v>-8.8699999999999992</v>
      </c>
    </row>
    <row r="454" spans="1:34" ht="15.75" thickBot="1" x14ac:dyDescent="0.3">
      <c r="A454" s="8" t="s">
        <v>244</v>
      </c>
      <c r="B454" s="9">
        <v>0</v>
      </c>
      <c r="C454" s="9">
        <v>0</v>
      </c>
      <c r="D454" s="9">
        <v>0</v>
      </c>
      <c r="E454" s="9">
        <v>0</v>
      </c>
      <c r="F454" s="9">
        <v>88.3</v>
      </c>
      <c r="G454" s="9">
        <v>1576.8</v>
      </c>
      <c r="H454" s="9">
        <v>897.1</v>
      </c>
      <c r="I454" s="9">
        <v>0</v>
      </c>
      <c r="J454" s="9">
        <v>381.2</v>
      </c>
      <c r="K454" s="9">
        <v>141.9</v>
      </c>
      <c r="L454" s="9">
        <v>485.9</v>
      </c>
      <c r="M454" s="9">
        <v>192</v>
      </c>
      <c r="N454" s="9">
        <v>0</v>
      </c>
      <c r="O454" s="9">
        <v>0</v>
      </c>
      <c r="P454" s="9">
        <v>419.5</v>
      </c>
      <c r="Q454" s="9">
        <v>208.4</v>
      </c>
      <c r="R454" s="9">
        <v>0</v>
      </c>
      <c r="S454" s="9">
        <v>492.2</v>
      </c>
      <c r="T454" s="9">
        <v>1540.4</v>
      </c>
      <c r="U454" s="9">
        <v>577.79999999999995</v>
      </c>
      <c r="V454" s="9">
        <v>687</v>
      </c>
      <c r="W454" s="9">
        <v>0</v>
      </c>
      <c r="X454" s="9">
        <v>10</v>
      </c>
      <c r="Y454" s="9">
        <v>1202.9000000000001</v>
      </c>
      <c r="Z454" s="9">
        <v>837.1</v>
      </c>
      <c r="AA454" s="9">
        <v>274.8</v>
      </c>
      <c r="AB454" s="9">
        <v>145.6</v>
      </c>
      <c r="AC454" s="9">
        <v>515.9</v>
      </c>
      <c r="AD454" s="9">
        <v>243.8</v>
      </c>
      <c r="AE454" s="9">
        <v>10918.6</v>
      </c>
      <c r="AF454" s="9">
        <v>9000</v>
      </c>
      <c r="AG454" s="9">
        <v>-1918.6</v>
      </c>
      <c r="AH454" s="9">
        <v>-21.32</v>
      </c>
    </row>
    <row r="455" spans="1:34" ht="15.75" thickBot="1" x14ac:dyDescent="0.3">
      <c r="A455" s="8" t="s">
        <v>245</v>
      </c>
      <c r="B455" s="9">
        <v>0</v>
      </c>
      <c r="C455" s="9">
        <v>255.7</v>
      </c>
      <c r="D455" s="9">
        <v>0</v>
      </c>
      <c r="E455" s="9">
        <v>0</v>
      </c>
      <c r="F455" s="9">
        <v>88.3</v>
      </c>
      <c r="G455" s="9">
        <v>1576.8</v>
      </c>
      <c r="H455" s="9">
        <v>0</v>
      </c>
      <c r="I455" s="9">
        <v>0</v>
      </c>
      <c r="J455" s="9">
        <v>0</v>
      </c>
      <c r="K455" s="9">
        <v>0</v>
      </c>
      <c r="L455" s="9">
        <v>76.400000000000006</v>
      </c>
      <c r="M455" s="9">
        <v>0</v>
      </c>
      <c r="N455" s="9">
        <v>207.5</v>
      </c>
      <c r="O455" s="9">
        <v>0</v>
      </c>
      <c r="P455" s="9">
        <v>419.5</v>
      </c>
      <c r="Q455" s="9">
        <v>208.4</v>
      </c>
      <c r="R455" s="9">
        <v>0</v>
      </c>
      <c r="S455" s="9">
        <v>20.9</v>
      </c>
      <c r="T455" s="9">
        <v>800.7</v>
      </c>
      <c r="U455" s="9">
        <v>577.79999999999995</v>
      </c>
      <c r="V455" s="9">
        <v>343.9</v>
      </c>
      <c r="W455" s="9">
        <v>891.7</v>
      </c>
      <c r="X455" s="9">
        <v>10</v>
      </c>
      <c r="Y455" s="9">
        <v>1202.9000000000001</v>
      </c>
      <c r="Z455" s="9">
        <v>1920.8</v>
      </c>
      <c r="AA455" s="9">
        <v>890.8</v>
      </c>
      <c r="AB455" s="9">
        <v>145.6</v>
      </c>
      <c r="AC455" s="9">
        <v>0</v>
      </c>
      <c r="AD455" s="9">
        <v>797.1</v>
      </c>
      <c r="AE455" s="9">
        <v>10434.6</v>
      </c>
      <c r="AF455" s="9">
        <v>11000</v>
      </c>
      <c r="AG455" s="9">
        <v>565.4</v>
      </c>
      <c r="AH455" s="9">
        <v>5.14</v>
      </c>
    </row>
    <row r="456" spans="1:34" ht="15.75" thickBot="1" x14ac:dyDescent="0.3">
      <c r="A456" s="8" t="s">
        <v>246</v>
      </c>
      <c r="B456" s="9">
        <v>0</v>
      </c>
      <c r="C456" s="9">
        <v>0</v>
      </c>
      <c r="D456" s="9">
        <v>0</v>
      </c>
      <c r="E456" s="9">
        <v>0</v>
      </c>
      <c r="F456" s="9">
        <v>88.3</v>
      </c>
      <c r="G456" s="9">
        <v>1576.8</v>
      </c>
      <c r="H456" s="9">
        <v>0</v>
      </c>
      <c r="I456" s="9">
        <v>985.4</v>
      </c>
      <c r="J456" s="9">
        <v>0</v>
      </c>
      <c r="K456" s="9">
        <v>0</v>
      </c>
      <c r="L456" s="9">
        <v>76.400000000000006</v>
      </c>
      <c r="M456" s="9">
        <v>360.3</v>
      </c>
      <c r="N456" s="9">
        <v>207.5</v>
      </c>
      <c r="O456" s="9">
        <v>0</v>
      </c>
      <c r="P456" s="9">
        <v>419.5</v>
      </c>
      <c r="Q456" s="9">
        <v>0</v>
      </c>
      <c r="R456" s="9">
        <v>155.6</v>
      </c>
      <c r="S456" s="9">
        <v>20.9</v>
      </c>
      <c r="T456" s="9">
        <v>952.6</v>
      </c>
      <c r="U456" s="9">
        <v>577.79999999999995</v>
      </c>
      <c r="V456" s="9">
        <v>687</v>
      </c>
      <c r="W456" s="9">
        <v>891.7</v>
      </c>
      <c r="X456" s="9">
        <v>10</v>
      </c>
      <c r="Y456" s="9">
        <v>1202.9000000000001</v>
      </c>
      <c r="Z456" s="9">
        <v>1338.4</v>
      </c>
      <c r="AA456" s="9">
        <v>890.8</v>
      </c>
      <c r="AB456" s="9">
        <v>145.6</v>
      </c>
      <c r="AC456" s="9">
        <v>0</v>
      </c>
      <c r="AD456" s="9">
        <v>797.1</v>
      </c>
      <c r="AE456" s="9">
        <v>11384.5</v>
      </c>
      <c r="AF456" s="9">
        <v>11000</v>
      </c>
      <c r="AG456" s="9">
        <v>-384.5</v>
      </c>
      <c r="AH456" s="9">
        <v>-3.5</v>
      </c>
    </row>
    <row r="457" spans="1:34" ht="15.75" thickBot="1" x14ac:dyDescent="0.3">
      <c r="A457" s="8" t="s">
        <v>247</v>
      </c>
      <c r="B457" s="9">
        <v>0</v>
      </c>
      <c r="C457" s="9">
        <v>282.10000000000002</v>
      </c>
      <c r="D457" s="9">
        <v>0</v>
      </c>
      <c r="E457" s="9">
        <v>0</v>
      </c>
      <c r="F457" s="9">
        <v>207.5</v>
      </c>
      <c r="G457" s="9">
        <v>1576.8</v>
      </c>
      <c r="H457" s="9">
        <v>537.70000000000005</v>
      </c>
      <c r="I457" s="9">
        <v>0</v>
      </c>
      <c r="J457" s="9">
        <v>0</v>
      </c>
      <c r="K457" s="9">
        <v>0</v>
      </c>
      <c r="L457" s="9">
        <v>0</v>
      </c>
      <c r="M457" s="9">
        <v>0</v>
      </c>
      <c r="N457" s="9">
        <v>207.5</v>
      </c>
      <c r="O457" s="9">
        <v>0</v>
      </c>
      <c r="P457" s="9">
        <v>419.5</v>
      </c>
      <c r="Q457" s="9">
        <v>208.4</v>
      </c>
      <c r="R457" s="9">
        <v>0</v>
      </c>
      <c r="S457" s="9">
        <v>0</v>
      </c>
      <c r="T457" s="9">
        <v>0</v>
      </c>
      <c r="U457" s="9">
        <v>0</v>
      </c>
      <c r="V457" s="9">
        <v>0</v>
      </c>
      <c r="W457" s="9">
        <v>686.1</v>
      </c>
      <c r="X457" s="9">
        <v>1454.9</v>
      </c>
      <c r="Y457" s="9">
        <v>1202.9000000000001</v>
      </c>
      <c r="Z457" s="9">
        <v>1920.8</v>
      </c>
      <c r="AA457" s="9">
        <v>890.8</v>
      </c>
      <c r="AB457" s="9">
        <v>510.4</v>
      </c>
      <c r="AC457" s="9">
        <v>0</v>
      </c>
      <c r="AD457" s="9">
        <v>797.1</v>
      </c>
      <c r="AE457" s="9">
        <v>10902.2</v>
      </c>
      <c r="AF457" s="9">
        <v>11000</v>
      </c>
      <c r="AG457" s="9">
        <v>97.8</v>
      </c>
      <c r="AH457" s="9">
        <v>0.89</v>
      </c>
    </row>
    <row r="458" spans="1:34" ht="15.75" thickBot="1" x14ac:dyDescent="0.3">
      <c r="A458" s="8" t="s">
        <v>248</v>
      </c>
      <c r="B458" s="9">
        <v>0</v>
      </c>
      <c r="C458" s="9">
        <v>282.10000000000002</v>
      </c>
      <c r="D458" s="9">
        <v>0</v>
      </c>
      <c r="E458" s="9">
        <v>0</v>
      </c>
      <c r="F458" s="9">
        <v>88.3</v>
      </c>
      <c r="G458" s="9">
        <v>1576.8</v>
      </c>
      <c r="H458" s="9">
        <v>0</v>
      </c>
      <c r="I458" s="9">
        <v>0</v>
      </c>
      <c r="J458" s="9">
        <v>0</v>
      </c>
      <c r="K458" s="9">
        <v>0</v>
      </c>
      <c r="L458" s="9">
        <v>76.400000000000006</v>
      </c>
      <c r="M458" s="9">
        <v>0</v>
      </c>
      <c r="N458" s="9">
        <v>207.5</v>
      </c>
      <c r="O458" s="9">
        <v>0</v>
      </c>
      <c r="P458" s="9">
        <v>419.5</v>
      </c>
      <c r="Q458" s="9">
        <v>0</v>
      </c>
      <c r="R458" s="9">
        <v>0</v>
      </c>
      <c r="S458" s="9">
        <v>20.9</v>
      </c>
      <c r="T458" s="9">
        <v>0</v>
      </c>
      <c r="U458" s="9">
        <v>577.79999999999995</v>
      </c>
      <c r="V458" s="9">
        <v>0</v>
      </c>
      <c r="W458" s="9">
        <v>2526.8000000000002</v>
      </c>
      <c r="X458" s="9">
        <v>381.2</v>
      </c>
      <c r="Y458" s="9">
        <v>1202.9000000000001</v>
      </c>
      <c r="Z458" s="9">
        <v>3179.1</v>
      </c>
      <c r="AA458" s="9">
        <v>890.8</v>
      </c>
      <c r="AB458" s="9">
        <v>510.4</v>
      </c>
      <c r="AC458" s="9">
        <v>0</v>
      </c>
      <c r="AD458" s="9">
        <v>797.1</v>
      </c>
      <c r="AE458" s="9">
        <v>12737.5</v>
      </c>
      <c r="AF458" s="9">
        <v>14000</v>
      </c>
      <c r="AG458" s="9">
        <v>1262.5</v>
      </c>
      <c r="AH458" s="9">
        <v>9.02</v>
      </c>
    </row>
    <row r="459" spans="1:34" ht="15.75" thickBot="1" x14ac:dyDescent="0.3">
      <c r="A459" s="8" t="s">
        <v>249</v>
      </c>
      <c r="B459" s="9">
        <v>0</v>
      </c>
      <c r="C459" s="9">
        <v>0</v>
      </c>
      <c r="D459" s="9">
        <v>0</v>
      </c>
      <c r="E459" s="9">
        <v>0</v>
      </c>
      <c r="F459" s="9">
        <v>0</v>
      </c>
      <c r="G459" s="9">
        <v>0</v>
      </c>
      <c r="H459" s="9">
        <v>978.1</v>
      </c>
      <c r="I459" s="9">
        <v>994.5</v>
      </c>
      <c r="J459" s="9">
        <v>756.1</v>
      </c>
      <c r="K459" s="9">
        <v>909</v>
      </c>
      <c r="L459" s="9">
        <v>485.9</v>
      </c>
      <c r="M459" s="9">
        <v>360.3</v>
      </c>
      <c r="N459" s="9">
        <v>0</v>
      </c>
      <c r="O459" s="9">
        <v>0</v>
      </c>
      <c r="P459" s="9">
        <v>0</v>
      </c>
      <c r="Q459" s="9">
        <v>208.4</v>
      </c>
      <c r="R459" s="9">
        <v>414</v>
      </c>
      <c r="S459" s="9">
        <v>492.2</v>
      </c>
      <c r="T459" s="9">
        <v>1540.4</v>
      </c>
      <c r="U459" s="9">
        <v>577.79999999999995</v>
      </c>
      <c r="V459" s="9">
        <v>1294.8</v>
      </c>
      <c r="W459" s="9">
        <v>0</v>
      </c>
      <c r="X459" s="9">
        <v>0</v>
      </c>
      <c r="Y459" s="9">
        <v>0</v>
      </c>
      <c r="Z459" s="9">
        <v>0</v>
      </c>
      <c r="AA459" s="9">
        <v>0</v>
      </c>
      <c r="AB459" s="9">
        <v>0</v>
      </c>
      <c r="AC459" s="9">
        <v>917.2</v>
      </c>
      <c r="AD459" s="9">
        <v>0</v>
      </c>
      <c r="AE459" s="9">
        <v>9928.7000000000007</v>
      </c>
      <c r="AF459" s="9">
        <v>7000</v>
      </c>
      <c r="AG459" s="9">
        <v>-2928.7</v>
      </c>
      <c r="AH459" s="9">
        <v>-41.84</v>
      </c>
    </row>
    <row r="460" spans="1:34" ht="15.75" thickBot="1" x14ac:dyDescent="0.3">
      <c r="A460" s="8" t="s">
        <v>250</v>
      </c>
      <c r="B460" s="9">
        <v>0</v>
      </c>
      <c r="C460" s="9">
        <v>0</v>
      </c>
      <c r="D460" s="9">
        <v>0</v>
      </c>
      <c r="E460" s="9">
        <v>0</v>
      </c>
      <c r="F460" s="9">
        <v>88.3</v>
      </c>
      <c r="G460" s="9">
        <v>569.6</v>
      </c>
      <c r="H460" s="9">
        <v>978.1</v>
      </c>
      <c r="I460" s="9">
        <v>0</v>
      </c>
      <c r="J460" s="9">
        <v>381.2</v>
      </c>
      <c r="K460" s="9">
        <v>141.9</v>
      </c>
      <c r="L460" s="9">
        <v>76.400000000000006</v>
      </c>
      <c r="M460" s="9">
        <v>360.3</v>
      </c>
      <c r="N460" s="9">
        <v>0</v>
      </c>
      <c r="O460" s="9">
        <v>0</v>
      </c>
      <c r="P460" s="9">
        <v>0</v>
      </c>
      <c r="Q460" s="9">
        <v>208.4</v>
      </c>
      <c r="R460" s="9">
        <v>0</v>
      </c>
      <c r="S460" s="9">
        <v>492.2</v>
      </c>
      <c r="T460" s="9">
        <v>1540.4</v>
      </c>
      <c r="U460" s="9">
        <v>577.79999999999995</v>
      </c>
      <c r="V460" s="9">
        <v>687</v>
      </c>
      <c r="W460" s="9">
        <v>0</v>
      </c>
      <c r="X460" s="9">
        <v>10</v>
      </c>
      <c r="Y460" s="9">
        <v>1202.9000000000001</v>
      </c>
      <c r="Z460" s="9">
        <v>837.1</v>
      </c>
      <c r="AA460" s="9">
        <v>274.8</v>
      </c>
      <c r="AB460" s="9">
        <v>0</v>
      </c>
      <c r="AC460" s="9">
        <v>515.9</v>
      </c>
      <c r="AD460" s="9">
        <v>243.8</v>
      </c>
      <c r="AE460" s="9">
        <v>9186.2000000000007</v>
      </c>
      <c r="AF460" s="9">
        <v>9000</v>
      </c>
      <c r="AG460" s="9">
        <v>-186.2</v>
      </c>
      <c r="AH460" s="9">
        <v>-2.0699999999999998</v>
      </c>
    </row>
    <row r="461" spans="1:34" ht="15.75" thickBot="1" x14ac:dyDescent="0.3">
      <c r="A461" s="8" t="s">
        <v>251</v>
      </c>
      <c r="B461" s="9">
        <v>0</v>
      </c>
      <c r="C461" s="9">
        <v>0</v>
      </c>
      <c r="D461" s="9">
        <v>0</v>
      </c>
      <c r="E461" s="9">
        <v>0</v>
      </c>
      <c r="F461" s="9">
        <v>88.3</v>
      </c>
      <c r="G461" s="9">
        <v>569.6</v>
      </c>
      <c r="H461" s="9">
        <v>897.1</v>
      </c>
      <c r="I461" s="9">
        <v>0</v>
      </c>
      <c r="J461" s="9">
        <v>381.2</v>
      </c>
      <c r="K461" s="9">
        <v>141.9</v>
      </c>
      <c r="L461" s="9">
        <v>76.400000000000006</v>
      </c>
      <c r="M461" s="9">
        <v>360.3</v>
      </c>
      <c r="N461" s="9">
        <v>0</v>
      </c>
      <c r="O461" s="9">
        <v>0</v>
      </c>
      <c r="P461" s="9">
        <v>0</v>
      </c>
      <c r="Q461" s="9">
        <v>208.4</v>
      </c>
      <c r="R461" s="9">
        <v>0</v>
      </c>
      <c r="S461" s="9">
        <v>492.2</v>
      </c>
      <c r="T461" s="9">
        <v>1540.4</v>
      </c>
      <c r="U461" s="9">
        <v>577.79999999999995</v>
      </c>
      <c r="V461" s="9">
        <v>1294.8</v>
      </c>
      <c r="W461" s="9">
        <v>0</v>
      </c>
      <c r="X461" s="9">
        <v>10</v>
      </c>
      <c r="Y461" s="9">
        <v>1202.9000000000001</v>
      </c>
      <c r="Z461" s="9">
        <v>837.1</v>
      </c>
      <c r="AA461" s="9">
        <v>274.8</v>
      </c>
      <c r="AB461" s="9">
        <v>0</v>
      </c>
      <c r="AC461" s="9">
        <v>579.6</v>
      </c>
      <c r="AD461" s="9">
        <v>243.8</v>
      </c>
      <c r="AE461" s="9">
        <v>9776.7000000000007</v>
      </c>
      <c r="AF461" s="9">
        <v>9000</v>
      </c>
      <c r="AG461" s="9">
        <v>-776.7</v>
      </c>
      <c r="AH461" s="9">
        <v>-8.6300000000000008</v>
      </c>
    </row>
    <row r="462" spans="1:34" ht="15.75" thickBot="1" x14ac:dyDescent="0.3">
      <c r="A462" s="8" t="s">
        <v>252</v>
      </c>
      <c r="B462" s="9">
        <v>0</v>
      </c>
      <c r="C462" s="9">
        <v>282.10000000000002</v>
      </c>
      <c r="D462" s="9">
        <v>0</v>
      </c>
      <c r="E462" s="9">
        <v>0</v>
      </c>
      <c r="F462" s="9">
        <v>207.5</v>
      </c>
      <c r="G462" s="9">
        <v>1576.8</v>
      </c>
      <c r="H462" s="9">
        <v>897.1</v>
      </c>
      <c r="I462" s="9">
        <v>0</v>
      </c>
      <c r="J462" s="9">
        <v>0</v>
      </c>
      <c r="K462" s="9">
        <v>0</v>
      </c>
      <c r="L462" s="9">
        <v>0</v>
      </c>
      <c r="M462" s="9">
        <v>0</v>
      </c>
      <c r="N462" s="9">
        <v>207.5</v>
      </c>
      <c r="O462" s="9">
        <v>0</v>
      </c>
      <c r="P462" s="9">
        <v>419.5</v>
      </c>
      <c r="Q462" s="9">
        <v>208.4</v>
      </c>
      <c r="R462" s="9">
        <v>0</v>
      </c>
      <c r="S462" s="9">
        <v>0</v>
      </c>
      <c r="T462" s="9">
        <v>952.6</v>
      </c>
      <c r="U462" s="9">
        <v>0</v>
      </c>
      <c r="V462" s="9">
        <v>687</v>
      </c>
      <c r="W462" s="9">
        <v>0</v>
      </c>
      <c r="X462" s="9">
        <v>381.2</v>
      </c>
      <c r="Y462" s="9">
        <v>1202.9000000000001</v>
      </c>
      <c r="Z462" s="9">
        <v>1920.8</v>
      </c>
      <c r="AA462" s="9">
        <v>1033.5999999999999</v>
      </c>
      <c r="AB462" s="9">
        <v>145.6</v>
      </c>
      <c r="AC462" s="9">
        <v>0</v>
      </c>
      <c r="AD462" s="9">
        <v>797.1</v>
      </c>
      <c r="AE462" s="9">
        <v>10919.5</v>
      </c>
      <c r="AF462" s="9">
        <v>12000</v>
      </c>
      <c r="AG462" s="9">
        <v>1080.5</v>
      </c>
      <c r="AH462" s="9">
        <v>9</v>
      </c>
    </row>
    <row r="463" spans="1:34" ht="15.75" thickBot="1" x14ac:dyDescent="0.3">
      <c r="A463" s="8" t="s">
        <v>253</v>
      </c>
      <c r="B463" s="9">
        <v>0</v>
      </c>
      <c r="C463" s="9">
        <v>0</v>
      </c>
      <c r="D463" s="9">
        <v>0</v>
      </c>
      <c r="E463" s="9">
        <v>0</v>
      </c>
      <c r="F463" s="9">
        <v>88.3</v>
      </c>
      <c r="G463" s="9">
        <v>569.6</v>
      </c>
      <c r="H463" s="9">
        <v>978.1</v>
      </c>
      <c r="I463" s="9">
        <v>0</v>
      </c>
      <c r="J463" s="9">
        <v>381.2</v>
      </c>
      <c r="K463" s="9">
        <v>185.6</v>
      </c>
      <c r="L463" s="9">
        <v>485.9</v>
      </c>
      <c r="M463" s="9">
        <v>360.3</v>
      </c>
      <c r="N463" s="9">
        <v>0</v>
      </c>
      <c r="O463" s="9">
        <v>0</v>
      </c>
      <c r="P463" s="9">
        <v>419.5</v>
      </c>
      <c r="Q463" s="9">
        <v>208.4</v>
      </c>
      <c r="R463" s="9">
        <v>0</v>
      </c>
      <c r="S463" s="9">
        <v>492.2</v>
      </c>
      <c r="T463" s="9">
        <v>1540.4</v>
      </c>
      <c r="U463" s="9">
        <v>577.79999999999995</v>
      </c>
      <c r="V463" s="9">
        <v>1294.8</v>
      </c>
      <c r="W463" s="9">
        <v>0</v>
      </c>
      <c r="X463" s="9">
        <v>10</v>
      </c>
      <c r="Y463" s="9">
        <v>0</v>
      </c>
      <c r="Z463" s="9">
        <v>0</v>
      </c>
      <c r="AA463" s="9">
        <v>167.4</v>
      </c>
      <c r="AB463" s="9">
        <v>0</v>
      </c>
      <c r="AC463" s="9">
        <v>917.2</v>
      </c>
      <c r="AD463" s="9">
        <v>81.900000000000006</v>
      </c>
      <c r="AE463" s="9">
        <v>8758.6</v>
      </c>
      <c r="AF463" s="9">
        <v>9000</v>
      </c>
      <c r="AG463" s="9">
        <v>241.4</v>
      </c>
      <c r="AH463" s="9">
        <v>2.68</v>
      </c>
    </row>
    <row r="464" spans="1:34" ht="15.75" thickBot="1" x14ac:dyDescent="0.3">
      <c r="A464" s="8" t="s">
        <v>254</v>
      </c>
      <c r="B464" s="9">
        <v>0</v>
      </c>
      <c r="C464" s="9">
        <v>282.10000000000002</v>
      </c>
      <c r="D464" s="9">
        <v>0</v>
      </c>
      <c r="E464" s="9">
        <v>0</v>
      </c>
      <c r="F464" s="9">
        <v>88.3</v>
      </c>
      <c r="G464" s="9">
        <v>1576.8</v>
      </c>
      <c r="H464" s="9">
        <v>537.70000000000005</v>
      </c>
      <c r="I464" s="9">
        <v>0</v>
      </c>
      <c r="J464" s="9">
        <v>0</v>
      </c>
      <c r="K464" s="9">
        <v>0</v>
      </c>
      <c r="L464" s="9">
        <v>76.400000000000006</v>
      </c>
      <c r="M464" s="9">
        <v>0</v>
      </c>
      <c r="N464" s="9">
        <v>207.5</v>
      </c>
      <c r="O464" s="9">
        <v>0</v>
      </c>
      <c r="P464" s="9">
        <v>419.5</v>
      </c>
      <c r="Q464" s="9">
        <v>208.4</v>
      </c>
      <c r="R464" s="9">
        <v>0</v>
      </c>
      <c r="S464" s="9">
        <v>20.9</v>
      </c>
      <c r="T464" s="9">
        <v>952.6</v>
      </c>
      <c r="U464" s="9">
        <v>577.79999999999995</v>
      </c>
      <c r="V464" s="9">
        <v>687</v>
      </c>
      <c r="W464" s="9">
        <v>891.7</v>
      </c>
      <c r="X464" s="9">
        <v>10</v>
      </c>
      <c r="Y464" s="9">
        <v>1202.9000000000001</v>
      </c>
      <c r="Z464" s="9">
        <v>1338.4</v>
      </c>
      <c r="AA464" s="9">
        <v>890.8</v>
      </c>
      <c r="AB464" s="9">
        <v>145.6</v>
      </c>
      <c r="AC464" s="9">
        <v>0</v>
      </c>
      <c r="AD464" s="9">
        <v>797.1</v>
      </c>
      <c r="AE464" s="9">
        <v>10911.3</v>
      </c>
      <c r="AF464" s="9">
        <v>11000</v>
      </c>
      <c r="AG464" s="9">
        <v>88.7</v>
      </c>
      <c r="AH464" s="9">
        <v>0.81</v>
      </c>
    </row>
    <row r="465" spans="1:34" ht="15.75" thickBot="1" x14ac:dyDescent="0.3">
      <c r="A465" s="8" t="s">
        <v>255</v>
      </c>
      <c r="B465" s="9">
        <v>0</v>
      </c>
      <c r="C465" s="9">
        <v>0</v>
      </c>
      <c r="D465" s="9">
        <v>0</v>
      </c>
      <c r="E465" s="9">
        <v>0</v>
      </c>
      <c r="F465" s="9">
        <v>0</v>
      </c>
      <c r="G465" s="9">
        <v>569.6</v>
      </c>
      <c r="H465" s="9">
        <v>978.1</v>
      </c>
      <c r="I465" s="9">
        <v>985.4</v>
      </c>
      <c r="J465" s="9">
        <v>381.2</v>
      </c>
      <c r="K465" s="9">
        <v>909</v>
      </c>
      <c r="L465" s="9">
        <v>485.9</v>
      </c>
      <c r="M465" s="9">
        <v>360.3</v>
      </c>
      <c r="N465" s="9">
        <v>0</v>
      </c>
      <c r="O465" s="9">
        <v>0</v>
      </c>
      <c r="P465" s="9">
        <v>419.5</v>
      </c>
      <c r="Q465" s="9">
        <v>208.4</v>
      </c>
      <c r="R465" s="9">
        <v>414</v>
      </c>
      <c r="S465" s="9">
        <v>492.2</v>
      </c>
      <c r="T465" s="9">
        <v>1540.4</v>
      </c>
      <c r="U465" s="9">
        <v>577.79999999999995</v>
      </c>
      <c r="V465" s="9">
        <v>687</v>
      </c>
      <c r="W465" s="9">
        <v>0</v>
      </c>
      <c r="X465" s="9">
        <v>0</v>
      </c>
      <c r="Y465" s="9">
        <v>0</v>
      </c>
      <c r="Z465" s="9">
        <v>0</v>
      </c>
      <c r="AA465" s="9">
        <v>0</v>
      </c>
      <c r="AB465" s="9">
        <v>0</v>
      </c>
      <c r="AC465" s="9">
        <v>917.2</v>
      </c>
      <c r="AD465" s="9">
        <v>81.900000000000006</v>
      </c>
      <c r="AE465" s="9">
        <v>10007.799999999999</v>
      </c>
      <c r="AF465" s="9">
        <v>11000</v>
      </c>
      <c r="AG465" s="9">
        <v>992.2</v>
      </c>
      <c r="AH465" s="9">
        <v>9.02</v>
      </c>
    </row>
    <row r="466" spans="1:34" ht="15.75" thickBot="1" x14ac:dyDescent="0.3">
      <c r="A466" s="8" t="s">
        <v>256</v>
      </c>
      <c r="B466" s="9">
        <v>0</v>
      </c>
      <c r="C466" s="9">
        <v>255.7</v>
      </c>
      <c r="D466" s="9">
        <v>0</v>
      </c>
      <c r="E466" s="9">
        <v>0</v>
      </c>
      <c r="F466" s="9">
        <v>88.3</v>
      </c>
      <c r="G466" s="9">
        <v>1576.8</v>
      </c>
      <c r="H466" s="9">
        <v>897.1</v>
      </c>
      <c r="I466" s="9">
        <v>0</v>
      </c>
      <c r="J466" s="9">
        <v>381.2</v>
      </c>
      <c r="K466" s="9">
        <v>0</v>
      </c>
      <c r="L466" s="9">
        <v>76.400000000000006</v>
      </c>
      <c r="M466" s="9">
        <v>0</v>
      </c>
      <c r="N466" s="9">
        <v>207.5</v>
      </c>
      <c r="O466" s="9">
        <v>0</v>
      </c>
      <c r="P466" s="9">
        <v>419.5</v>
      </c>
      <c r="Q466" s="9">
        <v>208.4</v>
      </c>
      <c r="R466" s="9">
        <v>0</v>
      </c>
      <c r="S466" s="9">
        <v>20.9</v>
      </c>
      <c r="T466" s="9">
        <v>952.6</v>
      </c>
      <c r="U466" s="9">
        <v>577.79999999999995</v>
      </c>
      <c r="V466" s="9">
        <v>687</v>
      </c>
      <c r="W466" s="9">
        <v>206.5</v>
      </c>
      <c r="X466" s="9">
        <v>10</v>
      </c>
      <c r="Y466" s="9">
        <v>1202.9000000000001</v>
      </c>
      <c r="Z466" s="9">
        <v>1920.8</v>
      </c>
      <c r="AA466" s="9">
        <v>890.8</v>
      </c>
      <c r="AB466" s="9">
        <v>145.6</v>
      </c>
      <c r="AC466" s="9">
        <v>0</v>
      </c>
      <c r="AD466" s="9">
        <v>797.1</v>
      </c>
      <c r="AE466" s="9">
        <v>11522.8</v>
      </c>
      <c r="AF466" s="9">
        <v>6000</v>
      </c>
      <c r="AG466" s="9">
        <v>-5522.8</v>
      </c>
      <c r="AH466" s="9">
        <v>-92.05</v>
      </c>
    </row>
    <row r="467" spans="1:34" ht="15.75" thickBot="1" x14ac:dyDescent="0.3">
      <c r="A467" s="8" t="s">
        <v>257</v>
      </c>
      <c r="B467" s="9">
        <v>0</v>
      </c>
      <c r="C467" s="9">
        <v>282.10000000000002</v>
      </c>
      <c r="D467" s="9">
        <v>0</v>
      </c>
      <c r="E467" s="9">
        <v>0</v>
      </c>
      <c r="F467" s="9">
        <v>88.3</v>
      </c>
      <c r="G467" s="9">
        <v>1576.8</v>
      </c>
      <c r="H467" s="9">
        <v>897.1</v>
      </c>
      <c r="I467" s="9">
        <v>0</v>
      </c>
      <c r="J467" s="9">
        <v>381.2</v>
      </c>
      <c r="K467" s="9">
        <v>0</v>
      </c>
      <c r="L467" s="9">
        <v>76.400000000000006</v>
      </c>
      <c r="M467" s="9">
        <v>0</v>
      </c>
      <c r="N467" s="9">
        <v>207.5</v>
      </c>
      <c r="O467" s="9">
        <v>0</v>
      </c>
      <c r="P467" s="9">
        <v>0</v>
      </c>
      <c r="Q467" s="9">
        <v>208.4</v>
      </c>
      <c r="R467" s="9">
        <v>0</v>
      </c>
      <c r="S467" s="9">
        <v>370.3</v>
      </c>
      <c r="T467" s="9">
        <v>952.6</v>
      </c>
      <c r="U467" s="9">
        <v>577.79999999999995</v>
      </c>
      <c r="V467" s="9">
        <v>687</v>
      </c>
      <c r="W467" s="9">
        <v>206.5</v>
      </c>
      <c r="X467" s="9">
        <v>381.2</v>
      </c>
      <c r="Y467" s="9">
        <v>1202.9000000000001</v>
      </c>
      <c r="Z467" s="9">
        <v>1920.8</v>
      </c>
      <c r="AA467" s="9">
        <v>274.8</v>
      </c>
      <c r="AB467" s="9">
        <v>145.6</v>
      </c>
      <c r="AC467" s="9">
        <v>0</v>
      </c>
      <c r="AD467" s="9">
        <v>797.1</v>
      </c>
      <c r="AE467" s="9">
        <v>11234.3</v>
      </c>
      <c r="AF467" s="9">
        <v>11000</v>
      </c>
      <c r="AG467" s="9">
        <v>-234.3</v>
      </c>
      <c r="AH467" s="9">
        <v>-2.13</v>
      </c>
    </row>
    <row r="468" spans="1:34" ht="15.75" thickBot="1" x14ac:dyDescent="0.3">
      <c r="A468" s="8" t="s">
        <v>258</v>
      </c>
      <c r="B468" s="9">
        <v>0</v>
      </c>
      <c r="C468" s="9">
        <v>0</v>
      </c>
      <c r="D468" s="9">
        <v>0</v>
      </c>
      <c r="E468" s="9">
        <v>0</v>
      </c>
      <c r="F468" s="9">
        <v>0</v>
      </c>
      <c r="G468" s="9">
        <v>569.6</v>
      </c>
      <c r="H468" s="9">
        <v>978.1</v>
      </c>
      <c r="I468" s="9">
        <v>994.5</v>
      </c>
      <c r="J468" s="9">
        <v>756.1</v>
      </c>
      <c r="K468" s="9">
        <v>909</v>
      </c>
      <c r="L468" s="9">
        <v>485.9</v>
      </c>
      <c r="M468" s="9">
        <v>360.3</v>
      </c>
      <c r="N468" s="9">
        <v>0</v>
      </c>
      <c r="O468" s="9">
        <v>0</v>
      </c>
      <c r="P468" s="9">
        <v>419.5</v>
      </c>
      <c r="Q468" s="9">
        <v>208.4</v>
      </c>
      <c r="R468" s="9">
        <v>414</v>
      </c>
      <c r="S468" s="9">
        <v>492.2</v>
      </c>
      <c r="T468" s="9">
        <v>1540.4</v>
      </c>
      <c r="U468" s="9">
        <v>577.79999999999995</v>
      </c>
      <c r="V468" s="9">
        <v>1294.8</v>
      </c>
      <c r="W468" s="9">
        <v>0</v>
      </c>
      <c r="X468" s="9">
        <v>0</v>
      </c>
      <c r="Y468" s="9">
        <v>0</v>
      </c>
      <c r="Z468" s="9">
        <v>0</v>
      </c>
      <c r="AA468" s="9">
        <v>0</v>
      </c>
      <c r="AB468" s="9">
        <v>0</v>
      </c>
      <c r="AC468" s="9">
        <v>917.2</v>
      </c>
      <c r="AD468" s="9">
        <v>0</v>
      </c>
      <c r="AE468" s="9">
        <v>10917.7</v>
      </c>
      <c r="AF468" s="9">
        <v>12000</v>
      </c>
      <c r="AG468" s="9">
        <v>1082.3</v>
      </c>
      <c r="AH468" s="9">
        <v>9.02</v>
      </c>
    </row>
    <row r="469" spans="1:34" ht="15.75" thickBot="1" x14ac:dyDescent="0.3">
      <c r="A469" s="8" t="s">
        <v>259</v>
      </c>
      <c r="B469" s="9">
        <v>0</v>
      </c>
      <c r="C469" s="9">
        <v>282.10000000000002</v>
      </c>
      <c r="D469" s="9">
        <v>0</v>
      </c>
      <c r="E469" s="9">
        <v>0</v>
      </c>
      <c r="F469" s="9">
        <v>207.5</v>
      </c>
      <c r="G469" s="9">
        <v>1576.8</v>
      </c>
      <c r="H469" s="9">
        <v>0</v>
      </c>
      <c r="I469" s="9">
        <v>0</v>
      </c>
      <c r="J469" s="9">
        <v>0</v>
      </c>
      <c r="K469" s="9">
        <v>0</v>
      </c>
      <c r="L469" s="9">
        <v>0</v>
      </c>
      <c r="M469" s="9">
        <v>0</v>
      </c>
      <c r="N469" s="9">
        <v>273</v>
      </c>
      <c r="O469" s="9">
        <v>0</v>
      </c>
      <c r="P469" s="9">
        <v>419.5</v>
      </c>
      <c r="Q469" s="9">
        <v>0</v>
      </c>
      <c r="R469" s="9">
        <v>0</v>
      </c>
      <c r="S469" s="9">
        <v>0</v>
      </c>
      <c r="T469" s="9">
        <v>0</v>
      </c>
      <c r="U469" s="9">
        <v>0</v>
      </c>
      <c r="V469" s="9">
        <v>0</v>
      </c>
      <c r="W469" s="9">
        <v>2531.3000000000002</v>
      </c>
      <c r="X469" s="9">
        <v>381.2</v>
      </c>
      <c r="Y469" s="9">
        <v>1202.9000000000001</v>
      </c>
      <c r="Z469" s="9">
        <v>3179.1</v>
      </c>
      <c r="AA469" s="9">
        <v>1033.5999999999999</v>
      </c>
      <c r="AB469" s="9">
        <v>510.4</v>
      </c>
      <c r="AC469" s="9">
        <v>0</v>
      </c>
      <c r="AD469" s="9">
        <v>797.1</v>
      </c>
      <c r="AE469" s="9">
        <v>12394.5</v>
      </c>
      <c r="AF469" s="9">
        <v>13000</v>
      </c>
      <c r="AG469" s="9">
        <v>605.5</v>
      </c>
      <c r="AH469" s="9">
        <v>4.66</v>
      </c>
    </row>
    <row r="470" spans="1:34" ht="15.75" thickBot="1" x14ac:dyDescent="0.3">
      <c r="A470" s="8" t="s">
        <v>260</v>
      </c>
      <c r="B470" s="9">
        <v>0</v>
      </c>
      <c r="C470" s="9">
        <v>0</v>
      </c>
      <c r="D470" s="9">
        <v>0</v>
      </c>
      <c r="E470" s="9">
        <v>0</v>
      </c>
      <c r="F470" s="9">
        <v>0</v>
      </c>
      <c r="G470" s="9">
        <v>0</v>
      </c>
      <c r="H470" s="9">
        <v>978.1</v>
      </c>
      <c r="I470" s="9">
        <v>985.4</v>
      </c>
      <c r="J470" s="9">
        <v>756.1</v>
      </c>
      <c r="K470" s="9">
        <v>185.6</v>
      </c>
      <c r="L470" s="9">
        <v>485.9</v>
      </c>
      <c r="M470" s="9">
        <v>360.3</v>
      </c>
      <c r="N470" s="9">
        <v>0</v>
      </c>
      <c r="O470" s="9">
        <v>0</v>
      </c>
      <c r="P470" s="9">
        <v>0</v>
      </c>
      <c r="Q470" s="9">
        <v>208.4</v>
      </c>
      <c r="R470" s="9">
        <v>155.6</v>
      </c>
      <c r="S470" s="9">
        <v>492.2</v>
      </c>
      <c r="T470" s="9">
        <v>1540.4</v>
      </c>
      <c r="U470" s="9">
        <v>577.79999999999995</v>
      </c>
      <c r="V470" s="9">
        <v>1294.8</v>
      </c>
      <c r="W470" s="9">
        <v>0</v>
      </c>
      <c r="X470" s="9">
        <v>0</v>
      </c>
      <c r="Y470" s="9">
        <v>0</v>
      </c>
      <c r="Z470" s="9">
        <v>0</v>
      </c>
      <c r="AA470" s="9">
        <v>0</v>
      </c>
      <c r="AB470" s="9">
        <v>0</v>
      </c>
      <c r="AC470" s="9">
        <v>917.2</v>
      </c>
      <c r="AD470" s="9">
        <v>81.900000000000006</v>
      </c>
      <c r="AE470" s="9">
        <v>9019.7000000000007</v>
      </c>
      <c r="AF470" s="9">
        <v>9000</v>
      </c>
      <c r="AG470" s="9">
        <v>-19.7</v>
      </c>
      <c r="AH470" s="9">
        <v>-0.22</v>
      </c>
    </row>
    <row r="471" spans="1:34" ht="15.75" thickBot="1" x14ac:dyDescent="0.3">
      <c r="A471" s="8" t="s">
        <v>261</v>
      </c>
      <c r="B471" s="9">
        <v>0</v>
      </c>
      <c r="C471" s="9">
        <v>282.10000000000002</v>
      </c>
      <c r="D471" s="9">
        <v>0</v>
      </c>
      <c r="E471" s="9">
        <v>0</v>
      </c>
      <c r="F471" s="9">
        <v>88.3</v>
      </c>
      <c r="G471" s="9">
        <v>1576.8</v>
      </c>
      <c r="H471" s="9">
        <v>897.1</v>
      </c>
      <c r="I471" s="9">
        <v>0</v>
      </c>
      <c r="J471" s="9">
        <v>0</v>
      </c>
      <c r="K471" s="9">
        <v>0</v>
      </c>
      <c r="L471" s="9">
        <v>76.400000000000006</v>
      </c>
      <c r="M471" s="9">
        <v>0</v>
      </c>
      <c r="N471" s="9">
        <v>207.5</v>
      </c>
      <c r="O471" s="9">
        <v>0</v>
      </c>
      <c r="P471" s="9">
        <v>0</v>
      </c>
      <c r="Q471" s="9">
        <v>208.4</v>
      </c>
      <c r="R471" s="9">
        <v>0</v>
      </c>
      <c r="S471" s="9">
        <v>20.9</v>
      </c>
      <c r="T471" s="9">
        <v>800.7</v>
      </c>
      <c r="U471" s="9">
        <v>577.79999999999995</v>
      </c>
      <c r="V471" s="9">
        <v>343.9</v>
      </c>
      <c r="W471" s="9">
        <v>206.5</v>
      </c>
      <c r="X471" s="9">
        <v>381.2</v>
      </c>
      <c r="Y471" s="9">
        <v>1202.9000000000001</v>
      </c>
      <c r="Z471" s="9">
        <v>1920.8</v>
      </c>
      <c r="AA471" s="9">
        <v>274.8</v>
      </c>
      <c r="AB471" s="9">
        <v>145.6</v>
      </c>
      <c r="AC471" s="9">
        <v>0</v>
      </c>
      <c r="AD471" s="9">
        <v>797.1</v>
      </c>
      <c r="AE471" s="9">
        <v>10008.700000000001</v>
      </c>
      <c r="AF471" s="9">
        <v>11000</v>
      </c>
      <c r="AG471" s="9">
        <v>991.3</v>
      </c>
      <c r="AH471" s="9">
        <v>9.01</v>
      </c>
    </row>
    <row r="472" spans="1:34" ht="15.75" thickBot="1" x14ac:dyDescent="0.3">
      <c r="A472" s="8" t="s">
        <v>262</v>
      </c>
      <c r="B472" s="9">
        <v>0</v>
      </c>
      <c r="C472" s="9">
        <v>255.7</v>
      </c>
      <c r="D472" s="9">
        <v>0</v>
      </c>
      <c r="E472" s="9">
        <v>0</v>
      </c>
      <c r="F472" s="9">
        <v>88.3</v>
      </c>
      <c r="G472" s="9">
        <v>1576.8</v>
      </c>
      <c r="H472" s="9">
        <v>0</v>
      </c>
      <c r="I472" s="9">
        <v>0</v>
      </c>
      <c r="J472" s="9">
        <v>0</v>
      </c>
      <c r="K472" s="9">
        <v>0</v>
      </c>
      <c r="L472" s="9">
        <v>76.400000000000006</v>
      </c>
      <c r="M472" s="9">
        <v>0</v>
      </c>
      <c r="N472" s="9">
        <v>207.5</v>
      </c>
      <c r="O472" s="9">
        <v>0</v>
      </c>
      <c r="P472" s="9">
        <v>419.5</v>
      </c>
      <c r="Q472" s="9">
        <v>0</v>
      </c>
      <c r="R472" s="9">
        <v>0</v>
      </c>
      <c r="S472" s="9">
        <v>20.9</v>
      </c>
      <c r="T472" s="9">
        <v>800.7</v>
      </c>
      <c r="U472" s="9">
        <v>577.79999999999995</v>
      </c>
      <c r="V472" s="9">
        <v>687</v>
      </c>
      <c r="W472" s="9">
        <v>2150.1</v>
      </c>
      <c r="X472" s="9">
        <v>10</v>
      </c>
      <c r="Y472" s="9">
        <v>1202.9000000000001</v>
      </c>
      <c r="Z472" s="9">
        <v>1920.8</v>
      </c>
      <c r="AA472" s="9">
        <v>890.8</v>
      </c>
      <c r="AB472" s="9">
        <v>145.6</v>
      </c>
      <c r="AC472" s="9">
        <v>0</v>
      </c>
      <c r="AD472" s="9">
        <v>797.1</v>
      </c>
      <c r="AE472" s="9">
        <v>11827.6</v>
      </c>
      <c r="AF472" s="9">
        <v>13000</v>
      </c>
      <c r="AG472" s="9">
        <v>1172.4000000000001</v>
      </c>
      <c r="AH472" s="9">
        <v>9.02</v>
      </c>
    </row>
    <row r="473" spans="1:34" ht="15.75" thickBot="1" x14ac:dyDescent="0.3">
      <c r="A473" s="8" t="s">
        <v>263</v>
      </c>
      <c r="B473" s="9">
        <v>0</v>
      </c>
      <c r="C473" s="9">
        <v>282.10000000000002</v>
      </c>
      <c r="D473" s="9">
        <v>0</v>
      </c>
      <c r="E473" s="9">
        <v>0</v>
      </c>
      <c r="F473" s="9">
        <v>88.3</v>
      </c>
      <c r="G473" s="9">
        <v>1576.8</v>
      </c>
      <c r="H473" s="9">
        <v>897.1</v>
      </c>
      <c r="I473" s="9">
        <v>0</v>
      </c>
      <c r="J473" s="9">
        <v>0</v>
      </c>
      <c r="K473" s="9">
        <v>0</v>
      </c>
      <c r="L473" s="9">
        <v>76.400000000000006</v>
      </c>
      <c r="M473" s="9">
        <v>0</v>
      </c>
      <c r="N473" s="9">
        <v>207.5</v>
      </c>
      <c r="O473" s="9">
        <v>0</v>
      </c>
      <c r="P473" s="9">
        <v>419.5</v>
      </c>
      <c r="Q473" s="9">
        <v>208.4</v>
      </c>
      <c r="R473" s="9">
        <v>0</v>
      </c>
      <c r="S473" s="9">
        <v>20.9</v>
      </c>
      <c r="T473" s="9">
        <v>0</v>
      </c>
      <c r="U473" s="9">
        <v>577.79999999999995</v>
      </c>
      <c r="V473" s="9">
        <v>343.9</v>
      </c>
      <c r="W473" s="9">
        <v>0</v>
      </c>
      <c r="X473" s="9">
        <v>381.2</v>
      </c>
      <c r="Y473" s="9">
        <v>1202.9000000000001</v>
      </c>
      <c r="Z473" s="9">
        <v>1920.8</v>
      </c>
      <c r="AA473" s="9">
        <v>890.8</v>
      </c>
      <c r="AB473" s="9">
        <v>145.6</v>
      </c>
      <c r="AC473" s="9">
        <v>0</v>
      </c>
      <c r="AD473" s="9">
        <v>797.1</v>
      </c>
      <c r="AE473" s="9">
        <v>10036.9</v>
      </c>
      <c r="AF473" s="9">
        <v>11000</v>
      </c>
      <c r="AG473" s="9">
        <v>963.1</v>
      </c>
      <c r="AH473" s="9">
        <v>8.76</v>
      </c>
    </row>
    <row r="474" spans="1:34" ht="15.75" thickBot="1" x14ac:dyDescent="0.3">
      <c r="A474" s="8" t="s">
        <v>264</v>
      </c>
      <c r="B474" s="9">
        <v>0</v>
      </c>
      <c r="C474" s="9">
        <v>282.10000000000002</v>
      </c>
      <c r="D474" s="9">
        <v>0</v>
      </c>
      <c r="E474" s="9">
        <v>0</v>
      </c>
      <c r="F474" s="9">
        <v>207.5</v>
      </c>
      <c r="G474" s="9">
        <v>1576.8</v>
      </c>
      <c r="H474" s="9">
        <v>537.70000000000005</v>
      </c>
      <c r="I474" s="9">
        <v>0</v>
      </c>
      <c r="J474" s="9">
        <v>0</v>
      </c>
      <c r="K474" s="9">
        <v>0</v>
      </c>
      <c r="L474" s="9">
        <v>0</v>
      </c>
      <c r="M474" s="9">
        <v>0</v>
      </c>
      <c r="N474" s="9">
        <v>273</v>
      </c>
      <c r="O474" s="9">
        <v>0</v>
      </c>
      <c r="P474" s="9">
        <v>0</v>
      </c>
      <c r="Q474" s="9">
        <v>208.4</v>
      </c>
      <c r="R474" s="9">
        <v>0</v>
      </c>
      <c r="S474" s="9">
        <v>0</v>
      </c>
      <c r="T474" s="9">
        <v>0</v>
      </c>
      <c r="U474" s="9">
        <v>0</v>
      </c>
      <c r="V474" s="9">
        <v>0</v>
      </c>
      <c r="W474" s="9">
        <v>686.1</v>
      </c>
      <c r="X474" s="9">
        <v>2184.6</v>
      </c>
      <c r="Y474" s="9">
        <v>1202.9000000000001</v>
      </c>
      <c r="Z474" s="9">
        <v>3179.1</v>
      </c>
      <c r="AA474" s="9">
        <v>1033.5999999999999</v>
      </c>
      <c r="AB474" s="9">
        <v>510.4</v>
      </c>
      <c r="AC474" s="9">
        <v>0</v>
      </c>
      <c r="AD474" s="9">
        <v>797.1</v>
      </c>
      <c r="AE474" s="9">
        <v>12679.2</v>
      </c>
      <c r="AF474" s="9">
        <v>12000</v>
      </c>
      <c r="AG474" s="9">
        <v>-679.2</v>
      </c>
      <c r="AH474" s="9">
        <v>-5.66</v>
      </c>
    </row>
    <row r="475" spans="1:34" ht="15.75" thickBot="1" x14ac:dyDescent="0.3">
      <c r="A475" s="8" t="s">
        <v>265</v>
      </c>
      <c r="B475" s="9">
        <v>0</v>
      </c>
      <c r="C475" s="9">
        <v>0</v>
      </c>
      <c r="D475" s="9">
        <v>0</v>
      </c>
      <c r="E475" s="9">
        <v>0</v>
      </c>
      <c r="F475" s="9">
        <v>0</v>
      </c>
      <c r="G475" s="9">
        <v>569.6</v>
      </c>
      <c r="H475" s="9">
        <v>978.1</v>
      </c>
      <c r="I475" s="9">
        <v>0</v>
      </c>
      <c r="J475" s="9">
        <v>756.1</v>
      </c>
      <c r="K475" s="9">
        <v>185.6</v>
      </c>
      <c r="L475" s="9">
        <v>485.9</v>
      </c>
      <c r="M475" s="9">
        <v>360.3</v>
      </c>
      <c r="N475" s="9">
        <v>0</v>
      </c>
      <c r="O475" s="9">
        <v>0</v>
      </c>
      <c r="P475" s="9">
        <v>419.5</v>
      </c>
      <c r="Q475" s="9">
        <v>208.4</v>
      </c>
      <c r="R475" s="9">
        <v>0</v>
      </c>
      <c r="S475" s="9">
        <v>492.2</v>
      </c>
      <c r="T475" s="9">
        <v>1540.4</v>
      </c>
      <c r="U475" s="9">
        <v>577.79999999999995</v>
      </c>
      <c r="V475" s="9">
        <v>687</v>
      </c>
      <c r="W475" s="9">
        <v>0</v>
      </c>
      <c r="X475" s="9">
        <v>10</v>
      </c>
      <c r="Y475" s="9">
        <v>0</v>
      </c>
      <c r="Z475" s="9">
        <v>0</v>
      </c>
      <c r="AA475" s="9">
        <v>0</v>
      </c>
      <c r="AB475" s="9">
        <v>0</v>
      </c>
      <c r="AC475" s="9">
        <v>917.2</v>
      </c>
      <c r="AD475" s="9">
        <v>0</v>
      </c>
      <c r="AE475" s="9">
        <v>8188.1</v>
      </c>
      <c r="AF475" s="9">
        <v>9000</v>
      </c>
      <c r="AG475" s="9">
        <v>811.9</v>
      </c>
      <c r="AH475" s="9">
        <v>9.02</v>
      </c>
    </row>
    <row r="476" spans="1:34" ht="15.75" thickBot="1" x14ac:dyDescent="0.3">
      <c r="A476" s="8" t="s">
        <v>266</v>
      </c>
      <c r="B476" s="9">
        <v>0</v>
      </c>
      <c r="C476" s="9">
        <v>0</v>
      </c>
      <c r="D476" s="9">
        <v>0</v>
      </c>
      <c r="E476" s="9">
        <v>0</v>
      </c>
      <c r="F476" s="9">
        <v>0</v>
      </c>
      <c r="G476" s="9">
        <v>569.6</v>
      </c>
      <c r="H476" s="9">
        <v>978.1</v>
      </c>
      <c r="I476" s="9">
        <v>985.4</v>
      </c>
      <c r="J476" s="9">
        <v>756.1</v>
      </c>
      <c r="K476" s="9">
        <v>909</v>
      </c>
      <c r="L476" s="9">
        <v>485.9</v>
      </c>
      <c r="M476" s="9">
        <v>360.3</v>
      </c>
      <c r="N476" s="9">
        <v>0</v>
      </c>
      <c r="O476" s="9">
        <v>0</v>
      </c>
      <c r="P476" s="9">
        <v>419.5</v>
      </c>
      <c r="Q476" s="9">
        <v>208.4</v>
      </c>
      <c r="R476" s="9">
        <v>155.6</v>
      </c>
      <c r="S476" s="9">
        <v>492.2</v>
      </c>
      <c r="T476" s="9">
        <v>1540.4</v>
      </c>
      <c r="U476" s="9">
        <v>577.79999999999995</v>
      </c>
      <c r="V476" s="9">
        <v>1294.8</v>
      </c>
      <c r="W476" s="9">
        <v>0</v>
      </c>
      <c r="X476" s="9">
        <v>0</v>
      </c>
      <c r="Y476" s="9">
        <v>0</v>
      </c>
      <c r="Z476" s="9">
        <v>0</v>
      </c>
      <c r="AA476" s="9">
        <v>0</v>
      </c>
      <c r="AB476" s="9">
        <v>0</v>
      </c>
      <c r="AC476" s="9">
        <v>917.2</v>
      </c>
      <c r="AD476" s="9">
        <v>0</v>
      </c>
      <c r="AE476" s="9">
        <v>10650.2</v>
      </c>
      <c r="AF476" s="9">
        <v>11000</v>
      </c>
      <c r="AG476" s="9">
        <v>349.8</v>
      </c>
      <c r="AH476" s="9">
        <v>3.18</v>
      </c>
    </row>
    <row r="477" spans="1:34" ht="15.75" thickBot="1" x14ac:dyDescent="0.3">
      <c r="A477" s="8" t="s">
        <v>267</v>
      </c>
      <c r="B477" s="9">
        <v>0</v>
      </c>
      <c r="C477" s="9">
        <v>282.10000000000002</v>
      </c>
      <c r="D477" s="9">
        <v>0</v>
      </c>
      <c r="E477" s="9">
        <v>0</v>
      </c>
      <c r="F477" s="9">
        <v>207.5</v>
      </c>
      <c r="G477" s="9">
        <v>1576.8</v>
      </c>
      <c r="H477" s="9">
        <v>0</v>
      </c>
      <c r="I477" s="9">
        <v>0</v>
      </c>
      <c r="J477" s="9">
        <v>0</v>
      </c>
      <c r="K477" s="9">
        <v>0</v>
      </c>
      <c r="L477" s="9">
        <v>0</v>
      </c>
      <c r="M477" s="9">
        <v>0</v>
      </c>
      <c r="N477" s="9">
        <v>273</v>
      </c>
      <c r="O477" s="9">
        <v>0</v>
      </c>
      <c r="P477" s="9">
        <v>419.5</v>
      </c>
      <c r="Q477" s="9">
        <v>0</v>
      </c>
      <c r="R477" s="9">
        <v>0</v>
      </c>
      <c r="S477" s="9">
        <v>0</v>
      </c>
      <c r="T477" s="9">
        <v>0</v>
      </c>
      <c r="U477" s="9">
        <v>0</v>
      </c>
      <c r="V477" s="9">
        <v>0</v>
      </c>
      <c r="W477" s="9">
        <v>2531.3000000000002</v>
      </c>
      <c r="X477" s="9">
        <v>381.2</v>
      </c>
      <c r="Y477" s="9">
        <v>1202.9000000000001</v>
      </c>
      <c r="Z477" s="9">
        <v>3179.1</v>
      </c>
      <c r="AA477" s="9">
        <v>1033.5999999999999</v>
      </c>
      <c r="AB477" s="9">
        <v>510.4</v>
      </c>
      <c r="AC477" s="9">
        <v>0</v>
      </c>
      <c r="AD477" s="9">
        <v>797.1</v>
      </c>
      <c r="AE477" s="9">
        <v>12394.5</v>
      </c>
      <c r="AF477" s="9">
        <v>12000</v>
      </c>
      <c r="AG477" s="9">
        <v>-394.5</v>
      </c>
      <c r="AH477" s="9">
        <v>-3.29</v>
      </c>
    </row>
    <row r="478" spans="1:34" ht="15.75" thickBot="1" x14ac:dyDescent="0.3">
      <c r="A478" s="8" t="s">
        <v>268</v>
      </c>
      <c r="B478" s="9">
        <v>0</v>
      </c>
      <c r="C478" s="9">
        <v>282.10000000000002</v>
      </c>
      <c r="D478" s="9">
        <v>0</v>
      </c>
      <c r="E478" s="9">
        <v>0</v>
      </c>
      <c r="F478" s="9">
        <v>88.3</v>
      </c>
      <c r="G478" s="9">
        <v>1576.8</v>
      </c>
      <c r="H478" s="9">
        <v>537.70000000000005</v>
      </c>
      <c r="I478" s="9">
        <v>0</v>
      </c>
      <c r="J478" s="9">
        <v>0</v>
      </c>
      <c r="K478" s="9">
        <v>0</v>
      </c>
      <c r="L478" s="9">
        <v>0</v>
      </c>
      <c r="M478" s="9">
        <v>0</v>
      </c>
      <c r="N478" s="9">
        <v>207.5</v>
      </c>
      <c r="O478" s="9">
        <v>0</v>
      </c>
      <c r="P478" s="9">
        <v>419.5</v>
      </c>
      <c r="Q478" s="9">
        <v>208.4</v>
      </c>
      <c r="R478" s="9">
        <v>0</v>
      </c>
      <c r="S478" s="9">
        <v>0</v>
      </c>
      <c r="T478" s="9">
        <v>952.6</v>
      </c>
      <c r="U478" s="9">
        <v>0</v>
      </c>
      <c r="V478" s="9">
        <v>343.9</v>
      </c>
      <c r="W478" s="9">
        <v>686.1</v>
      </c>
      <c r="X478" s="9">
        <v>381.2</v>
      </c>
      <c r="Y478" s="9">
        <v>1202.9000000000001</v>
      </c>
      <c r="Z478" s="9">
        <v>1920.8</v>
      </c>
      <c r="AA478" s="9">
        <v>890.8</v>
      </c>
      <c r="AB478" s="9">
        <v>145.6</v>
      </c>
      <c r="AC478" s="9">
        <v>0</v>
      </c>
      <c r="AD478" s="9">
        <v>797.1</v>
      </c>
      <c r="AE478" s="9">
        <v>10641.1</v>
      </c>
      <c r="AF478" s="9">
        <v>11000</v>
      </c>
      <c r="AG478" s="9">
        <v>358.9</v>
      </c>
      <c r="AH478" s="9">
        <v>3.26</v>
      </c>
    </row>
    <row r="479" spans="1:34" ht="15.75" thickBot="1" x14ac:dyDescent="0.3">
      <c r="A479" s="8" t="s">
        <v>269</v>
      </c>
      <c r="B479" s="9">
        <v>0</v>
      </c>
      <c r="C479" s="9">
        <v>0</v>
      </c>
      <c r="D479" s="9">
        <v>0</v>
      </c>
      <c r="E479" s="9">
        <v>0</v>
      </c>
      <c r="F479" s="9">
        <v>88.3</v>
      </c>
      <c r="G479" s="9">
        <v>1576.8</v>
      </c>
      <c r="H479" s="9">
        <v>897.1</v>
      </c>
      <c r="I479" s="9">
        <v>985.4</v>
      </c>
      <c r="J479" s="9">
        <v>381.2</v>
      </c>
      <c r="K479" s="9">
        <v>141.9</v>
      </c>
      <c r="L479" s="9">
        <v>76.400000000000006</v>
      </c>
      <c r="M479" s="9">
        <v>192</v>
      </c>
      <c r="N479" s="9">
        <v>0</v>
      </c>
      <c r="O479" s="9">
        <v>0</v>
      </c>
      <c r="P479" s="9">
        <v>419.5</v>
      </c>
      <c r="Q479" s="9">
        <v>208.4</v>
      </c>
      <c r="R479" s="9">
        <v>0</v>
      </c>
      <c r="S479" s="9">
        <v>370.3</v>
      </c>
      <c r="T479" s="9">
        <v>1540.4</v>
      </c>
      <c r="U479" s="9">
        <v>577.79999999999995</v>
      </c>
      <c r="V479" s="9">
        <v>687</v>
      </c>
      <c r="W479" s="9">
        <v>206.5</v>
      </c>
      <c r="X479" s="9">
        <v>10</v>
      </c>
      <c r="Y479" s="9">
        <v>1202.9000000000001</v>
      </c>
      <c r="Z479" s="9">
        <v>0</v>
      </c>
      <c r="AA479" s="9">
        <v>274.8</v>
      </c>
      <c r="AB479" s="9">
        <v>145.6</v>
      </c>
      <c r="AC479" s="9">
        <v>515.9</v>
      </c>
      <c r="AD479" s="9">
        <v>243.8</v>
      </c>
      <c r="AE479" s="9">
        <v>10742.1</v>
      </c>
      <c r="AF479" s="9">
        <v>11000</v>
      </c>
      <c r="AG479" s="9">
        <v>257.89999999999998</v>
      </c>
      <c r="AH479" s="9">
        <v>2.34</v>
      </c>
    </row>
    <row r="480" spans="1:34" ht="15.75" thickBot="1" x14ac:dyDescent="0.3">
      <c r="A480" s="8" t="s">
        <v>270</v>
      </c>
      <c r="B480" s="9">
        <v>0</v>
      </c>
      <c r="C480" s="9">
        <v>0</v>
      </c>
      <c r="D480" s="9">
        <v>0</v>
      </c>
      <c r="E480" s="9">
        <v>0</v>
      </c>
      <c r="F480" s="9">
        <v>88.3</v>
      </c>
      <c r="G480" s="9">
        <v>0</v>
      </c>
      <c r="H480" s="9">
        <v>897.1</v>
      </c>
      <c r="I480" s="9">
        <v>985.4</v>
      </c>
      <c r="J480" s="9">
        <v>381.2</v>
      </c>
      <c r="K480" s="9">
        <v>141.9</v>
      </c>
      <c r="L480" s="9">
        <v>485.9</v>
      </c>
      <c r="M480" s="9">
        <v>360.3</v>
      </c>
      <c r="N480" s="9">
        <v>0</v>
      </c>
      <c r="O480" s="9">
        <v>0</v>
      </c>
      <c r="P480" s="9">
        <v>0</v>
      </c>
      <c r="Q480" s="9">
        <v>208.4</v>
      </c>
      <c r="R480" s="9">
        <v>414</v>
      </c>
      <c r="S480" s="9">
        <v>492.2</v>
      </c>
      <c r="T480" s="9">
        <v>1540.4</v>
      </c>
      <c r="U480" s="9">
        <v>577.79999999999995</v>
      </c>
      <c r="V480" s="9">
        <v>1294.8</v>
      </c>
      <c r="W480" s="9">
        <v>686.1</v>
      </c>
      <c r="X480" s="9">
        <v>0</v>
      </c>
      <c r="Y480" s="9">
        <v>0</v>
      </c>
      <c r="Z480" s="9">
        <v>0</v>
      </c>
      <c r="AA480" s="9">
        <v>274.8</v>
      </c>
      <c r="AB480" s="9">
        <v>0</v>
      </c>
      <c r="AC480" s="9">
        <v>579.6</v>
      </c>
      <c r="AD480" s="9">
        <v>243.8</v>
      </c>
      <c r="AE480" s="9">
        <v>9652.1</v>
      </c>
      <c r="AF480" s="9">
        <v>9000</v>
      </c>
      <c r="AG480" s="9">
        <v>-652.1</v>
      </c>
      <c r="AH480" s="9">
        <v>-7.25</v>
      </c>
    </row>
    <row r="481" spans="1:34" ht="15.75" thickBot="1" x14ac:dyDescent="0.3">
      <c r="A481" s="8" t="s">
        <v>271</v>
      </c>
      <c r="B481" s="9">
        <v>0</v>
      </c>
      <c r="C481" s="9">
        <v>0</v>
      </c>
      <c r="D481" s="9">
        <v>0</v>
      </c>
      <c r="E481" s="9">
        <v>0</v>
      </c>
      <c r="F481" s="9">
        <v>0</v>
      </c>
      <c r="G481" s="9">
        <v>0</v>
      </c>
      <c r="H481" s="9">
        <v>978.1</v>
      </c>
      <c r="I481" s="9">
        <v>994.5</v>
      </c>
      <c r="J481" s="9">
        <v>756.1</v>
      </c>
      <c r="K481" s="9">
        <v>909</v>
      </c>
      <c r="L481" s="9">
        <v>485.9</v>
      </c>
      <c r="M481" s="9">
        <v>360.3</v>
      </c>
      <c r="N481" s="9">
        <v>0</v>
      </c>
      <c r="O481" s="9">
        <v>0</v>
      </c>
      <c r="P481" s="9">
        <v>419.5</v>
      </c>
      <c r="Q481" s="9">
        <v>208.4</v>
      </c>
      <c r="R481" s="9">
        <v>414</v>
      </c>
      <c r="S481" s="9">
        <v>492.2</v>
      </c>
      <c r="T481" s="9">
        <v>1540.4</v>
      </c>
      <c r="U481" s="9">
        <v>577.79999999999995</v>
      </c>
      <c r="V481" s="9">
        <v>1294.8</v>
      </c>
      <c r="W481" s="9">
        <v>0</v>
      </c>
      <c r="X481" s="9">
        <v>0</v>
      </c>
      <c r="Y481" s="9">
        <v>0</v>
      </c>
      <c r="Z481" s="9">
        <v>0</v>
      </c>
      <c r="AA481" s="9">
        <v>0</v>
      </c>
      <c r="AB481" s="9">
        <v>0</v>
      </c>
      <c r="AC481" s="9">
        <v>917.2</v>
      </c>
      <c r="AD481" s="9">
        <v>0</v>
      </c>
      <c r="AE481" s="9">
        <v>10348.1</v>
      </c>
      <c r="AF481" s="9">
        <v>9000</v>
      </c>
      <c r="AG481" s="9">
        <v>-1348.1</v>
      </c>
      <c r="AH481" s="9">
        <v>-14.98</v>
      </c>
    </row>
    <row r="482" spans="1:34" ht="15.75" thickBot="1" x14ac:dyDescent="0.3">
      <c r="A482" s="8" t="s">
        <v>359</v>
      </c>
      <c r="B482" s="9">
        <v>0</v>
      </c>
      <c r="C482" s="9">
        <v>282.10000000000002</v>
      </c>
      <c r="D482" s="9">
        <v>0</v>
      </c>
      <c r="E482" s="9">
        <v>0</v>
      </c>
      <c r="F482" s="9">
        <v>88.3</v>
      </c>
      <c r="G482" s="9">
        <v>1576.8</v>
      </c>
      <c r="H482" s="9">
        <v>537.70000000000005</v>
      </c>
      <c r="I482" s="9">
        <v>1074.5999999999999</v>
      </c>
      <c r="J482" s="9">
        <v>381.2</v>
      </c>
      <c r="K482" s="9">
        <v>0</v>
      </c>
      <c r="L482" s="9">
        <v>76.400000000000006</v>
      </c>
      <c r="M482" s="9">
        <v>360.3</v>
      </c>
      <c r="N482" s="9">
        <v>207.5</v>
      </c>
      <c r="O482" s="9">
        <v>0</v>
      </c>
      <c r="P482" s="9">
        <v>419.5</v>
      </c>
      <c r="Q482" s="9">
        <v>208.4</v>
      </c>
      <c r="R482" s="9">
        <v>0</v>
      </c>
      <c r="S482" s="9">
        <v>20.9</v>
      </c>
      <c r="T482" s="9">
        <v>952.6</v>
      </c>
      <c r="U482" s="9">
        <v>577.79999999999995</v>
      </c>
      <c r="V482" s="9">
        <v>0</v>
      </c>
      <c r="W482" s="9">
        <v>891.7</v>
      </c>
      <c r="X482" s="9">
        <v>0</v>
      </c>
      <c r="Y482" s="9">
        <v>1202.9000000000001</v>
      </c>
      <c r="Z482" s="9">
        <v>1833.4</v>
      </c>
      <c r="AA482" s="9">
        <v>890.8</v>
      </c>
      <c r="AB482" s="9">
        <v>0</v>
      </c>
      <c r="AC482" s="9">
        <v>0</v>
      </c>
      <c r="AD482" s="9">
        <v>243.8</v>
      </c>
      <c r="AE482" s="9">
        <v>11826.7</v>
      </c>
      <c r="AF482" s="9">
        <v>13000</v>
      </c>
      <c r="AG482" s="9">
        <v>1173.3</v>
      </c>
      <c r="AH482" s="9">
        <v>9.0299999999999994</v>
      </c>
    </row>
    <row r="483" spans="1:34" ht="15.75" thickBot="1" x14ac:dyDescent="0.3">
      <c r="A483" s="8" t="s">
        <v>360</v>
      </c>
      <c r="B483" s="9">
        <v>0</v>
      </c>
      <c r="C483" s="9">
        <v>282.10000000000002</v>
      </c>
      <c r="D483" s="9">
        <v>0</v>
      </c>
      <c r="E483" s="9">
        <v>0</v>
      </c>
      <c r="F483" s="9">
        <v>88.3</v>
      </c>
      <c r="G483" s="9">
        <v>1576.8</v>
      </c>
      <c r="H483" s="9">
        <v>978.1</v>
      </c>
      <c r="I483" s="9">
        <v>1074.5999999999999</v>
      </c>
      <c r="J483" s="9">
        <v>381.2</v>
      </c>
      <c r="K483" s="9">
        <v>141.9</v>
      </c>
      <c r="L483" s="9">
        <v>485.9</v>
      </c>
      <c r="M483" s="9">
        <v>360.3</v>
      </c>
      <c r="N483" s="9">
        <v>207.5</v>
      </c>
      <c r="O483" s="9">
        <v>0</v>
      </c>
      <c r="P483" s="9">
        <v>419.5</v>
      </c>
      <c r="Q483" s="9">
        <v>208.4</v>
      </c>
      <c r="R483" s="9">
        <v>0</v>
      </c>
      <c r="S483" s="9">
        <v>492.2</v>
      </c>
      <c r="T483" s="9">
        <v>1540.4</v>
      </c>
      <c r="U483" s="9">
        <v>577.79999999999995</v>
      </c>
      <c r="V483" s="9">
        <v>0</v>
      </c>
      <c r="W483" s="9">
        <v>0</v>
      </c>
      <c r="X483" s="9">
        <v>0</v>
      </c>
      <c r="Y483" s="9">
        <v>0</v>
      </c>
      <c r="Z483" s="9">
        <v>837.1</v>
      </c>
      <c r="AA483" s="9">
        <v>274.8</v>
      </c>
      <c r="AB483" s="9">
        <v>0</v>
      </c>
      <c r="AC483" s="9">
        <v>0</v>
      </c>
      <c r="AD483" s="9">
        <v>81.900000000000006</v>
      </c>
      <c r="AE483" s="9">
        <v>10008.700000000001</v>
      </c>
      <c r="AF483" s="9">
        <v>11000</v>
      </c>
      <c r="AG483" s="9">
        <v>991.3</v>
      </c>
      <c r="AH483" s="9">
        <v>9.01</v>
      </c>
    </row>
    <row r="484" spans="1:34" ht="15.75" thickBot="1" x14ac:dyDescent="0.3">
      <c r="A484" s="8" t="s">
        <v>361</v>
      </c>
      <c r="B484" s="9">
        <v>0</v>
      </c>
      <c r="C484" s="9">
        <v>282.10000000000002</v>
      </c>
      <c r="D484" s="9">
        <v>0</v>
      </c>
      <c r="E484" s="9">
        <v>0</v>
      </c>
      <c r="F484" s="9">
        <v>88.3</v>
      </c>
      <c r="G484" s="9">
        <v>1576.8</v>
      </c>
      <c r="H484" s="9">
        <v>537.70000000000005</v>
      </c>
      <c r="I484" s="9">
        <v>1074.5999999999999</v>
      </c>
      <c r="J484" s="9">
        <v>381.2</v>
      </c>
      <c r="K484" s="9">
        <v>0</v>
      </c>
      <c r="L484" s="9">
        <v>76.400000000000006</v>
      </c>
      <c r="M484" s="9">
        <v>360.3</v>
      </c>
      <c r="N484" s="9">
        <v>207.5</v>
      </c>
      <c r="O484" s="9">
        <v>0</v>
      </c>
      <c r="P484" s="9">
        <v>419.5</v>
      </c>
      <c r="Q484" s="9">
        <v>208.4</v>
      </c>
      <c r="R484" s="9">
        <v>0</v>
      </c>
      <c r="S484" s="9">
        <v>492.2</v>
      </c>
      <c r="T484" s="9">
        <v>952.6</v>
      </c>
      <c r="U484" s="9">
        <v>577.79999999999995</v>
      </c>
      <c r="V484" s="9">
        <v>0</v>
      </c>
      <c r="W484" s="9">
        <v>891.7</v>
      </c>
      <c r="X484" s="9">
        <v>0</v>
      </c>
      <c r="Y484" s="9">
        <v>1202.9000000000001</v>
      </c>
      <c r="Z484" s="9">
        <v>1338.4</v>
      </c>
      <c r="AA484" s="9">
        <v>274.8</v>
      </c>
      <c r="AB484" s="9">
        <v>0</v>
      </c>
      <c r="AC484" s="9">
        <v>0</v>
      </c>
      <c r="AD484" s="9">
        <v>243.8</v>
      </c>
      <c r="AE484" s="9">
        <v>11187</v>
      </c>
      <c r="AF484" s="9">
        <v>9000</v>
      </c>
      <c r="AG484" s="9">
        <v>-2187</v>
      </c>
      <c r="AH484" s="9">
        <v>-24.3</v>
      </c>
    </row>
    <row r="485" spans="1:34" ht="15.75" thickBot="1" x14ac:dyDescent="0.3">
      <c r="A485" s="8" t="s">
        <v>362</v>
      </c>
      <c r="B485" s="9">
        <v>0</v>
      </c>
      <c r="C485" s="9">
        <v>282.10000000000002</v>
      </c>
      <c r="D485" s="9">
        <v>0</v>
      </c>
      <c r="E485" s="9">
        <v>0</v>
      </c>
      <c r="F485" s="9">
        <v>88.3</v>
      </c>
      <c r="G485" s="9">
        <v>1576.8</v>
      </c>
      <c r="H485" s="9">
        <v>978.1</v>
      </c>
      <c r="I485" s="9">
        <v>1074.5999999999999</v>
      </c>
      <c r="J485" s="9">
        <v>381.2</v>
      </c>
      <c r="K485" s="9">
        <v>185.6</v>
      </c>
      <c r="L485" s="9">
        <v>485.9</v>
      </c>
      <c r="M485" s="9">
        <v>360.3</v>
      </c>
      <c r="N485" s="9">
        <v>207.5</v>
      </c>
      <c r="O485" s="9">
        <v>0</v>
      </c>
      <c r="P485" s="9">
        <v>419.5</v>
      </c>
      <c r="Q485" s="9">
        <v>208.4</v>
      </c>
      <c r="R485" s="9">
        <v>0</v>
      </c>
      <c r="S485" s="9">
        <v>492.2</v>
      </c>
      <c r="T485" s="9">
        <v>1540.4</v>
      </c>
      <c r="U485" s="9">
        <v>577.79999999999995</v>
      </c>
      <c r="V485" s="9">
        <v>0</v>
      </c>
      <c r="W485" s="9">
        <v>0</v>
      </c>
      <c r="X485" s="9">
        <v>0</v>
      </c>
      <c r="Y485" s="9">
        <v>0</v>
      </c>
      <c r="Z485" s="9">
        <v>0</v>
      </c>
      <c r="AA485" s="9">
        <v>274.8</v>
      </c>
      <c r="AB485" s="9">
        <v>0</v>
      </c>
      <c r="AC485" s="9">
        <v>515.9</v>
      </c>
      <c r="AD485" s="9">
        <v>0</v>
      </c>
      <c r="AE485" s="9">
        <v>9649.2999999999993</v>
      </c>
      <c r="AF485" s="9">
        <v>9000</v>
      </c>
      <c r="AG485" s="9">
        <v>-649.29999999999995</v>
      </c>
      <c r="AH485" s="9">
        <v>-7.21</v>
      </c>
    </row>
    <row r="486" spans="1:34" ht="15.75" thickBot="1" x14ac:dyDescent="0.3">
      <c r="A486" s="8" t="s">
        <v>363</v>
      </c>
      <c r="B486" s="9">
        <v>0</v>
      </c>
      <c r="C486" s="9">
        <v>282.10000000000002</v>
      </c>
      <c r="D486" s="9">
        <v>0</v>
      </c>
      <c r="E486" s="9">
        <v>0</v>
      </c>
      <c r="F486" s="9">
        <v>88.3</v>
      </c>
      <c r="G486" s="9">
        <v>1576.8</v>
      </c>
      <c r="H486" s="9">
        <v>897.1</v>
      </c>
      <c r="I486" s="9">
        <v>1074.5999999999999</v>
      </c>
      <c r="J486" s="9">
        <v>0</v>
      </c>
      <c r="K486" s="9">
        <v>0</v>
      </c>
      <c r="L486" s="9">
        <v>76.400000000000006</v>
      </c>
      <c r="M486" s="9">
        <v>360.3</v>
      </c>
      <c r="N486" s="9">
        <v>207.5</v>
      </c>
      <c r="O486" s="9">
        <v>0</v>
      </c>
      <c r="P486" s="9">
        <v>419.5</v>
      </c>
      <c r="Q486" s="9">
        <v>208.4</v>
      </c>
      <c r="R486" s="9">
        <v>0</v>
      </c>
      <c r="S486" s="9">
        <v>20.9</v>
      </c>
      <c r="T486" s="9">
        <v>952.6</v>
      </c>
      <c r="U486" s="9">
        <v>577.79999999999995</v>
      </c>
      <c r="V486" s="9">
        <v>0</v>
      </c>
      <c r="W486" s="9">
        <v>0</v>
      </c>
      <c r="X486" s="9">
        <v>0</v>
      </c>
      <c r="Y486" s="9">
        <v>1202.9000000000001</v>
      </c>
      <c r="Z486" s="9">
        <v>1338.4</v>
      </c>
      <c r="AA486" s="9">
        <v>890.8</v>
      </c>
      <c r="AB486" s="9">
        <v>0</v>
      </c>
      <c r="AC486" s="9">
        <v>0</v>
      </c>
      <c r="AD486" s="9">
        <v>243.8</v>
      </c>
      <c r="AE486" s="9">
        <v>10418.200000000001</v>
      </c>
      <c r="AF486" s="9">
        <v>11000</v>
      </c>
      <c r="AG486" s="9">
        <v>581.79999999999995</v>
      </c>
      <c r="AH486" s="9">
        <v>5.29</v>
      </c>
    </row>
    <row r="487" spans="1:34" ht="15.75" thickBot="1" x14ac:dyDescent="0.3">
      <c r="A487" s="8" t="s">
        <v>364</v>
      </c>
      <c r="B487" s="9">
        <v>0</v>
      </c>
      <c r="C487" s="9">
        <v>282.10000000000002</v>
      </c>
      <c r="D487" s="9">
        <v>0</v>
      </c>
      <c r="E487" s="9">
        <v>0</v>
      </c>
      <c r="F487" s="9">
        <v>88.3</v>
      </c>
      <c r="G487" s="9">
        <v>1576.8</v>
      </c>
      <c r="H487" s="9">
        <v>0</v>
      </c>
      <c r="I487" s="9">
        <v>1074.5999999999999</v>
      </c>
      <c r="J487" s="9">
        <v>0</v>
      </c>
      <c r="K487" s="9">
        <v>0</v>
      </c>
      <c r="L487" s="9">
        <v>76.400000000000006</v>
      </c>
      <c r="M487" s="9">
        <v>360.3</v>
      </c>
      <c r="N487" s="9">
        <v>273</v>
      </c>
      <c r="O487" s="9">
        <v>0</v>
      </c>
      <c r="P487" s="9">
        <v>419.5</v>
      </c>
      <c r="Q487" s="9">
        <v>0</v>
      </c>
      <c r="R487" s="9">
        <v>0</v>
      </c>
      <c r="S487" s="9">
        <v>20.9</v>
      </c>
      <c r="T487" s="9">
        <v>0</v>
      </c>
      <c r="U487" s="9">
        <v>577.79999999999995</v>
      </c>
      <c r="V487" s="9">
        <v>0</v>
      </c>
      <c r="W487" s="9">
        <v>891.7</v>
      </c>
      <c r="X487" s="9">
        <v>0</v>
      </c>
      <c r="Y487" s="9">
        <v>1202.9000000000001</v>
      </c>
      <c r="Z487" s="9">
        <v>3179.1</v>
      </c>
      <c r="AA487" s="9">
        <v>890.8</v>
      </c>
      <c r="AB487" s="9">
        <v>0</v>
      </c>
      <c r="AC487" s="9">
        <v>0</v>
      </c>
      <c r="AD487" s="9">
        <v>243.8</v>
      </c>
      <c r="AE487" s="9">
        <v>11157.9</v>
      </c>
      <c r="AF487" s="9">
        <v>11000</v>
      </c>
      <c r="AG487" s="9">
        <v>-157.9</v>
      </c>
      <c r="AH487" s="9">
        <v>-1.44</v>
      </c>
    </row>
    <row r="488" spans="1:34" ht="15.75" thickBot="1" x14ac:dyDescent="0.3">
      <c r="A488" s="8" t="s">
        <v>365</v>
      </c>
      <c r="B488" s="9">
        <v>0</v>
      </c>
      <c r="C488" s="9">
        <v>282.10000000000002</v>
      </c>
      <c r="D488" s="9">
        <v>0</v>
      </c>
      <c r="E488" s="9">
        <v>0</v>
      </c>
      <c r="F488" s="9">
        <v>88.3</v>
      </c>
      <c r="G488" s="9">
        <v>1576.8</v>
      </c>
      <c r="H488" s="9">
        <v>897.1</v>
      </c>
      <c r="I488" s="9">
        <v>1074.5999999999999</v>
      </c>
      <c r="J488" s="9">
        <v>0</v>
      </c>
      <c r="K488" s="9">
        <v>0</v>
      </c>
      <c r="L488" s="9">
        <v>76.400000000000006</v>
      </c>
      <c r="M488" s="9">
        <v>360.3</v>
      </c>
      <c r="N488" s="9">
        <v>207.5</v>
      </c>
      <c r="O488" s="9">
        <v>0</v>
      </c>
      <c r="P488" s="9">
        <v>419.5</v>
      </c>
      <c r="Q488" s="9">
        <v>208.4</v>
      </c>
      <c r="R488" s="9">
        <v>0</v>
      </c>
      <c r="S488" s="9">
        <v>20.9</v>
      </c>
      <c r="T488" s="9">
        <v>952.6</v>
      </c>
      <c r="U488" s="9">
        <v>577.79999999999995</v>
      </c>
      <c r="V488" s="9">
        <v>0</v>
      </c>
      <c r="W488" s="9">
        <v>206.5</v>
      </c>
      <c r="X488" s="9">
        <v>0</v>
      </c>
      <c r="Y488" s="9">
        <v>1202.9000000000001</v>
      </c>
      <c r="Z488" s="9">
        <v>1338.4</v>
      </c>
      <c r="AA488" s="9">
        <v>274.8</v>
      </c>
      <c r="AB488" s="9">
        <v>0</v>
      </c>
      <c r="AC488" s="9">
        <v>0</v>
      </c>
      <c r="AD488" s="9">
        <v>243.8</v>
      </c>
      <c r="AE488" s="9">
        <v>10008.700000000001</v>
      </c>
      <c r="AF488" s="9">
        <v>11000</v>
      </c>
      <c r="AG488" s="9">
        <v>991.3</v>
      </c>
      <c r="AH488" s="9">
        <v>9.01</v>
      </c>
    </row>
    <row r="489" spans="1:34" ht="15.75" thickBot="1" x14ac:dyDescent="0.3">
      <c r="A489" s="8" t="s">
        <v>366</v>
      </c>
      <c r="B489" s="9">
        <v>0</v>
      </c>
      <c r="C489" s="9">
        <v>282.10000000000002</v>
      </c>
      <c r="D489" s="9">
        <v>0</v>
      </c>
      <c r="E489" s="9">
        <v>0</v>
      </c>
      <c r="F489" s="9">
        <v>88.3</v>
      </c>
      <c r="G489" s="9">
        <v>1576.8</v>
      </c>
      <c r="H489" s="9">
        <v>978.1</v>
      </c>
      <c r="I489" s="9">
        <v>1074.5999999999999</v>
      </c>
      <c r="J489" s="9">
        <v>381.2</v>
      </c>
      <c r="K489" s="9">
        <v>141.9</v>
      </c>
      <c r="L489" s="9">
        <v>485.9</v>
      </c>
      <c r="M489" s="9">
        <v>360.3</v>
      </c>
      <c r="N489" s="9">
        <v>207.5</v>
      </c>
      <c r="O489" s="9">
        <v>0</v>
      </c>
      <c r="P489" s="9">
        <v>419.5</v>
      </c>
      <c r="Q489" s="9">
        <v>208.4</v>
      </c>
      <c r="R489" s="9">
        <v>0</v>
      </c>
      <c r="S489" s="9">
        <v>492.2</v>
      </c>
      <c r="T489" s="9">
        <v>1540.4</v>
      </c>
      <c r="U489" s="9">
        <v>577.79999999999995</v>
      </c>
      <c r="V489" s="9">
        <v>0</v>
      </c>
      <c r="W489" s="9">
        <v>0</v>
      </c>
      <c r="X489" s="9">
        <v>0</v>
      </c>
      <c r="Y489" s="9">
        <v>1202.9000000000001</v>
      </c>
      <c r="Z489" s="9">
        <v>0</v>
      </c>
      <c r="AA489" s="9">
        <v>274.8</v>
      </c>
      <c r="AB489" s="9">
        <v>0</v>
      </c>
      <c r="AC489" s="9">
        <v>0</v>
      </c>
      <c r="AD489" s="9">
        <v>81.900000000000006</v>
      </c>
      <c r="AE489" s="9">
        <v>10374.5</v>
      </c>
      <c r="AF489" s="9">
        <v>11000</v>
      </c>
      <c r="AG489" s="9">
        <v>625.5</v>
      </c>
      <c r="AH489" s="9">
        <v>5.69</v>
      </c>
    </row>
    <row r="490" spans="1:34" ht="15.75" thickBot="1" x14ac:dyDescent="0.3"/>
    <row r="491" spans="1:34" ht="15.75" thickBot="1" x14ac:dyDescent="0.3">
      <c r="A491" s="10" t="s">
        <v>300</v>
      </c>
      <c r="B491" s="11">
        <v>24206.7</v>
      </c>
    </row>
    <row r="492" spans="1:34" ht="18.75" thickBot="1" x14ac:dyDescent="0.3">
      <c r="A492" s="10" t="s">
        <v>430</v>
      </c>
      <c r="B492" s="11">
        <v>0</v>
      </c>
    </row>
    <row r="493" spans="1:34" ht="18.75" thickBot="1" x14ac:dyDescent="0.3">
      <c r="A493" s="10" t="s">
        <v>301</v>
      </c>
      <c r="B493" s="11">
        <v>2297535.7999999998</v>
      </c>
    </row>
    <row r="494" spans="1:34" ht="18.75" thickBot="1" x14ac:dyDescent="0.3">
      <c r="A494" s="10" t="s">
        <v>302</v>
      </c>
      <c r="B494" s="11">
        <v>2275000</v>
      </c>
    </row>
    <row r="495" spans="1:34" ht="27.75" thickBot="1" x14ac:dyDescent="0.3">
      <c r="A495" s="10" t="s">
        <v>303</v>
      </c>
      <c r="B495" s="11">
        <v>22535.8</v>
      </c>
    </row>
    <row r="496" spans="1:34" ht="27.75" thickBot="1" x14ac:dyDescent="0.3">
      <c r="A496" s="10" t="s">
        <v>304</v>
      </c>
      <c r="B496" s="11"/>
    </row>
    <row r="497" spans="1:2" ht="27.75" thickBot="1" x14ac:dyDescent="0.3">
      <c r="A497" s="10" t="s">
        <v>305</v>
      </c>
      <c r="B497" s="11"/>
    </row>
    <row r="498" spans="1:2" ht="18.75" thickBot="1" x14ac:dyDescent="0.3">
      <c r="A498" s="10" t="s">
        <v>306</v>
      </c>
      <c r="B498" s="11">
        <v>0</v>
      </c>
    </row>
    <row r="500" spans="1:2" x14ac:dyDescent="0.25">
      <c r="A500" s="12" t="s">
        <v>307</v>
      </c>
    </row>
    <row r="502" spans="1:2" x14ac:dyDescent="0.25">
      <c r="A502" s="13" t="s">
        <v>431</v>
      </c>
    </row>
    <row r="503" spans="1:2" x14ac:dyDescent="0.25">
      <c r="A503" s="13" t="s">
        <v>432</v>
      </c>
    </row>
  </sheetData>
  <hyperlinks>
    <hyperlink ref="A500" r:id="rId1" display="https://miau.my-x.hu/myx-free/coco/test/372716820220417092108.html" xr:uid="{4295D3FA-432D-414F-9CB9-1219B9CAC3BA}"/>
  </hyperlink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61E5C-8230-4752-9B76-2511F13E6BA5}">
  <dimension ref="A1:AN217"/>
  <sheetViews>
    <sheetView tabSelected="1" workbookViewId="0">
      <selection activeCell="AL9" sqref="A1:AL9"/>
    </sheetView>
  </sheetViews>
  <sheetFormatPr defaultRowHeight="15" x14ac:dyDescent="0.25"/>
  <cols>
    <col min="1" max="1" width="11.7109375" bestFit="1" customWidth="1"/>
    <col min="2" max="2" width="14" bestFit="1" customWidth="1"/>
    <col min="3" max="3" width="8.85546875" bestFit="1" customWidth="1"/>
    <col min="4" max="4" width="11" bestFit="1" customWidth="1"/>
    <col min="5" max="5" width="13.28515625" bestFit="1" customWidth="1"/>
    <col min="6" max="6" width="15.5703125" customWidth="1"/>
    <col min="7" max="7" width="10.28515625" customWidth="1"/>
    <col min="37" max="37" width="10.28515625" bestFit="1" customWidth="1"/>
    <col min="38" max="39" width="12.7109375" bestFit="1" customWidth="1"/>
  </cols>
  <sheetData>
    <row r="1" spans="1:40" ht="75" x14ac:dyDescent="0.25">
      <c r="A1" t="s">
        <v>37</v>
      </c>
      <c r="B1" t="s">
        <v>38</v>
      </c>
      <c r="C1" t="s">
        <v>39</v>
      </c>
      <c r="D1" t="s">
        <v>40</v>
      </c>
      <c r="E1" t="s">
        <v>41</v>
      </c>
      <c r="F1" s="21" t="str">
        <f>'joslas naiv'!F1</f>
        <v>lőtt gólok aránya (hazai:vendég)</v>
      </c>
      <c r="G1" s="21" t="str">
        <f>'joslas naiv'!G1</f>
        <v>kapott gólok aránya (hazai:vendég)</v>
      </c>
      <c r="H1" s="21" t="str">
        <f>'joslas naiv'!H1</f>
        <v>pontok aránya (hazai:vendég)</v>
      </c>
      <c r="I1" s="21" t="str">
        <f>'joslas naiv'!I1</f>
        <v>világranglista pontok aránya (hazai:vendég)</v>
      </c>
      <c r="J1" s="21" t="str">
        <f>'joslas naiv'!J1</f>
        <v>győzelemek számának aránya (h:v)</v>
      </c>
      <c r="K1" s="21" t="str">
        <f>'joslas naiv'!K1</f>
        <v>vereségek számának aránya (h:v)</v>
      </c>
      <c r="L1" s="21" t="str">
        <f>'joslas naiv'!L1</f>
        <v>lőtt gólok aránya (vendég:hazai)</v>
      </c>
      <c r="M1" s="21" t="str">
        <f>'joslas naiv'!M1</f>
        <v>kapott gólok aránya (v:h)</v>
      </c>
      <c r="N1" s="21" t="str">
        <f>'joslas naiv'!N1</f>
        <v>pontok aránya (vendég:hazai)</v>
      </c>
      <c r="O1" s="21" t="str">
        <f>'joslas naiv'!O1</f>
        <v>világranglista pontok aránya (vendég:hazai)</v>
      </c>
      <c r="P1" s="21" t="str">
        <f>'joslas naiv'!P1</f>
        <v>győzelemek számának aránya (v:h)</v>
      </c>
      <c r="Q1" s="21" t="str">
        <f>'joslas naiv'!Q1</f>
        <v>vereségek számának aránya (v:h)</v>
      </c>
      <c r="R1" s="21" t="str">
        <f>'joslas naiv'!R1</f>
        <v>hazai pontok összege</v>
      </c>
      <c r="S1" s="21" t="str">
        <f>'joslas naiv'!S1</f>
        <v>vendég pontok összege</v>
      </c>
      <c r="T1" s="21" t="str">
        <f>'joslas naiv'!T1</f>
        <v>pontok összege</v>
      </c>
      <c r="U1" t="s">
        <v>313</v>
      </c>
      <c r="V1" t="s">
        <v>314</v>
      </c>
      <c r="W1" t="s">
        <v>315</v>
      </c>
      <c r="X1" t="s">
        <v>316</v>
      </c>
      <c r="Y1" t="s">
        <v>317</v>
      </c>
      <c r="Z1" t="s">
        <v>318</v>
      </c>
      <c r="AA1" t="s">
        <v>319</v>
      </c>
      <c r="AB1" t="s">
        <v>320</v>
      </c>
      <c r="AC1" t="s">
        <v>321</v>
      </c>
      <c r="AD1" t="s">
        <v>322</v>
      </c>
      <c r="AE1" t="s">
        <v>323</v>
      </c>
      <c r="AF1" t="s">
        <v>324</v>
      </c>
      <c r="AG1" t="s">
        <v>325</v>
      </c>
      <c r="AH1" t="s">
        <v>326</v>
      </c>
      <c r="AI1" t="s">
        <v>54</v>
      </c>
      <c r="AJ1" t="s">
        <v>55</v>
      </c>
      <c r="AK1" t="s">
        <v>56</v>
      </c>
      <c r="AL1" t="s">
        <v>41</v>
      </c>
      <c r="AM1" s="26" t="s">
        <v>312</v>
      </c>
      <c r="AN1" s="24">
        <f>COUNTIF(AL2:AL217,TRUE)/COUNTA(AL2:AL217)</f>
        <v>0.8842592592592593</v>
      </c>
    </row>
    <row r="2" spans="1:40" x14ac:dyDescent="0.25">
      <c r="A2" t="s">
        <v>4</v>
      </c>
      <c r="B2" t="s">
        <v>8</v>
      </c>
      <c r="C2">
        <v>1</v>
      </c>
      <c r="D2">
        <v>2</v>
      </c>
      <c r="E2" t="s">
        <v>308</v>
      </c>
      <c r="F2" s="15">
        <f>INT(RANK('nem dontetlen meccsek'!F2,'nem dontetlen meccsek'!F$2:F$217,0)/10)+1</f>
        <v>8</v>
      </c>
      <c r="G2" s="15">
        <f>INT(RANK('nem dontetlen meccsek'!G2,'nem dontetlen meccsek'!G$2:G$217,0)/10)+1</f>
        <v>14</v>
      </c>
      <c r="H2" s="15">
        <f>INT(RANK('nem dontetlen meccsek'!H2,'nem dontetlen meccsek'!H$2:H$217,0)/10)+1</f>
        <v>11</v>
      </c>
      <c r="I2" s="15">
        <f>INT(RANK('nem dontetlen meccsek'!I2,'nem dontetlen meccsek'!I$2:I$217,0)/10)+1</f>
        <v>8</v>
      </c>
      <c r="J2" s="15">
        <f>INT(RANK('nem dontetlen meccsek'!J2,'nem dontetlen meccsek'!J$2:J$217,0)/10)+1</f>
        <v>12</v>
      </c>
      <c r="K2" s="15">
        <f>INT(RANK('nem dontetlen meccsek'!K2,'nem dontetlen meccsek'!K$2:K$217,0)/10)+1</f>
        <v>9</v>
      </c>
      <c r="L2" s="15">
        <f>INT(RANK('nem dontetlen meccsek'!L2,'nem dontetlen meccsek'!L$2:L$217,0)/10)+1</f>
        <v>14</v>
      </c>
      <c r="M2" s="15">
        <f>INT(RANK('nem dontetlen meccsek'!M2,'nem dontetlen meccsek'!M$2:M$217,0)/10)+1</f>
        <v>10</v>
      </c>
      <c r="N2" s="15">
        <f>INT(RANK('nem dontetlen meccsek'!N2,'nem dontetlen meccsek'!N$2:N$217,0)/10)+1</f>
        <v>12</v>
      </c>
      <c r="O2" s="15">
        <f>INT(RANK('nem dontetlen meccsek'!O2,'nem dontetlen meccsek'!O$2:O$217,0)/10)+1</f>
        <v>15</v>
      </c>
      <c r="P2" s="15">
        <f>INT(RANK('nem dontetlen meccsek'!P2,'nem dontetlen meccsek'!P$2:P$217,0)/10)+1</f>
        <v>10</v>
      </c>
      <c r="Q2" s="15">
        <f>INT(RANK('nem dontetlen meccsek'!Q2,'nem dontetlen meccsek'!Q$2:Q$217,0)/10)+1</f>
        <v>14</v>
      </c>
      <c r="R2" s="15">
        <f>INT(RANK('nem dontetlen meccsek'!R2,'nem dontetlen meccsek'!R$2:R$217,0)/10)+1</f>
        <v>10</v>
      </c>
      <c r="S2" s="15">
        <f>INT(RANK('nem dontetlen meccsek'!S2,'nem dontetlen meccsek'!S$2:S$217,0)/10)+1</f>
        <v>13</v>
      </c>
      <c r="T2" s="15">
        <f>INT(RANK('nem dontetlen meccsek'!T2,'nem dontetlen meccsek'!T$2:T$217,0)/10)+1</f>
        <v>14</v>
      </c>
      <c r="U2" s="15">
        <f>23-F2</f>
        <v>15</v>
      </c>
      <c r="V2" s="15">
        <f t="shared" ref="V2:AH2" si="0">23-G2</f>
        <v>9</v>
      </c>
      <c r="W2" s="15">
        <f t="shared" si="0"/>
        <v>12</v>
      </c>
      <c r="X2" s="15">
        <f t="shared" si="0"/>
        <v>15</v>
      </c>
      <c r="Y2" s="15">
        <f t="shared" si="0"/>
        <v>11</v>
      </c>
      <c r="Z2" s="15">
        <f t="shared" si="0"/>
        <v>14</v>
      </c>
      <c r="AA2" s="15">
        <f t="shared" si="0"/>
        <v>9</v>
      </c>
      <c r="AB2" s="15">
        <f t="shared" si="0"/>
        <v>13</v>
      </c>
      <c r="AC2" s="15">
        <f t="shared" si="0"/>
        <v>11</v>
      </c>
      <c r="AD2" s="15">
        <f t="shared" si="0"/>
        <v>8</v>
      </c>
      <c r="AE2" s="15">
        <f t="shared" si="0"/>
        <v>13</v>
      </c>
      <c r="AF2" s="15">
        <f t="shared" si="0"/>
        <v>9</v>
      </c>
      <c r="AG2" s="15">
        <f t="shared" si="0"/>
        <v>13</v>
      </c>
      <c r="AH2" s="15">
        <f t="shared" si="0"/>
        <v>10</v>
      </c>
      <c r="AI2" s="15">
        <f>AJ2*1000+10000</f>
        <v>9000</v>
      </c>
      <c r="AJ2" s="15">
        <f t="shared" ref="AJ2:AJ65" si="1">C2-D2</f>
        <v>-1</v>
      </c>
      <c r="AK2">
        <f>(szimulator!AE274-10000)/1000</f>
        <v>1.1206000000000003</v>
      </c>
      <c r="AL2" t="b">
        <f>(AJ2*AK2)&gt;0</f>
        <v>0</v>
      </c>
    </row>
    <row r="3" spans="1:40" x14ac:dyDescent="0.25">
      <c r="A3" t="s">
        <v>13</v>
      </c>
      <c r="B3" t="s">
        <v>32</v>
      </c>
      <c r="C3">
        <v>3</v>
      </c>
      <c r="D3">
        <v>0</v>
      </c>
      <c r="E3" t="s">
        <v>309</v>
      </c>
      <c r="F3" s="15">
        <f>INT(RANK('nem dontetlen meccsek'!F3,'nem dontetlen meccsek'!F$2:F$217,0)/10)+1</f>
        <v>12</v>
      </c>
      <c r="G3" s="15">
        <f>INT(RANK('nem dontetlen meccsek'!G3,'nem dontetlen meccsek'!G$2:G$217,0)/10)+1</f>
        <v>14</v>
      </c>
      <c r="H3" s="15">
        <f>INT(RANK('nem dontetlen meccsek'!H3,'nem dontetlen meccsek'!H$2:H$217,0)/10)+1</f>
        <v>12</v>
      </c>
      <c r="I3" s="15">
        <f>INT(RANK('nem dontetlen meccsek'!I3,'nem dontetlen meccsek'!I$2:I$217,0)/10)+1</f>
        <v>9</v>
      </c>
      <c r="J3" s="15">
        <f>INT(RANK('nem dontetlen meccsek'!J3,'nem dontetlen meccsek'!J$2:J$217,0)/10)+1</f>
        <v>12</v>
      </c>
      <c r="K3" s="15">
        <f>INT(RANK('nem dontetlen meccsek'!K3,'nem dontetlen meccsek'!K$2:K$217,0)/10)+1</f>
        <v>11</v>
      </c>
      <c r="L3" s="15">
        <f>INT(RANK('nem dontetlen meccsek'!L3,'nem dontetlen meccsek'!L$2:L$217,0)/10)+1</f>
        <v>11</v>
      </c>
      <c r="M3" s="15">
        <f>INT(RANK('nem dontetlen meccsek'!M3,'nem dontetlen meccsek'!M$2:M$217,0)/10)+1</f>
        <v>10</v>
      </c>
      <c r="N3" s="15">
        <f>INT(RANK('nem dontetlen meccsek'!N3,'nem dontetlen meccsek'!N$2:N$217,0)/10)+1</f>
        <v>10</v>
      </c>
      <c r="O3" s="15">
        <f>INT(RANK('nem dontetlen meccsek'!O3,'nem dontetlen meccsek'!O$2:O$217,0)/10)+1</f>
        <v>14</v>
      </c>
      <c r="P3" s="15">
        <f>INT(RANK('nem dontetlen meccsek'!P3,'nem dontetlen meccsek'!P$2:P$217,0)/10)+1</f>
        <v>10</v>
      </c>
      <c r="Q3" s="15">
        <f>INT(RANK('nem dontetlen meccsek'!Q3,'nem dontetlen meccsek'!Q$2:Q$217,0)/10)+1</f>
        <v>12</v>
      </c>
      <c r="R3" s="15">
        <f>INT(RANK('nem dontetlen meccsek'!R3,'nem dontetlen meccsek'!R$2:R$217,0)/10)+1</f>
        <v>12</v>
      </c>
      <c r="S3" s="15">
        <f>INT(RANK('nem dontetlen meccsek'!S3,'nem dontetlen meccsek'!S$2:S$217,0)/10)+1</f>
        <v>12</v>
      </c>
      <c r="T3" s="15">
        <f>INT(RANK('nem dontetlen meccsek'!T3,'nem dontetlen meccsek'!T$2:T$217,0)/10)+1</f>
        <v>15</v>
      </c>
      <c r="U3" s="15">
        <f t="shared" ref="U3:U66" si="2">23-F3</f>
        <v>11</v>
      </c>
      <c r="V3" s="15">
        <f t="shared" ref="V3:V66" si="3">23-G3</f>
        <v>9</v>
      </c>
      <c r="W3" s="15">
        <f t="shared" ref="W3:W66" si="4">23-H3</f>
        <v>11</v>
      </c>
      <c r="X3" s="15">
        <f t="shared" ref="X3:X66" si="5">23-I3</f>
        <v>14</v>
      </c>
      <c r="Y3" s="15">
        <f t="shared" ref="Y3:Y66" si="6">23-J3</f>
        <v>11</v>
      </c>
      <c r="Z3" s="15">
        <f t="shared" ref="Z3:Z66" si="7">23-K3</f>
        <v>12</v>
      </c>
      <c r="AA3" s="15">
        <f t="shared" ref="AA3:AA66" si="8">23-L3</f>
        <v>12</v>
      </c>
      <c r="AB3" s="15">
        <f t="shared" ref="AB3:AB66" si="9">23-M3</f>
        <v>13</v>
      </c>
      <c r="AC3" s="15">
        <f t="shared" ref="AC3:AC66" si="10">23-N3</f>
        <v>13</v>
      </c>
      <c r="AD3" s="15">
        <f t="shared" ref="AD3:AD66" si="11">23-O3</f>
        <v>9</v>
      </c>
      <c r="AE3" s="15">
        <f t="shared" ref="AE3:AE66" si="12">23-P3</f>
        <v>13</v>
      </c>
      <c r="AF3" s="15">
        <f t="shared" ref="AF3:AF66" si="13">23-Q3</f>
        <v>11</v>
      </c>
      <c r="AG3" s="15">
        <f t="shared" ref="AG3:AG66" si="14">23-R3</f>
        <v>11</v>
      </c>
      <c r="AH3" s="15">
        <f t="shared" ref="AH3:AH66" si="15">23-S3</f>
        <v>11</v>
      </c>
      <c r="AI3" s="15">
        <f t="shared" ref="AI3:AI66" si="16">AJ3*1000+10000</f>
        <v>13000</v>
      </c>
      <c r="AJ3" s="15">
        <f t="shared" si="1"/>
        <v>3</v>
      </c>
      <c r="AK3">
        <f>(szimulator!AE275-10000)/1000</f>
        <v>1.8302999999999994</v>
      </c>
      <c r="AL3" t="b">
        <f t="shared" ref="AL3:AL66" si="17">(AJ3*AK3)&gt;0</f>
        <v>1</v>
      </c>
    </row>
    <row r="4" spans="1:40" x14ac:dyDescent="0.25">
      <c r="A4" t="s">
        <v>5</v>
      </c>
      <c r="B4" t="s">
        <v>8</v>
      </c>
      <c r="C4">
        <v>2</v>
      </c>
      <c r="D4">
        <v>1</v>
      </c>
      <c r="E4" t="s">
        <v>309</v>
      </c>
      <c r="F4" s="15">
        <f>INT(RANK('nem dontetlen meccsek'!F4,'nem dontetlen meccsek'!F$2:F$217,0)/10)+1</f>
        <v>17</v>
      </c>
      <c r="G4" s="15">
        <f>INT(RANK('nem dontetlen meccsek'!G4,'nem dontetlen meccsek'!G$2:G$217,0)/10)+1</f>
        <v>9</v>
      </c>
      <c r="H4" s="15">
        <f>INT(RANK('nem dontetlen meccsek'!H4,'nem dontetlen meccsek'!H$2:H$217,0)/10)+1</f>
        <v>15</v>
      </c>
      <c r="I4" s="15">
        <f>INT(RANK('nem dontetlen meccsek'!I4,'nem dontetlen meccsek'!I$2:I$217,0)/10)+1</f>
        <v>9</v>
      </c>
      <c r="J4" s="15">
        <f>INT(RANK('nem dontetlen meccsek'!J4,'nem dontetlen meccsek'!J$2:J$217,0)/10)+1</f>
        <v>16</v>
      </c>
      <c r="K4" s="15">
        <f>INT(RANK('nem dontetlen meccsek'!K4,'nem dontetlen meccsek'!K$2:K$217,0)/10)+1</f>
        <v>13</v>
      </c>
      <c r="L4" s="15">
        <f>INT(RANK('nem dontetlen meccsek'!L4,'nem dontetlen meccsek'!L$2:L$217,0)/10)+1</f>
        <v>6</v>
      </c>
      <c r="M4" s="15">
        <f>INT(RANK('nem dontetlen meccsek'!M4,'nem dontetlen meccsek'!M$2:M$217,0)/10)+1</f>
        <v>15</v>
      </c>
      <c r="N4" s="15">
        <f>INT(RANK('nem dontetlen meccsek'!N4,'nem dontetlen meccsek'!N$2:N$217,0)/10)+1</f>
        <v>8</v>
      </c>
      <c r="O4" s="15">
        <f>INT(RANK('nem dontetlen meccsek'!O4,'nem dontetlen meccsek'!O$2:O$217,0)/10)+1</f>
        <v>13</v>
      </c>
      <c r="P4" s="15">
        <f>INT(RANK('nem dontetlen meccsek'!P4,'nem dontetlen meccsek'!P$2:P$217,0)/10)+1</f>
        <v>7</v>
      </c>
      <c r="Q4" s="15">
        <f>INT(RANK('nem dontetlen meccsek'!Q4,'nem dontetlen meccsek'!Q$2:Q$217,0)/10)+1</f>
        <v>10</v>
      </c>
      <c r="R4" s="15">
        <f>INT(RANK('nem dontetlen meccsek'!R4,'nem dontetlen meccsek'!R$2:R$217,0)/10)+1</f>
        <v>13</v>
      </c>
      <c r="S4" s="15">
        <f>INT(RANK('nem dontetlen meccsek'!S4,'nem dontetlen meccsek'!S$2:S$217,0)/10)+1</f>
        <v>11</v>
      </c>
      <c r="T4" s="15">
        <f>INT(RANK('nem dontetlen meccsek'!T4,'nem dontetlen meccsek'!T$2:T$217,0)/10)+1</f>
        <v>12</v>
      </c>
      <c r="U4" s="15">
        <f t="shared" si="2"/>
        <v>6</v>
      </c>
      <c r="V4" s="15">
        <f t="shared" si="3"/>
        <v>14</v>
      </c>
      <c r="W4" s="15">
        <f t="shared" si="4"/>
        <v>8</v>
      </c>
      <c r="X4" s="15">
        <f t="shared" si="5"/>
        <v>14</v>
      </c>
      <c r="Y4" s="15">
        <f t="shared" si="6"/>
        <v>7</v>
      </c>
      <c r="Z4" s="15">
        <f t="shared" si="7"/>
        <v>10</v>
      </c>
      <c r="AA4" s="15">
        <f t="shared" si="8"/>
        <v>17</v>
      </c>
      <c r="AB4" s="15">
        <f t="shared" si="9"/>
        <v>8</v>
      </c>
      <c r="AC4" s="15">
        <f t="shared" si="10"/>
        <v>15</v>
      </c>
      <c r="AD4" s="15">
        <f t="shared" si="11"/>
        <v>10</v>
      </c>
      <c r="AE4" s="15">
        <f t="shared" si="12"/>
        <v>16</v>
      </c>
      <c r="AF4" s="15">
        <f t="shared" si="13"/>
        <v>13</v>
      </c>
      <c r="AG4" s="15">
        <f t="shared" si="14"/>
        <v>10</v>
      </c>
      <c r="AH4" s="15">
        <f t="shared" si="15"/>
        <v>12</v>
      </c>
      <c r="AI4" s="15">
        <f t="shared" si="16"/>
        <v>11000</v>
      </c>
      <c r="AJ4" s="15">
        <f t="shared" si="1"/>
        <v>1</v>
      </c>
      <c r="AK4">
        <f>(szimulator!AE276-10000)/1000</f>
        <v>1.8977000000000008</v>
      </c>
      <c r="AL4" t="b">
        <f t="shared" si="17"/>
        <v>1</v>
      </c>
    </row>
    <row r="5" spans="1:40" x14ac:dyDescent="0.25">
      <c r="A5" t="s">
        <v>2</v>
      </c>
      <c r="B5" t="s">
        <v>0</v>
      </c>
      <c r="C5">
        <v>1</v>
      </c>
      <c r="D5">
        <v>2</v>
      </c>
      <c r="E5" t="s">
        <v>308</v>
      </c>
      <c r="F5" s="15">
        <f>INT(RANK('nem dontetlen meccsek'!F5,'nem dontetlen meccsek'!F$2:F$217,0)/10)+1</f>
        <v>20</v>
      </c>
      <c r="G5" s="15">
        <f>INT(RANK('nem dontetlen meccsek'!G5,'nem dontetlen meccsek'!G$2:G$217,0)/10)+1</f>
        <v>21</v>
      </c>
      <c r="H5" s="15">
        <f>INT(RANK('nem dontetlen meccsek'!H5,'nem dontetlen meccsek'!H$2:H$217,0)/10)+1</f>
        <v>21</v>
      </c>
      <c r="I5" s="15">
        <f>INT(RANK('nem dontetlen meccsek'!I5,'nem dontetlen meccsek'!I$2:I$217,0)/10)+1</f>
        <v>22</v>
      </c>
      <c r="J5" s="15">
        <f>INT(RANK('nem dontetlen meccsek'!J5,'nem dontetlen meccsek'!J$2:J$217,0)/10)+1</f>
        <v>20</v>
      </c>
      <c r="K5" s="15">
        <f>INT(RANK('nem dontetlen meccsek'!K5,'nem dontetlen meccsek'!K$2:K$217,0)/10)+1</f>
        <v>22</v>
      </c>
      <c r="L5" s="15">
        <f>INT(RANK('nem dontetlen meccsek'!L5,'nem dontetlen meccsek'!L$2:L$217,0)/10)+1</f>
        <v>2</v>
      </c>
      <c r="M5" s="15">
        <f>INT(RANK('nem dontetlen meccsek'!M5,'nem dontetlen meccsek'!M$2:M$217,0)/10)+1</f>
        <v>3</v>
      </c>
      <c r="N5" s="15">
        <f>INT(RANK('nem dontetlen meccsek'!N5,'nem dontetlen meccsek'!N$2:N$217,0)/10)+1</f>
        <v>2</v>
      </c>
      <c r="O5" s="15">
        <f>INT(RANK('nem dontetlen meccsek'!O5,'nem dontetlen meccsek'!O$2:O$217,0)/10)+1</f>
        <v>1</v>
      </c>
      <c r="P5" s="15">
        <f>INT(RANK('nem dontetlen meccsek'!P5,'nem dontetlen meccsek'!P$2:P$217,0)/10)+1</f>
        <v>3</v>
      </c>
      <c r="Q5" s="15">
        <f>INT(RANK('nem dontetlen meccsek'!Q5,'nem dontetlen meccsek'!Q$2:Q$217,0)/10)+1</f>
        <v>2</v>
      </c>
      <c r="R5" s="15">
        <f>INT(RANK('nem dontetlen meccsek'!R5,'nem dontetlen meccsek'!R$2:R$217,0)/10)+1</f>
        <v>22</v>
      </c>
      <c r="S5" s="15">
        <f>INT(RANK('nem dontetlen meccsek'!S5,'nem dontetlen meccsek'!S$2:S$217,0)/10)+1</f>
        <v>1</v>
      </c>
      <c r="T5" s="15">
        <f>INT(RANK('nem dontetlen meccsek'!T5,'nem dontetlen meccsek'!T$2:T$217,0)/10)+1</f>
        <v>21</v>
      </c>
      <c r="U5" s="15">
        <f t="shared" si="2"/>
        <v>3</v>
      </c>
      <c r="V5" s="15">
        <f t="shared" si="3"/>
        <v>2</v>
      </c>
      <c r="W5" s="15">
        <f t="shared" si="4"/>
        <v>2</v>
      </c>
      <c r="X5" s="15">
        <f t="shared" si="5"/>
        <v>1</v>
      </c>
      <c r="Y5" s="15">
        <f t="shared" si="6"/>
        <v>3</v>
      </c>
      <c r="Z5" s="15">
        <f t="shared" si="7"/>
        <v>1</v>
      </c>
      <c r="AA5" s="15">
        <f t="shared" si="8"/>
        <v>21</v>
      </c>
      <c r="AB5" s="15">
        <f t="shared" si="9"/>
        <v>20</v>
      </c>
      <c r="AC5" s="15">
        <f t="shared" si="10"/>
        <v>21</v>
      </c>
      <c r="AD5" s="15">
        <f t="shared" si="11"/>
        <v>22</v>
      </c>
      <c r="AE5" s="15">
        <f t="shared" si="12"/>
        <v>20</v>
      </c>
      <c r="AF5" s="15">
        <f t="shared" si="13"/>
        <v>21</v>
      </c>
      <c r="AG5" s="15">
        <f t="shared" si="14"/>
        <v>1</v>
      </c>
      <c r="AH5" s="15">
        <f t="shared" si="15"/>
        <v>22</v>
      </c>
      <c r="AI5" s="15">
        <f t="shared" si="16"/>
        <v>9000</v>
      </c>
      <c r="AJ5" s="15">
        <f t="shared" si="1"/>
        <v>-1</v>
      </c>
      <c r="AK5">
        <f>(szimulator!AE277-10000)/1000</f>
        <v>-8.0399999999999638E-2</v>
      </c>
      <c r="AL5" t="b">
        <f t="shared" si="17"/>
        <v>1</v>
      </c>
    </row>
    <row r="6" spans="1:40" x14ac:dyDescent="0.25">
      <c r="A6" t="s">
        <v>6</v>
      </c>
      <c r="B6" t="s">
        <v>11</v>
      </c>
      <c r="C6">
        <v>2</v>
      </c>
      <c r="D6">
        <v>0</v>
      </c>
      <c r="E6" t="s">
        <v>309</v>
      </c>
      <c r="F6" s="15">
        <f>INT(RANK('nem dontetlen meccsek'!F6,'nem dontetlen meccsek'!F$2:F$217,0)/10)+1</f>
        <v>5</v>
      </c>
      <c r="G6" s="15">
        <f>INT(RANK('nem dontetlen meccsek'!G6,'nem dontetlen meccsek'!G$2:G$217,0)/10)+1</f>
        <v>3</v>
      </c>
      <c r="H6" s="15">
        <f>INT(RANK('nem dontetlen meccsek'!H6,'nem dontetlen meccsek'!H$2:H$217,0)/10)+1</f>
        <v>6</v>
      </c>
      <c r="I6" s="15">
        <f>INT(RANK('nem dontetlen meccsek'!I6,'nem dontetlen meccsek'!I$2:I$217,0)/10)+1</f>
        <v>4</v>
      </c>
      <c r="J6" s="15">
        <f>INT(RANK('nem dontetlen meccsek'!J6,'nem dontetlen meccsek'!J$2:J$217,0)/10)+1</f>
        <v>8</v>
      </c>
      <c r="K6" s="15">
        <f>INT(RANK('nem dontetlen meccsek'!K6,'nem dontetlen meccsek'!K$2:K$217,0)/10)+1</f>
        <v>3</v>
      </c>
      <c r="L6" s="15">
        <f>INT(RANK('nem dontetlen meccsek'!L6,'nem dontetlen meccsek'!L$2:L$217,0)/10)+1</f>
        <v>18</v>
      </c>
      <c r="M6" s="15">
        <f>INT(RANK('nem dontetlen meccsek'!M6,'nem dontetlen meccsek'!M$2:M$217,0)/10)+1</f>
        <v>21</v>
      </c>
      <c r="N6" s="15">
        <f>INT(RANK('nem dontetlen meccsek'!N6,'nem dontetlen meccsek'!N$2:N$217,0)/10)+1</f>
        <v>17</v>
      </c>
      <c r="O6" s="15">
        <f>INT(RANK('nem dontetlen meccsek'!O6,'nem dontetlen meccsek'!O$2:O$217,0)/10)+1</f>
        <v>19</v>
      </c>
      <c r="P6" s="15">
        <f>INT(RANK('nem dontetlen meccsek'!P6,'nem dontetlen meccsek'!P$2:P$217,0)/10)+1</f>
        <v>14</v>
      </c>
      <c r="Q6" s="15">
        <f>INT(RANK('nem dontetlen meccsek'!Q6,'nem dontetlen meccsek'!Q$2:Q$217,0)/10)+1</f>
        <v>21</v>
      </c>
      <c r="R6" s="15">
        <f>INT(RANK('nem dontetlen meccsek'!R6,'nem dontetlen meccsek'!R$2:R$217,0)/10)+1</f>
        <v>5</v>
      </c>
      <c r="S6" s="15">
        <f>INT(RANK('nem dontetlen meccsek'!S6,'nem dontetlen meccsek'!S$2:S$217,0)/10)+1</f>
        <v>21</v>
      </c>
      <c r="T6" s="15">
        <f>INT(RANK('nem dontetlen meccsek'!T6,'nem dontetlen meccsek'!T$2:T$217,0)/10)+1</f>
        <v>22</v>
      </c>
      <c r="U6" s="15">
        <f t="shared" si="2"/>
        <v>18</v>
      </c>
      <c r="V6" s="15">
        <f t="shared" si="3"/>
        <v>20</v>
      </c>
      <c r="W6" s="15">
        <f t="shared" si="4"/>
        <v>17</v>
      </c>
      <c r="X6" s="15">
        <f t="shared" si="5"/>
        <v>19</v>
      </c>
      <c r="Y6" s="15">
        <f t="shared" si="6"/>
        <v>15</v>
      </c>
      <c r="Z6" s="15">
        <f t="shared" si="7"/>
        <v>20</v>
      </c>
      <c r="AA6" s="15">
        <f t="shared" si="8"/>
        <v>5</v>
      </c>
      <c r="AB6" s="15">
        <f t="shared" si="9"/>
        <v>2</v>
      </c>
      <c r="AC6" s="15">
        <f t="shared" si="10"/>
        <v>6</v>
      </c>
      <c r="AD6" s="15">
        <f t="shared" si="11"/>
        <v>4</v>
      </c>
      <c r="AE6" s="15">
        <f t="shared" si="12"/>
        <v>9</v>
      </c>
      <c r="AF6" s="15">
        <f t="shared" si="13"/>
        <v>2</v>
      </c>
      <c r="AG6" s="15">
        <f t="shared" si="14"/>
        <v>18</v>
      </c>
      <c r="AH6" s="15">
        <f t="shared" si="15"/>
        <v>2</v>
      </c>
      <c r="AI6" s="15">
        <f t="shared" si="16"/>
        <v>12000</v>
      </c>
      <c r="AJ6" s="15">
        <f t="shared" si="1"/>
        <v>2</v>
      </c>
      <c r="AK6">
        <f>(szimulator!AE278-10000)/1000</f>
        <v>1.9650000000000001</v>
      </c>
      <c r="AL6" t="b">
        <f t="shared" si="17"/>
        <v>1</v>
      </c>
    </row>
    <row r="7" spans="1:40" x14ac:dyDescent="0.25">
      <c r="A7" t="s">
        <v>4</v>
      </c>
      <c r="B7" t="s">
        <v>12</v>
      </c>
      <c r="C7">
        <v>2</v>
      </c>
      <c r="D7">
        <v>0</v>
      </c>
      <c r="E7" t="s">
        <v>309</v>
      </c>
      <c r="F7" s="15">
        <f>INT(RANK('nem dontetlen meccsek'!F7,'nem dontetlen meccsek'!F$2:F$217,0)/10)+1</f>
        <v>15</v>
      </c>
      <c r="G7" s="15">
        <f>INT(RANK('nem dontetlen meccsek'!G7,'nem dontetlen meccsek'!G$2:G$217,0)/10)+1</f>
        <v>20</v>
      </c>
      <c r="H7" s="15">
        <f>INT(RANK('nem dontetlen meccsek'!H7,'nem dontetlen meccsek'!H$2:H$217,0)/10)+1</f>
        <v>13</v>
      </c>
      <c r="I7" s="15">
        <f>INT(RANK('nem dontetlen meccsek'!I7,'nem dontetlen meccsek'!I$2:I$217,0)/10)+1</f>
        <v>18</v>
      </c>
      <c r="J7" s="15">
        <f>INT(RANK('nem dontetlen meccsek'!J7,'nem dontetlen meccsek'!J$2:J$217,0)/10)+1</f>
        <v>14</v>
      </c>
      <c r="K7" s="15">
        <f>INT(RANK('nem dontetlen meccsek'!K7,'nem dontetlen meccsek'!K$2:K$217,0)/10)+1</f>
        <v>12</v>
      </c>
      <c r="L7" s="15">
        <f>INT(RANK('nem dontetlen meccsek'!L7,'nem dontetlen meccsek'!L$2:L$217,0)/10)+1</f>
        <v>8</v>
      </c>
      <c r="M7" s="15">
        <f>INT(RANK('nem dontetlen meccsek'!M7,'nem dontetlen meccsek'!M$2:M$217,0)/10)+1</f>
        <v>4</v>
      </c>
      <c r="N7" s="15">
        <f>INT(RANK('nem dontetlen meccsek'!N7,'nem dontetlen meccsek'!N$2:N$217,0)/10)+1</f>
        <v>9</v>
      </c>
      <c r="O7" s="15">
        <f>INT(RANK('nem dontetlen meccsek'!O7,'nem dontetlen meccsek'!O$2:O$217,0)/10)+1</f>
        <v>5</v>
      </c>
      <c r="P7" s="15">
        <f>INT(RANK('nem dontetlen meccsek'!P7,'nem dontetlen meccsek'!P$2:P$217,0)/10)+1</f>
        <v>9</v>
      </c>
      <c r="Q7" s="15">
        <f>INT(RANK('nem dontetlen meccsek'!Q7,'nem dontetlen meccsek'!Q$2:Q$217,0)/10)+1</f>
        <v>11</v>
      </c>
      <c r="R7" s="15">
        <f>INT(RANK('nem dontetlen meccsek'!R7,'nem dontetlen meccsek'!R$2:R$217,0)/10)+1</f>
        <v>17</v>
      </c>
      <c r="S7" s="15">
        <f>INT(RANK('nem dontetlen meccsek'!S7,'nem dontetlen meccsek'!S$2:S$217,0)/10)+1</f>
        <v>7</v>
      </c>
      <c r="T7" s="15">
        <f>INT(RANK('nem dontetlen meccsek'!T7,'nem dontetlen meccsek'!T$2:T$217,0)/10)+1</f>
        <v>17</v>
      </c>
      <c r="U7" s="15">
        <f t="shared" si="2"/>
        <v>8</v>
      </c>
      <c r="V7" s="15">
        <f t="shared" si="3"/>
        <v>3</v>
      </c>
      <c r="W7" s="15">
        <f t="shared" si="4"/>
        <v>10</v>
      </c>
      <c r="X7" s="15">
        <f t="shared" si="5"/>
        <v>5</v>
      </c>
      <c r="Y7" s="15">
        <f t="shared" si="6"/>
        <v>9</v>
      </c>
      <c r="Z7" s="15">
        <f t="shared" si="7"/>
        <v>11</v>
      </c>
      <c r="AA7" s="15">
        <f t="shared" si="8"/>
        <v>15</v>
      </c>
      <c r="AB7" s="15">
        <f t="shared" si="9"/>
        <v>19</v>
      </c>
      <c r="AC7" s="15">
        <f t="shared" si="10"/>
        <v>14</v>
      </c>
      <c r="AD7" s="15">
        <f t="shared" si="11"/>
        <v>18</v>
      </c>
      <c r="AE7" s="15">
        <f t="shared" si="12"/>
        <v>14</v>
      </c>
      <c r="AF7" s="15">
        <f t="shared" si="13"/>
        <v>12</v>
      </c>
      <c r="AG7" s="15">
        <f t="shared" si="14"/>
        <v>6</v>
      </c>
      <c r="AH7" s="15">
        <f t="shared" si="15"/>
        <v>16</v>
      </c>
      <c r="AI7" s="15">
        <f t="shared" si="16"/>
        <v>12000</v>
      </c>
      <c r="AJ7" s="15">
        <f t="shared" si="1"/>
        <v>2</v>
      </c>
      <c r="AK7">
        <f>(szimulator!AE279-10000)/1000</f>
        <v>0.91770000000000074</v>
      </c>
      <c r="AL7" t="b">
        <f t="shared" si="17"/>
        <v>1</v>
      </c>
    </row>
    <row r="8" spans="1:40" x14ac:dyDescent="0.25">
      <c r="A8" t="s">
        <v>7</v>
      </c>
      <c r="B8" t="s">
        <v>5</v>
      </c>
      <c r="C8">
        <v>2</v>
      </c>
      <c r="D8">
        <v>1</v>
      </c>
      <c r="E8" t="s">
        <v>309</v>
      </c>
      <c r="F8" s="15">
        <f>INT(RANK('nem dontetlen meccsek'!F8,'nem dontetlen meccsek'!F$2:F$217,0)/10)+1</f>
        <v>1</v>
      </c>
      <c r="G8" s="15">
        <f>INT(RANK('nem dontetlen meccsek'!G8,'nem dontetlen meccsek'!G$2:G$217,0)/10)+1</f>
        <v>11</v>
      </c>
      <c r="H8" s="15">
        <f>INT(RANK('nem dontetlen meccsek'!H8,'nem dontetlen meccsek'!H$2:H$217,0)/10)+1</f>
        <v>3</v>
      </c>
      <c r="I8" s="15">
        <f>INT(RANK('nem dontetlen meccsek'!I8,'nem dontetlen meccsek'!I$2:I$217,0)/10)+1</f>
        <v>3</v>
      </c>
      <c r="J8" s="15">
        <f>INT(RANK('nem dontetlen meccsek'!J8,'nem dontetlen meccsek'!J$2:J$217,0)/10)+1</f>
        <v>3</v>
      </c>
      <c r="K8" s="15">
        <f>INT(RANK('nem dontetlen meccsek'!K8,'nem dontetlen meccsek'!K$2:K$217,0)/10)+1</f>
        <v>3</v>
      </c>
      <c r="L8" s="15">
        <f>INT(RANK('nem dontetlen meccsek'!L8,'nem dontetlen meccsek'!L$2:L$217,0)/10)+1</f>
        <v>22</v>
      </c>
      <c r="M8" s="15">
        <f>INT(RANK('nem dontetlen meccsek'!M8,'nem dontetlen meccsek'!M$2:M$217,0)/10)+1</f>
        <v>13</v>
      </c>
      <c r="N8" s="15">
        <f>INT(RANK('nem dontetlen meccsek'!N8,'nem dontetlen meccsek'!N$2:N$217,0)/10)+1</f>
        <v>20</v>
      </c>
      <c r="O8" s="15">
        <f>INT(RANK('nem dontetlen meccsek'!O8,'nem dontetlen meccsek'!O$2:O$217,0)/10)+1</f>
        <v>20</v>
      </c>
      <c r="P8" s="15">
        <f>INT(RANK('nem dontetlen meccsek'!P8,'nem dontetlen meccsek'!P$2:P$217,0)/10)+1</f>
        <v>20</v>
      </c>
      <c r="Q8" s="15">
        <f>INT(RANK('nem dontetlen meccsek'!Q8,'nem dontetlen meccsek'!Q$2:Q$217,0)/10)+1</f>
        <v>21</v>
      </c>
      <c r="R8" s="15">
        <f>INT(RANK('nem dontetlen meccsek'!R8,'nem dontetlen meccsek'!R$2:R$217,0)/10)+1</f>
        <v>3</v>
      </c>
      <c r="S8" s="15">
        <f>INT(RANK('nem dontetlen meccsek'!S8,'nem dontetlen meccsek'!S$2:S$217,0)/10)+1</f>
        <v>20</v>
      </c>
      <c r="T8" s="15">
        <f>INT(RANK('nem dontetlen meccsek'!T8,'nem dontetlen meccsek'!T$2:T$217,0)/10)+1</f>
        <v>5</v>
      </c>
      <c r="U8" s="15">
        <f t="shared" si="2"/>
        <v>22</v>
      </c>
      <c r="V8" s="15">
        <f t="shared" si="3"/>
        <v>12</v>
      </c>
      <c r="W8" s="15">
        <f t="shared" si="4"/>
        <v>20</v>
      </c>
      <c r="X8" s="15">
        <f t="shared" si="5"/>
        <v>20</v>
      </c>
      <c r="Y8" s="15">
        <f t="shared" si="6"/>
        <v>20</v>
      </c>
      <c r="Z8" s="15">
        <f t="shared" si="7"/>
        <v>20</v>
      </c>
      <c r="AA8" s="15">
        <f t="shared" si="8"/>
        <v>1</v>
      </c>
      <c r="AB8" s="15">
        <f t="shared" si="9"/>
        <v>10</v>
      </c>
      <c r="AC8" s="15">
        <f t="shared" si="10"/>
        <v>3</v>
      </c>
      <c r="AD8" s="15">
        <f t="shared" si="11"/>
        <v>3</v>
      </c>
      <c r="AE8" s="15">
        <f t="shared" si="12"/>
        <v>3</v>
      </c>
      <c r="AF8" s="15">
        <f t="shared" si="13"/>
        <v>2</v>
      </c>
      <c r="AG8" s="15">
        <f t="shared" si="14"/>
        <v>20</v>
      </c>
      <c r="AH8" s="15">
        <f t="shared" si="15"/>
        <v>3</v>
      </c>
      <c r="AI8" s="15">
        <f t="shared" si="16"/>
        <v>11000</v>
      </c>
      <c r="AJ8" s="15">
        <f t="shared" si="1"/>
        <v>1</v>
      </c>
      <c r="AK8">
        <f>(szimulator!AE280-10000)/1000</f>
        <v>1.7885</v>
      </c>
      <c r="AL8" t="b">
        <f t="shared" si="17"/>
        <v>1</v>
      </c>
    </row>
    <row r="9" spans="1:40" x14ac:dyDescent="0.25">
      <c r="A9" t="s">
        <v>35</v>
      </c>
      <c r="B9" t="s">
        <v>11</v>
      </c>
      <c r="C9">
        <v>2</v>
      </c>
      <c r="D9">
        <v>3</v>
      </c>
      <c r="E9" t="s">
        <v>308</v>
      </c>
      <c r="F9" s="15">
        <f>INT(RANK('nem dontetlen meccsek'!F9,'nem dontetlen meccsek'!F$2:F$217,0)/10)+1</f>
        <v>15</v>
      </c>
      <c r="G9" s="15">
        <f>INT(RANK('nem dontetlen meccsek'!G9,'nem dontetlen meccsek'!G$2:G$217,0)/10)+1</f>
        <v>14</v>
      </c>
      <c r="H9" s="15">
        <f>INT(RANK('nem dontetlen meccsek'!H9,'nem dontetlen meccsek'!H$2:H$217,0)/10)+1</f>
        <v>18</v>
      </c>
      <c r="I9" s="15">
        <f>INT(RANK('nem dontetlen meccsek'!I9,'nem dontetlen meccsek'!I$2:I$217,0)/10)+1</f>
        <v>16</v>
      </c>
      <c r="J9" s="15">
        <f>INT(RANK('nem dontetlen meccsek'!J9,'nem dontetlen meccsek'!J$2:J$217,0)/10)+1</f>
        <v>19</v>
      </c>
      <c r="K9" s="15">
        <f>INT(RANK('nem dontetlen meccsek'!K9,'nem dontetlen meccsek'!K$2:K$217,0)/10)+1</f>
        <v>13</v>
      </c>
      <c r="L9" s="15">
        <f>INT(RANK('nem dontetlen meccsek'!L9,'nem dontetlen meccsek'!L$2:L$217,0)/10)+1</f>
        <v>8</v>
      </c>
      <c r="M9" s="15">
        <f>INT(RANK('nem dontetlen meccsek'!M9,'nem dontetlen meccsek'!M$2:M$217,0)/10)+1</f>
        <v>9</v>
      </c>
      <c r="N9" s="15">
        <f>INT(RANK('nem dontetlen meccsek'!N9,'nem dontetlen meccsek'!N$2:N$217,0)/10)+1</f>
        <v>5</v>
      </c>
      <c r="O9" s="15">
        <f>INT(RANK('nem dontetlen meccsek'!O9,'nem dontetlen meccsek'!O$2:O$217,0)/10)+1</f>
        <v>6</v>
      </c>
      <c r="P9" s="15">
        <f>INT(RANK('nem dontetlen meccsek'!P9,'nem dontetlen meccsek'!P$2:P$217,0)/10)+1</f>
        <v>4</v>
      </c>
      <c r="Q9" s="15">
        <f>INT(RANK('nem dontetlen meccsek'!Q9,'nem dontetlen meccsek'!Q$2:Q$217,0)/10)+1</f>
        <v>10</v>
      </c>
      <c r="R9" s="15">
        <f>INT(RANK('nem dontetlen meccsek'!R9,'nem dontetlen meccsek'!R$2:R$217,0)/10)+1</f>
        <v>16</v>
      </c>
      <c r="S9" s="15">
        <f>INT(RANK('nem dontetlen meccsek'!S9,'nem dontetlen meccsek'!S$2:S$217,0)/10)+1</f>
        <v>6</v>
      </c>
      <c r="T9" s="15">
        <f>INT(RANK('nem dontetlen meccsek'!T9,'nem dontetlen meccsek'!T$2:T$217,0)/10)+1</f>
        <v>6</v>
      </c>
      <c r="U9" s="15">
        <f t="shared" si="2"/>
        <v>8</v>
      </c>
      <c r="V9" s="15">
        <f t="shared" si="3"/>
        <v>9</v>
      </c>
      <c r="W9" s="15">
        <f t="shared" si="4"/>
        <v>5</v>
      </c>
      <c r="X9" s="15">
        <f t="shared" si="5"/>
        <v>7</v>
      </c>
      <c r="Y9" s="15">
        <f t="shared" si="6"/>
        <v>4</v>
      </c>
      <c r="Z9" s="15">
        <f t="shared" si="7"/>
        <v>10</v>
      </c>
      <c r="AA9" s="15">
        <f t="shared" si="8"/>
        <v>15</v>
      </c>
      <c r="AB9" s="15">
        <f t="shared" si="9"/>
        <v>14</v>
      </c>
      <c r="AC9" s="15">
        <f t="shared" si="10"/>
        <v>18</v>
      </c>
      <c r="AD9" s="15">
        <f t="shared" si="11"/>
        <v>17</v>
      </c>
      <c r="AE9" s="15">
        <f t="shared" si="12"/>
        <v>19</v>
      </c>
      <c r="AF9" s="15">
        <f t="shared" si="13"/>
        <v>13</v>
      </c>
      <c r="AG9" s="15">
        <f t="shared" si="14"/>
        <v>7</v>
      </c>
      <c r="AH9" s="15">
        <f t="shared" si="15"/>
        <v>17</v>
      </c>
      <c r="AI9" s="15">
        <f t="shared" si="16"/>
        <v>9000</v>
      </c>
      <c r="AJ9" s="15">
        <f t="shared" si="1"/>
        <v>-1</v>
      </c>
      <c r="AK9">
        <f>(szimulator!AE281-10000)/1000</f>
        <v>-0.9967000000000007</v>
      </c>
      <c r="AL9" t="b">
        <f t="shared" si="17"/>
        <v>1</v>
      </c>
    </row>
    <row r="10" spans="1:40" x14ac:dyDescent="0.25">
      <c r="A10" t="s">
        <v>1</v>
      </c>
      <c r="B10" t="s">
        <v>3</v>
      </c>
      <c r="C10">
        <v>4</v>
      </c>
      <c r="D10">
        <v>0</v>
      </c>
      <c r="E10" t="s">
        <v>309</v>
      </c>
      <c r="F10" s="15">
        <f>INT(RANK('nem dontetlen meccsek'!F10,'nem dontetlen meccsek'!F$2:F$217,0)/10)+1</f>
        <v>14</v>
      </c>
      <c r="G10" s="15">
        <f>INT(RANK('nem dontetlen meccsek'!G10,'nem dontetlen meccsek'!G$2:G$217,0)/10)+1</f>
        <v>6</v>
      </c>
      <c r="H10" s="15">
        <f>INT(RANK('nem dontetlen meccsek'!H10,'nem dontetlen meccsek'!H$2:H$217,0)/10)+1</f>
        <v>10</v>
      </c>
      <c r="I10" s="15">
        <f>INT(RANK('nem dontetlen meccsek'!I10,'nem dontetlen meccsek'!I$2:I$217,0)/10)+1</f>
        <v>13</v>
      </c>
      <c r="J10" s="15">
        <f>INT(RANK('nem dontetlen meccsek'!J10,'nem dontetlen meccsek'!J$2:J$217,0)/10)+1</f>
        <v>8</v>
      </c>
      <c r="K10" s="15">
        <f>INT(RANK('nem dontetlen meccsek'!K10,'nem dontetlen meccsek'!K$2:K$217,0)/10)+1</f>
        <v>13</v>
      </c>
      <c r="L10" s="15">
        <f>INT(RANK('nem dontetlen meccsek'!L10,'nem dontetlen meccsek'!L$2:L$217,0)/10)+1</f>
        <v>9</v>
      </c>
      <c r="M10" s="15">
        <f>INT(RANK('nem dontetlen meccsek'!M10,'nem dontetlen meccsek'!M$2:M$217,0)/10)+1</f>
        <v>17</v>
      </c>
      <c r="N10" s="15">
        <f>INT(RANK('nem dontetlen meccsek'!N10,'nem dontetlen meccsek'!N$2:N$217,0)/10)+1</f>
        <v>13</v>
      </c>
      <c r="O10" s="15">
        <f>INT(RANK('nem dontetlen meccsek'!O10,'nem dontetlen meccsek'!O$2:O$217,0)/10)+1</f>
        <v>10</v>
      </c>
      <c r="P10" s="15">
        <f>INT(RANK('nem dontetlen meccsek'!P10,'nem dontetlen meccsek'!P$2:P$217,0)/10)+1</f>
        <v>15</v>
      </c>
      <c r="Q10" s="15">
        <f>INT(RANK('nem dontetlen meccsek'!Q10,'nem dontetlen meccsek'!Q$2:Q$217,0)/10)+1</f>
        <v>10</v>
      </c>
      <c r="R10" s="15">
        <f>INT(RANK('nem dontetlen meccsek'!R10,'nem dontetlen meccsek'!R$2:R$217,0)/10)+1</f>
        <v>12</v>
      </c>
      <c r="S10" s="15">
        <f>INT(RANK('nem dontetlen meccsek'!S10,'nem dontetlen meccsek'!S$2:S$217,0)/10)+1</f>
        <v>12</v>
      </c>
      <c r="T10" s="15">
        <f>INT(RANK('nem dontetlen meccsek'!T10,'nem dontetlen meccsek'!T$2:T$217,0)/10)+1</f>
        <v>14</v>
      </c>
      <c r="U10" s="15">
        <f t="shared" si="2"/>
        <v>9</v>
      </c>
      <c r="V10" s="15">
        <f t="shared" si="3"/>
        <v>17</v>
      </c>
      <c r="W10" s="15">
        <f t="shared" si="4"/>
        <v>13</v>
      </c>
      <c r="X10" s="15">
        <f t="shared" si="5"/>
        <v>10</v>
      </c>
      <c r="Y10" s="15">
        <f t="shared" si="6"/>
        <v>15</v>
      </c>
      <c r="Z10" s="15">
        <f t="shared" si="7"/>
        <v>10</v>
      </c>
      <c r="AA10" s="15">
        <f t="shared" si="8"/>
        <v>14</v>
      </c>
      <c r="AB10" s="15">
        <f t="shared" si="9"/>
        <v>6</v>
      </c>
      <c r="AC10" s="15">
        <f t="shared" si="10"/>
        <v>10</v>
      </c>
      <c r="AD10" s="15">
        <f t="shared" si="11"/>
        <v>13</v>
      </c>
      <c r="AE10" s="15">
        <f t="shared" si="12"/>
        <v>8</v>
      </c>
      <c r="AF10" s="15">
        <f t="shared" si="13"/>
        <v>13</v>
      </c>
      <c r="AG10" s="15">
        <f t="shared" si="14"/>
        <v>11</v>
      </c>
      <c r="AH10" s="15">
        <f t="shared" si="15"/>
        <v>11</v>
      </c>
      <c r="AI10" s="15">
        <f t="shared" si="16"/>
        <v>14000</v>
      </c>
      <c r="AJ10" s="15">
        <f t="shared" si="1"/>
        <v>4</v>
      </c>
      <c r="AK10">
        <f>(szimulator!AE282-10000)/1000</f>
        <v>2.7374999999999998</v>
      </c>
      <c r="AL10" t="b">
        <f t="shared" si="17"/>
        <v>1</v>
      </c>
    </row>
    <row r="11" spans="1:40" x14ac:dyDescent="0.25">
      <c r="A11" t="s">
        <v>32</v>
      </c>
      <c r="B11" t="s">
        <v>9</v>
      </c>
      <c r="C11">
        <v>3</v>
      </c>
      <c r="D11">
        <v>1</v>
      </c>
      <c r="E11" t="s">
        <v>309</v>
      </c>
      <c r="F11" s="15">
        <f>INT(RANK('nem dontetlen meccsek'!F11,'nem dontetlen meccsek'!F$2:F$217,0)/10)+1</f>
        <v>4</v>
      </c>
      <c r="G11" s="15">
        <f>INT(RANK('nem dontetlen meccsek'!G11,'nem dontetlen meccsek'!G$2:G$217,0)/10)+1</f>
        <v>4</v>
      </c>
      <c r="H11" s="15">
        <f>INT(RANK('nem dontetlen meccsek'!H11,'nem dontetlen meccsek'!H$2:H$217,0)/10)+1</f>
        <v>1</v>
      </c>
      <c r="I11" s="15">
        <f>INT(RANK('nem dontetlen meccsek'!I11,'nem dontetlen meccsek'!I$2:I$217,0)/10)+1</f>
        <v>4</v>
      </c>
      <c r="J11" s="15">
        <f>INT(RANK('nem dontetlen meccsek'!J11,'nem dontetlen meccsek'!J$2:J$217,0)/10)+1</f>
        <v>1</v>
      </c>
      <c r="K11" s="15">
        <f>INT(RANK('nem dontetlen meccsek'!K11,'nem dontetlen meccsek'!K$2:K$217,0)/10)+1</f>
        <v>6</v>
      </c>
      <c r="L11" s="15">
        <f>INT(RANK('nem dontetlen meccsek'!L11,'nem dontetlen meccsek'!L$2:L$217,0)/10)+1</f>
        <v>19</v>
      </c>
      <c r="M11" s="15">
        <f>INT(RANK('nem dontetlen meccsek'!M11,'nem dontetlen meccsek'!M$2:M$217,0)/10)+1</f>
        <v>20</v>
      </c>
      <c r="N11" s="15">
        <f>INT(RANK('nem dontetlen meccsek'!N11,'nem dontetlen meccsek'!N$2:N$217,0)/10)+1</f>
        <v>22</v>
      </c>
      <c r="O11" s="15">
        <f>INT(RANK('nem dontetlen meccsek'!O11,'nem dontetlen meccsek'!O$2:O$217,0)/10)+1</f>
        <v>19</v>
      </c>
      <c r="P11" s="15">
        <f>INT(RANK('nem dontetlen meccsek'!P11,'nem dontetlen meccsek'!P$2:P$217,0)/10)+1</f>
        <v>22</v>
      </c>
      <c r="Q11" s="15">
        <f>INT(RANK('nem dontetlen meccsek'!Q11,'nem dontetlen meccsek'!Q$2:Q$217,0)/10)+1</f>
        <v>18</v>
      </c>
      <c r="R11" s="15">
        <f>INT(RANK('nem dontetlen meccsek'!R11,'nem dontetlen meccsek'!R$2:R$217,0)/10)+1</f>
        <v>1</v>
      </c>
      <c r="S11" s="15">
        <f>INT(RANK('nem dontetlen meccsek'!S11,'nem dontetlen meccsek'!S$2:S$217,0)/10)+1</f>
        <v>20</v>
      </c>
      <c r="T11" s="15">
        <f>INT(RANK('nem dontetlen meccsek'!T11,'nem dontetlen meccsek'!T$2:T$217,0)/10)+1</f>
        <v>2</v>
      </c>
      <c r="U11" s="15">
        <f t="shared" si="2"/>
        <v>19</v>
      </c>
      <c r="V11" s="15">
        <f t="shared" si="3"/>
        <v>19</v>
      </c>
      <c r="W11" s="15">
        <f t="shared" si="4"/>
        <v>22</v>
      </c>
      <c r="X11" s="15">
        <f t="shared" si="5"/>
        <v>19</v>
      </c>
      <c r="Y11" s="15">
        <f t="shared" si="6"/>
        <v>22</v>
      </c>
      <c r="Z11" s="15">
        <f t="shared" si="7"/>
        <v>17</v>
      </c>
      <c r="AA11" s="15">
        <f t="shared" si="8"/>
        <v>4</v>
      </c>
      <c r="AB11" s="15">
        <f t="shared" si="9"/>
        <v>3</v>
      </c>
      <c r="AC11" s="15">
        <f t="shared" si="10"/>
        <v>1</v>
      </c>
      <c r="AD11" s="15">
        <f t="shared" si="11"/>
        <v>4</v>
      </c>
      <c r="AE11" s="15">
        <f t="shared" si="12"/>
        <v>1</v>
      </c>
      <c r="AF11" s="15">
        <f t="shared" si="13"/>
        <v>5</v>
      </c>
      <c r="AG11" s="15">
        <f t="shared" si="14"/>
        <v>22</v>
      </c>
      <c r="AH11" s="15">
        <f t="shared" si="15"/>
        <v>3</v>
      </c>
      <c r="AI11" s="15">
        <f t="shared" si="16"/>
        <v>12000</v>
      </c>
      <c r="AJ11" s="15">
        <f t="shared" si="1"/>
        <v>2</v>
      </c>
      <c r="AK11">
        <f>(szimulator!AE283-10000)/1000</f>
        <v>2.1723999999999997</v>
      </c>
      <c r="AL11" t="b">
        <f t="shared" si="17"/>
        <v>1</v>
      </c>
    </row>
    <row r="12" spans="1:40" x14ac:dyDescent="0.25">
      <c r="A12" t="s">
        <v>8</v>
      </c>
      <c r="B12" t="s">
        <v>10</v>
      </c>
      <c r="C12">
        <v>1</v>
      </c>
      <c r="D12">
        <v>0</v>
      </c>
      <c r="E12" t="s">
        <v>309</v>
      </c>
      <c r="F12" s="15">
        <f>INT(RANK('nem dontetlen meccsek'!F12,'nem dontetlen meccsek'!F$2:F$217,0)/10)+1</f>
        <v>9</v>
      </c>
      <c r="G12" s="15">
        <f>INT(RANK('nem dontetlen meccsek'!G12,'nem dontetlen meccsek'!G$2:G$217,0)/10)+1</f>
        <v>19</v>
      </c>
      <c r="H12" s="15">
        <f>INT(RANK('nem dontetlen meccsek'!H12,'nem dontetlen meccsek'!H$2:H$217,0)/10)+1</f>
        <v>17</v>
      </c>
      <c r="I12" s="15">
        <f>INT(RANK('nem dontetlen meccsek'!I12,'nem dontetlen meccsek'!I$2:I$217,0)/10)+1</f>
        <v>17</v>
      </c>
      <c r="J12" s="15">
        <f>INT(RANK('nem dontetlen meccsek'!J12,'nem dontetlen meccsek'!J$2:J$217,0)/10)+1</f>
        <v>16</v>
      </c>
      <c r="K12" s="15">
        <f>INT(RANK('nem dontetlen meccsek'!K12,'nem dontetlen meccsek'!K$2:K$217,0)/10)+1</f>
        <v>18</v>
      </c>
      <c r="L12" s="15">
        <f>INT(RANK('nem dontetlen meccsek'!L12,'nem dontetlen meccsek'!L$2:L$217,0)/10)+1</f>
        <v>13</v>
      </c>
      <c r="M12" s="15">
        <f>INT(RANK('nem dontetlen meccsek'!M12,'nem dontetlen meccsek'!M$2:M$217,0)/10)+1</f>
        <v>5</v>
      </c>
      <c r="N12" s="15">
        <f>INT(RANK('nem dontetlen meccsek'!N12,'nem dontetlen meccsek'!N$2:N$217,0)/10)+1</f>
        <v>6</v>
      </c>
      <c r="O12" s="15">
        <f>INT(RANK('nem dontetlen meccsek'!O12,'nem dontetlen meccsek'!O$2:O$217,0)/10)+1</f>
        <v>5</v>
      </c>
      <c r="P12" s="15">
        <f>INT(RANK('nem dontetlen meccsek'!P12,'nem dontetlen meccsek'!P$2:P$217,0)/10)+1</f>
        <v>6</v>
      </c>
      <c r="Q12" s="15">
        <f>INT(RANK('nem dontetlen meccsek'!Q12,'nem dontetlen meccsek'!Q$2:Q$217,0)/10)+1</f>
        <v>5</v>
      </c>
      <c r="R12" s="15">
        <f>INT(RANK('nem dontetlen meccsek'!R12,'nem dontetlen meccsek'!R$2:R$217,0)/10)+1</f>
        <v>17</v>
      </c>
      <c r="S12" s="15">
        <f>INT(RANK('nem dontetlen meccsek'!S12,'nem dontetlen meccsek'!S$2:S$217,0)/10)+1</f>
        <v>7</v>
      </c>
      <c r="T12" s="15">
        <f>INT(RANK('nem dontetlen meccsek'!T12,'nem dontetlen meccsek'!T$2:T$217,0)/10)+1</f>
        <v>18</v>
      </c>
      <c r="U12" s="15">
        <f t="shared" si="2"/>
        <v>14</v>
      </c>
      <c r="V12" s="15">
        <f t="shared" si="3"/>
        <v>4</v>
      </c>
      <c r="W12" s="15">
        <f t="shared" si="4"/>
        <v>6</v>
      </c>
      <c r="X12" s="15">
        <f t="shared" si="5"/>
        <v>6</v>
      </c>
      <c r="Y12" s="15">
        <f t="shared" si="6"/>
        <v>7</v>
      </c>
      <c r="Z12" s="15">
        <f t="shared" si="7"/>
        <v>5</v>
      </c>
      <c r="AA12" s="15">
        <f t="shared" si="8"/>
        <v>10</v>
      </c>
      <c r="AB12" s="15">
        <f t="shared" si="9"/>
        <v>18</v>
      </c>
      <c r="AC12" s="15">
        <f t="shared" si="10"/>
        <v>17</v>
      </c>
      <c r="AD12" s="15">
        <f t="shared" si="11"/>
        <v>18</v>
      </c>
      <c r="AE12" s="15">
        <f t="shared" si="12"/>
        <v>17</v>
      </c>
      <c r="AF12" s="15">
        <f t="shared" si="13"/>
        <v>18</v>
      </c>
      <c r="AG12" s="15">
        <f t="shared" si="14"/>
        <v>6</v>
      </c>
      <c r="AH12" s="15">
        <f t="shared" si="15"/>
        <v>16</v>
      </c>
      <c r="AI12" s="15">
        <f t="shared" si="16"/>
        <v>11000</v>
      </c>
      <c r="AJ12" s="15">
        <f t="shared" si="1"/>
        <v>1</v>
      </c>
      <c r="AK12">
        <f>(szimulator!AE284-10000)/1000</f>
        <v>6.8999999999996365E-3</v>
      </c>
      <c r="AL12" t="b">
        <f t="shared" si="17"/>
        <v>1</v>
      </c>
    </row>
    <row r="13" spans="1:40" x14ac:dyDescent="0.25">
      <c r="A13" t="s">
        <v>35</v>
      </c>
      <c r="B13" t="s">
        <v>13</v>
      </c>
      <c r="C13">
        <v>1</v>
      </c>
      <c r="D13">
        <v>4</v>
      </c>
      <c r="E13" t="s">
        <v>308</v>
      </c>
      <c r="F13" s="15">
        <f>INT(RANK('nem dontetlen meccsek'!F13,'nem dontetlen meccsek'!F$2:F$217,0)/10)+1</f>
        <v>21</v>
      </c>
      <c r="G13" s="15">
        <f>INT(RANK('nem dontetlen meccsek'!G13,'nem dontetlen meccsek'!G$2:G$217,0)/10)+1</f>
        <v>15</v>
      </c>
      <c r="H13" s="15">
        <f>INT(RANK('nem dontetlen meccsek'!H13,'nem dontetlen meccsek'!H$2:H$217,0)/10)+1</f>
        <v>21</v>
      </c>
      <c r="I13" s="15">
        <f>INT(RANK('nem dontetlen meccsek'!I13,'nem dontetlen meccsek'!I$2:I$217,0)/10)+1</f>
        <v>21</v>
      </c>
      <c r="J13" s="15">
        <f>INT(RANK('nem dontetlen meccsek'!J13,'nem dontetlen meccsek'!J$2:J$217,0)/10)+1</f>
        <v>22</v>
      </c>
      <c r="K13" s="15">
        <f>INT(RANK('nem dontetlen meccsek'!K13,'nem dontetlen meccsek'!K$2:K$217,0)/10)+1</f>
        <v>17</v>
      </c>
      <c r="L13" s="15">
        <f>INT(RANK('nem dontetlen meccsek'!L13,'nem dontetlen meccsek'!L$2:L$217,0)/10)+1</f>
        <v>1</v>
      </c>
      <c r="M13" s="15">
        <f>INT(RANK('nem dontetlen meccsek'!M13,'nem dontetlen meccsek'!M$2:M$217,0)/10)+1</f>
        <v>9</v>
      </c>
      <c r="N13" s="15">
        <f>INT(RANK('nem dontetlen meccsek'!N13,'nem dontetlen meccsek'!N$2:N$217,0)/10)+1</f>
        <v>2</v>
      </c>
      <c r="O13" s="15">
        <f>INT(RANK('nem dontetlen meccsek'!O13,'nem dontetlen meccsek'!O$2:O$217,0)/10)+1</f>
        <v>2</v>
      </c>
      <c r="P13" s="15">
        <f>INT(RANK('nem dontetlen meccsek'!P13,'nem dontetlen meccsek'!P$2:P$217,0)/10)+1</f>
        <v>1</v>
      </c>
      <c r="Q13" s="15">
        <f>INT(RANK('nem dontetlen meccsek'!Q13,'nem dontetlen meccsek'!Q$2:Q$217,0)/10)+1</f>
        <v>6</v>
      </c>
      <c r="R13" s="15">
        <f>INT(RANK('nem dontetlen meccsek'!R13,'nem dontetlen meccsek'!R$2:R$217,0)/10)+1</f>
        <v>20</v>
      </c>
      <c r="S13" s="15">
        <f>INT(RANK('nem dontetlen meccsek'!S13,'nem dontetlen meccsek'!S$2:S$217,0)/10)+1</f>
        <v>2</v>
      </c>
      <c r="T13" s="15">
        <f>INT(RANK('nem dontetlen meccsek'!T13,'nem dontetlen meccsek'!T$2:T$217,0)/10)+1</f>
        <v>2</v>
      </c>
      <c r="U13" s="15">
        <f t="shared" si="2"/>
        <v>2</v>
      </c>
      <c r="V13" s="15">
        <f t="shared" si="3"/>
        <v>8</v>
      </c>
      <c r="W13" s="15">
        <f t="shared" si="4"/>
        <v>2</v>
      </c>
      <c r="X13" s="15">
        <f t="shared" si="5"/>
        <v>2</v>
      </c>
      <c r="Y13" s="15">
        <f t="shared" si="6"/>
        <v>1</v>
      </c>
      <c r="Z13" s="15">
        <f t="shared" si="7"/>
        <v>6</v>
      </c>
      <c r="AA13" s="15">
        <f t="shared" si="8"/>
        <v>22</v>
      </c>
      <c r="AB13" s="15">
        <f t="shared" si="9"/>
        <v>14</v>
      </c>
      <c r="AC13" s="15">
        <f t="shared" si="10"/>
        <v>21</v>
      </c>
      <c r="AD13" s="15">
        <f t="shared" si="11"/>
        <v>21</v>
      </c>
      <c r="AE13" s="15">
        <f t="shared" si="12"/>
        <v>22</v>
      </c>
      <c r="AF13" s="15">
        <f t="shared" si="13"/>
        <v>17</v>
      </c>
      <c r="AG13" s="15">
        <f t="shared" si="14"/>
        <v>3</v>
      </c>
      <c r="AH13" s="15">
        <f t="shared" si="15"/>
        <v>21</v>
      </c>
      <c r="AI13" s="15">
        <f t="shared" si="16"/>
        <v>7000</v>
      </c>
      <c r="AJ13" s="15">
        <f t="shared" si="1"/>
        <v>-3</v>
      </c>
      <c r="AK13">
        <f>(szimulator!AE285-10000)/1000</f>
        <v>-1.0886000000000005</v>
      </c>
      <c r="AL13" t="b">
        <f t="shared" si="17"/>
        <v>1</v>
      </c>
    </row>
    <row r="14" spans="1:40" x14ac:dyDescent="0.25">
      <c r="A14" t="s">
        <v>0</v>
      </c>
      <c r="B14" t="s">
        <v>6</v>
      </c>
      <c r="C14">
        <v>2</v>
      </c>
      <c r="D14">
        <v>1</v>
      </c>
      <c r="E14" t="s">
        <v>309</v>
      </c>
      <c r="F14" s="15">
        <f>INT(RANK('nem dontetlen meccsek'!F14,'nem dontetlen meccsek'!F$2:F$217,0)/10)+1</f>
        <v>5</v>
      </c>
      <c r="G14" s="15">
        <f>INT(RANK('nem dontetlen meccsek'!G14,'nem dontetlen meccsek'!G$2:G$217,0)/10)+1</f>
        <v>16</v>
      </c>
      <c r="H14" s="15">
        <f>INT(RANK('nem dontetlen meccsek'!H14,'nem dontetlen meccsek'!H$2:H$217,0)/10)+1</f>
        <v>10</v>
      </c>
      <c r="I14" s="15">
        <f>INT(RANK('nem dontetlen meccsek'!I14,'nem dontetlen meccsek'!I$2:I$217,0)/10)+1</f>
        <v>7</v>
      </c>
      <c r="J14" s="15">
        <f>INT(RANK('nem dontetlen meccsek'!J14,'nem dontetlen meccsek'!J$2:J$217,0)/10)+1</f>
        <v>9</v>
      </c>
      <c r="K14" s="15">
        <f>INT(RANK('nem dontetlen meccsek'!K14,'nem dontetlen meccsek'!K$2:K$217,0)/10)+1</f>
        <v>12</v>
      </c>
      <c r="L14" s="15">
        <f>INT(RANK('nem dontetlen meccsek'!L14,'nem dontetlen meccsek'!L$2:L$217,0)/10)+1</f>
        <v>18</v>
      </c>
      <c r="M14" s="15">
        <f>INT(RANK('nem dontetlen meccsek'!M14,'nem dontetlen meccsek'!M$2:M$217,0)/10)+1</f>
        <v>8</v>
      </c>
      <c r="N14" s="15">
        <f>INT(RANK('nem dontetlen meccsek'!N14,'nem dontetlen meccsek'!N$2:N$217,0)/10)+1</f>
        <v>13</v>
      </c>
      <c r="O14" s="15">
        <f>INT(RANK('nem dontetlen meccsek'!O14,'nem dontetlen meccsek'!O$2:O$217,0)/10)+1</f>
        <v>15</v>
      </c>
      <c r="P14" s="15">
        <f>INT(RANK('nem dontetlen meccsek'!P14,'nem dontetlen meccsek'!P$2:P$217,0)/10)+1</f>
        <v>14</v>
      </c>
      <c r="Q14" s="15">
        <f>INT(RANK('nem dontetlen meccsek'!Q14,'nem dontetlen meccsek'!Q$2:Q$217,0)/10)+1</f>
        <v>11</v>
      </c>
      <c r="R14" s="15">
        <f>INT(RANK('nem dontetlen meccsek'!R14,'nem dontetlen meccsek'!R$2:R$217,0)/10)+1</f>
        <v>9</v>
      </c>
      <c r="S14" s="15">
        <f>INT(RANK('nem dontetlen meccsek'!S14,'nem dontetlen meccsek'!S$2:S$217,0)/10)+1</f>
        <v>14</v>
      </c>
      <c r="T14" s="15">
        <f>INT(RANK('nem dontetlen meccsek'!T14,'nem dontetlen meccsek'!T$2:T$217,0)/10)+1</f>
        <v>9</v>
      </c>
      <c r="U14" s="15">
        <f t="shared" si="2"/>
        <v>18</v>
      </c>
      <c r="V14" s="15">
        <f t="shared" si="3"/>
        <v>7</v>
      </c>
      <c r="W14" s="15">
        <f t="shared" si="4"/>
        <v>13</v>
      </c>
      <c r="X14" s="15">
        <f t="shared" si="5"/>
        <v>16</v>
      </c>
      <c r="Y14" s="15">
        <f t="shared" si="6"/>
        <v>14</v>
      </c>
      <c r="Z14" s="15">
        <f t="shared" si="7"/>
        <v>11</v>
      </c>
      <c r="AA14" s="15">
        <f t="shared" si="8"/>
        <v>5</v>
      </c>
      <c r="AB14" s="15">
        <f t="shared" si="9"/>
        <v>15</v>
      </c>
      <c r="AC14" s="15">
        <f t="shared" si="10"/>
        <v>10</v>
      </c>
      <c r="AD14" s="15">
        <f t="shared" si="11"/>
        <v>8</v>
      </c>
      <c r="AE14" s="15">
        <f t="shared" si="12"/>
        <v>9</v>
      </c>
      <c r="AF14" s="15">
        <f t="shared" si="13"/>
        <v>12</v>
      </c>
      <c r="AG14" s="15">
        <f t="shared" si="14"/>
        <v>14</v>
      </c>
      <c r="AH14" s="15">
        <f t="shared" si="15"/>
        <v>9</v>
      </c>
      <c r="AI14" s="15">
        <f t="shared" si="16"/>
        <v>11000</v>
      </c>
      <c r="AJ14" s="15">
        <f t="shared" si="1"/>
        <v>1</v>
      </c>
      <c r="AK14">
        <f>(szimulator!AE286-10000)/1000</f>
        <v>1.2635000000000001</v>
      </c>
      <c r="AL14" t="b">
        <f t="shared" si="17"/>
        <v>1</v>
      </c>
    </row>
    <row r="15" spans="1:40" x14ac:dyDescent="0.25">
      <c r="A15" t="s">
        <v>14</v>
      </c>
      <c r="B15" t="s">
        <v>10</v>
      </c>
      <c r="C15">
        <v>0</v>
      </c>
      <c r="D15">
        <v>2</v>
      </c>
      <c r="E15" t="s">
        <v>308</v>
      </c>
      <c r="F15" s="15">
        <f>INT(RANK('nem dontetlen meccsek'!F15,'nem dontetlen meccsek'!F$2:F$217,0)/10)+1</f>
        <v>10</v>
      </c>
      <c r="G15" s="15">
        <f>INT(RANK('nem dontetlen meccsek'!G15,'nem dontetlen meccsek'!G$2:G$217,0)/10)+1</f>
        <v>16</v>
      </c>
      <c r="H15" s="15">
        <f>INT(RANK('nem dontetlen meccsek'!H15,'nem dontetlen meccsek'!H$2:H$217,0)/10)+1</f>
        <v>18</v>
      </c>
      <c r="I15" s="15">
        <f>INT(RANK('nem dontetlen meccsek'!I15,'nem dontetlen meccsek'!I$2:I$217,0)/10)+1</f>
        <v>13</v>
      </c>
      <c r="J15" s="15">
        <f>INT(RANK('nem dontetlen meccsek'!J15,'nem dontetlen meccsek'!J$2:J$217,0)/10)+1</f>
        <v>17</v>
      </c>
      <c r="K15" s="15">
        <f>INT(RANK('nem dontetlen meccsek'!K15,'nem dontetlen meccsek'!K$2:K$217,0)/10)+1</f>
        <v>18</v>
      </c>
      <c r="L15" s="15">
        <f>INT(RANK('nem dontetlen meccsek'!L15,'nem dontetlen meccsek'!L$2:L$217,0)/10)+1</f>
        <v>13</v>
      </c>
      <c r="M15" s="15">
        <f>INT(RANK('nem dontetlen meccsek'!M15,'nem dontetlen meccsek'!M$2:M$217,0)/10)+1</f>
        <v>8</v>
      </c>
      <c r="N15" s="15">
        <f>INT(RANK('nem dontetlen meccsek'!N15,'nem dontetlen meccsek'!N$2:N$217,0)/10)+1</f>
        <v>5</v>
      </c>
      <c r="O15" s="15">
        <f>INT(RANK('nem dontetlen meccsek'!O15,'nem dontetlen meccsek'!O$2:O$217,0)/10)+1</f>
        <v>10</v>
      </c>
      <c r="P15" s="15">
        <f>INT(RANK('nem dontetlen meccsek'!P15,'nem dontetlen meccsek'!P$2:P$217,0)/10)+1</f>
        <v>5</v>
      </c>
      <c r="Q15" s="15">
        <f>INT(RANK('nem dontetlen meccsek'!Q15,'nem dontetlen meccsek'!Q$2:Q$217,0)/10)+1</f>
        <v>5</v>
      </c>
      <c r="R15" s="15">
        <f>INT(RANK('nem dontetlen meccsek'!R15,'nem dontetlen meccsek'!R$2:R$217,0)/10)+1</f>
        <v>15</v>
      </c>
      <c r="S15" s="15">
        <f>INT(RANK('nem dontetlen meccsek'!S15,'nem dontetlen meccsek'!S$2:S$217,0)/10)+1</f>
        <v>8</v>
      </c>
      <c r="T15" s="15">
        <f>INT(RANK('nem dontetlen meccsek'!T15,'nem dontetlen meccsek'!T$2:T$217,0)/10)+1</f>
        <v>17</v>
      </c>
      <c r="U15" s="15">
        <f t="shared" si="2"/>
        <v>13</v>
      </c>
      <c r="V15" s="15">
        <f t="shared" si="3"/>
        <v>7</v>
      </c>
      <c r="W15" s="15">
        <f t="shared" si="4"/>
        <v>5</v>
      </c>
      <c r="X15" s="15">
        <f t="shared" si="5"/>
        <v>10</v>
      </c>
      <c r="Y15" s="15">
        <f t="shared" si="6"/>
        <v>6</v>
      </c>
      <c r="Z15" s="15">
        <f t="shared" si="7"/>
        <v>5</v>
      </c>
      <c r="AA15" s="15">
        <f t="shared" si="8"/>
        <v>10</v>
      </c>
      <c r="AB15" s="15">
        <f t="shared" si="9"/>
        <v>15</v>
      </c>
      <c r="AC15" s="15">
        <f t="shared" si="10"/>
        <v>18</v>
      </c>
      <c r="AD15" s="15">
        <f t="shared" si="11"/>
        <v>13</v>
      </c>
      <c r="AE15" s="15">
        <f t="shared" si="12"/>
        <v>18</v>
      </c>
      <c r="AF15" s="15">
        <f t="shared" si="13"/>
        <v>18</v>
      </c>
      <c r="AG15" s="15">
        <f t="shared" si="14"/>
        <v>8</v>
      </c>
      <c r="AH15" s="15">
        <f t="shared" si="15"/>
        <v>15</v>
      </c>
      <c r="AI15" s="15">
        <f t="shared" si="16"/>
        <v>8000</v>
      </c>
      <c r="AJ15" s="15">
        <f t="shared" si="1"/>
        <v>-2</v>
      </c>
      <c r="AK15">
        <f>(szimulator!AE287-10000)/1000</f>
        <v>0.107</v>
      </c>
      <c r="AL15" t="b">
        <f t="shared" si="17"/>
        <v>0</v>
      </c>
    </row>
    <row r="16" spans="1:40" x14ac:dyDescent="0.25">
      <c r="A16" t="s">
        <v>14</v>
      </c>
      <c r="B16" t="s">
        <v>33</v>
      </c>
      <c r="C16">
        <v>0</v>
      </c>
      <c r="D16">
        <v>1</v>
      </c>
      <c r="E16" t="s">
        <v>308</v>
      </c>
      <c r="F16" s="15">
        <f>INT(RANK('nem dontetlen meccsek'!F16,'nem dontetlen meccsek'!F$2:F$217,0)/10)+1</f>
        <v>13</v>
      </c>
      <c r="G16" s="15">
        <f>INT(RANK('nem dontetlen meccsek'!G16,'nem dontetlen meccsek'!G$2:G$217,0)/10)+1</f>
        <v>16</v>
      </c>
      <c r="H16" s="15">
        <f>INT(RANK('nem dontetlen meccsek'!H16,'nem dontetlen meccsek'!H$2:H$217,0)/10)+1</f>
        <v>15</v>
      </c>
      <c r="I16" s="15">
        <f>INT(RANK('nem dontetlen meccsek'!I16,'nem dontetlen meccsek'!I$2:I$217,0)/10)+1</f>
        <v>13</v>
      </c>
      <c r="J16" s="15">
        <f>INT(RANK('nem dontetlen meccsek'!J16,'nem dontetlen meccsek'!J$2:J$217,0)/10)+1</f>
        <v>14</v>
      </c>
      <c r="K16" s="15">
        <f>INT(RANK('nem dontetlen meccsek'!K16,'nem dontetlen meccsek'!K$2:K$217,0)/10)+1</f>
        <v>17</v>
      </c>
      <c r="L16" s="15">
        <f>INT(RANK('nem dontetlen meccsek'!L16,'nem dontetlen meccsek'!L$2:L$217,0)/10)+1</f>
        <v>10</v>
      </c>
      <c r="M16" s="15">
        <f>INT(RANK('nem dontetlen meccsek'!M16,'nem dontetlen meccsek'!M$2:M$217,0)/10)+1</f>
        <v>8</v>
      </c>
      <c r="N16" s="15">
        <f>INT(RANK('nem dontetlen meccsek'!N16,'nem dontetlen meccsek'!N$2:N$217,0)/10)+1</f>
        <v>7</v>
      </c>
      <c r="O16" s="15">
        <f>INT(RANK('nem dontetlen meccsek'!O16,'nem dontetlen meccsek'!O$2:O$217,0)/10)+1</f>
        <v>10</v>
      </c>
      <c r="P16" s="15">
        <f>INT(RANK('nem dontetlen meccsek'!P16,'nem dontetlen meccsek'!P$2:P$217,0)/10)+1</f>
        <v>8</v>
      </c>
      <c r="Q16" s="15">
        <f>INT(RANK('nem dontetlen meccsek'!Q16,'nem dontetlen meccsek'!Q$2:Q$217,0)/10)+1</f>
        <v>6</v>
      </c>
      <c r="R16" s="15">
        <f>INT(RANK('nem dontetlen meccsek'!R16,'nem dontetlen meccsek'!R$2:R$217,0)/10)+1</f>
        <v>15</v>
      </c>
      <c r="S16" s="15">
        <f>INT(RANK('nem dontetlen meccsek'!S16,'nem dontetlen meccsek'!S$2:S$217,0)/10)+1</f>
        <v>9</v>
      </c>
      <c r="T16" s="15">
        <f>INT(RANK('nem dontetlen meccsek'!T16,'nem dontetlen meccsek'!T$2:T$217,0)/10)+1</f>
        <v>19</v>
      </c>
      <c r="U16" s="15">
        <f t="shared" si="2"/>
        <v>10</v>
      </c>
      <c r="V16" s="15">
        <f t="shared" si="3"/>
        <v>7</v>
      </c>
      <c r="W16" s="15">
        <f t="shared" si="4"/>
        <v>8</v>
      </c>
      <c r="X16" s="15">
        <f t="shared" si="5"/>
        <v>10</v>
      </c>
      <c r="Y16" s="15">
        <f t="shared" si="6"/>
        <v>9</v>
      </c>
      <c r="Z16" s="15">
        <f t="shared" si="7"/>
        <v>6</v>
      </c>
      <c r="AA16" s="15">
        <f t="shared" si="8"/>
        <v>13</v>
      </c>
      <c r="AB16" s="15">
        <f t="shared" si="9"/>
        <v>15</v>
      </c>
      <c r="AC16" s="15">
        <f t="shared" si="10"/>
        <v>16</v>
      </c>
      <c r="AD16" s="15">
        <f t="shared" si="11"/>
        <v>13</v>
      </c>
      <c r="AE16" s="15">
        <f t="shared" si="12"/>
        <v>15</v>
      </c>
      <c r="AF16" s="15">
        <f t="shared" si="13"/>
        <v>17</v>
      </c>
      <c r="AG16" s="15">
        <f t="shared" si="14"/>
        <v>8</v>
      </c>
      <c r="AH16" s="15">
        <f t="shared" si="15"/>
        <v>14</v>
      </c>
      <c r="AI16" s="15">
        <f t="shared" si="16"/>
        <v>9000</v>
      </c>
      <c r="AJ16" s="15">
        <f t="shared" si="1"/>
        <v>-1</v>
      </c>
      <c r="AK16">
        <f>(szimulator!AE288-10000)/1000</f>
        <v>-1.5962999999999992</v>
      </c>
      <c r="AL16" t="b">
        <f t="shared" si="17"/>
        <v>1</v>
      </c>
    </row>
    <row r="17" spans="1:38" x14ac:dyDescent="0.25">
      <c r="A17" t="s">
        <v>10</v>
      </c>
      <c r="B17" t="s">
        <v>9</v>
      </c>
      <c r="C17">
        <v>1</v>
      </c>
      <c r="D17">
        <v>0</v>
      </c>
      <c r="E17" t="s">
        <v>309</v>
      </c>
      <c r="F17" s="15">
        <f>INT(RANK('nem dontetlen meccsek'!F17,'nem dontetlen meccsek'!F$2:F$217,0)/10)+1</f>
        <v>14</v>
      </c>
      <c r="G17" s="15">
        <f>INT(RANK('nem dontetlen meccsek'!G17,'nem dontetlen meccsek'!G$2:G$217,0)/10)+1</f>
        <v>2</v>
      </c>
      <c r="H17" s="15">
        <f>INT(RANK('nem dontetlen meccsek'!H17,'nem dontetlen meccsek'!H$2:H$217,0)/10)+1</f>
        <v>1</v>
      </c>
      <c r="I17" s="15">
        <f>INT(RANK('nem dontetlen meccsek'!I17,'nem dontetlen meccsek'!I$2:I$217,0)/10)+1</f>
        <v>5</v>
      </c>
      <c r="J17" s="15">
        <f>INT(RANK('nem dontetlen meccsek'!J17,'nem dontetlen meccsek'!J$2:J$217,0)/10)+1</f>
        <v>1</v>
      </c>
      <c r="K17" s="15">
        <f>INT(RANK('nem dontetlen meccsek'!K17,'nem dontetlen meccsek'!K$2:K$217,0)/10)+1</f>
        <v>4</v>
      </c>
      <c r="L17" s="15">
        <f>INT(RANK('nem dontetlen meccsek'!L17,'nem dontetlen meccsek'!L$2:L$217,0)/10)+1</f>
        <v>9</v>
      </c>
      <c r="M17" s="15">
        <f>INT(RANK('nem dontetlen meccsek'!M17,'nem dontetlen meccsek'!M$2:M$217,0)/10)+1</f>
        <v>22</v>
      </c>
      <c r="N17" s="15">
        <f>INT(RANK('nem dontetlen meccsek'!N17,'nem dontetlen meccsek'!N$2:N$217,0)/10)+1</f>
        <v>22</v>
      </c>
      <c r="O17" s="15">
        <f>INT(RANK('nem dontetlen meccsek'!O17,'nem dontetlen meccsek'!O$2:O$217,0)/10)+1</f>
        <v>18</v>
      </c>
      <c r="P17" s="15">
        <f>INT(RANK('nem dontetlen meccsek'!P17,'nem dontetlen meccsek'!P$2:P$217,0)/10)+1</f>
        <v>22</v>
      </c>
      <c r="Q17" s="15">
        <f>INT(RANK('nem dontetlen meccsek'!Q17,'nem dontetlen meccsek'!Q$2:Q$217,0)/10)+1</f>
        <v>20</v>
      </c>
      <c r="R17" s="15">
        <f>INT(RANK('nem dontetlen meccsek'!R17,'nem dontetlen meccsek'!R$2:R$217,0)/10)+1</f>
        <v>2</v>
      </c>
      <c r="S17" s="15">
        <f>INT(RANK('nem dontetlen meccsek'!S17,'nem dontetlen meccsek'!S$2:S$217,0)/10)+1</f>
        <v>19</v>
      </c>
      <c r="T17" s="15">
        <f>INT(RANK('nem dontetlen meccsek'!T17,'nem dontetlen meccsek'!T$2:T$217,0)/10)+1</f>
        <v>2</v>
      </c>
      <c r="U17" s="15">
        <f t="shared" si="2"/>
        <v>9</v>
      </c>
      <c r="V17" s="15">
        <f t="shared" si="3"/>
        <v>21</v>
      </c>
      <c r="W17" s="15">
        <f t="shared" si="4"/>
        <v>22</v>
      </c>
      <c r="X17" s="15">
        <f t="shared" si="5"/>
        <v>18</v>
      </c>
      <c r="Y17" s="15">
        <f t="shared" si="6"/>
        <v>22</v>
      </c>
      <c r="Z17" s="15">
        <f t="shared" si="7"/>
        <v>19</v>
      </c>
      <c r="AA17" s="15">
        <f t="shared" si="8"/>
        <v>14</v>
      </c>
      <c r="AB17" s="15">
        <f t="shared" si="9"/>
        <v>1</v>
      </c>
      <c r="AC17" s="15">
        <f t="shared" si="10"/>
        <v>1</v>
      </c>
      <c r="AD17" s="15">
        <f t="shared" si="11"/>
        <v>5</v>
      </c>
      <c r="AE17" s="15">
        <f t="shared" si="12"/>
        <v>1</v>
      </c>
      <c r="AF17" s="15">
        <f t="shared" si="13"/>
        <v>3</v>
      </c>
      <c r="AG17" s="15">
        <f t="shared" si="14"/>
        <v>21</v>
      </c>
      <c r="AH17" s="15">
        <f t="shared" si="15"/>
        <v>4</v>
      </c>
      <c r="AI17" s="15">
        <f t="shared" si="16"/>
        <v>11000</v>
      </c>
      <c r="AJ17" s="15">
        <f t="shared" si="1"/>
        <v>1</v>
      </c>
      <c r="AK17">
        <f>(szimulator!AE289-10000)/1000</f>
        <v>1.5137000000000007</v>
      </c>
      <c r="AL17" t="b">
        <f t="shared" si="17"/>
        <v>1</v>
      </c>
    </row>
    <row r="18" spans="1:38" x14ac:dyDescent="0.25">
      <c r="A18" t="s">
        <v>32</v>
      </c>
      <c r="B18" t="s">
        <v>0</v>
      </c>
      <c r="C18">
        <v>0</v>
      </c>
      <c r="D18">
        <v>1</v>
      </c>
      <c r="E18" t="s">
        <v>308</v>
      </c>
      <c r="F18" s="15">
        <f>INT(RANK('nem dontetlen meccsek'!F18,'nem dontetlen meccsek'!F$2:F$217,0)/10)+1</f>
        <v>14</v>
      </c>
      <c r="G18" s="15">
        <f>INT(RANK('nem dontetlen meccsek'!G18,'nem dontetlen meccsek'!G$2:G$217,0)/10)+1</f>
        <v>19</v>
      </c>
      <c r="H18" s="15">
        <f>INT(RANK('nem dontetlen meccsek'!H18,'nem dontetlen meccsek'!H$2:H$217,0)/10)+1</f>
        <v>15</v>
      </c>
      <c r="I18" s="15">
        <f>INT(RANK('nem dontetlen meccsek'!I18,'nem dontetlen meccsek'!I$2:I$217,0)/10)+1</f>
        <v>19</v>
      </c>
      <c r="J18" s="15">
        <f>INT(RANK('nem dontetlen meccsek'!J18,'nem dontetlen meccsek'!J$2:J$217,0)/10)+1</f>
        <v>15</v>
      </c>
      <c r="K18" s="15">
        <f>INT(RANK('nem dontetlen meccsek'!K18,'nem dontetlen meccsek'!K$2:K$217,0)/10)+1</f>
        <v>20</v>
      </c>
      <c r="L18" s="15">
        <f>INT(RANK('nem dontetlen meccsek'!L18,'nem dontetlen meccsek'!L$2:L$217,0)/10)+1</f>
        <v>9</v>
      </c>
      <c r="M18" s="15">
        <f>INT(RANK('nem dontetlen meccsek'!M18,'nem dontetlen meccsek'!M$2:M$217,0)/10)+1</f>
        <v>4</v>
      </c>
      <c r="N18" s="15">
        <f>INT(RANK('nem dontetlen meccsek'!N18,'nem dontetlen meccsek'!N$2:N$217,0)/10)+1</f>
        <v>7</v>
      </c>
      <c r="O18" s="15">
        <f>INT(RANK('nem dontetlen meccsek'!O18,'nem dontetlen meccsek'!O$2:O$217,0)/10)+1</f>
        <v>4</v>
      </c>
      <c r="P18" s="15">
        <f>INT(RANK('nem dontetlen meccsek'!P18,'nem dontetlen meccsek'!P$2:P$217,0)/10)+1</f>
        <v>8</v>
      </c>
      <c r="Q18" s="15">
        <f>INT(RANK('nem dontetlen meccsek'!Q18,'nem dontetlen meccsek'!Q$2:Q$217,0)/10)+1</f>
        <v>3</v>
      </c>
      <c r="R18" s="15">
        <f>INT(RANK('nem dontetlen meccsek'!R18,'nem dontetlen meccsek'!R$2:R$217,0)/10)+1</f>
        <v>19</v>
      </c>
      <c r="S18" s="15">
        <f>INT(RANK('nem dontetlen meccsek'!S18,'nem dontetlen meccsek'!S$2:S$217,0)/10)+1</f>
        <v>5</v>
      </c>
      <c r="T18" s="15">
        <f>INT(RANK('nem dontetlen meccsek'!T18,'nem dontetlen meccsek'!T$2:T$217,0)/10)+1</f>
        <v>21</v>
      </c>
      <c r="U18" s="15">
        <f t="shared" si="2"/>
        <v>9</v>
      </c>
      <c r="V18" s="15">
        <f t="shared" si="3"/>
        <v>4</v>
      </c>
      <c r="W18" s="15">
        <f t="shared" si="4"/>
        <v>8</v>
      </c>
      <c r="X18" s="15">
        <f t="shared" si="5"/>
        <v>4</v>
      </c>
      <c r="Y18" s="15">
        <f t="shared" si="6"/>
        <v>8</v>
      </c>
      <c r="Z18" s="15">
        <f t="shared" si="7"/>
        <v>3</v>
      </c>
      <c r="AA18" s="15">
        <f t="shared" si="8"/>
        <v>14</v>
      </c>
      <c r="AB18" s="15">
        <f t="shared" si="9"/>
        <v>19</v>
      </c>
      <c r="AC18" s="15">
        <f t="shared" si="10"/>
        <v>16</v>
      </c>
      <c r="AD18" s="15">
        <f t="shared" si="11"/>
        <v>19</v>
      </c>
      <c r="AE18" s="15">
        <f t="shared" si="12"/>
        <v>15</v>
      </c>
      <c r="AF18" s="15">
        <f t="shared" si="13"/>
        <v>20</v>
      </c>
      <c r="AG18" s="15">
        <f t="shared" si="14"/>
        <v>4</v>
      </c>
      <c r="AH18" s="15">
        <f t="shared" si="15"/>
        <v>18</v>
      </c>
      <c r="AI18" s="15">
        <f t="shared" si="16"/>
        <v>9000</v>
      </c>
      <c r="AJ18" s="15">
        <f t="shared" si="1"/>
        <v>-1</v>
      </c>
      <c r="AK18">
        <f>(szimulator!AE290-10000)/1000</f>
        <v>-1.3206000000000004</v>
      </c>
      <c r="AL18" t="b">
        <f t="shared" si="17"/>
        <v>1</v>
      </c>
    </row>
    <row r="19" spans="1:38" x14ac:dyDescent="0.25">
      <c r="A19" t="s">
        <v>36</v>
      </c>
      <c r="B19" t="s">
        <v>14</v>
      </c>
      <c r="C19">
        <v>1</v>
      </c>
      <c r="D19">
        <v>2</v>
      </c>
      <c r="E19" t="s">
        <v>308</v>
      </c>
      <c r="F19" s="15">
        <f>INT(RANK('nem dontetlen meccsek'!F19,'nem dontetlen meccsek'!F$2:F$217,0)/10)+1</f>
        <v>17</v>
      </c>
      <c r="G19" s="15">
        <f>INT(RANK('nem dontetlen meccsek'!G19,'nem dontetlen meccsek'!G$2:G$217,0)/10)+1</f>
        <v>20</v>
      </c>
      <c r="H19" s="15">
        <f>INT(RANK('nem dontetlen meccsek'!H19,'nem dontetlen meccsek'!H$2:H$217,0)/10)+1</f>
        <v>17</v>
      </c>
      <c r="I19" s="15">
        <f>INT(RANK('nem dontetlen meccsek'!I19,'nem dontetlen meccsek'!I$2:I$217,0)/10)+1</f>
        <v>18</v>
      </c>
      <c r="J19" s="15">
        <f>INT(RANK('nem dontetlen meccsek'!J19,'nem dontetlen meccsek'!J$2:J$217,0)/10)+1</f>
        <v>16</v>
      </c>
      <c r="K19" s="15">
        <f>INT(RANK('nem dontetlen meccsek'!K19,'nem dontetlen meccsek'!K$2:K$217,0)/10)+1</f>
        <v>17</v>
      </c>
      <c r="L19" s="15">
        <f>INT(RANK('nem dontetlen meccsek'!L19,'nem dontetlen meccsek'!L$2:L$217,0)/10)+1</f>
        <v>5</v>
      </c>
      <c r="M19" s="15">
        <f>INT(RANK('nem dontetlen meccsek'!M19,'nem dontetlen meccsek'!M$2:M$217,0)/10)+1</f>
        <v>3</v>
      </c>
      <c r="N19" s="15">
        <f>INT(RANK('nem dontetlen meccsek'!N19,'nem dontetlen meccsek'!N$2:N$217,0)/10)+1</f>
        <v>5</v>
      </c>
      <c r="O19" s="15">
        <f>INT(RANK('nem dontetlen meccsek'!O19,'nem dontetlen meccsek'!O$2:O$217,0)/10)+1</f>
        <v>5</v>
      </c>
      <c r="P19" s="15">
        <f>INT(RANK('nem dontetlen meccsek'!P19,'nem dontetlen meccsek'!P$2:P$217,0)/10)+1</f>
        <v>6</v>
      </c>
      <c r="Q19" s="15">
        <f>INT(RANK('nem dontetlen meccsek'!Q19,'nem dontetlen meccsek'!Q$2:Q$217,0)/10)+1</f>
        <v>7</v>
      </c>
      <c r="R19" s="15">
        <f>INT(RANK('nem dontetlen meccsek'!R19,'nem dontetlen meccsek'!R$2:R$217,0)/10)+1</f>
        <v>18</v>
      </c>
      <c r="S19" s="15">
        <f>INT(RANK('nem dontetlen meccsek'!S19,'nem dontetlen meccsek'!S$2:S$217,0)/10)+1</f>
        <v>6</v>
      </c>
      <c r="T19" s="15">
        <f>INT(RANK('nem dontetlen meccsek'!T19,'nem dontetlen meccsek'!T$2:T$217,0)/10)+1</f>
        <v>14</v>
      </c>
      <c r="U19" s="15">
        <f t="shared" si="2"/>
        <v>6</v>
      </c>
      <c r="V19" s="15">
        <f t="shared" si="3"/>
        <v>3</v>
      </c>
      <c r="W19" s="15">
        <f t="shared" si="4"/>
        <v>6</v>
      </c>
      <c r="X19" s="15">
        <f t="shared" si="5"/>
        <v>5</v>
      </c>
      <c r="Y19" s="15">
        <f t="shared" si="6"/>
        <v>7</v>
      </c>
      <c r="Z19" s="15">
        <f t="shared" si="7"/>
        <v>6</v>
      </c>
      <c r="AA19" s="15">
        <f t="shared" si="8"/>
        <v>18</v>
      </c>
      <c r="AB19" s="15">
        <f t="shared" si="9"/>
        <v>20</v>
      </c>
      <c r="AC19" s="15">
        <f t="shared" si="10"/>
        <v>18</v>
      </c>
      <c r="AD19" s="15">
        <f t="shared" si="11"/>
        <v>18</v>
      </c>
      <c r="AE19" s="15">
        <f t="shared" si="12"/>
        <v>17</v>
      </c>
      <c r="AF19" s="15">
        <f t="shared" si="13"/>
        <v>16</v>
      </c>
      <c r="AG19" s="15">
        <f t="shared" si="14"/>
        <v>5</v>
      </c>
      <c r="AH19" s="15">
        <f t="shared" si="15"/>
        <v>17</v>
      </c>
      <c r="AI19" s="15">
        <f t="shared" si="16"/>
        <v>9000</v>
      </c>
      <c r="AJ19" s="15">
        <f t="shared" si="1"/>
        <v>-1</v>
      </c>
      <c r="AK19">
        <f>(szimulator!AE291-10000)/1000</f>
        <v>-0.52810000000000035</v>
      </c>
      <c r="AL19" t="b">
        <f t="shared" si="17"/>
        <v>1</v>
      </c>
    </row>
    <row r="20" spans="1:38" x14ac:dyDescent="0.25">
      <c r="A20" t="s">
        <v>12</v>
      </c>
      <c r="B20" t="s">
        <v>7</v>
      </c>
      <c r="C20">
        <v>1</v>
      </c>
      <c r="D20">
        <v>3</v>
      </c>
      <c r="E20" t="s">
        <v>308</v>
      </c>
      <c r="F20" s="15">
        <f>INT(RANK('nem dontetlen meccsek'!F20,'nem dontetlen meccsek'!F$2:F$217,0)/10)+1</f>
        <v>15</v>
      </c>
      <c r="G20" s="15">
        <f>INT(RANK('nem dontetlen meccsek'!G20,'nem dontetlen meccsek'!G$2:G$217,0)/10)+1</f>
        <v>12</v>
      </c>
      <c r="H20" s="15">
        <f>INT(RANK('nem dontetlen meccsek'!H20,'nem dontetlen meccsek'!H$2:H$217,0)/10)+1</f>
        <v>16</v>
      </c>
      <c r="I20" s="15">
        <f>INT(RANK('nem dontetlen meccsek'!I20,'nem dontetlen meccsek'!I$2:I$217,0)/10)+1</f>
        <v>14</v>
      </c>
      <c r="J20" s="15">
        <f>INT(RANK('nem dontetlen meccsek'!J20,'nem dontetlen meccsek'!J$2:J$217,0)/10)+1</f>
        <v>16</v>
      </c>
      <c r="K20" s="15">
        <f>INT(RANK('nem dontetlen meccsek'!K20,'nem dontetlen meccsek'!K$2:K$217,0)/10)+1</f>
        <v>20</v>
      </c>
      <c r="L20" s="15">
        <f>INT(RANK('nem dontetlen meccsek'!L20,'nem dontetlen meccsek'!L$2:L$217,0)/10)+1</f>
        <v>7</v>
      </c>
      <c r="M20" s="15">
        <f>INT(RANK('nem dontetlen meccsek'!M20,'nem dontetlen meccsek'!M$2:M$217,0)/10)+1</f>
        <v>12</v>
      </c>
      <c r="N20" s="15">
        <f>INT(RANK('nem dontetlen meccsek'!N20,'nem dontetlen meccsek'!N$2:N$217,0)/10)+1</f>
        <v>7</v>
      </c>
      <c r="O20" s="15">
        <f>INT(RANK('nem dontetlen meccsek'!O20,'nem dontetlen meccsek'!O$2:O$217,0)/10)+1</f>
        <v>8</v>
      </c>
      <c r="P20" s="15">
        <f>INT(RANK('nem dontetlen meccsek'!P20,'nem dontetlen meccsek'!P$2:P$217,0)/10)+1</f>
        <v>7</v>
      </c>
      <c r="Q20" s="15">
        <f>INT(RANK('nem dontetlen meccsek'!Q20,'nem dontetlen meccsek'!Q$2:Q$217,0)/10)+1</f>
        <v>4</v>
      </c>
      <c r="R20" s="15">
        <f>INT(RANK('nem dontetlen meccsek'!R20,'nem dontetlen meccsek'!R$2:R$217,0)/10)+1</f>
        <v>16</v>
      </c>
      <c r="S20" s="15">
        <f>INT(RANK('nem dontetlen meccsek'!S20,'nem dontetlen meccsek'!S$2:S$217,0)/10)+1</f>
        <v>7</v>
      </c>
      <c r="T20" s="15">
        <f>INT(RANK('nem dontetlen meccsek'!T20,'nem dontetlen meccsek'!T$2:T$217,0)/10)+1</f>
        <v>20</v>
      </c>
      <c r="U20" s="15">
        <f t="shared" si="2"/>
        <v>8</v>
      </c>
      <c r="V20" s="15">
        <f t="shared" si="3"/>
        <v>11</v>
      </c>
      <c r="W20" s="15">
        <f t="shared" si="4"/>
        <v>7</v>
      </c>
      <c r="X20" s="15">
        <f t="shared" si="5"/>
        <v>9</v>
      </c>
      <c r="Y20" s="15">
        <f t="shared" si="6"/>
        <v>7</v>
      </c>
      <c r="Z20" s="15">
        <f t="shared" si="7"/>
        <v>3</v>
      </c>
      <c r="AA20" s="15">
        <f t="shared" si="8"/>
        <v>16</v>
      </c>
      <c r="AB20" s="15">
        <f t="shared" si="9"/>
        <v>11</v>
      </c>
      <c r="AC20" s="15">
        <f t="shared" si="10"/>
        <v>16</v>
      </c>
      <c r="AD20" s="15">
        <f t="shared" si="11"/>
        <v>15</v>
      </c>
      <c r="AE20" s="15">
        <f t="shared" si="12"/>
        <v>16</v>
      </c>
      <c r="AF20" s="15">
        <f t="shared" si="13"/>
        <v>19</v>
      </c>
      <c r="AG20" s="15">
        <f t="shared" si="14"/>
        <v>7</v>
      </c>
      <c r="AH20" s="15">
        <f t="shared" si="15"/>
        <v>16</v>
      </c>
      <c r="AI20" s="15">
        <f t="shared" si="16"/>
        <v>8000</v>
      </c>
      <c r="AJ20" s="15">
        <f t="shared" si="1"/>
        <v>-2</v>
      </c>
      <c r="AK20">
        <f>(szimulator!AE292-10000)/1000</f>
        <v>-1.3306000000000004</v>
      </c>
      <c r="AL20" t="b">
        <f t="shared" si="17"/>
        <v>1</v>
      </c>
    </row>
    <row r="21" spans="1:38" x14ac:dyDescent="0.25">
      <c r="A21" t="s">
        <v>1</v>
      </c>
      <c r="B21" t="s">
        <v>7</v>
      </c>
      <c r="C21">
        <v>1</v>
      </c>
      <c r="D21">
        <v>0</v>
      </c>
      <c r="E21" t="s">
        <v>309</v>
      </c>
      <c r="F21" s="15">
        <f>INT(RANK('nem dontetlen meccsek'!F21,'nem dontetlen meccsek'!F$2:F$217,0)/10)+1</f>
        <v>21</v>
      </c>
      <c r="G21" s="15">
        <f>INT(RANK('nem dontetlen meccsek'!G21,'nem dontetlen meccsek'!G$2:G$217,0)/10)+1</f>
        <v>17</v>
      </c>
      <c r="H21" s="15">
        <f>INT(RANK('nem dontetlen meccsek'!H21,'nem dontetlen meccsek'!H$2:H$217,0)/10)+1</f>
        <v>20</v>
      </c>
      <c r="I21" s="15">
        <f>INT(RANK('nem dontetlen meccsek'!I21,'nem dontetlen meccsek'!I$2:I$217,0)/10)+1</f>
        <v>21</v>
      </c>
      <c r="J21" s="15">
        <f>INT(RANK('nem dontetlen meccsek'!J21,'nem dontetlen meccsek'!J$2:J$217,0)/10)+1</f>
        <v>19</v>
      </c>
      <c r="K21" s="15">
        <f>INT(RANK('nem dontetlen meccsek'!K21,'nem dontetlen meccsek'!K$2:K$217,0)/10)+1</f>
        <v>21</v>
      </c>
      <c r="L21" s="15">
        <f>INT(RANK('nem dontetlen meccsek'!L21,'nem dontetlen meccsek'!L$2:L$217,0)/10)+1</f>
        <v>2</v>
      </c>
      <c r="M21" s="15">
        <f>INT(RANK('nem dontetlen meccsek'!M21,'nem dontetlen meccsek'!M$2:M$217,0)/10)+1</f>
        <v>7</v>
      </c>
      <c r="N21" s="15">
        <f>INT(RANK('nem dontetlen meccsek'!N21,'nem dontetlen meccsek'!N$2:N$217,0)/10)+1</f>
        <v>3</v>
      </c>
      <c r="O21" s="15">
        <f>INT(RANK('nem dontetlen meccsek'!O21,'nem dontetlen meccsek'!O$2:O$217,0)/10)+1</f>
        <v>2</v>
      </c>
      <c r="P21" s="15">
        <f>INT(RANK('nem dontetlen meccsek'!P21,'nem dontetlen meccsek'!P$2:P$217,0)/10)+1</f>
        <v>4</v>
      </c>
      <c r="Q21" s="15">
        <f>INT(RANK('nem dontetlen meccsek'!Q21,'nem dontetlen meccsek'!Q$2:Q$217,0)/10)+1</f>
        <v>3</v>
      </c>
      <c r="R21" s="15">
        <f>INT(RANK('nem dontetlen meccsek'!R21,'nem dontetlen meccsek'!R$2:R$217,0)/10)+1</f>
        <v>21</v>
      </c>
      <c r="S21" s="15">
        <f>INT(RANK('nem dontetlen meccsek'!S21,'nem dontetlen meccsek'!S$2:S$217,0)/10)+1</f>
        <v>3</v>
      </c>
      <c r="T21" s="15">
        <f>INT(RANK('nem dontetlen meccsek'!T21,'nem dontetlen meccsek'!T$2:T$217,0)/10)+1</f>
        <v>20</v>
      </c>
      <c r="U21" s="15">
        <f t="shared" si="2"/>
        <v>2</v>
      </c>
      <c r="V21" s="15">
        <f t="shared" si="3"/>
        <v>6</v>
      </c>
      <c r="W21" s="15">
        <f t="shared" si="4"/>
        <v>3</v>
      </c>
      <c r="X21" s="15">
        <f t="shared" si="5"/>
        <v>2</v>
      </c>
      <c r="Y21" s="15">
        <f t="shared" si="6"/>
        <v>4</v>
      </c>
      <c r="Z21" s="15">
        <f t="shared" si="7"/>
        <v>2</v>
      </c>
      <c r="AA21" s="15">
        <f t="shared" si="8"/>
        <v>21</v>
      </c>
      <c r="AB21" s="15">
        <f t="shared" si="9"/>
        <v>16</v>
      </c>
      <c r="AC21" s="15">
        <f t="shared" si="10"/>
        <v>20</v>
      </c>
      <c r="AD21" s="15">
        <f t="shared" si="11"/>
        <v>21</v>
      </c>
      <c r="AE21" s="15">
        <f t="shared" si="12"/>
        <v>19</v>
      </c>
      <c r="AF21" s="15">
        <f t="shared" si="13"/>
        <v>20</v>
      </c>
      <c r="AG21" s="15">
        <f t="shared" si="14"/>
        <v>2</v>
      </c>
      <c r="AH21" s="15">
        <f t="shared" si="15"/>
        <v>20</v>
      </c>
      <c r="AI21" s="15">
        <f t="shared" si="16"/>
        <v>11000</v>
      </c>
      <c r="AJ21" s="15">
        <f t="shared" si="1"/>
        <v>1</v>
      </c>
      <c r="AK21">
        <f>(szimulator!AE293-10000)/1000</f>
        <v>8.700000000000728E-3</v>
      </c>
      <c r="AL21" t="b">
        <f t="shared" si="17"/>
        <v>1</v>
      </c>
    </row>
    <row r="22" spans="1:38" x14ac:dyDescent="0.25">
      <c r="A22" t="s">
        <v>32</v>
      </c>
      <c r="B22" t="s">
        <v>4</v>
      </c>
      <c r="C22">
        <v>4</v>
      </c>
      <c r="D22">
        <v>1</v>
      </c>
      <c r="E22" t="s">
        <v>309</v>
      </c>
      <c r="F22" s="15">
        <f>INT(RANK('nem dontetlen meccsek'!F22,'nem dontetlen meccsek'!F$2:F$217,0)/10)+1</f>
        <v>7</v>
      </c>
      <c r="G22" s="15">
        <f>INT(RANK('nem dontetlen meccsek'!G22,'nem dontetlen meccsek'!G$2:G$217,0)/10)+1</f>
        <v>9</v>
      </c>
      <c r="H22" s="15">
        <f>INT(RANK('nem dontetlen meccsek'!H22,'nem dontetlen meccsek'!H$2:H$217,0)/10)+1</f>
        <v>8</v>
      </c>
      <c r="I22" s="15">
        <f>INT(RANK('nem dontetlen meccsek'!I22,'nem dontetlen meccsek'!I$2:I$217,0)/10)+1</f>
        <v>8</v>
      </c>
      <c r="J22" s="15">
        <f>INT(RANK('nem dontetlen meccsek'!J22,'nem dontetlen meccsek'!J$2:J$217,0)/10)+1</f>
        <v>6</v>
      </c>
      <c r="K22" s="15">
        <f>INT(RANK('nem dontetlen meccsek'!K22,'nem dontetlen meccsek'!K$2:K$217,0)/10)+1</f>
        <v>12</v>
      </c>
      <c r="L22" s="15">
        <f>INT(RANK('nem dontetlen meccsek'!L22,'nem dontetlen meccsek'!L$2:L$217,0)/10)+1</f>
        <v>16</v>
      </c>
      <c r="M22" s="15">
        <f>INT(RANK('nem dontetlen meccsek'!M22,'nem dontetlen meccsek'!M$2:M$217,0)/10)+1</f>
        <v>14</v>
      </c>
      <c r="N22" s="15">
        <f>INT(RANK('nem dontetlen meccsek'!N22,'nem dontetlen meccsek'!N$2:N$217,0)/10)+1</f>
        <v>15</v>
      </c>
      <c r="O22" s="15">
        <f>INT(RANK('nem dontetlen meccsek'!O22,'nem dontetlen meccsek'!O$2:O$217,0)/10)+1</f>
        <v>14</v>
      </c>
      <c r="P22" s="15">
        <f>INT(RANK('nem dontetlen meccsek'!P22,'nem dontetlen meccsek'!P$2:P$217,0)/10)+1</f>
        <v>17</v>
      </c>
      <c r="Q22" s="15">
        <f>INT(RANK('nem dontetlen meccsek'!Q22,'nem dontetlen meccsek'!Q$2:Q$217,0)/10)+1</f>
        <v>11</v>
      </c>
      <c r="R22" s="15">
        <f>INT(RANK('nem dontetlen meccsek'!R22,'nem dontetlen meccsek'!R$2:R$217,0)/10)+1</f>
        <v>9</v>
      </c>
      <c r="S22" s="15">
        <f>INT(RANK('nem dontetlen meccsek'!S22,'nem dontetlen meccsek'!S$2:S$217,0)/10)+1</f>
        <v>14</v>
      </c>
      <c r="T22" s="15">
        <f>INT(RANK('nem dontetlen meccsek'!T22,'nem dontetlen meccsek'!T$2:T$217,0)/10)+1</f>
        <v>8</v>
      </c>
      <c r="U22" s="15">
        <f t="shared" si="2"/>
        <v>16</v>
      </c>
      <c r="V22" s="15">
        <f t="shared" si="3"/>
        <v>14</v>
      </c>
      <c r="W22" s="15">
        <f t="shared" si="4"/>
        <v>15</v>
      </c>
      <c r="X22" s="15">
        <f t="shared" si="5"/>
        <v>15</v>
      </c>
      <c r="Y22" s="15">
        <f t="shared" si="6"/>
        <v>17</v>
      </c>
      <c r="Z22" s="15">
        <f t="shared" si="7"/>
        <v>11</v>
      </c>
      <c r="AA22" s="15">
        <f t="shared" si="8"/>
        <v>7</v>
      </c>
      <c r="AB22" s="15">
        <f t="shared" si="9"/>
        <v>9</v>
      </c>
      <c r="AC22" s="15">
        <f t="shared" si="10"/>
        <v>8</v>
      </c>
      <c r="AD22" s="15">
        <f t="shared" si="11"/>
        <v>9</v>
      </c>
      <c r="AE22" s="15">
        <f t="shared" si="12"/>
        <v>6</v>
      </c>
      <c r="AF22" s="15">
        <f t="shared" si="13"/>
        <v>12</v>
      </c>
      <c r="AG22" s="15">
        <f t="shared" si="14"/>
        <v>14</v>
      </c>
      <c r="AH22" s="15">
        <f t="shared" si="15"/>
        <v>9</v>
      </c>
      <c r="AI22" s="15">
        <f t="shared" si="16"/>
        <v>13000</v>
      </c>
      <c r="AJ22" s="15">
        <f t="shared" si="1"/>
        <v>3</v>
      </c>
      <c r="AK22">
        <f>(szimulator!AE294-10000)/1000</f>
        <v>1.8276000000000003</v>
      </c>
      <c r="AL22" t="b">
        <f t="shared" si="17"/>
        <v>1</v>
      </c>
    </row>
    <row r="23" spans="1:38" x14ac:dyDescent="0.25">
      <c r="A23" t="s">
        <v>14</v>
      </c>
      <c r="B23" t="s">
        <v>3</v>
      </c>
      <c r="C23">
        <v>1</v>
      </c>
      <c r="D23">
        <v>0</v>
      </c>
      <c r="E23" t="s">
        <v>309</v>
      </c>
      <c r="F23" s="15">
        <f>INT(RANK('nem dontetlen meccsek'!F23,'nem dontetlen meccsek'!F$2:F$217,0)/10)+1</f>
        <v>13</v>
      </c>
      <c r="G23" s="15">
        <f>INT(RANK('nem dontetlen meccsek'!G23,'nem dontetlen meccsek'!G$2:G$217,0)/10)+1</f>
        <v>4</v>
      </c>
      <c r="H23" s="15">
        <f>INT(RANK('nem dontetlen meccsek'!H23,'nem dontetlen meccsek'!H$2:H$217,0)/10)+1</f>
        <v>9</v>
      </c>
      <c r="I23" s="15">
        <f>INT(RANK('nem dontetlen meccsek'!I23,'nem dontetlen meccsek'!I$2:I$217,0)/10)+1</f>
        <v>7</v>
      </c>
      <c r="J23" s="15">
        <f>INT(RANK('nem dontetlen meccsek'!J23,'nem dontetlen meccsek'!J$2:J$217,0)/10)+1</f>
        <v>8</v>
      </c>
      <c r="K23" s="15">
        <f>INT(RANK('nem dontetlen meccsek'!K23,'nem dontetlen meccsek'!K$2:K$217,0)/10)+1</f>
        <v>12</v>
      </c>
      <c r="L23" s="15">
        <f>INT(RANK('nem dontetlen meccsek'!L23,'nem dontetlen meccsek'!L$2:L$217,0)/10)+1</f>
        <v>10</v>
      </c>
      <c r="M23" s="15">
        <f>INT(RANK('nem dontetlen meccsek'!M23,'nem dontetlen meccsek'!M$2:M$217,0)/10)+1</f>
        <v>19</v>
      </c>
      <c r="N23" s="15">
        <f>INT(RANK('nem dontetlen meccsek'!N23,'nem dontetlen meccsek'!N$2:N$217,0)/10)+1</f>
        <v>14</v>
      </c>
      <c r="O23" s="15">
        <f>INT(RANK('nem dontetlen meccsek'!O23,'nem dontetlen meccsek'!O$2:O$217,0)/10)+1</f>
        <v>16</v>
      </c>
      <c r="P23" s="15">
        <f>INT(RANK('nem dontetlen meccsek'!P23,'nem dontetlen meccsek'!P$2:P$217,0)/10)+1</f>
        <v>15</v>
      </c>
      <c r="Q23" s="15">
        <f>INT(RANK('nem dontetlen meccsek'!Q23,'nem dontetlen meccsek'!Q$2:Q$217,0)/10)+1</f>
        <v>12</v>
      </c>
      <c r="R23" s="15">
        <f>INT(RANK('nem dontetlen meccsek'!R23,'nem dontetlen meccsek'!R$2:R$217,0)/10)+1</f>
        <v>8</v>
      </c>
      <c r="S23" s="15">
        <f>INT(RANK('nem dontetlen meccsek'!S23,'nem dontetlen meccsek'!S$2:S$217,0)/10)+1</f>
        <v>15</v>
      </c>
      <c r="T23" s="15">
        <f>INT(RANK('nem dontetlen meccsek'!T23,'nem dontetlen meccsek'!T$2:T$217,0)/10)+1</f>
        <v>10</v>
      </c>
      <c r="U23" s="15">
        <f t="shared" si="2"/>
        <v>10</v>
      </c>
      <c r="V23" s="15">
        <f t="shared" si="3"/>
        <v>19</v>
      </c>
      <c r="W23" s="15">
        <f t="shared" si="4"/>
        <v>14</v>
      </c>
      <c r="X23" s="15">
        <f t="shared" si="5"/>
        <v>16</v>
      </c>
      <c r="Y23" s="15">
        <f t="shared" si="6"/>
        <v>15</v>
      </c>
      <c r="Z23" s="15">
        <f t="shared" si="7"/>
        <v>11</v>
      </c>
      <c r="AA23" s="15">
        <f t="shared" si="8"/>
        <v>13</v>
      </c>
      <c r="AB23" s="15">
        <f t="shared" si="9"/>
        <v>4</v>
      </c>
      <c r="AC23" s="15">
        <f t="shared" si="10"/>
        <v>9</v>
      </c>
      <c r="AD23" s="15">
        <f t="shared" si="11"/>
        <v>7</v>
      </c>
      <c r="AE23" s="15">
        <f t="shared" si="12"/>
        <v>8</v>
      </c>
      <c r="AF23" s="15">
        <f t="shared" si="13"/>
        <v>11</v>
      </c>
      <c r="AG23" s="15">
        <f t="shared" si="14"/>
        <v>15</v>
      </c>
      <c r="AH23" s="15">
        <f t="shared" si="15"/>
        <v>8</v>
      </c>
      <c r="AI23" s="15">
        <f t="shared" si="16"/>
        <v>11000</v>
      </c>
      <c r="AJ23" s="15">
        <f t="shared" si="1"/>
        <v>1</v>
      </c>
      <c r="AK23">
        <f>(szimulator!AE295-10000)/1000</f>
        <v>1.3727000000000007</v>
      </c>
      <c r="AL23" t="b">
        <f t="shared" si="17"/>
        <v>1</v>
      </c>
    </row>
    <row r="24" spans="1:38" x14ac:dyDescent="0.25">
      <c r="A24" t="s">
        <v>34</v>
      </c>
      <c r="B24" t="s">
        <v>8</v>
      </c>
      <c r="C24">
        <v>1</v>
      </c>
      <c r="D24">
        <v>0</v>
      </c>
      <c r="E24" t="s">
        <v>309</v>
      </c>
      <c r="F24" s="15">
        <f>INT(RANK('nem dontetlen meccsek'!F24,'nem dontetlen meccsek'!F$2:F$217,0)/10)+1</f>
        <v>17</v>
      </c>
      <c r="G24" s="15">
        <f>INT(RANK('nem dontetlen meccsek'!G24,'nem dontetlen meccsek'!G$2:G$217,0)/10)+1</f>
        <v>17</v>
      </c>
      <c r="H24" s="15">
        <f>INT(RANK('nem dontetlen meccsek'!H24,'nem dontetlen meccsek'!H$2:H$217,0)/10)+1</f>
        <v>17</v>
      </c>
      <c r="I24" s="15">
        <f>INT(RANK('nem dontetlen meccsek'!I24,'nem dontetlen meccsek'!I$2:I$217,0)/10)+1</f>
        <v>14</v>
      </c>
      <c r="J24" s="15">
        <f>INT(RANK('nem dontetlen meccsek'!J24,'nem dontetlen meccsek'!J$2:J$217,0)/10)+1</f>
        <v>16</v>
      </c>
      <c r="K24" s="15">
        <f>INT(RANK('nem dontetlen meccsek'!K24,'nem dontetlen meccsek'!K$2:K$217,0)/10)+1</f>
        <v>16</v>
      </c>
      <c r="L24" s="15">
        <f>INT(RANK('nem dontetlen meccsek'!L24,'nem dontetlen meccsek'!L$2:L$217,0)/10)+1</f>
        <v>6</v>
      </c>
      <c r="M24" s="15">
        <f>INT(RANK('nem dontetlen meccsek'!M24,'nem dontetlen meccsek'!M$2:M$217,0)/10)+1</f>
        <v>6</v>
      </c>
      <c r="N24" s="15">
        <f>INT(RANK('nem dontetlen meccsek'!N24,'nem dontetlen meccsek'!N$2:N$217,0)/10)+1</f>
        <v>6</v>
      </c>
      <c r="O24" s="15">
        <f>INT(RANK('nem dontetlen meccsek'!O24,'nem dontetlen meccsek'!O$2:O$217,0)/10)+1</f>
        <v>9</v>
      </c>
      <c r="P24" s="15">
        <f>INT(RANK('nem dontetlen meccsek'!P24,'nem dontetlen meccsek'!P$2:P$217,0)/10)+1</f>
        <v>7</v>
      </c>
      <c r="Q24" s="15">
        <f>INT(RANK('nem dontetlen meccsek'!Q24,'nem dontetlen meccsek'!Q$2:Q$217,0)/10)+1</f>
        <v>7</v>
      </c>
      <c r="R24" s="15">
        <f>INT(RANK('nem dontetlen meccsek'!R24,'nem dontetlen meccsek'!R$2:R$217,0)/10)+1</f>
        <v>16</v>
      </c>
      <c r="S24" s="15">
        <f>INT(RANK('nem dontetlen meccsek'!S24,'nem dontetlen meccsek'!S$2:S$217,0)/10)+1</f>
        <v>7</v>
      </c>
      <c r="T24" s="15">
        <f>INT(RANK('nem dontetlen meccsek'!T24,'nem dontetlen meccsek'!T$2:T$217,0)/10)+1</f>
        <v>15</v>
      </c>
      <c r="U24" s="15">
        <f t="shared" si="2"/>
        <v>6</v>
      </c>
      <c r="V24" s="15">
        <f t="shared" si="3"/>
        <v>6</v>
      </c>
      <c r="W24" s="15">
        <f t="shared" si="4"/>
        <v>6</v>
      </c>
      <c r="X24" s="15">
        <f t="shared" si="5"/>
        <v>9</v>
      </c>
      <c r="Y24" s="15">
        <f t="shared" si="6"/>
        <v>7</v>
      </c>
      <c r="Z24" s="15">
        <f t="shared" si="7"/>
        <v>7</v>
      </c>
      <c r="AA24" s="15">
        <f t="shared" si="8"/>
        <v>17</v>
      </c>
      <c r="AB24" s="15">
        <f t="shared" si="9"/>
        <v>17</v>
      </c>
      <c r="AC24" s="15">
        <f t="shared" si="10"/>
        <v>17</v>
      </c>
      <c r="AD24" s="15">
        <f t="shared" si="11"/>
        <v>14</v>
      </c>
      <c r="AE24" s="15">
        <f t="shared" si="12"/>
        <v>16</v>
      </c>
      <c r="AF24" s="15">
        <f t="shared" si="13"/>
        <v>16</v>
      </c>
      <c r="AG24" s="15">
        <f t="shared" si="14"/>
        <v>7</v>
      </c>
      <c r="AH24" s="15">
        <f t="shared" si="15"/>
        <v>16</v>
      </c>
      <c r="AI24" s="15">
        <f t="shared" si="16"/>
        <v>11000</v>
      </c>
      <c r="AJ24" s="15">
        <f t="shared" si="1"/>
        <v>1</v>
      </c>
      <c r="AK24">
        <f>(szimulator!AE296-10000)/1000</f>
        <v>6.8999999999996365E-3</v>
      </c>
      <c r="AL24" t="b">
        <f t="shared" si="17"/>
        <v>1</v>
      </c>
    </row>
    <row r="25" spans="1:38" x14ac:dyDescent="0.25">
      <c r="A25" t="s">
        <v>4</v>
      </c>
      <c r="B25" t="s">
        <v>36</v>
      </c>
      <c r="C25">
        <v>3</v>
      </c>
      <c r="D25">
        <v>0</v>
      </c>
      <c r="E25" t="s">
        <v>309</v>
      </c>
      <c r="F25" s="15">
        <f>INT(RANK('nem dontetlen meccsek'!F25,'nem dontetlen meccsek'!F$2:F$217,0)/10)+1</f>
        <v>3</v>
      </c>
      <c r="G25" s="15">
        <f>INT(RANK('nem dontetlen meccsek'!G25,'nem dontetlen meccsek'!G$2:G$217,0)/10)+1</f>
        <v>9</v>
      </c>
      <c r="H25" s="15">
        <f>INT(RANK('nem dontetlen meccsek'!H25,'nem dontetlen meccsek'!H$2:H$217,0)/10)+1</f>
        <v>4</v>
      </c>
      <c r="I25" s="15">
        <f>INT(RANK('nem dontetlen meccsek'!I25,'nem dontetlen meccsek'!I$2:I$217,0)/10)+1</f>
        <v>7</v>
      </c>
      <c r="J25" s="15">
        <f>INT(RANK('nem dontetlen meccsek'!J25,'nem dontetlen meccsek'!J$2:J$217,0)/10)+1</f>
        <v>6</v>
      </c>
      <c r="K25" s="15">
        <f>INT(RANK('nem dontetlen meccsek'!K25,'nem dontetlen meccsek'!K$2:K$217,0)/10)+1</f>
        <v>5</v>
      </c>
      <c r="L25" s="15">
        <f>INT(RANK('nem dontetlen meccsek'!L25,'nem dontetlen meccsek'!L$2:L$217,0)/10)+1</f>
        <v>20</v>
      </c>
      <c r="M25" s="15">
        <f>INT(RANK('nem dontetlen meccsek'!M25,'nem dontetlen meccsek'!M$2:M$217,0)/10)+1</f>
        <v>15</v>
      </c>
      <c r="N25" s="15">
        <f>INT(RANK('nem dontetlen meccsek'!N25,'nem dontetlen meccsek'!N$2:N$217,0)/10)+1</f>
        <v>19</v>
      </c>
      <c r="O25" s="15">
        <f>INT(RANK('nem dontetlen meccsek'!O25,'nem dontetlen meccsek'!O$2:O$217,0)/10)+1</f>
        <v>16</v>
      </c>
      <c r="P25" s="15">
        <f>INT(RANK('nem dontetlen meccsek'!P25,'nem dontetlen meccsek'!P$2:P$217,0)/10)+1</f>
        <v>16</v>
      </c>
      <c r="Q25" s="15">
        <f>INT(RANK('nem dontetlen meccsek'!Q25,'nem dontetlen meccsek'!Q$2:Q$217,0)/10)+1</f>
        <v>18</v>
      </c>
      <c r="R25" s="15">
        <f>INT(RANK('nem dontetlen meccsek'!R25,'nem dontetlen meccsek'!R$2:R$217,0)/10)+1</f>
        <v>6</v>
      </c>
      <c r="S25" s="15">
        <f>INT(RANK('nem dontetlen meccsek'!S25,'nem dontetlen meccsek'!S$2:S$217,0)/10)+1</f>
        <v>17</v>
      </c>
      <c r="T25" s="15">
        <f>INT(RANK('nem dontetlen meccsek'!T25,'nem dontetlen meccsek'!T$2:T$217,0)/10)+1</f>
        <v>8</v>
      </c>
      <c r="U25" s="15">
        <f t="shared" si="2"/>
        <v>20</v>
      </c>
      <c r="V25" s="15">
        <f t="shared" si="3"/>
        <v>14</v>
      </c>
      <c r="W25" s="15">
        <f t="shared" si="4"/>
        <v>19</v>
      </c>
      <c r="X25" s="15">
        <f t="shared" si="5"/>
        <v>16</v>
      </c>
      <c r="Y25" s="15">
        <f t="shared" si="6"/>
        <v>17</v>
      </c>
      <c r="Z25" s="15">
        <f t="shared" si="7"/>
        <v>18</v>
      </c>
      <c r="AA25" s="15">
        <f t="shared" si="8"/>
        <v>3</v>
      </c>
      <c r="AB25" s="15">
        <f t="shared" si="9"/>
        <v>8</v>
      </c>
      <c r="AC25" s="15">
        <f t="shared" si="10"/>
        <v>4</v>
      </c>
      <c r="AD25" s="15">
        <f t="shared" si="11"/>
        <v>7</v>
      </c>
      <c r="AE25" s="15">
        <f t="shared" si="12"/>
        <v>7</v>
      </c>
      <c r="AF25" s="15">
        <f t="shared" si="13"/>
        <v>5</v>
      </c>
      <c r="AG25" s="15">
        <f t="shared" si="14"/>
        <v>17</v>
      </c>
      <c r="AH25" s="15">
        <f t="shared" si="15"/>
        <v>6</v>
      </c>
      <c r="AI25" s="15">
        <f t="shared" si="16"/>
        <v>13000</v>
      </c>
      <c r="AJ25" s="15">
        <f t="shared" si="1"/>
        <v>3</v>
      </c>
      <c r="AK25">
        <f>(szimulator!AE297-10000)/1000</f>
        <v>1.8285</v>
      </c>
      <c r="AL25" t="b">
        <f t="shared" si="17"/>
        <v>1</v>
      </c>
    </row>
    <row r="26" spans="1:38" x14ac:dyDescent="0.25">
      <c r="A26" t="s">
        <v>36</v>
      </c>
      <c r="B26" t="s">
        <v>2</v>
      </c>
      <c r="C26">
        <v>1</v>
      </c>
      <c r="D26">
        <v>0</v>
      </c>
      <c r="E26" t="s">
        <v>309</v>
      </c>
      <c r="F26" s="15">
        <f>INT(RANK('nem dontetlen meccsek'!F26,'nem dontetlen meccsek'!F$2:F$217,0)/10)+1</f>
        <v>18</v>
      </c>
      <c r="G26" s="15">
        <f>INT(RANK('nem dontetlen meccsek'!G26,'nem dontetlen meccsek'!G$2:G$217,0)/10)+1</f>
        <v>16</v>
      </c>
      <c r="H26" s="15">
        <f>INT(RANK('nem dontetlen meccsek'!H26,'nem dontetlen meccsek'!H$2:H$217,0)/10)+1</f>
        <v>17</v>
      </c>
      <c r="I26" s="15">
        <f>INT(RANK('nem dontetlen meccsek'!I26,'nem dontetlen meccsek'!I$2:I$217,0)/10)+1</f>
        <v>15</v>
      </c>
      <c r="J26" s="15">
        <f>INT(RANK('nem dontetlen meccsek'!J26,'nem dontetlen meccsek'!J$2:J$217,0)/10)+1</f>
        <v>16</v>
      </c>
      <c r="K26" s="15">
        <f>INT(RANK('nem dontetlen meccsek'!K26,'nem dontetlen meccsek'!K$2:K$217,0)/10)+1</f>
        <v>15</v>
      </c>
      <c r="L26" s="15">
        <f>INT(RANK('nem dontetlen meccsek'!L26,'nem dontetlen meccsek'!L$2:L$217,0)/10)+1</f>
        <v>5</v>
      </c>
      <c r="M26" s="15">
        <f>INT(RANK('nem dontetlen meccsek'!M26,'nem dontetlen meccsek'!M$2:M$217,0)/10)+1</f>
        <v>7</v>
      </c>
      <c r="N26" s="15">
        <f>INT(RANK('nem dontetlen meccsek'!N26,'nem dontetlen meccsek'!N$2:N$217,0)/10)+1</f>
        <v>6</v>
      </c>
      <c r="O26" s="15">
        <f>INT(RANK('nem dontetlen meccsek'!O26,'nem dontetlen meccsek'!O$2:O$217,0)/10)+1</f>
        <v>8</v>
      </c>
      <c r="P26" s="15">
        <f>INT(RANK('nem dontetlen meccsek'!P26,'nem dontetlen meccsek'!P$2:P$217,0)/10)+1</f>
        <v>6</v>
      </c>
      <c r="Q26" s="15">
        <f>INT(RANK('nem dontetlen meccsek'!Q26,'nem dontetlen meccsek'!Q$2:Q$217,0)/10)+1</f>
        <v>9</v>
      </c>
      <c r="R26" s="15">
        <f>INT(RANK('nem dontetlen meccsek'!R26,'nem dontetlen meccsek'!R$2:R$217,0)/10)+1</f>
        <v>16</v>
      </c>
      <c r="S26" s="15">
        <f>INT(RANK('nem dontetlen meccsek'!S26,'nem dontetlen meccsek'!S$2:S$217,0)/10)+1</f>
        <v>7</v>
      </c>
      <c r="T26" s="15">
        <f>INT(RANK('nem dontetlen meccsek'!T26,'nem dontetlen meccsek'!T$2:T$217,0)/10)+1</f>
        <v>12</v>
      </c>
      <c r="U26" s="15">
        <f t="shared" si="2"/>
        <v>5</v>
      </c>
      <c r="V26" s="15">
        <f t="shared" si="3"/>
        <v>7</v>
      </c>
      <c r="W26" s="15">
        <f t="shared" si="4"/>
        <v>6</v>
      </c>
      <c r="X26" s="15">
        <f t="shared" si="5"/>
        <v>8</v>
      </c>
      <c r="Y26" s="15">
        <f t="shared" si="6"/>
        <v>7</v>
      </c>
      <c r="Z26" s="15">
        <f t="shared" si="7"/>
        <v>8</v>
      </c>
      <c r="AA26" s="15">
        <f t="shared" si="8"/>
        <v>18</v>
      </c>
      <c r="AB26" s="15">
        <f t="shared" si="9"/>
        <v>16</v>
      </c>
      <c r="AC26" s="15">
        <f t="shared" si="10"/>
        <v>17</v>
      </c>
      <c r="AD26" s="15">
        <f t="shared" si="11"/>
        <v>15</v>
      </c>
      <c r="AE26" s="15">
        <f t="shared" si="12"/>
        <v>17</v>
      </c>
      <c r="AF26" s="15">
        <f t="shared" si="13"/>
        <v>14</v>
      </c>
      <c r="AG26" s="15">
        <f t="shared" si="14"/>
        <v>7</v>
      </c>
      <c r="AH26" s="15">
        <f t="shared" si="15"/>
        <v>16</v>
      </c>
      <c r="AI26" s="15">
        <f t="shared" si="16"/>
        <v>11000</v>
      </c>
      <c r="AJ26" s="15">
        <f t="shared" si="1"/>
        <v>1</v>
      </c>
      <c r="AK26">
        <f>(szimulator!AE298-10000)/1000</f>
        <v>6.8999999999996365E-3</v>
      </c>
      <c r="AL26" t="b">
        <f t="shared" si="17"/>
        <v>1</v>
      </c>
    </row>
    <row r="27" spans="1:38" x14ac:dyDescent="0.25">
      <c r="A27" t="s">
        <v>34</v>
      </c>
      <c r="B27" t="s">
        <v>11</v>
      </c>
      <c r="C27">
        <v>2</v>
      </c>
      <c r="D27">
        <v>3</v>
      </c>
      <c r="E27" t="s">
        <v>308</v>
      </c>
      <c r="F27" s="15">
        <f>INT(RANK('nem dontetlen meccsek'!F27,'nem dontetlen meccsek'!F$2:F$217,0)/10)+1</f>
        <v>15</v>
      </c>
      <c r="G27" s="15">
        <f>INT(RANK('nem dontetlen meccsek'!G27,'nem dontetlen meccsek'!G$2:G$217,0)/10)+1</f>
        <v>18</v>
      </c>
      <c r="H27" s="15">
        <f>INT(RANK('nem dontetlen meccsek'!H27,'nem dontetlen meccsek'!H$2:H$217,0)/10)+1</f>
        <v>18</v>
      </c>
      <c r="I27" s="15">
        <f>INT(RANK('nem dontetlen meccsek'!I27,'nem dontetlen meccsek'!I$2:I$217,0)/10)+1</f>
        <v>16</v>
      </c>
      <c r="J27" s="15">
        <f>INT(RANK('nem dontetlen meccsek'!J27,'nem dontetlen meccsek'!J$2:J$217,0)/10)+1</f>
        <v>17</v>
      </c>
      <c r="K27" s="15">
        <f>INT(RANK('nem dontetlen meccsek'!K27,'nem dontetlen meccsek'!K$2:K$217,0)/10)+1</f>
        <v>16</v>
      </c>
      <c r="L27" s="15">
        <f>INT(RANK('nem dontetlen meccsek'!L27,'nem dontetlen meccsek'!L$2:L$217,0)/10)+1</f>
        <v>8</v>
      </c>
      <c r="M27" s="15">
        <f>INT(RANK('nem dontetlen meccsek'!M27,'nem dontetlen meccsek'!M$2:M$217,0)/10)+1</f>
        <v>6</v>
      </c>
      <c r="N27" s="15">
        <f>INT(RANK('nem dontetlen meccsek'!N27,'nem dontetlen meccsek'!N$2:N$217,0)/10)+1</f>
        <v>5</v>
      </c>
      <c r="O27" s="15">
        <f>INT(RANK('nem dontetlen meccsek'!O27,'nem dontetlen meccsek'!O$2:O$217,0)/10)+1</f>
        <v>7</v>
      </c>
      <c r="P27" s="15">
        <f>INT(RANK('nem dontetlen meccsek'!P27,'nem dontetlen meccsek'!P$2:P$217,0)/10)+1</f>
        <v>6</v>
      </c>
      <c r="Q27" s="15">
        <f>INT(RANK('nem dontetlen meccsek'!Q27,'nem dontetlen meccsek'!Q$2:Q$217,0)/10)+1</f>
        <v>7</v>
      </c>
      <c r="R27" s="15">
        <f>INT(RANK('nem dontetlen meccsek'!R27,'nem dontetlen meccsek'!R$2:R$217,0)/10)+1</f>
        <v>17</v>
      </c>
      <c r="S27" s="15">
        <f>INT(RANK('nem dontetlen meccsek'!S27,'nem dontetlen meccsek'!S$2:S$217,0)/10)+1</f>
        <v>7</v>
      </c>
      <c r="T27" s="15">
        <f>INT(RANK('nem dontetlen meccsek'!T27,'nem dontetlen meccsek'!T$2:T$217,0)/10)+1</f>
        <v>14</v>
      </c>
      <c r="U27" s="15">
        <f t="shared" si="2"/>
        <v>8</v>
      </c>
      <c r="V27" s="15">
        <f t="shared" si="3"/>
        <v>5</v>
      </c>
      <c r="W27" s="15">
        <f t="shared" si="4"/>
        <v>5</v>
      </c>
      <c r="X27" s="15">
        <f t="shared" si="5"/>
        <v>7</v>
      </c>
      <c r="Y27" s="15">
        <f t="shared" si="6"/>
        <v>6</v>
      </c>
      <c r="Z27" s="15">
        <f t="shared" si="7"/>
        <v>7</v>
      </c>
      <c r="AA27" s="15">
        <f t="shared" si="8"/>
        <v>15</v>
      </c>
      <c r="AB27" s="15">
        <f t="shared" si="9"/>
        <v>17</v>
      </c>
      <c r="AC27" s="15">
        <f t="shared" si="10"/>
        <v>18</v>
      </c>
      <c r="AD27" s="15">
        <f t="shared" si="11"/>
        <v>16</v>
      </c>
      <c r="AE27" s="15">
        <f t="shared" si="12"/>
        <v>17</v>
      </c>
      <c r="AF27" s="15">
        <f t="shared" si="13"/>
        <v>16</v>
      </c>
      <c r="AG27" s="15">
        <f t="shared" si="14"/>
        <v>6</v>
      </c>
      <c r="AH27" s="15">
        <f t="shared" si="15"/>
        <v>16</v>
      </c>
      <c r="AI27" s="15">
        <f t="shared" si="16"/>
        <v>9000</v>
      </c>
      <c r="AJ27" s="15">
        <f t="shared" si="1"/>
        <v>-1</v>
      </c>
      <c r="AK27">
        <f>(szimulator!AE299-10000)/1000</f>
        <v>-0.91120000000000068</v>
      </c>
      <c r="AL27" t="b">
        <f t="shared" si="17"/>
        <v>1</v>
      </c>
    </row>
    <row r="28" spans="1:38" x14ac:dyDescent="0.25">
      <c r="A28" t="s">
        <v>7</v>
      </c>
      <c r="B28" t="s">
        <v>9</v>
      </c>
      <c r="C28">
        <v>3</v>
      </c>
      <c r="D28">
        <v>0</v>
      </c>
      <c r="E28" t="s">
        <v>309</v>
      </c>
      <c r="F28" s="15">
        <f>INT(RANK('nem dontetlen meccsek'!F28,'nem dontetlen meccsek'!F$2:F$217,0)/10)+1</f>
        <v>3</v>
      </c>
      <c r="G28" s="15">
        <f>INT(RANK('nem dontetlen meccsek'!G28,'nem dontetlen meccsek'!G$2:G$217,0)/10)+1</f>
        <v>2</v>
      </c>
      <c r="H28" s="15">
        <f>INT(RANK('nem dontetlen meccsek'!H28,'nem dontetlen meccsek'!H$2:H$217,0)/10)+1</f>
        <v>1</v>
      </c>
      <c r="I28" s="15">
        <f>INT(RANK('nem dontetlen meccsek'!I28,'nem dontetlen meccsek'!I$2:I$217,0)/10)+1</f>
        <v>1</v>
      </c>
      <c r="J28" s="15">
        <f>INT(RANK('nem dontetlen meccsek'!J28,'nem dontetlen meccsek'!J$2:J$217,0)/10)+1</f>
        <v>1</v>
      </c>
      <c r="K28" s="15">
        <f>INT(RANK('nem dontetlen meccsek'!K28,'nem dontetlen meccsek'!K$2:K$217,0)/10)+1</f>
        <v>3</v>
      </c>
      <c r="L28" s="15">
        <f>INT(RANK('nem dontetlen meccsek'!L28,'nem dontetlen meccsek'!L$2:L$217,0)/10)+1</f>
        <v>19</v>
      </c>
      <c r="M28" s="15">
        <f>INT(RANK('nem dontetlen meccsek'!M28,'nem dontetlen meccsek'!M$2:M$217,0)/10)+1</f>
        <v>21</v>
      </c>
      <c r="N28" s="15">
        <f>INT(RANK('nem dontetlen meccsek'!N28,'nem dontetlen meccsek'!N$2:N$217,0)/10)+1</f>
        <v>22</v>
      </c>
      <c r="O28" s="15">
        <f>INT(RANK('nem dontetlen meccsek'!O28,'nem dontetlen meccsek'!O$2:O$217,0)/10)+1</f>
        <v>22</v>
      </c>
      <c r="P28" s="15">
        <f>INT(RANK('nem dontetlen meccsek'!P28,'nem dontetlen meccsek'!P$2:P$217,0)/10)+1</f>
        <v>22</v>
      </c>
      <c r="Q28" s="15">
        <f>INT(RANK('nem dontetlen meccsek'!Q28,'nem dontetlen meccsek'!Q$2:Q$217,0)/10)+1</f>
        <v>21</v>
      </c>
      <c r="R28" s="15">
        <f>INT(RANK('nem dontetlen meccsek'!R28,'nem dontetlen meccsek'!R$2:R$217,0)/10)+1</f>
        <v>1</v>
      </c>
      <c r="S28" s="15">
        <f>INT(RANK('nem dontetlen meccsek'!S28,'nem dontetlen meccsek'!S$2:S$217,0)/10)+1</f>
        <v>22</v>
      </c>
      <c r="T28" s="15">
        <f>INT(RANK('nem dontetlen meccsek'!T28,'nem dontetlen meccsek'!T$2:T$217,0)/10)+1</f>
        <v>2</v>
      </c>
      <c r="U28" s="15">
        <f t="shared" si="2"/>
        <v>20</v>
      </c>
      <c r="V28" s="15">
        <f t="shared" si="3"/>
        <v>21</v>
      </c>
      <c r="W28" s="15">
        <f t="shared" si="4"/>
        <v>22</v>
      </c>
      <c r="X28" s="15">
        <f t="shared" si="5"/>
        <v>22</v>
      </c>
      <c r="Y28" s="15">
        <f t="shared" si="6"/>
        <v>22</v>
      </c>
      <c r="Z28" s="15">
        <f t="shared" si="7"/>
        <v>20</v>
      </c>
      <c r="AA28" s="15">
        <f t="shared" si="8"/>
        <v>4</v>
      </c>
      <c r="AB28" s="15">
        <f t="shared" si="9"/>
        <v>2</v>
      </c>
      <c r="AC28" s="15">
        <f t="shared" si="10"/>
        <v>1</v>
      </c>
      <c r="AD28" s="15">
        <f t="shared" si="11"/>
        <v>1</v>
      </c>
      <c r="AE28" s="15">
        <f t="shared" si="12"/>
        <v>1</v>
      </c>
      <c r="AF28" s="15">
        <f t="shared" si="13"/>
        <v>2</v>
      </c>
      <c r="AG28" s="15">
        <f t="shared" si="14"/>
        <v>22</v>
      </c>
      <c r="AH28" s="15">
        <f t="shared" si="15"/>
        <v>1</v>
      </c>
      <c r="AI28" s="15">
        <f t="shared" si="16"/>
        <v>13000</v>
      </c>
      <c r="AJ28" s="15">
        <f t="shared" si="1"/>
        <v>3</v>
      </c>
      <c r="AK28">
        <f>(szimulator!AE300-10000)/1000</f>
        <v>1.8285</v>
      </c>
      <c r="AL28" t="b">
        <f t="shared" si="17"/>
        <v>1</v>
      </c>
    </row>
    <row r="29" spans="1:38" x14ac:dyDescent="0.25">
      <c r="A29" t="s">
        <v>10</v>
      </c>
      <c r="B29" t="s">
        <v>2</v>
      </c>
      <c r="C29">
        <v>1</v>
      </c>
      <c r="D29">
        <v>0</v>
      </c>
      <c r="E29" t="s">
        <v>309</v>
      </c>
      <c r="F29" s="15">
        <f>INT(RANK('nem dontetlen meccsek'!F29,'nem dontetlen meccsek'!F$2:F$217,0)/10)+1</f>
        <v>14</v>
      </c>
      <c r="G29" s="15">
        <f>INT(RANK('nem dontetlen meccsek'!G29,'nem dontetlen meccsek'!G$2:G$217,0)/10)+1</f>
        <v>5</v>
      </c>
      <c r="H29" s="15">
        <f>INT(RANK('nem dontetlen meccsek'!H29,'nem dontetlen meccsek'!H$2:H$217,0)/10)+1</f>
        <v>5</v>
      </c>
      <c r="I29" s="15">
        <f>INT(RANK('nem dontetlen meccsek'!I29,'nem dontetlen meccsek'!I$2:I$217,0)/10)+1</f>
        <v>8</v>
      </c>
      <c r="J29" s="15">
        <f>INT(RANK('nem dontetlen meccsek'!J29,'nem dontetlen meccsek'!J$2:J$217,0)/10)+1</f>
        <v>6</v>
      </c>
      <c r="K29" s="15">
        <f>INT(RANK('nem dontetlen meccsek'!K29,'nem dontetlen meccsek'!K$2:K$217,0)/10)+1</f>
        <v>5</v>
      </c>
      <c r="L29" s="15">
        <f>INT(RANK('nem dontetlen meccsek'!L29,'nem dontetlen meccsek'!L$2:L$217,0)/10)+1</f>
        <v>9</v>
      </c>
      <c r="M29" s="15">
        <f>INT(RANK('nem dontetlen meccsek'!M29,'nem dontetlen meccsek'!M$2:M$217,0)/10)+1</f>
        <v>19</v>
      </c>
      <c r="N29" s="15">
        <f>INT(RANK('nem dontetlen meccsek'!N29,'nem dontetlen meccsek'!N$2:N$217,0)/10)+1</f>
        <v>18</v>
      </c>
      <c r="O29" s="15">
        <f>INT(RANK('nem dontetlen meccsek'!O29,'nem dontetlen meccsek'!O$2:O$217,0)/10)+1</f>
        <v>15</v>
      </c>
      <c r="P29" s="15">
        <f>INT(RANK('nem dontetlen meccsek'!P29,'nem dontetlen meccsek'!P$2:P$217,0)/10)+1</f>
        <v>16</v>
      </c>
      <c r="Q29" s="15">
        <f>INT(RANK('nem dontetlen meccsek'!Q29,'nem dontetlen meccsek'!Q$2:Q$217,0)/10)+1</f>
        <v>19</v>
      </c>
      <c r="R29" s="15">
        <f>INT(RANK('nem dontetlen meccsek'!R29,'nem dontetlen meccsek'!R$2:R$217,0)/10)+1</f>
        <v>7</v>
      </c>
      <c r="S29" s="15">
        <f>INT(RANK('nem dontetlen meccsek'!S29,'nem dontetlen meccsek'!S$2:S$217,0)/10)+1</f>
        <v>17</v>
      </c>
      <c r="T29" s="15">
        <f>INT(RANK('nem dontetlen meccsek'!T29,'nem dontetlen meccsek'!T$2:T$217,0)/10)+1</f>
        <v>16</v>
      </c>
      <c r="U29" s="15">
        <f t="shared" si="2"/>
        <v>9</v>
      </c>
      <c r="V29" s="15">
        <f t="shared" si="3"/>
        <v>18</v>
      </c>
      <c r="W29" s="15">
        <f t="shared" si="4"/>
        <v>18</v>
      </c>
      <c r="X29" s="15">
        <f t="shared" si="5"/>
        <v>15</v>
      </c>
      <c r="Y29" s="15">
        <f t="shared" si="6"/>
        <v>17</v>
      </c>
      <c r="Z29" s="15">
        <f t="shared" si="7"/>
        <v>18</v>
      </c>
      <c r="AA29" s="15">
        <f t="shared" si="8"/>
        <v>14</v>
      </c>
      <c r="AB29" s="15">
        <f t="shared" si="9"/>
        <v>4</v>
      </c>
      <c r="AC29" s="15">
        <f t="shared" si="10"/>
        <v>5</v>
      </c>
      <c r="AD29" s="15">
        <f t="shared" si="11"/>
        <v>8</v>
      </c>
      <c r="AE29" s="15">
        <f t="shared" si="12"/>
        <v>7</v>
      </c>
      <c r="AF29" s="15">
        <f t="shared" si="13"/>
        <v>4</v>
      </c>
      <c r="AG29" s="15">
        <f t="shared" si="14"/>
        <v>16</v>
      </c>
      <c r="AH29" s="15">
        <f t="shared" si="15"/>
        <v>6</v>
      </c>
      <c r="AI29" s="15">
        <f t="shared" si="16"/>
        <v>11000</v>
      </c>
      <c r="AJ29" s="15">
        <f t="shared" si="1"/>
        <v>1</v>
      </c>
      <c r="AK29">
        <f>(szimulator!AE301-10000)/1000</f>
        <v>0.91410000000000036</v>
      </c>
      <c r="AL29" t="b">
        <f t="shared" si="17"/>
        <v>1</v>
      </c>
    </row>
    <row r="30" spans="1:38" x14ac:dyDescent="0.25">
      <c r="A30" t="s">
        <v>1</v>
      </c>
      <c r="B30" t="s">
        <v>35</v>
      </c>
      <c r="C30">
        <v>3</v>
      </c>
      <c r="D30">
        <v>1</v>
      </c>
      <c r="E30" t="s">
        <v>309</v>
      </c>
      <c r="F30" s="15">
        <f>INT(RANK('nem dontetlen meccsek'!F30,'nem dontetlen meccsek'!F$2:F$217,0)/10)+1</f>
        <v>8</v>
      </c>
      <c r="G30" s="15">
        <f>INT(RANK('nem dontetlen meccsek'!G30,'nem dontetlen meccsek'!G$2:G$217,0)/10)+1</f>
        <v>11</v>
      </c>
      <c r="H30" s="15">
        <f>INT(RANK('nem dontetlen meccsek'!H30,'nem dontetlen meccsek'!H$2:H$217,0)/10)+1</f>
        <v>10</v>
      </c>
      <c r="I30" s="15">
        <f>INT(RANK('nem dontetlen meccsek'!I30,'nem dontetlen meccsek'!I$2:I$217,0)/10)+1</f>
        <v>10</v>
      </c>
      <c r="J30" s="15">
        <f>INT(RANK('nem dontetlen meccsek'!J30,'nem dontetlen meccsek'!J$2:J$217,0)/10)+1</f>
        <v>5</v>
      </c>
      <c r="K30" s="15">
        <f>INT(RANK('nem dontetlen meccsek'!K30,'nem dontetlen meccsek'!K$2:K$217,0)/10)+1</f>
        <v>14</v>
      </c>
      <c r="L30" s="15">
        <f>INT(RANK('nem dontetlen meccsek'!L30,'nem dontetlen meccsek'!L$2:L$217,0)/10)+1</f>
        <v>15</v>
      </c>
      <c r="M30" s="15">
        <f>INT(RANK('nem dontetlen meccsek'!M30,'nem dontetlen meccsek'!M$2:M$217,0)/10)+1</f>
        <v>13</v>
      </c>
      <c r="N30" s="15">
        <f>INT(RANK('nem dontetlen meccsek'!N30,'nem dontetlen meccsek'!N$2:N$217,0)/10)+1</f>
        <v>13</v>
      </c>
      <c r="O30" s="15">
        <f>INT(RANK('nem dontetlen meccsek'!O30,'nem dontetlen meccsek'!O$2:O$217,0)/10)+1</f>
        <v>13</v>
      </c>
      <c r="P30" s="15">
        <f>INT(RANK('nem dontetlen meccsek'!P30,'nem dontetlen meccsek'!P$2:P$217,0)/10)+1</f>
        <v>18</v>
      </c>
      <c r="Q30" s="15">
        <f>INT(RANK('nem dontetlen meccsek'!Q30,'nem dontetlen meccsek'!Q$2:Q$217,0)/10)+1</f>
        <v>9</v>
      </c>
      <c r="R30" s="15">
        <f>INT(RANK('nem dontetlen meccsek'!R30,'nem dontetlen meccsek'!R$2:R$217,0)/10)+1</f>
        <v>10</v>
      </c>
      <c r="S30" s="15">
        <f>INT(RANK('nem dontetlen meccsek'!S30,'nem dontetlen meccsek'!S$2:S$217,0)/10)+1</f>
        <v>13</v>
      </c>
      <c r="T30" s="15">
        <f>INT(RANK('nem dontetlen meccsek'!T30,'nem dontetlen meccsek'!T$2:T$217,0)/10)+1</f>
        <v>9</v>
      </c>
      <c r="U30" s="15">
        <f t="shared" si="2"/>
        <v>15</v>
      </c>
      <c r="V30" s="15">
        <f t="shared" si="3"/>
        <v>12</v>
      </c>
      <c r="W30" s="15">
        <f t="shared" si="4"/>
        <v>13</v>
      </c>
      <c r="X30" s="15">
        <f t="shared" si="5"/>
        <v>13</v>
      </c>
      <c r="Y30" s="15">
        <f t="shared" si="6"/>
        <v>18</v>
      </c>
      <c r="Z30" s="15">
        <f t="shared" si="7"/>
        <v>9</v>
      </c>
      <c r="AA30" s="15">
        <f t="shared" si="8"/>
        <v>8</v>
      </c>
      <c r="AB30" s="15">
        <f t="shared" si="9"/>
        <v>10</v>
      </c>
      <c r="AC30" s="15">
        <f t="shared" si="10"/>
        <v>10</v>
      </c>
      <c r="AD30" s="15">
        <f t="shared" si="11"/>
        <v>10</v>
      </c>
      <c r="AE30" s="15">
        <f t="shared" si="12"/>
        <v>5</v>
      </c>
      <c r="AF30" s="15">
        <f t="shared" si="13"/>
        <v>14</v>
      </c>
      <c r="AG30" s="15">
        <f t="shared" si="14"/>
        <v>13</v>
      </c>
      <c r="AH30" s="15">
        <f t="shared" si="15"/>
        <v>10</v>
      </c>
      <c r="AI30" s="15">
        <f t="shared" si="16"/>
        <v>12000</v>
      </c>
      <c r="AJ30" s="15">
        <f t="shared" si="1"/>
        <v>2</v>
      </c>
      <c r="AK30">
        <f>(szimulator!AE302-10000)/1000</f>
        <v>1.2616000000000003</v>
      </c>
      <c r="AL30" t="b">
        <f t="shared" si="17"/>
        <v>1</v>
      </c>
    </row>
    <row r="31" spans="1:38" x14ac:dyDescent="0.25">
      <c r="A31" t="s">
        <v>32</v>
      </c>
      <c r="B31" t="s">
        <v>5</v>
      </c>
      <c r="C31">
        <v>2</v>
      </c>
      <c r="D31">
        <v>0</v>
      </c>
      <c r="E31" t="s">
        <v>309</v>
      </c>
      <c r="F31" s="15">
        <f>INT(RANK('nem dontetlen meccsek'!F31,'nem dontetlen meccsek'!F$2:F$217,0)/10)+1</f>
        <v>2</v>
      </c>
      <c r="G31" s="15">
        <f>INT(RANK('nem dontetlen meccsek'!G31,'nem dontetlen meccsek'!G$2:G$217,0)/10)+1</f>
        <v>14</v>
      </c>
      <c r="H31" s="15">
        <f>INT(RANK('nem dontetlen meccsek'!H31,'nem dontetlen meccsek'!H$2:H$217,0)/10)+1</f>
        <v>3</v>
      </c>
      <c r="I31" s="15">
        <f>INT(RANK('nem dontetlen meccsek'!I31,'nem dontetlen meccsek'!I$2:I$217,0)/10)+1</f>
        <v>7</v>
      </c>
      <c r="J31" s="15">
        <f>INT(RANK('nem dontetlen meccsek'!J31,'nem dontetlen meccsek'!J$2:J$217,0)/10)+1</f>
        <v>3</v>
      </c>
      <c r="K31" s="15">
        <f>INT(RANK('nem dontetlen meccsek'!K31,'nem dontetlen meccsek'!K$2:K$217,0)/10)+1</f>
        <v>8</v>
      </c>
      <c r="L31" s="15">
        <f>INT(RANK('nem dontetlen meccsek'!L31,'nem dontetlen meccsek'!L$2:L$217,0)/10)+1</f>
        <v>21</v>
      </c>
      <c r="M31" s="15">
        <f>INT(RANK('nem dontetlen meccsek'!M31,'nem dontetlen meccsek'!M$2:M$217,0)/10)+1</f>
        <v>9</v>
      </c>
      <c r="N31" s="15">
        <f>INT(RANK('nem dontetlen meccsek'!N31,'nem dontetlen meccsek'!N$2:N$217,0)/10)+1</f>
        <v>19</v>
      </c>
      <c r="O31" s="15">
        <f>INT(RANK('nem dontetlen meccsek'!O31,'nem dontetlen meccsek'!O$2:O$217,0)/10)+1</f>
        <v>16</v>
      </c>
      <c r="P31" s="15">
        <f>INT(RANK('nem dontetlen meccsek'!P31,'nem dontetlen meccsek'!P$2:P$217,0)/10)+1</f>
        <v>20</v>
      </c>
      <c r="Q31" s="15">
        <f>INT(RANK('nem dontetlen meccsek'!Q31,'nem dontetlen meccsek'!Q$2:Q$217,0)/10)+1</f>
        <v>15</v>
      </c>
      <c r="R31" s="15">
        <f>INT(RANK('nem dontetlen meccsek'!R31,'nem dontetlen meccsek'!R$2:R$217,0)/10)+1</f>
        <v>5</v>
      </c>
      <c r="S31" s="15">
        <f>INT(RANK('nem dontetlen meccsek'!S31,'nem dontetlen meccsek'!S$2:S$217,0)/10)+1</f>
        <v>17</v>
      </c>
      <c r="T31" s="15">
        <f>INT(RANK('nem dontetlen meccsek'!T31,'nem dontetlen meccsek'!T$2:T$217,0)/10)+1</f>
        <v>3</v>
      </c>
      <c r="U31" s="15">
        <f t="shared" si="2"/>
        <v>21</v>
      </c>
      <c r="V31" s="15">
        <f t="shared" si="3"/>
        <v>9</v>
      </c>
      <c r="W31" s="15">
        <f t="shared" si="4"/>
        <v>20</v>
      </c>
      <c r="X31" s="15">
        <f t="shared" si="5"/>
        <v>16</v>
      </c>
      <c r="Y31" s="15">
        <f t="shared" si="6"/>
        <v>20</v>
      </c>
      <c r="Z31" s="15">
        <f t="shared" si="7"/>
        <v>15</v>
      </c>
      <c r="AA31" s="15">
        <f t="shared" si="8"/>
        <v>2</v>
      </c>
      <c r="AB31" s="15">
        <f t="shared" si="9"/>
        <v>14</v>
      </c>
      <c r="AC31" s="15">
        <f t="shared" si="10"/>
        <v>4</v>
      </c>
      <c r="AD31" s="15">
        <f t="shared" si="11"/>
        <v>7</v>
      </c>
      <c r="AE31" s="15">
        <f t="shared" si="12"/>
        <v>3</v>
      </c>
      <c r="AF31" s="15">
        <f t="shared" si="13"/>
        <v>8</v>
      </c>
      <c r="AG31" s="15">
        <f t="shared" si="14"/>
        <v>18</v>
      </c>
      <c r="AH31" s="15">
        <f t="shared" si="15"/>
        <v>6</v>
      </c>
      <c r="AI31" s="15">
        <f t="shared" si="16"/>
        <v>12000</v>
      </c>
      <c r="AJ31" s="15">
        <f t="shared" si="1"/>
        <v>2</v>
      </c>
      <c r="AK31">
        <f>(szimulator!AE303-10000)/1000</f>
        <v>1.0496000000000003</v>
      </c>
      <c r="AL31" t="b">
        <f t="shared" si="17"/>
        <v>1</v>
      </c>
    </row>
    <row r="32" spans="1:38" x14ac:dyDescent="0.25">
      <c r="A32" t="s">
        <v>5</v>
      </c>
      <c r="B32" t="s">
        <v>14</v>
      </c>
      <c r="C32">
        <v>0</v>
      </c>
      <c r="D32">
        <v>3</v>
      </c>
      <c r="E32" t="s">
        <v>308</v>
      </c>
      <c r="F32" s="15">
        <f>INT(RANK('nem dontetlen meccsek'!F32,'nem dontetlen meccsek'!F$2:F$217,0)/10)+1</f>
        <v>15</v>
      </c>
      <c r="G32" s="15">
        <f>INT(RANK('nem dontetlen meccsek'!G32,'nem dontetlen meccsek'!G$2:G$217,0)/10)+1</f>
        <v>13</v>
      </c>
      <c r="H32" s="15">
        <f>INT(RANK('nem dontetlen meccsek'!H32,'nem dontetlen meccsek'!H$2:H$217,0)/10)+1</f>
        <v>14</v>
      </c>
      <c r="I32" s="15">
        <f>INT(RANK('nem dontetlen meccsek'!I32,'nem dontetlen meccsek'!I$2:I$217,0)/10)+1</f>
        <v>15</v>
      </c>
      <c r="J32" s="15">
        <f>INT(RANK('nem dontetlen meccsek'!J32,'nem dontetlen meccsek'!J$2:J$217,0)/10)+1</f>
        <v>15</v>
      </c>
      <c r="K32" s="15">
        <f>INT(RANK('nem dontetlen meccsek'!K32,'nem dontetlen meccsek'!K$2:K$217,0)/10)+1</f>
        <v>12</v>
      </c>
      <c r="L32" s="15">
        <f>INT(RANK('nem dontetlen meccsek'!L32,'nem dontetlen meccsek'!L$2:L$217,0)/10)+1</f>
        <v>8</v>
      </c>
      <c r="M32" s="15">
        <f>INT(RANK('nem dontetlen meccsek'!M32,'nem dontetlen meccsek'!M$2:M$217,0)/10)+1</f>
        <v>11</v>
      </c>
      <c r="N32" s="15">
        <f>INT(RANK('nem dontetlen meccsek'!N32,'nem dontetlen meccsek'!N$2:N$217,0)/10)+1</f>
        <v>9</v>
      </c>
      <c r="O32" s="15">
        <f>INT(RANK('nem dontetlen meccsek'!O32,'nem dontetlen meccsek'!O$2:O$217,0)/10)+1</f>
        <v>7</v>
      </c>
      <c r="P32" s="15">
        <f>INT(RANK('nem dontetlen meccsek'!P32,'nem dontetlen meccsek'!P$2:P$217,0)/10)+1</f>
        <v>8</v>
      </c>
      <c r="Q32" s="15">
        <f>INT(RANK('nem dontetlen meccsek'!Q32,'nem dontetlen meccsek'!Q$2:Q$217,0)/10)+1</f>
        <v>11</v>
      </c>
      <c r="R32" s="15">
        <f>INT(RANK('nem dontetlen meccsek'!R32,'nem dontetlen meccsek'!R$2:R$217,0)/10)+1</f>
        <v>15</v>
      </c>
      <c r="S32" s="15">
        <f>INT(RANK('nem dontetlen meccsek'!S32,'nem dontetlen meccsek'!S$2:S$217,0)/10)+1</f>
        <v>8</v>
      </c>
      <c r="T32" s="15">
        <f>INT(RANK('nem dontetlen meccsek'!T32,'nem dontetlen meccsek'!T$2:T$217,0)/10)+1</f>
        <v>15</v>
      </c>
      <c r="U32" s="15">
        <f t="shared" si="2"/>
        <v>8</v>
      </c>
      <c r="V32" s="15">
        <f t="shared" si="3"/>
        <v>10</v>
      </c>
      <c r="W32" s="15">
        <f t="shared" si="4"/>
        <v>9</v>
      </c>
      <c r="X32" s="15">
        <f t="shared" si="5"/>
        <v>8</v>
      </c>
      <c r="Y32" s="15">
        <f t="shared" si="6"/>
        <v>8</v>
      </c>
      <c r="Z32" s="15">
        <f t="shared" si="7"/>
        <v>11</v>
      </c>
      <c r="AA32" s="15">
        <f t="shared" si="8"/>
        <v>15</v>
      </c>
      <c r="AB32" s="15">
        <f t="shared" si="9"/>
        <v>12</v>
      </c>
      <c r="AC32" s="15">
        <f t="shared" si="10"/>
        <v>14</v>
      </c>
      <c r="AD32" s="15">
        <f t="shared" si="11"/>
        <v>16</v>
      </c>
      <c r="AE32" s="15">
        <f t="shared" si="12"/>
        <v>15</v>
      </c>
      <c r="AF32" s="15">
        <f t="shared" si="13"/>
        <v>12</v>
      </c>
      <c r="AG32" s="15">
        <f t="shared" si="14"/>
        <v>8</v>
      </c>
      <c r="AH32" s="15">
        <f t="shared" si="15"/>
        <v>15</v>
      </c>
      <c r="AI32" s="15">
        <f t="shared" si="16"/>
        <v>7000</v>
      </c>
      <c r="AJ32" s="15">
        <f t="shared" si="1"/>
        <v>-3</v>
      </c>
      <c r="AK32">
        <f>(szimulator!AE304-10000)/1000</f>
        <v>-0.15960000000000035</v>
      </c>
      <c r="AL32" t="b">
        <f t="shared" si="17"/>
        <v>1</v>
      </c>
    </row>
    <row r="33" spans="1:38" x14ac:dyDescent="0.25">
      <c r="A33" t="s">
        <v>36</v>
      </c>
      <c r="B33" t="s">
        <v>13</v>
      </c>
      <c r="C33">
        <v>1</v>
      </c>
      <c r="D33">
        <v>0</v>
      </c>
      <c r="E33" t="s">
        <v>309</v>
      </c>
      <c r="F33" s="15">
        <f>INT(RANK('nem dontetlen meccsek'!F33,'nem dontetlen meccsek'!F$2:F$217,0)/10)+1</f>
        <v>22</v>
      </c>
      <c r="G33" s="15">
        <f>INT(RANK('nem dontetlen meccsek'!G33,'nem dontetlen meccsek'!G$2:G$217,0)/10)+1</f>
        <v>19</v>
      </c>
      <c r="H33" s="15">
        <f>INT(RANK('nem dontetlen meccsek'!H33,'nem dontetlen meccsek'!H$2:H$217,0)/10)+1</f>
        <v>21</v>
      </c>
      <c r="I33" s="15">
        <f>INT(RANK('nem dontetlen meccsek'!I33,'nem dontetlen meccsek'!I$2:I$217,0)/10)+1</f>
        <v>21</v>
      </c>
      <c r="J33" s="15">
        <f>INT(RANK('nem dontetlen meccsek'!J33,'nem dontetlen meccsek'!J$2:J$217,0)/10)+1</f>
        <v>21</v>
      </c>
      <c r="K33" s="15">
        <f>INT(RANK('nem dontetlen meccsek'!K33,'nem dontetlen meccsek'!K$2:K$217,0)/10)+1</f>
        <v>20</v>
      </c>
      <c r="L33" s="15">
        <f>INT(RANK('nem dontetlen meccsek'!L33,'nem dontetlen meccsek'!L$2:L$217,0)/10)+1</f>
        <v>1</v>
      </c>
      <c r="M33" s="15">
        <f>INT(RANK('nem dontetlen meccsek'!M33,'nem dontetlen meccsek'!M$2:M$217,0)/10)+1</f>
        <v>5</v>
      </c>
      <c r="N33" s="15">
        <f>INT(RANK('nem dontetlen meccsek'!N33,'nem dontetlen meccsek'!N$2:N$217,0)/10)+1</f>
        <v>1</v>
      </c>
      <c r="O33" s="15">
        <f>INT(RANK('nem dontetlen meccsek'!O33,'nem dontetlen meccsek'!O$2:O$217,0)/10)+1</f>
        <v>2</v>
      </c>
      <c r="P33" s="15">
        <f>INT(RANK('nem dontetlen meccsek'!P33,'nem dontetlen meccsek'!P$2:P$217,0)/10)+1</f>
        <v>2</v>
      </c>
      <c r="Q33" s="15">
        <f>INT(RANK('nem dontetlen meccsek'!Q33,'nem dontetlen meccsek'!Q$2:Q$217,0)/10)+1</f>
        <v>4</v>
      </c>
      <c r="R33" s="15">
        <f>INT(RANK('nem dontetlen meccsek'!R33,'nem dontetlen meccsek'!R$2:R$217,0)/10)+1</f>
        <v>20</v>
      </c>
      <c r="S33" s="15">
        <f>INT(RANK('nem dontetlen meccsek'!S33,'nem dontetlen meccsek'!S$2:S$217,0)/10)+1</f>
        <v>2</v>
      </c>
      <c r="T33" s="15">
        <f>INT(RANK('nem dontetlen meccsek'!T33,'nem dontetlen meccsek'!T$2:T$217,0)/10)+1</f>
        <v>3</v>
      </c>
      <c r="U33" s="15">
        <f t="shared" si="2"/>
        <v>1</v>
      </c>
      <c r="V33" s="15">
        <f t="shared" si="3"/>
        <v>4</v>
      </c>
      <c r="W33" s="15">
        <f t="shared" si="4"/>
        <v>2</v>
      </c>
      <c r="X33" s="15">
        <f t="shared" si="5"/>
        <v>2</v>
      </c>
      <c r="Y33" s="15">
        <f t="shared" si="6"/>
        <v>2</v>
      </c>
      <c r="Z33" s="15">
        <f t="shared" si="7"/>
        <v>3</v>
      </c>
      <c r="AA33" s="15">
        <f t="shared" si="8"/>
        <v>22</v>
      </c>
      <c r="AB33" s="15">
        <f t="shared" si="9"/>
        <v>18</v>
      </c>
      <c r="AC33" s="15">
        <f t="shared" si="10"/>
        <v>22</v>
      </c>
      <c r="AD33" s="15">
        <f t="shared" si="11"/>
        <v>21</v>
      </c>
      <c r="AE33" s="15">
        <f t="shared" si="12"/>
        <v>21</v>
      </c>
      <c r="AF33" s="15">
        <f t="shared" si="13"/>
        <v>19</v>
      </c>
      <c r="AG33" s="15">
        <f t="shared" si="14"/>
        <v>3</v>
      </c>
      <c r="AH33" s="15">
        <f t="shared" si="15"/>
        <v>21</v>
      </c>
      <c r="AI33" s="15">
        <f t="shared" si="16"/>
        <v>11000</v>
      </c>
      <c r="AJ33" s="15">
        <f t="shared" si="1"/>
        <v>1</v>
      </c>
      <c r="AK33">
        <f>(szimulator!AE305-10000)/1000</f>
        <v>8.0600000000000366E-2</v>
      </c>
      <c r="AL33" t="b">
        <f t="shared" si="17"/>
        <v>1</v>
      </c>
    </row>
    <row r="34" spans="1:38" x14ac:dyDescent="0.25">
      <c r="A34" t="s">
        <v>6</v>
      </c>
      <c r="B34" t="s">
        <v>8</v>
      </c>
      <c r="C34">
        <v>2</v>
      </c>
      <c r="D34">
        <v>0</v>
      </c>
      <c r="E34" t="s">
        <v>309</v>
      </c>
      <c r="F34" s="15">
        <f>INT(RANK('nem dontetlen meccsek'!F34,'nem dontetlen meccsek'!F$2:F$217,0)/10)+1</f>
        <v>8</v>
      </c>
      <c r="G34" s="15">
        <f>INT(RANK('nem dontetlen meccsek'!G34,'nem dontetlen meccsek'!G$2:G$217,0)/10)+1</f>
        <v>3</v>
      </c>
      <c r="H34" s="15">
        <f>INT(RANK('nem dontetlen meccsek'!H34,'nem dontetlen meccsek'!H$2:H$217,0)/10)+1</f>
        <v>5</v>
      </c>
      <c r="I34" s="15">
        <f>INT(RANK('nem dontetlen meccsek'!I34,'nem dontetlen meccsek'!I$2:I$217,0)/10)+1</f>
        <v>3</v>
      </c>
      <c r="J34" s="15">
        <f>INT(RANK('nem dontetlen meccsek'!J34,'nem dontetlen meccsek'!J$2:J$217,0)/10)+1</f>
        <v>7</v>
      </c>
      <c r="K34" s="15">
        <f>INT(RANK('nem dontetlen meccsek'!K34,'nem dontetlen meccsek'!K$2:K$217,0)/10)+1</f>
        <v>3</v>
      </c>
      <c r="L34" s="15">
        <f>INT(RANK('nem dontetlen meccsek'!L34,'nem dontetlen meccsek'!L$2:L$217,0)/10)+1</f>
        <v>14</v>
      </c>
      <c r="M34" s="15">
        <f>INT(RANK('nem dontetlen meccsek'!M34,'nem dontetlen meccsek'!M$2:M$217,0)/10)+1</f>
        <v>21</v>
      </c>
      <c r="N34" s="15">
        <f>INT(RANK('nem dontetlen meccsek'!N34,'nem dontetlen meccsek'!N$2:N$217,0)/10)+1</f>
        <v>17</v>
      </c>
      <c r="O34" s="15">
        <f>INT(RANK('nem dontetlen meccsek'!O34,'nem dontetlen meccsek'!O$2:O$217,0)/10)+1</f>
        <v>20</v>
      </c>
      <c r="P34" s="15">
        <f>INT(RANK('nem dontetlen meccsek'!P34,'nem dontetlen meccsek'!P$2:P$217,0)/10)+1</f>
        <v>16</v>
      </c>
      <c r="Q34" s="15">
        <f>INT(RANK('nem dontetlen meccsek'!Q34,'nem dontetlen meccsek'!Q$2:Q$217,0)/10)+1</f>
        <v>21</v>
      </c>
      <c r="R34" s="15">
        <f>INT(RANK('nem dontetlen meccsek'!R34,'nem dontetlen meccsek'!R$2:R$217,0)/10)+1</f>
        <v>4</v>
      </c>
      <c r="S34" s="15">
        <f>INT(RANK('nem dontetlen meccsek'!S34,'nem dontetlen meccsek'!S$2:S$217,0)/10)+1</f>
        <v>21</v>
      </c>
      <c r="T34" s="15">
        <f>INT(RANK('nem dontetlen meccsek'!T34,'nem dontetlen meccsek'!T$2:T$217,0)/10)+1</f>
        <v>21</v>
      </c>
      <c r="U34" s="15">
        <f t="shared" si="2"/>
        <v>15</v>
      </c>
      <c r="V34" s="15">
        <f t="shared" si="3"/>
        <v>20</v>
      </c>
      <c r="W34" s="15">
        <f t="shared" si="4"/>
        <v>18</v>
      </c>
      <c r="X34" s="15">
        <f t="shared" si="5"/>
        <v>20</v>
      </c>
      <c r="Y34" s="15">
        <f t="shared" si="6"/>
        <v>16</v>
      </c>
      <c r="Z34" s="15">
        <f t="shared" si="7"/>
        <v>20</v>
      </c>
      <c r="AA34" s="15">
        <f t="shared" si="8"/>
        <v>9</v>
      </c>
      <c r="AB34" s="15">
        <f t="shared" si="9"/>
        <v>2</v>
      </c>
      <c r="AC34" s="15">
        <f t="shared" si="10"/>
        <v>6</v>
      </c>
      <c r="AD34" s="15">
        <f t="shared" si="11"/>
        <v>3</v>
      </c>
      <c r="AE34" s="15">
        <f t="shared" si="12"/>
        <v>7</v>
      </c>
      <c r="AF34" s="15">
        <f t="shared" si="13"/>
        <v>2</v>
      </c>
      <c r="AG34" s="15">
        <f t="shared" si="14"/>
        <v>19</v>
      </c>
      <c r="AH34" s="15">
        <f t="shared" si="15"/>
        <v>2</v>
      </c>
      <c r="AI34" s="15">
        <f t="shared" si="16"/>
        <v>12000</v>
      </c>
      <c r="AJ34" s="15">
        <f t="shared" si="1"/>
        <v>2</v>
      </c>
      <c r="AK34">
        <f>(szimulator!AE306-10000)/1000</f>
        <v>2.2762000000000007</v>
      </c>
      <c r="AL34" t="b">
        <f t="shared" si="17"/>
        <v>1</v>
      </c>
    </row>
    <row r="35" spans="1:38" x14ac:dyDescent="0.25">
      <c r="A35" t="s">
        <v>6</v>
      </c>
      <c r="B35" t="s">
        <v>9</v>
      </c>
      <c r="C35">
        <v>5</v>
      </c>
      <c r="D35">
        <v>3</v>
      </c>
      <c r="E35" t="s">
        <v>309</v>
      </c>
      <c r="F35" s="15">
        <f>INT(RANK('nem dontetlen meccsek'!F35,'nem dontetlen meccsek'!F$2:F$217,0)/10)+1</f>
        <v>8</v>
      </c>
      <c r="G35" s="15">
        <f>INT(RANK('nem dontetlen meccsek'!G35,'nem dontetlen meccsek'!G$2:G$217,0)/10)+1</f>
        <v>1</v>
      </c>
      <c r="H35" s="15">
        <f>INT(RANK('nem dontetlen meccsek'!H35,'nem dontetlen meccsek'!H$2:H$217,0)/10)+1</f>
        <v>1</v>
      </c>
      <c r="I35" s="15">
        <f>INT(RANK('nem dontetlen meccsek'!I35,'nem dontetlen meccsek'!I$2:I$217,0)/10)+1</f>
        <v>1</v>
      </c>
      <c r="J35" s="15">
        <f>INT(RANK('nem dontetlen meccsek'!J35,'nem dontetlen meccsek'!J$2:J$217,0)/10)+1</f>
        <v>1</v>
      </c>
      <c r="K35" s="15">
        <f>INT(RANK('nem dontetlen meccsek'!K35,'nem dontetlen meccsek'!K$2:K$217,0)/10)+1</f>
        <v>2</v>
      </c>
      <c r="L35" s="15">
        <f>INT(RANK('nem dontetlen meccsek'!L35,'nem dontetlen meccsek'!L$2:L$217,0)/10)+1</f>
        <v>15</v>
      </c>
      <c r="M35" s="15">
        <f>INT(RANK('nem dontetlen meccsek'!M35,'nem dontetlen meccsek'!M$2:M$217,0)/10)+1</f>
        <v>22</v>
      </c>
      <c r="N35" s="15">
        <f>INT(RANK('nem dontetlen meccsek'!N35,'nem dontetlen meccsek'!N$2:N$217,0)/10)+1</f>
        <v>22</v>
      </c>
      <c r="O35" s="15">
        <f>INT(RANK('nem dontetlen meccsek'!O35,'nem dontetlen meccsek'!O$2:O$217,0)/10)+1</f>
        <v>22</v>
      </c>
      <c r="P35" s="15">
        <f>INT(RANK('nem dontetlen meccsek'!P35,'nem dontetlen meccsek'!P$2:P$217,0)/10)+1</f>
        <v>22</v>
      </c>
      <c r="Q35" s="15">
        <f>INT(RANK('nem dontetlen meccsek'!Q35,'nem dontetlen meccsek'!Q$2:Q$217,0)/10)+1</f>
        <v>22</v>
      </c>
      <c r="R35" s="15">
        <f>INT(RANK('nem dontetlen meccsek'!R35,'nem dontetlen meccsek'!R$2:R$217,0)/10)+1</f>
        <v>1</v>
      </c>
      <c r="S35" s="15">
        <f>INT(RANK('nem dontetlen meccsek'!S35,'nem dontetlen meccsek'!S$2:S$217,0)/10)+1</f>
        <v>22</v>
      </c>
      <c r="T35" s="15">
        <f>INT(RANK('nem dontetlen meccsek'!T35,'nem dontetlen meccsek'!T$2:T$217,0)/10)+1</f>
        <v>19</v>
      </c>
      <c r="U35" s="15">
        <f t="shared" si="2"/>
        <v>15</v>
      </c>
      <c r="V35" s="15">
        <f t="shared" si="3"/>
        <v>22</v>
      </c>
      <c r="W35" s="15">
        <f t="shared" si="4"/>
        <v>22</v>
      </c>
      <c r="X35" s="15">
        <f t="shared" si="5"/>
        <v>22</v>
      </c>
      <c r="Y35" s="15">
        <f t="shared" si="6"/>
        <v>22</v>
      </c>
      <c r="Z35" s="15">
        <f t="shared" si="7"/>
        <v>21</v>
      </c>
      <c r="AA35" s="15">
        <f t="shared" si="8"/>
        <v>8</v>
      </c>
      <c r="AB35" s="15">
        <f t="shared" si="9"/>
        <v>1</v>
      </c>
      <c r="AC35" s="15">
        <f t="shared" si="10"/>
        <v>1</v>
      </c>
      <c r="AD35" s="15">
        <f t="shared" si="11"/>
        <v>1</v>
      </c>
      <c r="AE35" s="15">
        <f t="shared" si="12"/>
        <v>1</v>
      </c>
      <c r="AF35" s="15">
        <f t="shared" si="13"/>
        <v>1</v>
      </c>
      <c r="AG35" s="15">
        <f t="shared" si="14"/>
        <v>22</v>
      </c>
      <c r="AH35" s="15">
        <f t="shared" si="15"/>
        <v>1</v>
      </c>
      <c r="AI35" s="15">
        <f t="shared" si="16"/>
        <v>12000</v>
      </c>
      <c r="AJ35" s="15">
        <f t="shared" si="1"/>
        <v>2</v>
      </c>
      <c r="AK35">
        <f>(szimulator!AE307-10000)/1000</f>
        <v>2.6792000000000007</v>
      </c>
      <c r="AL35" t="b">
        <f t="shared" si="17"/>
        <v>1</v>
      </c>
    </row>
    <row r="36" spans="1:38" x14ac:dyDescent="0.25">
      <c r="A36" t="s">
        <v>7</v>
      </c>
      <c r="B36" t="s">
        <v>0</v>
      </c>
      <c r="C36">
        <v>1</v>
      </c>
      <c r="D36">
        <v>2</v>
      </c>
      <c r="E36" t="s">
        <v>308</v>
      </c>
      <c r="F36" s="15">
        <f>INT(RANK('nem dontetlen meccsek'!F36,'nem dontetlen meccsek'!F$2:F$217,0)/10)+1</f>
        <v>13</v>
      </c>
      <c r="G36" s="15">
        <f>INT(RANK('nem dontetlen meccsek'!G36,'nem dontetlen meccsek'!G$2:G$217,0)/10)+1</f>
        <v>16</v>
      </c>
      <c r="H36" s="15">
        <f>INT(RANK('nem dontetlen meccsek'!H36,'nem dontetlen meccsek'!H$2:H$217,0)/10)+1</f>
        <v>14</v>
      </c>
      <c r="I36" s="15">
        <f>INT(RANK('nem dontetlen meccsek'!I36,'nem dontetlen meccsek'!I$2:I$217,0)/10)+1</f>
        <v>16</v>
      </c>
      <c r="J36" s="15">
        <f>INT(RANK('nem dontetlen meccsek'!J36,'nem dontetlen meccsek'!J$2:J$217,0)/10)+1</f>
        <v>15</v>
      </c>
      <c r="K36" s="15">
        <f>INT(RANK('nem dontetlen meccsek'!K36,'nem dontetlen meccsek'!K$2:K$217,0)/10)+1</f>
        <v>15</v>
      </c>
      <c r="L36" s="15">
        <f>INT(RANK('nem dontetlen meccsek'!L36,'nem dontetlen meccsek'!L$2:L$217,0)/10)+1</f>
        <v>10</v>
      </c>
      <c r="M36" s="15">
        <f>INT(RANK('nem dontetlen meccsek'!M36,'nem dontetlen meccsek'!M$2:M$217,0)/10)+1</f>
        <v>7</v>
      </c>
      <c r="N36" s="15">
        <f>INT(RANK('nem dontetlen meccsek'!N36,'nem dontetlen meccsek'!N$2:N$217,0)/10)+1</f>
        <v>8</v>
      </c>
      <c r="O36" s="15">
        <f>INT(RANK('nem dontetlen meccsek'!O36,'nem dontetlen meccsek'!O$2:O$217,0)/10)+1</f>
        <v>7</v>
      </c>
      <c r="P36" s="15">
        <f>INT(RANK('nem dontetlen meccsek'!P36,'nem dontetlen meccsek'!P$2:P$217,0)/10)+1</f>
        <v>8</v>
      </c>
      <c r="Q36" s="15">
        <f>INT(RANK('nem dontetlen meccsek'!Q36,'nem dontetlen meccsek'!Q$2:Q$217,0)/10)+1</f>
        <v>8</v>
      </c>
      <c r="R36" s="15">
        <f>INT(RANK('nem dontetlen meccsek'!R36,'nem dontetlen meccsek'!R$2:R$217,0)/10)+1</f>
        <v>16</v>
      </c>
      <c r="S36" s="15">
        <f>INT(RANK('nem dontetlen meccsek'!S36,'nem dontetlen meccsek'!S$2:S$217,0)/10)+1</f>
        <v>8</v>
      </c>
      <c r="T36" s="15">
        <f>INT(RANK('nem dontetlen meccsek'!T36,'nem dontetlen meccsek'!T$2:T$217,0)/10)+1</f>
        <v>17</v>
      </c>
      <c r="U36" s="15">
        <f t="shared" si="2"/>
        <v>10</v>
      </c>
      <c r="V36" s="15">
        <f t="shared" si="3"/>
        <v>7</v>
      </c>
      <c r="W36" s="15">
        <f t="shared" si="4"/>
        <v>9</v>
      </c>
      <c r="X36" s="15">
        <f t="shared" si="5"/>
        <v>7</v>
      </c>
      <c r="Y36" s="15">
        <f t="shared" si="6"/>
        <v>8</v>
      </c>
      <c r="Z36" s="15">
        <f t="shared" si="7"/>
        <v>8</v>
      </c>
      <c r="AA36" s="15">
        <f t="shared" si="8"/>
        <v>13</v>
      </c>
      <c r="AB36" s="15">
        <f t="shared" si="9"/>
        <v>16</v>
      </c>
      <c r="AC36" s="15">
        <f t="shared" si="10"/>
        <v>15</v>
      </c>
      <c r="AD36" s="15">
        <f t="shared" si="11"/>
        <v>16</v>
      </c>
      <c r="AE36" s="15">
        <f t="shared" si="12"/>
        <v>15</v>
      </c>
      <c r="AF36" s="15">
        <f t="shared" si="13"/>
        <v>15</v>
      </c>
      <c r="AG36" s="15">
        <f t="shared" si="14"/>
        <v>7</v>
      </c>
      <c r="AH36" s="15">
        <f t="shared" si="15"/>
        <v>15</v>
      </c>
      <c r="AI36" s="15">
        <f t="shared" si="16"/>
        <v>9000</v>
      </c>
      <c r="AJ36" s="15">
        <f t="shared" si="1"/>
        <v>-1</v>
      </c>
      <c r="AK36">
        <f>(szimulator!AE308-10000)/1000</f>
        <v>-0.6827999999999993</v>
      </c>
      <c r="AL36" t="b">
        <f t="shared" si="17"/>
        <v>1</v>
      </c>
    </row>
    <row r="37" spans="1:38" x14ac:dyDescent="0.25">
      <c r="A37" t="s">
        <v>32</v>
      </c>
      <c r="B37" t="s">
        <v>1</v>
      </c>
      <c r="C37">
        <v>3</v>
      </c>
      <c r="D37">
        <v>2</v>
      </c>
      <c r="E37" t="s">
        <v>309</v>
      </c>
      <c r="F37" s="15">
        <f>INT(RANK('nem dontetlen meccsek'!F37,'nem dontetlen meccsek'!F$2:F$217,0)/10)+1</f>
        <v>3</v>
      </c>
      <c r="G37" s="15">
        <f>INT(RANK('nem dontetlen meccsek'!G37,'nem dontetlen meccsek'!G$2:G$217,0)/10)+1</f>
        <v>12</v>
      </c>
      <c r="H37" s="15">
        <f>INT(RANK('nem dontetlen meccsek'!H37,'nem dontetlen meccsek'!H$2:H$217,0)/10)+1</f>
        <v>4</v>
      </c>
      <c r="I37" s="15">
        <f>INT(RANK('nem dontetlen meccsek'!I37,'nem dontetlen meccsek'!I$2:I$217,0)/10)+1</f>
        <v>5</v>
      </c>
      <c r="J37" s="15">
        <f>INT(RANK('nem dontetlen meccsek'!J37,'nem dontetlen meccsek'!J$2:J$217,0)/10)+1</f>
        <v>4</v>
      </c>
      <c r="K37" s="15">
        <f>INT(RANK('nem dontetlen meccsek'!K37,'nem dontetlen meccsek'!K$2:K$217,0)/10)+1</f>
        <v>7</v>
      </c>
      <c r="L37" s="15">
        <f>INT(RANK('nem dontetlen meccsek'!L37,'nem dontetlen meccsek'!L$2:L$217,0)/10)+1</f>
        <v>20</v>
      </c>
      <c r="M37" s="15">
        <f>INT(RANK('nem dontetlen meccsek'!M37,'nem dontetlen meccsek'!M$2:M$217,0)/10)+1</f>
        <v>12</v>
      </c>
      <c r="N37" s="15">
        <f>INT(RANK('nem dontetlen meccsek'!N37,'nem dontetlen meccsek'!N$2:N$217,0)/10)+1</f>
        <v>19</v>
      </c>
      <c r="O37" s="15">
        <f>INT(RANK('nem dontetlen meccsek'!O37,'nem dontetlen meccsek'!O$2:O$217,0)/10)+1</f>
        <v>18</v>
      </c>
      <c r="P37" s="15">
        <f>INT(RANK('nem dontetlen meccsek'!P37,'nem dontetlen meccsek'!P$2:P$217,0)/10)+1</f>
        <v>18</v>
      </c>
      <c r="Q37" s="15">
        <f>INT(RANK('nem dontetlen meccsek'!Q37,'nem dontetlen meccsek'!Q$2:Q$217,0)/10)+1</f>
        <v>16</v>
      </c>
      <c r="R37" s="15">
        <f>INT(RANK('nem dontetlen meccsek'!R37,'nem dontetlen meccsek'!R$2:R$217,0)/10)+1</f>
        <v>5</v>
      </c>
      <c r="S37" s="15">
        <f>INT(RANK('nem dontetlen meccsek'!S37,'nem dontetlen meccsek'!S$2:S$217,0)/10)+1</f>
        <v>17</v>
      </c>
      <c r="T37" s="15">
        <f>INT(RANK('nem dontetlen meccsek'!T37,'nem dontetlen meccsek'!T$2:T$217,0)/10)+1</f>
        <v>4</v>
      </c>
      <c r="U37" s="15">
        <f t="shared" si="2"/>
        <v>20</v>
      </c>
      <c r="V37" s="15">
        <f t="shared" si="3"/>
        <v>11</v>
      </c>
      <c r="W37" s="15">
        <f t="shared" si="4"/>
        <v>19</v>
      </c>
      <c r="X37" s="15">
        <f t="shared" si="5"/>
        <v>18</v>
      </c>
      <c r="Y37" s="15">
        <f t="shared" si="6"/>
        <v>19</v>
      </c>
      <c r="Z37" s="15">
        <f t="shared" si="7"/>
        <v>16</v>
      </c>
      <c r="AA37" s="15">
        <f t="shared" si="8"/>
        <v>3</v>
      </c>
      <c r="AB37" s="15">
        <f t="shared" si="9"/>
        <v>11</v>
      </c>
      <c r="AC37" s="15">
        <f t="shared" si="10"/>
        <v>4</v>
      </c>
      <c r="AD37" s="15">
        <f t="shared" si="11"/>
        <v>5</v>
      </c>
      <c r="AE37" s="15">
        <f t="shared" si="12"/>
        <v>5</v>
      </c>
      <c r="AF37" s="15">
        <f t="shared" si="13"/>
        <v>7</v>
      </c>
      <c r="AG37" s="15">
        <f t="shared" si="14"/>
        <v>18</v>
      </c>
      <c r="AH37" s="15">
        <f t="shared" si="15"/>
        <v>6</v>
      </c>
      <c r="AI37" s="15">
        <f t="shared" si="16"/>
        <v>11000</v>
      </c>
      <c r="AJ37" s="15">
        <f t="shared" si="1"/>
        <v>1</v>
      </c>
      <c r="AK37">
        <f>(szimulator!AE309-10000)/1000</f>
        <v>8.700000000000728E-3</v>
      </c>
      <c r="AL37" t="b">
        <f t="shared" si="17"/>
        <v>1</v>
      </c>
    </row>
    <row r="38" spans="1:38" x14ac:dyDescent="0.25">
      <c r="A38" t="s">
        <v>35</v>
      </c>
      <c r="B38" t="s">
        <v>36</v>
      </c>
      <c r="C38">
        <v>0</v>
      </c>
      <c r="D38">
        <v>2</v>
      </c>
      <c r="E38" t="s">
        <v>308</v>
      </c>
      <c r="F38" s="15">
        <f>INT(RANK('nem dontetlen meccsek'!F38,'nem dontetlen meccsek'!F$2:F$217,0)/10)+1</f>
        <v>11</v>
      </c>
      <c r="G38" s="15">
        <f>INT(RANK('nem dontetlen meccsek'!G38,'nem dontetlen meccsek'!G$2:G$217,0)/10)+1</f>
        <v>8</v>
      </c>
      <c r="H38" s="15">
        <f>INT(RANK('nem dontetlen meccsek'!H38,'nem dontetlen meccsek'!H$2:H$217,0)/10)+1</f>
        <v>11</v>
      </c>
      <c r="I38" s="15">
        <f>INT(RANK('nem dontetlen meccsek'!I38,'nem dontetlen meccsek'!I$2:I$217,0)/10)+1</f>
        <v>13</v>
      </c>
      <c r="J38" s="15">
        <f>INT(RANK('nem dontetlen meccsek'!J38,'nem dontetlen meccsek'!J$2:J$217,0)/10)+1</f>
        <v>14</v>
      </c>
      <c r="K38" s="15">
        <f>INT(RANK('nem dontetlen meccsek'!K38,'nem dontetlen meccsek'!K$2:K$217,0)/10)+1</f>
        <v>8</v>
      </c>
      <c r="L38" s="15">
        <f>INT(RANK('nem dontetlen meccsek'!L38,'nem dontetlen meccsek'!L$2:L$217,0)/10)+1</f>
        <v>12</v>
      </c>
      <c r="M38" s="15">
        <f>INT(RANK('nem dontetlen meccsek'!M38,'nem dontetlen meccsek'!M$2:M$217,0)/10)+1</f>
        <v>15</v>
      </c>
      <c r="N38" s="15">
        <f>INT(RANK('nem dontetlen meccsek'!N38,'nem dontetlen meccsek'!N$2:N$217,0)/10)+1</f>
        <v>12</v>
      </c>
      <c r="O38" s="15">
        <f>INT(RANK('nem dontetlen meccsek'!O38,'nem dontetlen meccsek'!O$2:O$217,0)/10)+1</f>
        <v>9</v>
      </c>
      <c r="P38" s="15">
        <f>INT(RANK('nem dontetlen meccsek'!P38,'nem dontetlen meccsek'!P$2:P$217,0)/10)+1</f>
        <v>9</v>
      </c>
      <c r="Q38" s="15">
        <f>INT(RANK('nem dontetlen meccsek'!Q38,'nem dontetlen meccsek'!Q$2:Q$217,0)/10)+1</f>
        <v>16</v>
      </c>
      <c r="R38" s="15">
        <f>INT(RANK('nem dontetlen meccsek'!R38,'nem dontetlen meccsek'!R$2:R$217,0)/10)+1</f>
        <v>13</v>
      </c>
      <c r="S38" s="15">
        <f>INT(RANK('nem dontetlen meccsek'!S38,'nem dontetlen meccsek'!S$2:S$217,0)/10)+1</f>
        <v>11</v>
      </c>
      <c r="T38" s="15">
        <f>INT(RANK('nem dontetlen meccsek'!T38,'nem dontetlen meccsek'!T$2:T$217,0)/10)+1</f>
        <v>18</v>
      </c>
      <c r="U38" s="15">
        <f t="shared" si="2"/>
        <v>12</v>
      </c>
      <c r="V38" s="15">
        <f t="shared" si="3"/>
        <v>15</v>
      </c>
      <c r="W38" s="15">
        <f t="shared" si="4"/>
        <v>12</v>
      </c>
      <c r="X38" s="15">
        <f t="shared" si="5"/>
        <v>10</v>
      </c>
      <c r="Y38" s="15">
        <f t="shared" si="6"/>
        <v>9</v>
      </c>
      <c r="Z38" s="15">
        <f t="shared" si="7"/>
        <v>15</v>
      </c>
      <c r="AA38" s="15">
        <f t="shared" si="8"/>
        <v>11</v>
      </c>
      <c r="AB38" s="15">
        <f t="shared" si="9"/>
        <v>8</v>
      </c>
      <c r="AC38" s="15">
        <f t="shared" si="10"/>
        <v>11</v>
      </c>
      <c r="AD38" s="15">
        <f t="shared" si="11"/>
        <v>14</v>
      </c>
      <c r="AE38" s="15">
        <f t="shared" si="12"/>
        <v>14</v>
      </c>
      <c r="AF38" s="15">
        <f t="shared" si="13"/>
        <v>7</v>
      </c>
      <c r="AG38" s="15">
        <f t="shared" si="14"/>
        <v>10</v>
      </c>
      <c r="AH38" s="15">
        <f t="shared" si="15"/>
        <v>12</v>
      </c>
      <c r="AI38" s="15">
        <f t="shared" si="16"/>
        <v>8000</v>
      </c>
      <c r="AJ38" s="15">
        <f t="shared" si="1"/>
        <v>-2</v>
      </c>
      <c r="AK38">
        <f>(szimulator!AE310-10000)/1000</f>
        <v>0.12879999999999928</v>
      </c>
      <c r="AL38" t="b">
        <f t="shared" si="17"/>
        <v>0</v>
      </c>
    </row>
    <row r="39" spans="1:38" x14ac:dyDescent="0.25">
      <c r="A39" t="s">
        <v>33</v>
      </c>
      <c r="B39" t="s">
        <v>12</v>
      </c>
      <c r="C39">
        <v>2</v>
      </c>
      <c r="D39">
        <v>1</v>
      </c>
      <c r="E39" t="s">
        <v>309</v>
      </c>
      <c r="F39" s="15">
        <f>INT(RANK('nem dontetlen meccsek'!F39,'nem dontetlen meccsek'!F$2:F$217,0)/10)+1</f>
        <v>17</v>
      </c>
      <c r="G39" s="15">
        <f>INT(RANK('nem dontetlen meccsek'!G39,'nem dontetlen meccsek'!G$2:G$217,0)/10)+1</f>
        <v>12</v>
      </c>
      <c r="H39" s="15">
        <f>INT(RANK('nem dontetlen meccsek'!H39,'nem dontetlen meccsek'!H$2:H$217,0)/10)+1</f>
        <v>13</v>
      </c>
      <c r="I39" s="15">
        <f>INT(RANK('nem dontetlen meccsek'!I39,'nem dontetlen meccsek'!I$2:I$217,0)/10)+1</f>
        <v>16</v>
      </c>
      <c r="J39" s="15">
        <f>INT(RANK('nem dontetlen meccsek'!J39,'nem dontetlen meccsek'!J$2:J$217,0)/10)+1</f>
        <v>13</v>
      </c>
      <c r="K39" s="15">
        <f>INT(RANK('nem dontetlen meccsek'!K39,'nem dontetlen meccsek'!K$2:K$217,0)/10)+1</f>
        <v>11</v>
      </c>
      <c r="L39" s="15">
        <f>INT(RANK('nem dontetlen meccsek'!L39,'nem dontetlen meccsek'!L$2:L$217,0)/10)+1</f>
        <v>6</v>
      </c>
      <c r="M39" s="15">
        <f>INT(RANK('nem dontetlen meccsek'!M39,'nem dontetlen meccsek'!M$2:M$217,0)/10)+1</f>
        <v>11</v>
      </c>
      <c r="N39" s="15">
        <f>INT(RANK('nem dontetlen meccsek'!N39,'nem dontetlen meccsek'!N$2:N$217,0)/10)+1</f>
        <v>10</v>
      </c>
      <c r="O39" s="15">
        <f>INT(RANK('nem dontetlen meccsek'!O39,'nem dontetlen meccsek'!O$2:O$217,0)/10)+1</f>
        <v>7</v>
      </c>
      <c r="P39" s="15">
        <f>INT(RANK('nem dontetlen meccsek'!P39,'nem dontetlen meccsek'!P$2:P$217,0)/10)+1</f>
        <v>10</v>
      </c>
      <c r="Q39" s="15">
        <f>INT(RANK('nem dontetlen meccsek'!Q39,'nem dontetlen meccsek'!Q$2:Q$217,0)/10)+1</f>
        <v>12</v>
      </c>
      <c r="R39" s="15">
        <f>INT(RANK('nem dontetlen meccsek'!R39,'nem dontetlen meccsek'!R$2:R$217,0)/10)+1</f>
        <v>15</v>
      </c>
      <c r="S39" s="15">
        <f>INT(RANK('nem dontetlen meccsek'!S39,'nem dontetlen meccsek'!S$2:S$217,0)/10)+1</f>
        <v>8</v>
      </c>
      <c r="T39" s="15">
        <f>INT(RANK('nem dontetlen meccsek'!T39,'nem dontetlen meccsek'!T$2:T$217,0)/10)+1</f>
        <v>14</v>
      </c>
      <c r="U39" s="15">
        <f t="shared" si="2"/>
        <v>6</v>
      </c>
      <c r="V39" s="15">
        <f t="shared" si="3"/>
        <v>11</v>
      </c>
      <c r="W39" s="15">
        <f t="shared" si="4"/>
        <v>10</v>
      </c>
      <c r="X39" s="15">
        <f t="shared" si="5"/>
        <v>7</v>
      </c>
      <c r="Y39" s="15">
        <f t="shared" si="6"/>
        <v>10</v>
      </c>
      <c r="Z39" s="15">
        <f t="shared" si="7"/>
        <v>12</v>
      </c>
      <c r="AA39" s="15">
        <f t="shared" si="8"/>
        <v>17</v>
      </c>
      <c r="AB39" s="15">
        <f t="shared" si="9"/>
        <v>12</v>
      </c>
      <c r="AC39" s="15">
        <f t="shared" si="10"/>
        <v>13</v>
      </c>
      <c r="AD39" s="15">
        <f t="shared" si="11"/>
        <v>16</v>
      </c>
      <c r="AE39" s="15">
        <f t="shared" si="12"/>
        <v>13</v>
      </c>
      <c r="AF39" s="15">
        <f t="shared" si="13"/>
        <v>11</v>
      </c>
      <c r="AG39" s="15">
        <f t="shared" si="14"/>
        <v>8</v>
      </c>
      <c r="AH39" s="15">
        <f t="shared" si="15"/>
        <v>15</v>
      </c>
      <c r="AI39" s="15">
        <f t="shared" si="16"/>
        <v>11000</v>
      </c>
      <c r="AJ39" s="15">
        <f t="shared" si="1"/>
        <v>1</v>
      </c>
      <c r="AK39">
        <f>(szimulator!AE311-10000)/1000</f>
        <v>8.700000000000728E-3</v>
      </c>
      <c r="AL39" t="b">
        <f t="shared" si="17"/>
        <v>1</v>
      </c>
    </row>
    <row r="40" spans="1:38" x14ac:dyDescent="0.25">
      <c r="A40" t="s">
        <v>3</v>
      </c>
      <c r="B40" t="s">
        <v>10</v>
      </c>
      <c r="C40">
        <v>2</v>
      </c>
      <c r="D40">
        <v>3</v>
      </c>
      <c r="E40" t="s">
        <v>308</v>
      </c>
      <c r="F40" s="15">
        <f>INT(RANK('nem dontetlen meccsek'!F40,'nem dontetlen meccsek'!F$2:F$217,0)/10)+1</f>
        <v>10</v>
      </c>
      <c r="G40" s="15">
        <f>INT(RANK('nem dontetlen meccsek'!G40,'nem dontetlen meccsek'!G$2:G$217,0)/10)+1</f>
        <v>21</v>
      </c>
      <c r="H40" s="15">
        <f>INT(RANK('nem dontetlen meccsek'!H40,'nem dontetlen meccsek'!H$2:H$217,0)/10)+1</f>
        <v>20</v>
      </c>
      <c r="I40" s="15">
        <f>INT(RANK('nem dontetlen meccsek'!I40,'nem dontetlen meccsek'!I$2:I$217,0)/10)+1</f>
        <v>18</v>
      </c>
      <c r="J40" s="15">
        <f>INT(RANK('nem dontetlen meccsek'!J40,'nem dontetlen meccsek'!J$2:J$217,0)/10)+1</f>
        <v>20</v>
      </c>
      <c r="K40" s="15">
        <f>INT(RANK('nem dontetlen meccsek'!K40,'nem dontetlen meccsek'!K$2:K$217,0)/10)+1</f>
        <v>19</v>
      </c>
      <c r="L40" s="15">
        <f>INT(RANK('nem dontetlen meccsek'!L40,'nem dontetlen meccsek'!L$2:L$217,0)/10)+1</f>
        <v>13</v>
      </c>
      <c r="M40" s="15">
        <f>INT(RANK('nem dontetlen meccsek'!M40,'nem dontetlen meccsek'!M$2:M$217,0)/10)+1</f>
        <v>2</v>
      </c>
      <c r="N40" s="15">
        <f>INT(RANK('nem dontetlen meccsek'!N40,'nem dontetlen meccsek'!N$2:N$217,0)/10)+1</f>
        <v>3</v>
      </c>
      <c r="O40" s="15">
        <f>INT(RANK('nem dontetlen meccsek'!O40,'nem dontetlen meccsek'!O$2:O$217,0)/10)+1</f>
        <v>5</v>
      </c>
      <c r="P40" s="15">
        <f>INT(RANK('nem dontetlen meccsek'!P40,'nem dontetlen meccsek'!P$2:P$217,0)/10)+1</f>
        <v>2</v>
      </c>
      <c r="Q40" s="15">
        <f>INT(RANK('nem dontetlen meccsek'!Q40,'nem dontetlen meccsek'!Q$2:Q$217,0)/10)+1</f>
        <v>4</v>
      </c>
      <c r="R40" s="15">
        <f>INT(RANK('nem dontetlen meccsek'!R40,'nem dontetlen meccsek'!R$2:R$217,0)/10)+1</f>
        <v>18</v>
      </c>
      <c r="S40" s="15">
        <f>INT(RANK('nem dontetlen meccsek'!S40,'nem dontetlen meccsek'!S$2:S$217,0)/10)+1</f>
        <v>4</v>
      </c>
      <c r="T40" s="15">
        <f>INT(RANK('nem dontetlen meccsek'!T40,'nem dontetlen meccsek'!T$2:T$217,0)/10)+1</f>
        <v>9</v>
      </c>
      <c r="U40" s="15">
        <f t="shared" si="2"/>
        <v>13</v>
      </c>
      <c r="V40" s="15">
        <f t="shared" si="3"/>
        <v>2</v>
      </c>
      <c r="W40" s="15">
        <f t="shared" si="4"/>
        <v>3</v>
      </c>
      <c r="X40" s="15">
        <f t="shared" si="5"/>
        <v>5</v>
      </c>
      <c r="Y40" s="15">
        <f t="shared" si="6"/>
        <v>3</v>
      </c>
      <c r="Z40" s="15">
        <f t="shared" si="7"/>
        <v>4</v>
      </c>
      <c r="AA40" s="15">
        <f t="shared" si="8"/>
        <v>10</v>
      </c>
      <c r="AB40" s="15">
        <f t="shared" si="9"/>
        <v>21</v>
      </c>
      <c r="AC40" s="15">
        <f t="shared" si="10"/>
        <v>20</v>
      </c>
      <c r="AD40" s="15">
        <f t="shared" si="11"/>
        <v>18</v>
      </c>
      <c r="AE40" s="15">
        <f t="shared" si="12"/>
        <v>21</v>
      </c>
      <c r="AF40" s="15">
        <f t="shared" si="13"/>
        <v>19</v>
      </c>
      <c r="AG40" s="15">
        <f t="shared" si="14"/>
        <v>5</v>
      </c>
      <c r="AH40" s="15">
        <f t="shared" si="15"/>
        <v>19</v>
      </c>
      <c r="AI40" s="15">
        <f t="shared" si="16"/>
        <v>9000</v>
      </c>
      <c r="AJ40" s="15">
        <f t="shared" si="1"/>
        <v>-1</v>
      </c>
      <c r="AK40">
        <f>(szimulator!AE312-10000)/1000</f>
        <v>0.54370000000000074</v>
      </c>
      <c r="AL40" t="b">
        <f t="shared" si="17"/>
        <v>0</v>
      </c>
    </row>
    <row r="41" spans="1:38" x14ac:dyDescent="0.25">
      <c r="A41" t="s">
        <v>11</v>
      </c>
      <c r="B41" t="s">
        <v>32</v>
      </c>
      <c r="C41">
        <v>1</v>
      </c>
      <c r="D41">
        <v>3</v>
      </c>
      <c r="E41" t="s">
        <v>308</v>
      </c>
      <c r="F41" s="15">
        <f>INT(RANK('nem dontetlen meccsek'!F41,'nem dontetlen meccsek'!F$2:F$217,0)/10)+1</f>
        <v>21</v>
      </c>
      <c r="G41" s="15">
        <f>INT(RANK('nem dontetlen meccsek'!G41,'nem dontetlen meccsek'!G$2:G$217,0)/10)+1</f>
        <v>14</v>
      </c>
      <c r="H41" s="15">
        <f>INT(RANK('nem dontetlen meccsek'!H41,'nem dontetlen meccsek'!H$2:H$217,0)/10)+1</f>
        <v>17</v>
      </c>
      <c r="I41" s="15">
        <f>INT(RANK('nem dontetlen meccsek'!I41,'nem dontetlen meccsek'!I$2:I$217,0)/10)+1</f>
        <v>17</v>
      </c>
      <c r="J41" s="15">
        <f>INT(RANK('nem dontetlen meccsek'!J41,'nem dontetlen meccsek'!J$2:J$217,0)/10)+1</f>
        <v>17</v>
      </c>
      <c r="K41" s="15">
        <f>INT(RANK('nem dontetlen meccsek'!K41,'nem dontetlen meccsek'!K$2:K$217,0)/10)+1</f>
        <v>16</v>
      </c>
      <c r="L41" s="15">
        <f>INT(RANK('nem dontetlen meccsek'!L41,'nem dontetlen meccsek'!L$2:L$217,0)/10)+1</f>
        <v>2</v>
      </c>
      <c r="M41" s="15">
        <f>INT(RANK('nem dontetlen meccsek'!M41,'nem dontetlen meccsek'!M$2:M$217,0)/10)+1</f>
        <v>9</v>
      </c>
      <c r="N41" s="15">
        <f>INT(RANK('nem dontetlen meccsek'!N41,'nem dontetlen meccsek'!N$2:N$217,0)/10)+1</f>
        <v>6</v>
      </c>
      <c r="O41" s="15">
        <f>INT(RANK('nem dontetlen meccsek'!O41,'nem dontetlen meccsek'!O$2:O$217,0)/10)+1</f>
        <v>6</v>
      </c>
      <c r="P41" s="15">
        <f>INT(RANK('nem dontetlen meccsek'!P41,'nem dontetlen meccsek'!P$2:P$217,0)/10)+1</f>
        <v>6</v>
      </c>
      <c r="Q41" s="15">
        <f>INT(RANK('nem dontetlen meccsek'!Q41,'nem dontetlen meccsek'!Q$2:Q$217,0)/10)+1</f>
        <v>8</v>
      </c>
      <c r="R41" s="15">
        <f>INT(RANK('nem dontetlen meccsek'!R41,'nem dontetlen meccsek'!R$2:R$217,0)/10)+1</f>
        <v>17</v>
      </c>
      <c r="S41" s="15">
        <f>INT(RANK('nem dontetlen meccsek'!S41,'nem dontetlen meccsek'!S$2:S$217,0)/10)+1</f>
        <v>6</v>
      </c>
      <c r="T41" s="15">
        <f>INT(RANK('nem dontetlen meccsek'!T41,'nem dontetlen meccsek'!T$2:T$217,0)/10)+1</f>
        <v>8</v>
      </c>
      <c r="U41" s="15">
        <f t="shared" si="2"/>
        <v>2</v>
      </c>
      <c r="V41" s="15">
        <f t="shared" si="3"/>
        <v>9</v>
      </c>
      <c r="W41" s="15">
        <f t="shared" si="4"/>
        <v>6</v>
      </c>
      <c r="X41" s="15">
        <f t="shared" si="5"/>
        <v>6</v>
      </c>
      <c r="Y41" s="15">
        <f t="shared" si="6"/>
        <v>6</v>
      </c>
      <c r="Z41" s="15">
        <f t="shared" si="7"/>
        <v>7</v>
      </c>
      <c r="AA41" s="15">
        <f t="shared" si="8"/>
        <v>21</v>
      </c>
      <c r="AB41" s="15">
        <f t="shared" si="9"/>
        <v>14</v>
      </c>
      <c r="AC41" s="15">
        <f t="shared" si="10"/>
        <v>17</v>
      </c>
      <c r="AD41" s="15">
        <f t="shared" si="11"/>
        <v>17</v>
      </c>
      <c r="AE41" s="15">
        <f t="shared" si="12"/>
        <v>17</v>
      </c>
      <c r="AF41" s="15">
        <f t="shared" si="13"/>
        <v>15</v>
      </c>
      <c r="AG41" s="15">
        <f t="shared" si="14"/>
        <v>6</v>
      </c>
      <c r="AH41" s="15">
        <f t="shared" si="15"/>
        <v>17</v>
      </c>
      <c r="AI41" s="15">
        <f t="shared" si="16"/>
        <v>8000</v>
      </c>
      <c r="AJ41" s="15">
        <f t="shared" si="1"/>
        <v>-2</v>
      </c>
      <c r="AK41">
        <f>(szimulator!AE313-10000)/1000</f>
        <v>-1.9611999999999998</v>
      </c>
      <c r="AL41" t="b">
        <f t="shared" si="17"/>
        <v>1</v>
      </c>
    </row>
    <row r="42" spans="1:38" x14ac:dyDescent="0.25">
      <c r="A42" t="s">
        <v>5</v>
      </c>
      <c r="B42" t="s">
        <v>6</v>
      </c>
      <c r="C42">
        <v>0</v>
      </c>
      <c r="D42">
        <v>1</v>
      </c>
      <c r="E42" t="s">
        <v>308</v>
      </c>
      <c r="F42" s="15">
        <f>INT(RANK('nem dontetlen meccsek'!F42,'nem dontetlen meccsek'!F$2:F$217,0)/10)+1</f>
        <v>19</v>
      </c>
      <c r="G42" s="15">
        <f>INT(RANK('nem dontetlen meccsek'!G42,'nem dontetlen meccsek'!G$2:G$217,0)/10)+1</f>
        <v>20</v>
      </c>
      <c r="H42" s="15">
        <f>INT(RANK('nem dontetlen meccsek'!H42,'nem dontetlen meccsek'!H$2:H$217,0)/10)+1</f>
        <v>20</v>
      </c>
      <c r="I42" s="15">
        <f>INT(RANK('nem dontetlen meccsek'!I42,'nem dontetlen meccsek'!I$2:I$217,0)/10)+1</f>
        <v>19</v>
      </c>
      <c r="J42" s="15">
        <f>INT(RANK('nem dontetlen meccsek'!J42,'nem dontetlen meccsek'!J$2:J$217,0)/10)+1</f>
        <v>20</v>
      </c>
      <c r="K42" s="15">
        <f>INT(RANK('nem dontetlen meccsek'!K42,'nem dontetlen meccsek'!K$2:K$217,0)/10)+1</f>
        <v>21</v>
      </c>
      <c r="L42" s="15">
        <f>INT(RANK('nem dontetlen meccsek'!L42,'nem dontetlen meccsek'!L$2:L$217,0)/10)+1</f>
        <v>4</v>
      </c>
      <c r="M42" s="15">
        <f>INT(RANK('nem dontetlen meccsek'!M42,'nem dontetlen meccsek'!M$2:M$217,0)/10)+1</f>
        <v>3</v>
      </c>
      <c r="N42" s="15">
        <f>INT(RANK('nem dontetlen meccsek'!N42,'nem dontetlen meccsek'!N$2:N$217,0)/10)+1</f>
        <v>3</v>
      </c>
      <c r="O42" s="15">
        <f>INT(RANK('nem dontetlen meccsek'!O42,'nem dontetlen meccsek'!O$2:O$217,0)/10)+1</f>
        <v>4</v>
      </c>
      <c r="P42" s="15">
        <f>INT(RANK('nem dontetlen meccsek'!P42,'nem dontetlen meccsek'!P$2:P$217,0)/10)+1</f>
        <v>3</v>
      </c>
      <c r="Q42" s="15">
        <f>INT(RANK('nem dontetlen meccsek'!Q42,'nem dontetlen meccsek'!Q$2:Q$217,0)/10)+1</f>
        <v>2</v>
      </c>
      <c r="R42" s="15">
        <f>INT(RANK('nem dontetlen meccsek'!R42,'nem dontetlen meccsek'!R$2:R$217,0)/10)+1</f>
        <v>21</v>
      </c>
      <c r="S42" s="15">
        <f>INT(RANK('nem dontetlen meccsek'!S42,'nem dontetlen meccsek'!S$2:S$217,0)/10)+1</f>
        <v>3</v>
      </c>
      <c r="T42" s="15">
        <f>INT(RANK('nem dontetlen meccsek'!T42,'nem dontetlen meccsek'!T$2:T$217,0)/10)+1</f>
        <v>22</v>
      </c>
      <c r="U42" s="15">
        <f t="shared" si="2"/>
        <v>4</v>
      </c>
      <c r="V42" s="15">
        <f t="shared" si="3"/>
        <v>3</v>
      </c>
      <c r="W42" s="15">
        <f t="shared" si="4"/>
        <v>3</v>
      </c>
      <c r="X42" s="15">
        <f t="shared" si="5"/>
        <v>4</v>
      </c>
      <c r="Y42" s="15">
        <f t="shared" si="6"/>
        <v>3</v>
      </c>
      <c r="Z42" s="15">
        <f t="shared" si="7"/>
        <v>2</v>
      </c>
      <c r="AA42" s="15">
        <f t="shared" si="8"/>
        <v>19</v>
      </c>
      <c r="AB42" s="15">
        <f t="shared" si="9"/>
        <v>20</v>
      </c>
      <c r="AC42" s="15">
        <f t="shared" si="10"/>
        <v>20</v>
      </c>
      <c r="AD42" s="15">
        <f t="shared" si="11"/>
        <v>19</v>
      </c>
      <c r="AE42" s="15">
        <f t="shared" si="12"/>
        <v>20</v>
      </c>
      <c r="AF42" s="15">
        <f t="shared" si="13"/>
        <v>21</v>
      </c>
      <c r="AG42" s="15">
        <f t="shared" si="14"/>
        <v>2</v>
      </c>
      <c r="AH42" s="15">
        <f t="shared" si="15"/>
        <v>20</v>
      </c>
      <c r="AI42" s="15">
        <f t="shared" si="16"/>
        <v>9000</v>
      </c>
      <c r="AJ42" s="15">
        <f t="shared" si="1"/>
        <v>-1</v>
      </c>
      <c r="AK42">
        <f>(szimulator!AE314-10000)/1000</f>
        <v>-0.72189999999999965</v>
      </c>
      <c r="AL42" t="b">
        <f t="shared" si="17"/>
        <v>1</v>
      </c>
    </row>
    <row r="43" spans="1:38" x14ac:dyDescent="0.25">
      <c r="A43" t="s">
        <v>3</v>
      </c>
      <c r="B43" t="s">
        <v>11</v>
      </c>
      <c r="C43">
        <v>0</v>
      </c>
      <c r="D43">
        <v>2</v>
      </c>
      <c r="E43" t="s">
        <v>308</v>
      </c>
      <c r="F43" s="15">
        <f>INT(RANK('nem dontetlen meccsek'!F43,'nem dontetlen meccsek'!F$2:F$217,0)/10)+1</f>
        <v>9</v>
      </c>
      <c r="G43" s="15">
        <f>INT(RANK('nem dontetlen meccsek'!G43,'nem dontetlen meccsek'!G$2:G$217,0)/10)+1</f>
        <v>18</v>
      </c>
      <c r="H43" s="15">
        <f>INT(RANK('nem dontetlen meccsek'!H43,'nem dontetlen meccsek'!H$2:H$217,0)/10)+1</f>
        <v>18</v>
      </c>
      <c r="I43" s="15">
        <f>INT(RANK('nem dontetlen meccsek'!I43,'nem dontetlen meccsek'!I$2:I$217,0)/10)+1</f>
        <v>15</v>
      </c>
      <c r="J43" s="15">
        <f>INT(RANK('nem dontetlen meccsek'!J43,'nem dontetlen meccsek'!J$2:J$217,0)/10)+1</f>
        <v>18</v>
      </c>
      <c r="K43" s="15">
        <f>INT(RANK('nem dontetlen meccsek'!K43,'nem dontetlen meccsek'!K$2:K$217,0)/10)+1</f>
        <v>15</v>
      </c>
      <c r="L43" s="15">
        <f>INT(RANK('nem dontetlen meccsek'!L43,'nem dontetlen meccsek'!L$2:L$217,0)/10)+1</f>
        <v>14</v>
      </c>
      <c r="M43" s="15">
        <f>INT(RANK('nem dontetlen meccsek'!M43,'nem dontetlen meccsek'!M$2:M$217,0)/10)+1</f>
        <v>6</v>
      </c>
      <c r="N43" s="15">
        <f>INT(RANK('nem dontetlen meccsek'!N43,'nem dontetlen meccsek'!N$2:N$217,0)/10)+1</f>
        <v>5</v>
      </c>
      <c r="O43" s="15">
        <f>INT(RANK('nem dontetlen meccsek'!O43,'nem dontetlen meccsek'!O$2:O$217,0)/10)+1</f>
        <v>8</v>
      </c>
      <c r="P43" s="15">
        <f>INT(RANK('nem dontetlen meccsek'!P43,'nem dontetlen meccsek'!P$2:P$217,0)/10)+1</f>
        <v>4</v>
      </c>
      <c r="Q43" s="15">
        <f>INT(RANK('nem dontetlen meccsek'!Q43,'nem dontetlen meccsek'!Q$2:Q$217,0)/10)+1</f>
        <v>9</v>
      </c>
      <c r="R43" s="15">
        <f>INT(RANK('nem dontetlen meccsek'!R43,'nem dontetlen meccsek'!R$2:R$217,0)/10)+1</f>
        <v>16</v>
      </c>
      <c r="S43" s="15">
        <f>INT(RANK('nem dontetlen meccsek'!S43,'nem dontetlen meccsek'!S$2:S$217,0)/10)+1</f>
        <v>7</v>
      </c>
      <c r="T43" s="15">
        <f>INT(RANK('nem dontetlen meccsek'!T43,'nem dontetlen meccsek'!T$2:T$217,0)/10)+1</f>
        <v>10</v>
      </c>
      <c r="U43" s="15">
        <f t="shared" si="2"/>
        <v>14</v>
      </c>
      <c r="V43" s="15">
        <f t="shared" si="3"/>
        <v>5</v>
      </c>
      <c r="W43" s="15">
        <f t="shared" si="4"/>
        <v>5</v>
      </c>
      <c r="X43" s="15">
        <f t="shared" si="5"/>
        <v>8</v>
      </c>
      <c r="Y43" s="15">
        <f t="shared" si="6"/>
        <v>5</v>
      </c>
      <c r="Z43" s="15">
        <f t="shared" si="7"/>
        <v>8</v>
      </c>
      <c r="AA43" s="15">
        <f t="shared" si="8"/>
        <v>9</v>
      </c>
      <c r="AB43" s="15">
        <f t="shared" si="9"/>
        <v>17</v>
      </c>
      <c r="AC43" s="15">
        <f t="shared" si="10"/>
        <v>18</v>
      </c>
      <c r="AD43" s="15">
        <f t="shared" si="11"/>
        <v>15</v>
      </c>
      <c r="AE43" s="15">
        <f t="shared" si="12"/>
        <v>19</v>
      </c>
      <c r="AF43" s="15">
        <f t="shared" si="13"/>
        <v>14</v>
      </c>
      <c r="AG43" s="15">
        <f t="shared" si="14"/>
        <v>7</v>
      </c>
      <c r="AH43" s="15">
        <f t="shared" si="15"/>
        <v>16</v>
      </c>
      <c r="AI43" s="15">
        <f t="shared" si="16"/>
        <v>8000</v>
      </c>
      <c r="AJ43" s="15">
        <f t="shared" si="1"/>
        <v>-2</v>
      </c>
      <c r="AK43">
        <f>(szimulator!AE315-10000)/1000</f>
        <v>0.29079999999999928</v>
      </c>
      <c r="AL43" t="b">
        <f t="shared" si="17"/>
        <v>0</v>
      </c>
    </row>
    <row r="44" spans="1:38" x14ac:dyDescent="0.25">
      <c r="A44" t="s">
        <v>1</v>
      </c>
      <c r="B44" t="s">
        <v>33</v>
      </c>
      <c r="C44">
        <v>0</v>
      </c>
      <c r="D44">
        <v>1</v>
      </c>
      <c r="E44" t="s">
        <v>308</v>
      </c>
      <c r="F44" s="15">
        <f>INT(RANK('nem dontetlen meccsek'!F44,'nem dontetlen meccsek'!F$2:F$217,0)/10)+1</f>
        <v>14</v>
      </c>
      <c r="G44" s="15">
        <f>INT(RANK('nem dontetlen meccsek'!G44,'nem dontetlen meccsek'!G$2:G$217,0)/10)+1</f>
        <v>18</v>
      </c>
      <c r="H44" s="15">
        <f>INT(RANK('nem dontetlen meccsek'!H44,'nem dontetlen meccsek'!H$2:H$217,0)/10)+1</f>
        <v>16</v>
      </c>
      <c r="I44" s="15">
        <f>INT(RANK('nem dontetlen meccsek'!I44,'nem dontetlen meccsek'!I$2:I$217,0)/10)+1</f>
        <v>18</v>
      </c>
      <c r="J44" s="15">
        <f>INT(RANK('nem dontetlen meccsek'!J44,'nem dontetlen meccsek'!J$2:J$217,0)/10)+1</f>
        <v>14</v>
      </c>
      <c r="K44" s="15">
        <f>INT(RANK('nem dontetlen meccsek'!K44,'nem dontetlen meccsek'!K$2:K$217,0)/10)+1</f>
        <v>19</v>
      </c>
      <c r="L44" s="15">
        <f>INT(RANK('nem dontetlen meccsek'!L44,'nem dontetlen meccsek'!L$2:L$217,0)/10)+1</f>
        <v>8</v>
      </c>
      <c r="M44" s="15">
        <f>INT(RANK('nem dontetlen meccsek'!M44,'nem dontetlen meccsek'!M$2:M$217,0)/10)+1</f>
        <v>6</v>
      </c>
      <c r="N44" s="15">
        <f>INT(RANK('nem dontetlen meccsek'!N44,'nem dontetlen meccsek'!N$2:N$217,0)/10)+1</f>
        <v>6</v>
      </c>
      <c r="O44" s="15">
        <f>INT(RANK('nem dontetlen meccsek'!O44,'nem dontetlen meccsek'!O$2:O$217,0)/10)+1</f>
        <v>5</v>
      </c>
      <c r="P44" s="15">
        <f>INT(RANK('nem dontetlen meccsek'!P44,'nem dontetlen meccsek'!P$2:P$217,0)/10)+1</f>
        <v>8</v>
      </c>
      <c r="Q44" s="15">
        <f>INT(RANK('nem dontetlen meccsek'!Q44,'nem dontetlen meccsek'!Q$2:Q$217,0)/10)+1</f>
        <v>5</v>
      </c>
      <c r="R44" s="15">
        <f>INT(RANK('nem dontetlen meccsek'!R44,'nem dontetlen meccsek'!R$2:R$217,0)/10)+1</f>
        <v>17</v>
      </c>
      <c r="S44" s="15">
        <f>INT(RANK('nem dontetlen meccsek'!S44,'nem dontetlen meccsek'!S$2:S$217,0)/10)+1</f>
        <v>7</v>
      </c>
      <c r="T44" s="15">
        <f>INT(RANK('nem dontetlen meccsek'!T44,'nem dontetlen meccsek'!T$2:T$217,0)/10)+1</f>
        <v>19</v>
      </c>
      <c r="U44" s="15">
        <f t="shared" si="2"/>
        <v>9</v>
      </c>
      <c r="V44" s="15">
        <f t="shared" si="3"/>
        <v>5</v>
      </c>
      <c r="W44" s="15">
        <f t="shared" si="4"/>
        <v>7</v>
      </c>
      <c r="X44" s="15">
        <f t="shared" si="5"/>
        <v>5</v>
      </c>
      <c r="Y44" s="15">
        <f t="shared" si="6"/>
        <v>9</v>
      </c>
      <c r="Z44" s="15">
        <f t="shared" si="7"/>
        <v>4</v>
      </c>
      <c r="AA44" s="15">
        <f t="shared" si="8"/>
        <v>15</v>
      </c>
      <c r="AB44" s="15">
        <f t="shared" si="9"/>
        <v>17</v>
      </c>
      <c r="AC44" s="15">
        <f t="shared" si="10"/>
        <v>17</v>
      </c>
      <c r="AD44" s="15">
        <f t="shared" si="11"/>
        <v>18</v>
      </c>
      <c r="AE44" s="15">
        <f t="shared" si="12"/>
        <v>15</v>
      </c>
      <c r="AF44" s="15">
        <f t="shared" si="13"/>
        <v>18</v>
      </c>
      <c r="AG44" s="15">
        <f t="shared" si="14"/>
        <v>6</v>
      </c>
      <c r="AH44" s="15">
        <f t="shared" si="15"/>
        <v>16</v>
      </c>
      <c r="AI44" s="15">
        <f t="shared" si="16"/>
        <v>9000</v>
      </c>
      <c r="AJ44" s="15">
        <f t="shared" si="1"/>
        <v>-1</v>
      </c>
      <c r="AK44">
        <f>(szimulator!AE316-10000)/1000</f>
        <v>-1.0886000000000005</v>
      </c>
      <c r="AL44" t="b">
        <f t="shared" si="17"/>
        <v>1</v>
      </c>
    </row>
    <row r="45" spans="1:38" x14ac:dyDescent="0.25">
      <c r="A45" t="s">
        <v>36</v>
      </c>
      <c r="B45" t="s">
        <v>7</v>
      </c>
      <c r="C45">
        <v>0</v>
      </c>
      <c r="D45">
        <v>1</v>
      </c>
      <c r="E45" t="s">
        <v>308</v>
      </c>
      <c r="F45" s="15">
        <f>INT(RANK('nem dontetlen meccsek'!F45,'nem dontetlen meccsek'!F$2:F$217,0)/10)+1</f>
        <v>22</v>
      </c>
      <c r="G45" s="15">
        <f>INT(RANK('nem dontetlen meccsek'!G45,'nem dontetlen meccsek'!G$2:G$217,0)/10)+1</f>
        <v>21</v>
      </c>
      <c r="H45" s="15">
        <f>INT(RANK('nem dontetlen meccsek'!H45,'nem dontetlen meccsek'!H$2:H$217,0)/10)+1</f>
        <v>22</v>
      </c>
      <c r="I45" s="15">
        <f>INT(RANK('nem dontetlen meccsek'!I45,'nem dontetlen meccsek'!I$2:I$217,0)/10)+1</f>
        <v>22</v>
      </c>
      <c r="J45" s="15">
        <f>INT(RANK('nem dontetlen meccsek'!J45,'nem dontetlen meccsek'!J$2:J$217,0)/10)+1</f>
        <v>21</v>
      </c>
      <c r="K45" s="15">
        <f>INT(RANK('nem dontetlen meccsek'!K45,'nem dontetlen meccsek'!K$2:K$217,0)/10)+1</f>
        <v>22</v>
      </c>
      <c r="L45" s="15">
        <f>INT(RANK('nem dontetlen meccsek'!L45,'nem dontetlen meccsek'!L$2:L$217,0)/10)+1</f>
        <v>1</v>
      </c>
      <c r="M45" s="15">
        <f>INT(RANK('nem dontetlen meccsek'!M45,'nem dontetlen meccsek'!M$2:M$217,0)/10)+1</f>
        <v>3</v>
      </c>
      <c r="N45" s="15">
        <f>INT(RANK('nem dontetlen meccsek'!N45,'nem dontetlen meccsek'!N$2:N$217,0)/10)+1</f>
        <v>1</v>
      </c>
      <c r="O45" s="15">
        <f>INT(RANK('nem dontetlen meccsek'!O45,'nem dontetlen meccsek'!O$2:O$217,0)/10)+1</f>
        <v>1</v>
      </c>
      <c r="P45" s="15">
        <f>INT(RANK('nem dontetlen meccsek'!P45,'nem dontetlen meccsek'!P$2:P$217,0)/10)+1</f>
        <v>2</v>
      </c>
      <c r="Q45" s="15">
        <f>INT(RANK('nem dontetlen meccsek'!Q45,'nem dontetlen meccsek'!Q$2:Q$217,0)/10)+1</f>
        <v>2</v>
      </c>
      <c r="R45" s="15">
        <f>INT(RANK('nem dontetlen meccsek'!R45,'nem dontetlen meccsek'!R$2:R$217,0)/10)+1</f>
        <v>22</v>
      </c>
      <c r="S45" s="15">
        <f>INT(RANK('nem dontetlen meccsek'!S45,'nem dontetlen meccsek'!S$2:S$217,0)/10)+1</f>
        <v>1</v>
      </c>
      <c r="T45" s="15">
        <f>INT(RANK('nem dontetlen meccsek'!T45,'nem dontetlen meccsek'!T$2:T$217,0)/10)+1</f>
        <v>17</v>
      </c>
      <c r="U45" s="15">
        <f t="shared" si="2"/>
        <v>1</v>
      </c>
      <c r="V45" s="15">
        <f t="shared" si="3"/>
        <v>2</v>
      </c>
      <c r="W45" s="15">
        <f t="shared" si="4"/>
        <v>1</v>
      </c>
      <c r="X45" s="15">
        <f t="shared" si="5"/>
        <v>1</v>
      </c>
      <c r="Y45" s="15">
        <f t="shared" si="6"/>
        <v>2</v>
      </c>
      <c r="Z45" s="15">
        <f t="shared" si="7"/>
        <v>1</v>
      </c>
      <c r="AA45" s="15">
        <f t="shared" si="8"/>
        <v>22</v>
      </c>
      <c r="AB45" s="15">
        <f t="shared" si="9"/>
        <v>20</v>
      </c>
      <c r="AC45" s="15">
        <f t="shared" si="10"/>
        <v>22</v>
      </c>
      <c r="AD45" s="15">
        <f t="shared" si="11"/>
        <v>22</v>
      </c>
      <c r="AE45" s="15">
        <f t="shared" si="12"/>
        <v>21</v>
      </c>
      <c r="AF45" s="15">
        <f t="shared" si="13"/>
        <v>21</v>
      </c>
      <c r="AG45" s="15">
        <f t="shared" si="14"/>
        <v>1</v>
      </c>
      <c r="AH45" s="15">
        <f t="shared" si="15"/>
        <v>22</v>
      </c>
      <c r="AI45" s="15">
        <f t="shared" si="16"/>
        <v>9000</v>
      </c>
      <c r="AJ45" s="15">
        <f t="shared" si="1"/>
        <v>-1</v>
      </c>
      <c r="AK45">
        <f>(szimulator!AE317-10000)/1000</f>
        <v>-8.0399999999999638E-2</v>
      </c>
      <c r="AL45" t="b">
        <f t="shared" si="17"/>
        <v>1</v>
      </c>
    </row>
    <row r="46" spans="1:38" x14ac:dyDescent="0.25">
      <c r="A46" t="s">
        <v>3</v>
      </c>
      <c r="B46" t="s">
        <v>13</v>
      </c>
      <c r="C46">
        <v>2</v>
      </c>
      <c r="D46">
        <v>1</v>
      </c>
      <c r="E46" t="s">
        <v>309</v>
      </c>
      <c r="F46" s="15">
        <f>INT(RANK('nem dontetlen meccsek'!F46,'nem dontetlen meccsek'!F$2:F$217,0)/10)+1</f>
        <v>19</v>
      </c>
      <c r="G46" s="15">
        <f>INT(RANK('nem dontetlen meccsek'!G46,'nem dontetlen meccsek'!G$2:G$217,0)/10)+1</f>
        <v>19</v>
      </c>
      <c r="H46" s="15">
        <f>INT(RANK('nem dontetlen meccsek'!H46,'nem dontetlen meccsek'!H$2:H$217,0)/10)+1</f>
        <v>20</v>
      </c>
      <c r="I46" s="15">
        <f>INT(RANK('nem dontetlen meccsek'!I46,'nem dontetlen meccsek'!I$2:I$217,0)/10)+1</f>
        <v>20</v>
      </c>
      <c r="J46" s="15">
        <f>INT(RANK('nem dontetlen meccsek'!J46,'nem dontetlen meccsek'!J$2:J$217,0)/10)+1</f>
        <v>21</v>
      </c>
      <c r="K46" s="15">
        <f>INT(RANK('nem dontetlen meccsek'!K46,'nem dontetlen meccsek'!K$2:K$217,0)/10)+1</f>
        <v>18</v>
      </c>
      <c r="L46" s="15">
        <f>INT(RANK('nem dontetlen meccsek'!L46,'nem dontetlen meccsek'!L$2:L$217,0)/10)+1</f>
        <v>3</v>
      </c>
      <c r="M46" s="15">
        <f>INT(RANK('nem dontetlen meccsek'!M46,'nem dontetlen meccsek'!M$2:M$217,0)/10)+1</f>
        <v>5</v>
      </c>
      <c r="N46" s="15">
        <f>INT(RANK('nem dontetlen meccsek'!N46,'nem dontetlen meccsek'!N$2:N$217,0)/10)+1</f>
        <v>2</v>
      </c>
      <c r="O46" s="15">
        <f>INT(RANK('nem dontetlen meccsek'!O46,'nem dontetlen meccsek'!O$2:O$217,0)/10)+1</f>
        <v>3</v>
      </c>
      <c r="P46" s="15">
        <f>INT(RANK('nem dontetlen meccsek'!P46,'nem dontetlen meccsek'!P$2:P$217,0)/10)+1</f>
        <v>2</v>
      </c>
      <c r="Q46" s="15">
        <f>INT(RANK('nem dontetlen meccsek'!Q46,'nem dontetlen meccsek'!Q$2:Q$217,0)/10)+1</f>
        <v>5</v>
      </c>
      <c r="R46" s="15">
        <f>INT(RANK('nem dontetlen meccsek'!R46,'nem dontetlen meccsek'!R$2:R$217,0)/10)+1</f>
        <v>20</v>
      </c>
      <c r="S46" s="15">
        <f>INT(RANK('nem dontetlen meccsek'!S46,'nem dontetlen meccsek'!S$2:S$217,0)/10)+1</f>
        <v>3</v>
      </c>
      <c r="T46" s="15">
        <f>INT(RANK('nem dontetlen meccsek'!T46,'nem dontetlen meccsek'!T$2:T$217,0)/10)+1</f>
        <v>3</v>
      </c>
      <c r="U46" s="15">
        <f t="shared" si="2"/>
        <v>4</v>
      </c>
      <c r="V46" s="15">
        <f t="shared" si="3"/>
        <v>4</v>
      </c>
      <c r="W46" s="15">
        <f t="shared" si="4"/>
        <v>3</v>
      </c>
      <c r="X46" s="15">
        <f t="shared" si="5"/>
        <v>3</v>
      </c>
      <c r="Y46" s="15">
        <f t="shared" si="6"/>
        <v>2</v>
      </c>
      <c r="Z46" s="15">
        <f t="shared" si="7"/>
        <v>5</v>
      </c>
      <c r="AA46" s="15">
        <f t="shared" si="8"/>
        <v>20</v>
      </c>
      <c r="AB46" s="15">
        <f t="shared" si="9"/>
        <v>18</v>
      </c>
      <c r="AC46" s="15">
        <f t="shared" si="10"/>
        <v>21</v>
      </c>
      <c r="AD46" s="15">
        <f t="shared" si="11"/>
        <v>20</v>
      </c>
      <c r="AE46" s="15">
        <f t="shared" si="12"/>
        <v>21</v>
      </c>
      <c r="AF46" s="15">
        <f t="shared" si="13"/>
        <v>18</v>
      </c>
      <c r="AG46" s="15">
        <f t="shared" si="14"/>
        <v>3</v>
      </c>
      <c r="AH46" s="15">
        <f t="shared" si="15"/>
        <v>20</v>
      </c>
      <c r="AI46" s="15">
        <f t="shared" si="16"/>
        <v>11000</v>
      </c>
      <c r="AJ46" s="15">
        <f t="shared" si="1"/>
        <v>1</v>
      </c>
      <c r="AK46">
        <f>(szimulator!AE318-10000)/1000</f>
        <v>8.700000000000728E-3</v>
      </c>
      <c r="AL46" t="b">
        <f t="shared" si="17"/>
        <v>1</v>
      </c>
    </row>
    <row r="47" spans="1:38" x14ac:dyDescent="0.25">
      <c r="A47" t="s">
        <v>33</v>
      </c>
      <c r="B47" t="s">
        <v>0</v>
      </c>
      <c r="C47">
        <v>1</v>
      </c>
      <c r="D47">
        <v>2</v>
      </c>
      <c r="E47" t="s">
        <v>308</v>
      </c>
      <c r="F47" s="15">
        <f>INT(RANK('nem dontetlen meccsek'!F47,'nem dontetlen meccsek'!F$2:F$217,0)/10)+1</f>
        <v>20</v>
      </c>
      <c r="G47" s="15">
        <f>INT(RANK('nem dontetlen meccsek'!G47,'nem dontetlen meccsek'!G$2:G$217,0)/10)+1</f>
        <v>15</v>
      </c>
      <c r="H47" s="15">
        <f>INT(RANK('nem dontetlen meccsek'!H47,'nem dontetlen meccsek'!H$2:H$217,0)/10)+1</f>
        <v>19</v>
      </c>
      <c r="I47" s="15">
        <f>INT(RANK('nem dontetlen meccsek'!I47,'nem dontetlen meccsek'!I$2:I$217,0)/10)+1</f>
        <v>20</v>
      </c>
      <c r="J47" s="15">
        <f>INT(RANK('nem dontetlen meccsek'!J47,'nem dontetlen meccsek'!J$2:J$217,0)/10)+1</f>
        <v>19</v>
      </c>
      <c r="K47" s="15">
        <f>INT(RANK('nem dontetlen meccsek'!K47,'nem dontetlen meccsek'!K$2:K$217,0)/10)+1</f>
        <v>20</v>
      </c>
      <c r="L47" s="15">
        <f>INT(RANK('nem dontetlen meccsek'!L47,'nem dontetlen meccsek'!L$2:L$217,0)/10)+1</f>
        <v>3</v>
      </c>
      <c r="M47" s="15">
        <f>INT(RANK('nem dontetlen meccsek'!M47,'nem dontetlen meccsek'!M$2:M$217,0)/10)+1</f>
        <v>8</v>
      </c>
      <c r="N47" s="15">
        <f>INT(RANK('nem dontetlen meccsek'!N47,'nem dontetlen meccsek'!N$2:N$217,0)/10)+1</f>
        <v>4</v>
      </c>
      <c r="O47" s="15">
        <f>INT(RANK('nem dontetlen meccsek'!O47,'nem dontetlen meccsek'!O$2:O$217,0)/10)+1</f>
        <v>3</v>
      </c>
      <c r="P47" s="15">
        <f>INT(RANK('nem dontetlen meccsek'!P47,'nem dontetlen meccsek'!P$2:P$217,0)/10)+1</f>
        <v>4</v>
      </c>
      <c r="Q47" s="15">
        <f>INT(RANK('nem dontetlen meccsek'!Q47,'nem dontetlen meccsek'!Q$2:Q$217,0)/10)+1</f>
        <v>3</v>
      </c>
      <c r="R47" s="15">
        <f>INT(RANK('nem dontetlen meccsek'!R47,'nem dontetlen meccsek'!R$2:R$217,0)/10)+1</f>
        <v>20</v>
      </c>
      <c r="S47" s="15">
        <f>INT(RANK('nem dontetlen meccsek'!S47,'nem dontetlen meccsek'!S$2:S$217,0)/10)+1</f>
        <v>4</v>
      </c>
      <c r="T47" s="15">
        <f>INT(RANK('nem dontetlen meccsek'!T47,'nem dontetlen meccsek'!T$2:T$217,0)/10)+1</f>
        <v>12</v>
      </c>
      <c r="U47" s="15">
        <f t="shared" si="2"/>
        <v>3</v>
      </c>
      <c r="V47" s="15">
        <f t="shared" si="3"/>
        <v>8</v>
      </c>
      <c r="W47" s="15">
        <f t="shared" si="4"/>
        <v>4</v>
      </c>
      <c r="X47" s="15">
        <f t="shared" si="5"/>
        <v>3</v>
      </c>
      <c r="Y47" s="15">
        <f t="shared" si="6"/>
        <v>4</v>
      </c>
      <c r="Z47" s="15">
        <f t="shared" si="7"/>
        <v>3</v>
      </c>
      <c r="AA47" s="15">
        <f t="shared" si="8"/>
        <v>20</v>
      </c>
      <c r="AB47" s="15">
        <f t="shared" si="9"/>
        <v>15</v>
      </c>
      <c r="AC47" s="15">
        <f t="shared" si="10"/>
        <v>19</v>
      </c>
      <c r="AD47" s="15">
        <f t="shared" si="11"/>
        <v>20</v>
      </c>
      <c r="AE47" s="15">
        <f t="shared" si="12"/>
        <v>19</v>
      </c>
      <c r="AF47" s="15">
        <f t="shared" si="13"/>
        <v>20</v>
      </c>
      <c r="AG47" s="15">
        <f t="shared" si="14"/>
        <v>3</v>
      </c>
      <c r="AH47" s="15">
        <f t="shared" si="15"/>
        <v>19</v>
      </c>
      <c r="AI47" s="15">
        <f t="shared" si="16"/>
        <v>9000</v>
      </c>
      <c r="AJ47" s="15">
        <f t="shared" si="1"/>
        <v>-1</v>
      </c>
      <c r="AK47">
        <f>(szimulator!AE319-10000)/1000</f>
        <v>-1.8109999999999999</v>
      </c>
      <c r="AL47" t="b">
        <f t="shared" si="17"/>
        <v>1</v>
      </c>
    </row>
    <row r="48" spans="1:38" x14ac:dyDescent="0.25">
      <c r="A48" t="s">
        <v>1</v>
      </c>
      <c r="B48" t="s">
        <v>34</v>
      </c>
      <c r="C48">
        <v>3</v>
      </c>
      <c r="D48">
        <v>1</v>
      </c>
      <c r="E48" t="s">
        <v>309</v>
      </c>
      <c r="F48" s="15">
        <f>INT(RANK('nem dontetlen meccsek'!F48,'nem dontetlen meccsek'!F$2:F$217,0)/10)+1</f>
        <v>9</v>
      </c>
      <c r="G48" s="15">
        <f>INT(RANK('nem dontetlen meccsek'!G48,'nem dontetlen meccsek'!G$2:G$217,0)/10)+1</f>
        <v>6</v>
      </c>
      <c r="H48" s="15">
        <f>INT(RANK('nem dontetlen meccsek'!H48,'nem dontetlen meccsek'!H$2:H$217,0)/10)+1</f>
        <v>10</v>
      </c>
      <c r="I48" s="15">
        <f>INT(RANK('nem dontetlen meccsek'!I48,'nem dontetlen meccsek'!I$2:I$217,0)/10)+1</f>
        <v>11</v>
      </c>
      <c r="J48" s="15">
        <f>INT(RANK('nem dontetlen meccsek'!J48,'nem dontetlen meccsek'!J$2:J$217,0)/10)+1</f>
        <v>10</v>
      </c>
      <c r="K48" s="15">
        <f>INT(RANK('nem dontetlen meccsek'!K48,'nem dontetlen meccsek'!K$2:K$217,0)/10)+1</f>
        <v>11</v>
      </c>
      <c r="L48" s="15">
        <f>INT(RANK('nem dontetlen meccsek'!L48,'nem dontetlen meccsek'!L$2:L$217,0)/10)+1</f>
        <v>14</v>
      </c>
      <c r="M48" s="15">
        <f>INT(RANK('nem dontetlen meccsek'!M48,'nem dontetlen meccsek'!M$2:M$217,0)/10)+1</f>
        <v>17</v>
      </c>
      <c r="N48" s="15">
        <f>INT(RANK('nem dontetlen meccsek'!N48,'nem dontetlen meccsek'!N$2:N$217,0)/10)+1</f>
        <v>13</v>
      </c>
      <c r="O48" s="15">
        <f>INT(RANK('nem dontetlen meccsek'!O48,'nem dontetlen meccsek'!O$2:O$217,0)/10)+1</f>
        <v>12</v>
      </c>
      <c r="P48" s="15">
        <f>INT(RANK('nem dontetlen meccsek'!P48,'nem dontetlen meccsek'!P$2:P$217,0)/10)+1</f>
        <v>13</v>
      </c>
      <c r="Q48" s="15">
        <f>INT(RANK('nem dontetlen meccsek'!Q48,'nem dontetlen meccsek'!Q$2:Q$217,0)/10)+1</f>
        <v>13</v>
      </c>
      <c r="R48" s="15">
        <f>INT(RANK('nem dontetlen meccsek'!R48,'nem dontetlen meccsek'!R$2:R$217,0)/10)+1</f>
        <v>11</v>
      </c>
      <c r="S48" s="15">
        <f>INT(RANK('nem dontetlen meccsek'!S48,'nem dontetlen meccsek'!S$2:S$217,0)/10)+1</f>
        <v>13</v>
      </c>
      <c r="T48" s="15">
        <f>INT(RANK('nem dontetlen meccsek'!T48,'nem dontetlen meccsek'!T$2:T$217,0)/10)+1</f>
        <v>15</v>
      </c>
      <c r="U48" s="15">
        <f t="shared" si="2"/>
        <v>14</v>
      </c>
      <c r="V48" s="15">
        <f t="shared" si="3"/>
        <v>17</v>
      </c>
      <c r="W48" s="15">
        <f t="shared" si="4"/>
        <v>13</v>
      </c>
      <c r="X48" s="15">
        <f t="shared" si="5"/>
        <v>12</v>
      </c>
      <c r="Y48" s="15">
        <f t="shared" si="6"/>
        <v>13</v>
      </c>
      <c r="Z48" s="15">
        <f t="shared" si="7"/>
        <v>12</v>
      </c>
      <c r="AA48" s="15">
        <f t="shared" si="8"/>
        <v>9</v>
      </c>
      <c r="AB48" s="15">
        <f t="shared" si="9"/>
        <v>6</v>
      </c>
      <c r="AC48" s="15">
        <f t="shared" si="10"/>
        <v>10</v>
      </c>
      <c r="AD48" s="15">
        <f t="shared" si="11"/>
        <v>11</v>
      </c>
      <c r="AE48" s="15">
        <f t="shared" si="12"/>
        <v>10</v>
      </c>
      <c r="AF48" s="15">
        <f t="shared" si="13"/>
        <v>10</v>
      </c>
      <c r="AG48" s="15">
        <f t="shared" si="14"/>
        <v>12</v>
      </c>
      <c r="AH48" s="15">
        <f t="shared" si="15"/>
        <v>10</v>
      </c>
      <c r="AI48" s="15">
        <f t="shared" si="16"/>
        <v>12000</v>
      </c>
      <c r="AJ48" s="15">
        <f t="shared" si="1"/>
        <v>2</v>
      </c>
      <c r="AK48">
        <f>(szimulator!AE320-10000)/1000</f>
        <v>1.6502000000000008</v>
      </c>
      <c r="AL48" t="b">
        <f t="shared" si="17"/>
        <v>1</v>
      </c>
    </row>
    <row r="49" spans="1:38" x14ac:dyDescent="0.25">
      <c r="A49" t="s">
        <v>8</v>
      </c>
      <c r="B49" t="s">
        <v>36</v>
      </c>
      <c r="C49">
        <v>1</v>
      </c>
      <c r="D49">
        <v>0</v>
      </c>
      <c r="E49" t="s">
        <v>309</v>
      </c>
      <c r="F49" s="15">
        <f>INT(RANK('nem dontetlen meccsek'!F49,'nem dontetlen meccsek'!F$2:F$217,0)/10)+1</f>
        <v>5</v>
      </c>
      <c r="G49" s="15">
        <f>INT(RANK('nem dontetlen meccsek'!G49,'nem dontetlen meccsek'!G$2:G$217,0)/10)+1</f>
        <v>7</v>
      </c>
      <c r="H49" s="15">
        <f>INT(RANK('nem dontetlen meccsek'!H49,'nem dontetlen meccsek'!H$2:H$217,0)/10)+1</f>
        <v>5</v>
      </c>
      <c r="I49" s="15">
        <f>INT(RANK('nem dontetlen meccsek'!I49,'nem dontetlen meccsek'!I$2:I$217,0)/10)+1</f>
        <v>11</v>
      </c>
      <c r="J49" s="15">
        <f>INT(RANK('nem dontetlen meccsek'!J49,'nem dontetlen meccsek'!J$2:J$217,0)/10)+1</f>
        <v>6</v>
      </c>
      <c r="K49" s="15">
        <f>INT(RANK('nem dontetlen meccsek'!K49,'nem dontetlen meccsek'!K$2:K$217,0)/10)+1</f>
        <v>8</v>
      </c>
      <c r="L49" s="15">
        <f>INT(RANK('nem dontetlen meccsek'!L49,'nem dontetlen meccsek'!L$2:L$217,0)/10)+1</f>
        <v>18</v>
      </c>
      <c r="M49" s="15">
        <f>INT(RANK('nem dontetlen meccsek'!M49,'nem dontetlen meccsek'!M$2:M$217,0)/10)+1</f>
        <v>16</v>
      </c>
      <c r="N49" s="15">
        <f>INT(RANK('nem dontetlen meccsek'!N49,'nem dontetlen meccsek'!N$2:N$217,0)/10)+1</f>
        <v>18</v>
      </c>
      <c r="O49" s="15">
        <f>INT(RANK('nem dontetlen meccsek'!O49,'nem dontetlen meccsek'!O$2:O$217,0)/10)+1</f>
        <v>12</v>
      </c>
      <c r="P49" s="15">
        <f>INT(RANK('nem dontetlen meccsek'!P49,'nem dontetlen meccsek'!P$2:P$217,0)/10)+1</f>
        <v>16</v>
      </c>
      <c r="Q49" s="15">
        <f>INT(RANK('nem dontetlen meccsek'!Q49,'nem dontetlen meccsek'!Q$2:Q$217,0)/10)+1</f>
        <v>16</v>
      </c>
      <c r="R49" s="15">
        <f>INT(RANK('nem dontetlen meccsek'!R49,'nem dontetlen meccsek'!R$2:R$217,0)/10)+1</f>
        <v>9</v>
      </c>
      <c r="S49" s="15">
        <f>INT(RANK('nem dontetlen meccsek'!S49,'nem dontetlen meccsek'!S$2:S$217,0)/10)+1</f>
        <v>15</v>
      </c>
      <c r="T49" s="15">
        <f>INT(RANK('nem dontetlen meccsek'!T49,'nem dontetlen meccsek'!T$2:T$217,0)/10)+1</f>
        <v>9</v>
      </c>
      <c r="U49" s="15">
        <f t="shared" si="2"/>
        <v>18</v>
      </c>
      <c r="V49" s="15">
        <f t="shared" si="3"/>
        <v>16</v>
      </c>
      <c r="W49" s="15">
        <f t="shared" si="4"/>
        <v>18</v>
      </c>
      <c r="X49" s="15">
        <f t="shared" si="5"/>
        <v>12</v>
      </c>
      <c r="Y49" s="15">
        <f t="shared" si="6"/>
        <v>17</v>
      </c>
      <c r="Z49" s="15">
        <f t="shared" si="7"/>
        <v>15</v>
      </c>
      <c r="AA49" s="15">
        <f t="shared" si="8"/>
        <v>5</v>
      </c>
      <c r="AB49" s="15">
        <f t="shared" si="9"/>
        <v>7</v>
      </c>
      <c r="AC49" s="15">
        <f t="shared" si="10"/>
        <v>5</v>
      </c>
      <c r="AD49" s="15">
        <f t="shared" si="11"/>
        <v>11</v>
      </c>
      <c r="AE49" s="15">
        <f t="shared" si="12"/>
        <v>7</v>
      </c>
      <c r="AF49" s="15">
        <f t="shared" si="13"/>
        <v>7</v>
      </c>
      <c r="AG49" s="15">
        <f t="shared" si="14"/>
        <v>14</v>
      </c>
      <c r="AH49" s="15">
        <f t="shared" si="15"/>
        <v>8</v>
      </c>
      <c r="AI49" s="15">
        <f t="shared" si="16"/>
        <v>11000</v>
      </c>
      <c r="AJ49" s="15">
        <f t="shared" si="1"/>
        <v>1</v>
      </c>
      <c r="AK49">
        <f>(szimulator!AE321-10000)/1000</f>
        <v>9.6000000000003635E-3</v>
      </c>
      <c r="AL49" t="b">
        <f t="shared" si="17"/>
        <v>1</v>
      </c>
    </row>
    <row r="50" spans="1:38" x14ac:dyDescent="0.25">
      <c r="A50" t="s">
        <v>6</v>
      </c>
      <c r="B50" t="s">
        <v>4</v>
      </c>
      <c r="C50">
        <v>3</v>
      </c>
      <c r="D50">
        <v>1</v>
      </c>
      <c r="E50" t="s">
        <v>309</v>
      </c>
      <c r="F50" s="15">
        <f>INT(RANK('nem dontetlen meccsek'!F50,'nem dontetlen meccsek'!F$2:F$217,0)/10)+1</f>
        <v>12</v>
      </c>
      <c r="G50" s="15">
        <f>INT(RANK('nem dontetlen meccsek'!G50,'nem dontetlen meccsek'!G$2:G$217,0)/10)+1</f>
        <v>2</v>
      </c>
      <c r="H50" s="15">
        <f>INT(RANK('nem dontetlen meccsek'!H50,'nem dontetlen meccsek'!H$2:H$217,0)/10)+1</f>
        <v>7</v>
      </c>
      <c r="I50" s="15">
        <f>INT(RANK('nem dontetlen meccsek'!I50,'nem dontetlen meccsek'!I$2:I$217,0)/10)+1</f>
        <v>5</v>
      </c>
      <c r="J50" s="15">
        <f>INT(RANK('nem dontetlen meccsek'!J50,'nem dontetlen meccsek'!J$2:J$217,0)/10)+1</f>
        <v>7</v>
      </c>
      <c r="K50" s="15">
        <f>INT(RANK('nem dontetlen meccsek'!K50,'nem dontetlen meccsek'!K$2:K$217,0)/10)+1</f>
        <v>3</v>
      </c>
      <c r="L50" s="15">
        <f>INT(RANK('nem dontetlen meccsek'!L50,'nem dontetlen meccsek'!L$2:L$217,0)/10)+1</f>
        <v>11</v>
      </c>
      <c r="M50" s="15">
        <f>INT(RANK('nem dontetlen meccsek'!M50,'nem dontetlen meccsek'!M$2:M$217,0)/10)+1</f>
        <v>21</v>
      </c>
      <c r="N50" s="15">
        <f>INT(RANK('nem dontetlen meccsek'!N50,'nem dontetlen meccsek'!N$2:N$217,0)/10)+1</f>
        <v>16</v>
      </c>
      <c r="O50" s="15">
        <f>INT(RANK('nem dontetlen meccsek'!O50,'nem dontetlen meccsek'!O$2:O$217,0)/10)+1</f>
        <v>17</v>
      </c>
      <c r="P50" s="15">
        <f>INT(RANK('nem dontetlen meccsek'!P50,'nem dontetlen meccsek'!P$2:P$217,0)/10)+1</f>
        <v>16</v>
      </c>
      <c r="Q50" s="15">
        <f>INT(RANK('nem dontetlen meccsek'!Q50,'nem dontetlen meccsek'!Q$2:Q$217,0)/10)+1</f>
        <v>20</v>
      </c>
      <c r="R50" s="15">
        <f>INT(RANK('nem dontetlen meccsek'!R50,'nem dontetlen meccsek'!R$2:R$217,0)/10)+1</f>
        <v>6</v>
      </c>
      <c r="S50" s="15">
        <f>INT(RANK('nem dontetlen meccsek'!S50,'nem dontetlen meccsek'!S$2:S$217,0)/10)+1</f>
        <v>19</v>
      </c>
      <c r="T50" s="15">
        <f>INT(RANK('nem dontetlen meccsek'!T50,'nem dontetlen meccsek'!T$2:T$217,0)/10)+1</f>
        <v>21</v>
      </c>
      <c r="U50" s="15">
        <f t="shared" si="2"/>
        <v>11</v>
      </c>
      <c r="V50" s="15">
        <f t="shared" si="3"/>
        <v>21</v>
      </c>
      <c r="W50" s="15">
        <f t="shared" si="4"/>
        <v>16</v>
      </c>
      <c r="X50" s="15">
        <f t="shared" si="5"/>
        <v>18</v>
      </c>
      <c r="Y50" s="15">
        <f t="shared" si="6"/>
        <v>16</v>
      </c>
      <c r="Z50" s="15">
        <f t="shared" si="7"/>
        <v>20</v>
      </c>
      <c r="AA50" s="15">
        <f t="shared" si="8"/>
        <v>12</v>
      </c>
      <c r="AB50" s="15">
        <f t="shared" si="9"/>
        <v>2</v>
      </c>
      <c r="AC50" s="15">
        <f t="shared" si="10"/>
        <v>7</v>
      </c>
      <c r="AD50" s="15">
        <f t="shared" si="11"/>
        <v>6</v>
      </c>
      <c r="AE50" s="15">
        <f t="shared" si="12"/>
        <v>7</v>
      </c>
      <c r="AF50" s="15">
        <f t="shared" si="13"/>
        <v>3</v>
      </c>
      <c r="AG50" s="15">
        <f t="shared" si="14"/>
        <v>17</v>
      </c>
      <c r="AH50" s="15">
        <f t="shared" si="15"/>
        <v>4</v>
      </c>
      <c r="AI50" s="15">
        <f t="shared" si="16"/>
        <v>12000</v>
      </c>
      <c r="AJ50" s="15">
        <f t="shared" si="1"/>
        <v>2</v>
      </c>
      <c r="AK50">
        <f>(szimulator!AE322-10000)/1000</f>
        <v>0.91860000000000042</v>
      </c>
      <c r="AL50" t="b">
        <f t="shared" si="17"/>
        <v>1</v>
      </c>
    </row>
    <row r="51" spans="1:38" x14ac:dyDescent="0.25">
      <c r="A51" t="s">
        <v>0</v>
      </c>
      <c r="B51" t="s">
        <v>34</v>
      </c>
      <c r="C51">
        <v>6</v>
      </c>
      <c r="D51">
        <v>1</v>
      </c>
      <c r="E51" t="s">
        <v>309</v>
      </c>
      <c r="F51" s="15">
        <f>INT(RANK('nem dontetlen meccsek'!F51,'nem dontetlen meccsek'!F$2:F$217,0)/10)+1</f>
        <v>1</v>
      </c>
      <c r="G51" s="15">
        <f>INT(RANK('nem dontetlen meccsek'!G51,'nem dontetlen meccsek'!G$2:G$217,0)/10)+1</f>
        <v>2</v>
      </c>
      <c r="H51" s="15">
        <f>INT(RANK('nem dontetlen meccsek'!H51,'nem dontetlen meccsek'!H$2:H$217,0)/10)+1</f>
        <v>1</v>
      </c>
      <c r="I51" s="15">
        <f>INT(RANK('nem dontetlen meccsek'!I51,'nem dontetlen meccsek'!I$2:I$217,0)/10)+1</f>
        <v>1</v>
      </c>
      <c r="J51" s="15">
        <f>INT(RANK('nem dontetlen meccsek'!J51,'nem dontetlen meccsek'!J$2:J$217,0)/10)+1</f>
        <v>1</v>
      </c>
      <c r="K51" s="15">
        <f>INT(RANK('nem dontetlen meccsek'!K51,'nem dontetlen meccsek'!K$2:K$217,0)/10)+1</f>
        <v>2</v>
      </c>
      <c r="L51" s="15">
        <f>INT(RANK('nem dontetlen meccsek'!L51,'nem dontetlen meccsek'!L$2:L$217,0)/10)+1</f>
        <v>22</v>
      </c>
      <c r="M51" s="15">
        <f>INT(RANK('nem dontetlen meccsek'!M51,'nem dontetlen meccsek'!M$2:M$217,0)/10)+1</f>
        <v>22</v>
      </c>
      <c r="N51" s="15">
        <f>INT(RANK('nem dontetlen meccsek'!N51,'nem dontetlen meccsek'!N$2:N$217,0)/10)+1</f>
        <v>21</v>
      </c>
      <c r="O51" s="15">
        <f>INT(RANK('nem dontetlen meccsek'!O51,'nem dontetlen meccsek'!O$2:O$217,0)/10)+1</f>
        <v>22</v>
      </c>
      <c r="P51" s="15">
        <f>INT(RANK('nem dontetlen meccsek'!P51,'nem dontetlen meccsek'!P$2:P$217,0)/10)+1</f>
        <v>21</v>
      </c>
      <c r="Q51" s="15">
        <f>INT(RANK('nem dontetlen meccsek'!Q51,'nem dontetlen meccsek'!Q$2:Q$217,0)/10)+1</f>
        <v>22</v>
      </c>
      <c r="R51" s="15">
        <f>INT(RANK('nem dontetlen meccsek'!R51,'nem dontetlen meccsek'!R$2:R$217,0)/10)+1</f>
        <v>1</v>
      </c>
      <c r="S51" s="15">
        <f>INT(RANK('nem dontetlen meccsek'!S51,'nem dontetlen meccsek'!S$2:S$217,0)/10)+1</f>
        <v>22</v>
      </c>
      <c r="T51" s="15">
        <f>INT(RANK('nem dontetlen meccsek'!T51,'nem dontetlen meccsek'!T$2:T$217,0)/10)+1</f>
        <v>7</v>
      </c>
      <c r="U51" s="15">
        <f t="shared" si="2"/>
        <v>22</v>
      </c>
      <c r="V51" s="15">
        <f t="shared" si="3"/>
        <v>21</v>
      </c>
      <c r="W51" s="15">
        <f t="shared" si="4"/>
        <v>22</v>
      </c>
      <c r="X51" s="15">
        <f t="shared" si="5"/>
        <v>22</v>
      </c>
      <c r="Y51" s="15">
        <f t="shared" si="6"/>
        <v>22</v>
      </c>
      <c r="Z51" s="15">
        <f t="shared" si="7"/>
        <v>21</v>
      </c>
      <c r="AA51" s="15">
        <f t="shared" si="8"/>
        <v>1</v>
      </c>
      <c r="AB51" s="15">
        <f t="shared" si="9"/>
        <v>1</v>
      </c>
      <c r="AC51" s="15">
        <f t="shared" si="10"/>
        <v>2</v>
      </c>
      <c r="AD51" s="15">
        <f t="shared" si="11"/>
        <v>1</v>
      </c>
      <c r="AE51" s="15">
        <f t="shared" si="12"/>
        <v>2</v>
      </c>
      <c r="AF51" s="15">
        <f t="shared" si="13"/>
        <v>1</v>
      </c>
      <c r="AG51" s="15">
        <f t="shared" si="14"/>
        <v>22</v>
      </c>
      <c r="AH51" s="15">
        <f t="shared" si="15"/>
        <v>1</v>
      </c>
      <c r="AI51" s="15">
        <f t="shared" si="16"/>
        <v>15000</v>
      </c>
      <c r="AJ51" s="15">
        <f t="shared" si="1"/>
        <v>5</v>
      </c>
      <c r="AK51">
        <f>(szimulator!AE323-10000)/1000</f>
        <v>4.1977999999999991</v>
      </c>
      <c r="AL51" t="b">
        <f t="shared" si="17"/>
        <v>1</v>
      </c>
    </row>
    <row r="52" spans="1:38" x14ac:dyDescent="0.25">
      <c r="A52" t="s">
        <v>12</v>
      </c>
      <c r="B52" t="s">
        <v>2</v>
      </c>
      <c r="C52">
        <v>4</v>
      </c>
      <c r="D52">
        <v>1</v>
      </c>
      <c r="E52" t="s">
        <v>309</v>
      </c>
      <c r="F52" s="15">
        <f>INT(RANK('nem dontetlen meccsek'!F52,'nem dontetlen meccsek'!F$2:F$217,0)/10)+1</f>
        <v>5</v>
      </c>
      <c r="G52" s="15">
        <f>INT(RANK('nem dontetlen meccsek'!G52,'nem dontetlen meccsek'!G$2:G$217,0)/10)+1</f>
        <v>5</v>
      </c>
      <c r="H52" s="15">
        <f>INT(RANK('nem dontetlen meccsek'!H52,'nem dontetlen meccsek'!H$2:H$217,0)/10)+1</f>
        <v>8</v>
      </c>
      <c r="I52" s="15">
        <f>INT(RANK('nem dontetlen meccsek'!I52,'nem dontetlen meccsek'!I$2:I$217,0)/10)+1</f>
        <v>4</v>
      </c>
      <c r="J52" s="15">
        <f>INT(RANK('nem dontetlen meccsek'!J52,'nem dontetlen meccsek'!J$2:J$217,0)/10)+1</f>
        <v>9</v>
      </c>
      <c r="K52" s="15">
        <f>INT(RANK('nem dontetlen meccsek'!K52,'nem dontetlen meccsek'!K$2:K$217,0)/10)+1</f>
        <v>7</v>
      </c>
      <c r="L52" s="15">
        <f>INT(RANK('nem dontetlen meccsek'!L52,'nem dontetlen meccsek'!L$2:L$217,0)/10)+1</f>
        <v>17</v>
      </c>
      <c r="M52" s="15">
        <f>INT(RANK('nem dontetlen meccsek'!M52,'nem dontetlen meccsek'!M$2:M$217,0)/10)+1</f>
        <v>19</v>
      </c>
      <c r="N52" s="15">
        <f>INT(RANK('nem dontetlen meccsek'!N52,'nem dontetlen meccsek'!N$2:N$217,0)/10)+1</f>
        <v>15</v>
      </c>
      <c r="O52" s="15">
        <f>INT(RANK('nem dontetlen meccsek'!O52,'nem dontetlen meccsek'!O$2:O$217,0)/10)+1</f>
        <v>19</v>
      </c>
      <c r="P52" s="15">
        <f>INT(RANK('nem dontetlen meccsek'!P52,'nem dontetlen meccsek'!P$2:P$217,0)/10)+1</f>
        <v>13</v>
      </c>
      <c r="Q52" s="15">
        <f>INT(RANK('nem dontetlen meccsek'!Q52,'nem dontetlen meccsek'!Q$2:Q$217,0)/10)+1</f>
        <v>16</v>
      </c>
      <c r="R52" s="15">
        <f>INT(RANK('nem dontetlen meccsek'!R52,'nem dontetlen meccsek'!R$2:R$217,0)/10)+1</f>
        <v>5</v>
      </c>
      <c r="S52" s="15">
        <f>INT(RANK('nem dontetlen meccsek'!S52,'nem dontetlen meccsek'!S$2:S$217,0)/10)+1</f>
        <v>18</v>
      </c>
      <c r="T52" s="15">
        <f>INT(RANK('nem dontetlen meccsek'!T52,'nem dontetlen meccsek'!T$2:T$217,0)/10)+1</f>
        <v>9</v>
      </c>
      <c r="U52" s="15">
        <f t="shared" si="2"/>
        <v>18</v>
      </c>
      <c r="V52" s="15">
        <f t="shared" si="3"/>
        <v>18</v>
      </c>
      <c r="W52" s="15">
        <f t="shared" si="4"/>
        <v>15</v>
      </c>
      <c r="X52" s="15">
        <f t="shared" si="5"/>
        <v>19</v>
      </c>
      <c r="Y52" s="15">
        <f t="shared" si="6"/>
        <v>14</v>
      </c>
      <c r="Z52" s="15">
        <f t="shared" si="7"/>
        <v>16</v>
      </c>
      <c r="AA52" s="15">
        <f t="shared" si="8"/>
        <v>6</v>
      </c>
      <c r="AB52" s="15">
        <f t="shared" si="9"/>
        <v>4</v>
      </c>
      <c r="AC52" s="15">
        <f t="shared" si="10"/>
        <v>8</v>
      </c>
      <c r="AD52" s="15">
        <f t="shared" si="11"/>
        <v>4</v>
      </c>
      <c r="AE52" s="15">
        <f t="shared" si="12"/>
        <v>10</v>
      </c>
      <c r="AF52" s="15">
        <f t="shared" si="13"/>
        <v>7</v>
      </c>
      <c r="AG52" s="15">
        <f t="shared" si="14"/>
        <v>18</v>
      </c>
      <c r="AH52" s="15">
        <f t="shared" si="15"/>
        <v>5</v>
      </c>
      <c r="AI52" s="15">
        <f t="shared" si="16"/>
        <v>13000</v>
      </c>
      <c r="AJ52" s="15">
        <f t="shared" si="1"/>
        <v>3</v>
      </c>
      <c r="AK52">
        <f>(szimulator!AE324-10000)/1000</f>
        <v>1.8276000000000003</v>
      </c>
      <c r="AL52" t="b">
        <f t="shared" si="17"/>
        <v>1</v>
      </c>
    </row>
    <row r="53" spans="1:38" x14ac:dyDescent="0.25">
      <c r="A53" t="s">
        <v>10</v>
      </c>
      <c r="B53" t="s">
        <v>1</v>
      </c>
      <c r="C53">
        <v>1</v>
      </c>
      <c r="D53">
        <v>0</v>
      </c>
      <c r="E53" t="s">
        <v>309</v>
      </c>
      <c r="F53" s="15">
        <f>INT(RANK('nem dontetlen meccsek'!F53,'nem dontetlen meccsek'!F$2:F$217,0)/10)+1</f>
        <v>12</v>
      </c>
      <c r="G53" s="15">
        <f>INT(RANK('nem dontetlen meccsek'!G53,'nem dontetlen meccsek'!G$2:G$217,0)/10)+1</f>
        <v>7</v>
      </c>
      <c r="H53" s="15">
        <f>INT(RANK('nem dontetlen meccsek'!H53,'nem dontetlen meccsek'!H$2:H$217,0)/10)+1</f>
        <v>5</v>
      </c>
      <c r="I53" s="15">
        <f>INT(RANK('nem dontetlen meccsek'!I53,'nem dontetlen meccsek'!I$2:I$217,0)/10)+1</f>
        <v>6</v>
      </c>
      <c r="J53" s="15">
        <f>INT(RANK('nem dontetlen meccsek'!J53,'nem dontetlen meccsek'!J$2:J$217,0)/10)+1</f>
        <v>6</v>
      </c>
      <c r="K53" s="15">
        <f>INT(RANK('nem dontetlen meccsek'!K53,'nem dontetlen meccsek'!K$2:K$217,0)/10)+1</f>
        <v>5</v>
      </c>
      <c r="L53" s="15">
        <f>INT(RANK('nem dontetlen meccsek'!L53,'nem dontetlen meccsek'!L$2:L$217,0)/10)+1</f>
        <v>10</v>
      </c>
      <c r="M53" s="15">
        <f>INT(RANK('nem dontetlen meccsek'!M53,'nem dontetlen meccsek'!M$2:M$217,0)/10)+1</f>
        <v>16</v>
      </c>
      <c r="N53" s="15">
        <f>INT(RANK('nem dontetlen meccsek'!N53,'nem dontetlen meccsek'!N$2:N$217,0)/10)+1</f>
        <v>18</v>
      </c>
      <c r="O53" s="15">
        <f>INT(RANK('nem dontetlen meccsek'!O53,'nem dontetlen meccsek'!O$2:O$217,0)/10)+1</f>
        <v>16</v>
      </c>
      <c r="P53" s="15">
        <f>INT(RANK('nem dontetlen meccsek'!P53,'nem dontetlen meccsek'!P$2:P$217,0)/10)+1</f>
        <v>16</v>
      </c>
      <c r="Q53" s="15">
        <f>INT(RANK('nem dontetlen meccsek'!Q53,'nem dontetlen meccsek'!Q$2:Q$217,0)/10)+1</f>
        <v>19</v>
      </c>
      <c r="R53" s="15">
        <f>INT(RANK('nem dontetlen meccsek'!R53,'nem dontetlen meccsek'!R$2:R$217,0)/10)+1</f>
        <v>6</v>
      </c>
      <c r="S53" s="15">
        <f>INT(RANK('nem dontetlen meccsek'!S53,'nem dontetlen meccsek'!S$2:S$217,0)/10)+1</f>
        <v>17</v>
      </c>
      <c r="T53" s="15">
        <f>INT(RANK('nem dontetlen meccsek'!T53,'nem dontetlen meccsek'!T$2:T$217,0)/10)+1</f>
        <v>13</v>
      </c>
      <c r="U53" s="15">
        <f t="shared" si="2"/>
        <v>11</v>
      </c>
      <c r="V53" s="15">
        <f t="shared" si="3"/>
        <v>16</v>
      </c>
      <c r="W53" s="15">
        <f t="shared" si="4"/>
        <v>18</v>
      </c>
      <c r="X53" s="15">
        <f t="shared" si="5"/>
        <v>17</v>
      </c>
      <c r="Y53" s="15">
        <f t="shared" si="6"/>
        <v>17</v>
      </c>
      <c r="Z53" s="15">
        <f t="shared" si="7"/>
        <v>18</v>
      </c>
      <c r="AA53" s="15">
        <f t="shared" si="8"/>
        <v>13</v>
      </c>
      <c r="AB53" s="15">
        <f t="shared" si="9"/>
        <v>7</v>
      </c>
      <c r="AC53" s="15">
        <f t="shared" si="10"/>
        <v>5</v>
      </c>
      <c r="AD53" s="15">
        <f t="shared" si="11"/>
        <v>7</v>
      </c>
      <c r="AE53" s="15">
        <f t="shared" si="12"/>
        <v>7</v>
      </c>
      <c r="AF53" s="15">
        <f t="shared" si="13"/>
        <v>4</v>
      </c>
      <c r="AG53" s="15">
        <f t="shared" si="14"/>
        <v>17</v>
      </c>
      <c r="AH53" s="15">
        <f t="shared" si="15"/>
        <v>6</v>
      </c>
      <c r="AI53" s="15">
        <f t="shared" si="16"/>
        <v>11000</v>
      </c>
      <c r="AJ53" s="15">
        <f t="shared" si="1"/>
        <v>1</v>
      </c>
      <c r="AK53">
        <f>(szimulator!AE325-10000)/1000</f>
        <v>9.6000000000003635E-3</v>
      </c>
      <c r="AL53" t="b">
        <f t="shared" si="17"/>
        <v>1</v>
      </c>
    </row>
    <row r="54" spans="1:38" x14ac:dyDescent="0.25">
      <c r="A54" t="s">
        <v>13</v>
      </c>
      <c r="B54" t="s">
        <v>2</v>
      </c>
      <c r="C54">
        <v>1</v>
      </c>
      <c r="D54">
        <v>0</v>
      </c>
      <c r="E54" t="s">
        <v>309</v>
      </c>
      <c r="F54" s="15">
        <f>INT(RANK('nem dontetlen meccsek'!F54,'nem dontetlen meccsek'!F$2:F$217,0)/10)+1</f>
        <v>4</v>
      </c>
      <c r="G54" s="15">
        <f>INT(RANK('nem dontetlen meccsek'!G54,'nem dontetlen meccsek'!G$2:G$217,0)/10)+1</f>
        <v>10</v>
      </c>
      <c r="H54" s="15">
        <f>INT(RANK('nem dontetlen meccsek'!H54,'nem dontetlen meccsek'!H$2:H$217,0)/10)+1</f>
        <v>4</v>
      </c>
      <c r="I54" s="15">
        <f>INT(RANK('nem dontetlen meccsek'!I54,'nem dontetlen meccsek'!I$2:I$217,0)/10)+1</f>
        <v>4</v>
      </c>
      <c r="J54" s="15">
        <f>INT(RANK('nem dontetlen meccsek'!J54,'nem dontetlen meccsek'!J$2:J$217,0)/10)+1</f>
        <v>4</v>
      </c>
      <c r="K54" s="15">
        <f>INT(RANK('nem dontetlen meccsek'!K54,'nem dontetlen meccsek'!K$2:K$217,0)/10)+1</f>
        <v>6</v>
      </c>
      <c r="L54" s="15">
        <f>INT(RANK('nem dontetlen meccsek'!L54,'nem dontetlen meccsek'!L$2:L$217,0)/10)+1</f>
        <v>19</v>
      </c>
      <c r="M54" s="15">
        <f>INT(RANK('nem dontetlen meccsek'!M54,'nem dontetlen meccsek'!M$2:M$217,0)/10)+1</f>
        <v>14</v>
      </c>
      <c r="N54" s="15">
        <f>INT(RANK('nem dontetlen meccsek'!N54,'nem dontetlen meccsek'!N$2:N$217,0)/10)+1</f>
        <v>18</v>
      </c>
      <c r="O54" s="15">
        <f>INT(RANK('nem dontetlen meccsek'!O54,'nem dontetlen meccsek'!O$2:O$217,0)/10)+1</f>
        <v>19</v>
      </c>
      <c r="P54" s="15">
        <f>INT(RANK('nem dontetlen meccsek'!P54,'nem dontetlen meccsek'!P$2:P$217,0)/10)+1</f>
        <v>18</v>
      </c>
      <c r="Q54" s="15">
        <f>INT(RANK('nem dontetlen meccsek'!Q54,'nem dontetlen meccsek'!Q$2:Q$217,0)/10)+1</f>
        <v>17</v>
      </c>
      <c r="R54" s="15">
        <f>INT(RANK('nem dontetlen meccsek'!R54,'nem dontetlen meccsek'!R$2:R$217,0)/10)+1</f>
        <v>4</v>
      </c>
      <c r="S54" s="15">
        <f>INT(RANK('nem dontetlen meccsek'!S54,'nem dontetlen meccsek'!S$2:S$217,0)/10)+1</f>
        <v>18</v>
      </c>
      <c r="T54" s="15">
        <f>INT(RANK('nem dontetlen meccsek'!T54,'nem dontetlen meccsek'!T$2:T$217,0)/10)+1</f>
        <v>5</v>
      </c>
      <c r="U54" s="15">
        <f t="shared" si="2"/>
        <v>19</v>
      </c>
      <c r="V54" s="15">
        <f t="shared" si="3"/>
        <v>13</v>
      </c>
      <c r="W54" s="15">
        <f t="shared" si="4"/>
        <v>19</v>
      </c>
      <c r="X54" s="15">
        <f t="shared" si="5"/>
        <v>19</v>
      </c>
      <c r="Y54" s="15">
        <f t="shared" si="6"/>
        <v>19</v>
      </c>
      <c r="Z54" s="15">
        <f t="shared" si="7"/>
        <v>17</v>
      </c>
      <c r="AA54" s="15">
        <f t="shared" si="8"/>
        <v>4</v>
      </c>
      <c r="AB54" s="15">
        <f t="shared" si="9"/>
        <v>9</v>
      </c>
      <c r="AC54" s="15">
        <f t="shared" si="10"/>
        <v>5</v>
      </c>
      <c r="AD54" s="15">
        <f t="shared" si="11"/>
        <v>4</v>
      </c>
      <c r="AE54" s="15">
        <f t="shared" si="12"/>
        <v>5</v>
      </c>
      <c r="AF54" s="15">
        <f t="shared" si="13"/>
        <v>6</v>
      </c>
      <c r="AG54" s="15">
        <f t="shared" si="14"/>
        <v>19</v>
      </c>
      <c r="AH54" s="15">
        <f t="shared" si="15"/>
        <v>5</v>
      </c>
      <c r="AI54" s="15">
        <f t="shared" si="16"/>
        <v>11000</v>
      </c>
      <c r="AJ54" s="15">
        <f t="shared" si="1"/>
        <v>1</v>
      </c>
      <c r="AK54">
        <f>(szimulator!AE326-10000)/1000</f>
        <v>8.700000000000728E-3</v>
      </c>
      <c r="AL54" t="b">
        <f t="shared" si="17"/>
        <v>1</v>
      </c>
    </row>
    <row r="55" spans="1:38" x14ac:dyDescent="0.25">
      <c r="A55" t="s">
        <v>9</v>
      </c>
      <c r="B55" t="s">
        <v>35</v>
      </c>
      <c r="C55">
        <v>0</v>
      </c>
      <c r="D55">
        <v>2</v>
      </c>
      <c r="E55" t="s">
        <v>308</v>
      </c>
      <c r="F55" s="15">
        <f>INT(RANK('nem dontetlen meccsek'!F55,'nem dontetlen meccsek'!F$2:F$217,0)/10)+1</f>
        <v>6</v>
      </c>
      <c r="G55" s="15">
        <f>INT(RANK('nem dontetlen meccsek'!G55,'nem dontetlen meccsek'!G$2:G$217,0)/10)+1</f>
        <v>19</v>
      </c>
      <c r="H55" s="15">
        <f>INT(RANK('nem dontetlen meccsek'!H55,'nem dontetlen meccsek'!H$2:H$217,0)/10)+1</f>
        <v>16</v>
      </c>
      <c r="I55" s="15">
        <f>INT(RANK('nem dontetlen meccsek'!I55,'nem dontetlen meccsek'!I$2:I$217,0)/10)+1</f>
        <v>12</v>
      </c>
      <c r="J55" s="15">
        <f>INT(RANK('nem dontetlen meccsek'!J55,'nem dontetlen meccsek'!J$2:J$217,0)/10)+1</f>
        <v>15</v>
      </c>
      <c r="K55" s="15">
        <f>INT(RANK('nem dontetlen meccsek'!K55,'nem dontetlen meccsek'!K$2:K$217,0)/10)+1</f>
        <v>15</v>
      </c>
      <c r="L55" s="15">
        <f>INT(RANK('nem dontetlen meccsek'!L55,'nem dontetlen meccsek'!L$2:L$217,0)/10)+1</f>
        <v>17</v>
      </c>
      <c r="M55" s="15">
        <f>INT(RANK('nem dontetlen meccsek'!M55,'nem dontetlen meccsek'!M$2:M$217,0)/10)+1</f>
        <v>4</v>
      </c>
      <c r="N55" s="15">
        <f>INT(RANK('nem dontetlen meccsek'!N55,'nem dontetlen meccsek'!N$2:N$217,0)/10)+1</f>
        <v>7</v>
      </c>
      <c r="O55" s="15">
        <f>INT(RANK('nem dontetlen meccsek'!O55,'nem dontetlen meccsek'!O$2:O$217,0)/10)+1</f>
        <v>10</v>
      </c>
      <c r="P55" s="15">
        <f>INT(RANK('nem dontetlen meccsek'!P55,'nem dontetlen meccsek'!P$2:P$217,0)/10)+1</f>
        <v>8</v>
      </c>
      <c r="Q55" s="15">
        <f>INT(RANK('nem dontetlen meccsek'!Q55,'nem dontetlen meccsek'!Q$2:Q$217,0)/10)+1</f>
        <v>8</v>
      </c>
      <c r="R55" s="15">
        <f>INT(RANK('nem dontetlen meccsek'!R55,'nem dontetlen meccsek'!R$2:R$217,0)/10)+1</f>
        <v>14</v>
      </c>
      <c r="S55" s="15">
        <f>INT(RANK('nem dontetlen meccsek'!S55,'nem dontetlen meccsek'!S$2:S$217,0)/10)+1</f>
        <v>10</v>
      </c>
      <c r="T55" s="15">
        <f>INT(RANK('nem dontetlen meccsek'!T55,'nem dontetlen meccsek'!T$2:T$217,0)/10)+1</f>
        <v>18</v>
      </c>
      <c r="U55" s="15">
        <f t="shared" si="2"/>
        <v>17</v>
      </c>
      <c r="V55" s="15">
        <f t="shared" si="3"/>
        <v>4</v>
      </c>
      <c r="W55" s="15">
        <f t="shared" si="4"/>
        <v>7</v>
      </c>
      <c r="X55" s="15">
        <f t="shared" si="5"/>
        <v>11</v>
      </c>
      <c r="Y55" s="15">
        <f t="shared" si="6"/>
        <v>8</v>
      </c>
      <c r="Z55" s="15">
        <f t="shared" si="7"/>
        <v>8</v>
      </c>
      <c r="AA55" s="15">
        <f t="shared" si="8"/>
        <v>6</v>
      </c>
      <c r="AB55" s="15">
        <f t="shared" si="9"/>
        <v>19</v>
      </c>
      <c r="AC55" s="15">
        <f t="shared" si="10"/>
        <v>16</v>
      </c>
      <c r="AD55" s="15">
        <f t="shared" si="11"/>
        <v>13</v>
      </c>
      <c r="AE55" s="15">
        <f t="shared" si="12"/>
        <v>15</v>
      </c>
      <c r="AF55" s="15">
        <f t="shared" si="13"/>
        <v>15</v>
      </c>
      <c r="AG55" s="15">
        <f t="shared" si="14"/>
        <v>9</v>
      </c>
      <c r="AH55" s="15">
        <f t="shared" si="15"/>
        <v>13</v>
      </c>
      <c r="AI55" s="15">
        <f t="shared" si="16"/>
        <v>8000</v>
      </c>
      <c r="AJ55" s="15">
        <f t="shared" si="1"/>
        <v>-2</v>
      </c>
      <c r="AK55">
        <f>(szimulator!AE327-10000)/1000</f>
        <v>-0.52079999999999926</v>
      </c>
      <c r="AL55" t="b">
        <f t="shared" si="17"/>
        <v>1</v>
      </c>
    </row>
    <row r="56" spans="1:38" x14ac:dyDescent="0.25">
      <c r="A56" t="s">
        <v>12</v>
      </c>
      <c r="B56" t="s">
        <v>34</v>
      </c>
      <c r="C56">
        <v>3</v>
      </c>
      <c r="D56">
        <v>0</v>
      </c>
      <c r="E56" t="s">
        <v>309</v>
      </c>
      <c r="F56" s="15">
        <f>INT(RANK('nem dontetlen meccsek'!F56,'nem dontetlen meccsek'!F$2:F$217,0)/10)+1</f>
        <v>2</v>
      </c>
      <c r="G56" s="15">
        <f>INT(RANK('nem dontetlen meccsek'!G56,'nem dontetlen meccsek'!G$2:G$217,0)/10)+1</f>
        <v>3</v>
      </c>
      <c r="H56" s="15">
        <f>INT(RANK('nem dontetlen meccsek'!H56,'nem dontetlen meccsek'!H$2:H$217,0)/10)+1</f>
        <v>5</v>
      </c>
      <c r="I56" s="15">
        <f>INT(RANK('nem dontetlen meccsek'!I56,'nem dontetlen meccsek'!I$2:I$217,0)/10)+1</f>
        <v>2</v>
      </c>
      <c r="J56" s="15">
        <f>INT(RANK('nem dontetlen meccsek'!J56,'nem dontetlen meccsek'!J$2:J$217,0)/10)+1</f>
        <v>5</v>
      </c>
      <c r="K56" s="15">
        <f>INT(RANK('nem dontetlen meccsek'!K56,'nem dontetlen meccsek'!K$2:K$217,0)/10)+1</f>
        <v>6</v>
      </c>
      <c r="L56" s="15">
        <f>INT(RANK('nem dontetlen meccsek'!L56,'nem dontetlen meccsek'!L$2:L$217,0)/10)+1</f>
        <v>20</v>
      </c>
      <c r="M56" s="15">
        <f>INT(RANK('nem dontetlen meccsek'!M56,'nem dontetlen meccsek'!M$2:M$217,0)/10)+1</f>
        <v>20</v>
      </c>
      <c r="N56" s="15">
        <f>INT(RANK('nem dontetlen meccsek'!N56,'nem dontetlen meccsek'!N$2:N$217,0)/10)+1</f>
        <v>18</v>
      </c>
      <c r="O56" s="15">
        <f>INT(RANK('nem dontetlen meccsek'!O56,'nem dontetlen meccsek'!O$2:O$217,0)/10)+1</f>
        <v>21</v>
      </c>
      <c r="P56" s="15">
        <f>INT(RANK('nem dontetlen meccsek'!P56,'nem dontetlen meccsek'!P$2:P$217,0)/10)+1</f>
        <v>17</v>
      </c>
      <c r="Q56" s="15">
        <f>INT(RANK('nem dontetlen meccsek'!Q56,'nem dontetlen meccsek'!Q$2:Q$217,0)/10)+1</f>
        <v>18</v>
      </c>
      <c r="R56" s="15">
        <f>INT(RANK('nem dontetlen meccsek'!R56,'nem dontetlen meccsek'!R$2:R$217,0)/10)+1</f>
        <v>3</v>
      </c>
      <c r="S56" s="15">
        <f>INT(RANK('nem dontetlen meccsek'!S56,'nem dontetlen meccsek'!S$2:S$217,0)/10)+1</f>
        <v>20</v>
      </c>
      <c r="T56" s="15">
        <f>INT(RANK('nem dontetlen meccsek'!T56,'nem dontetlen meccsek'!T$2:T$217,0)/10)+1</f>
        <v>5</v>
      </c>
      <c r="U56" s="15">
        <f t="shared" si="2"/>
        <v>21</v>
      </c>
      <c r="V56" s="15">
        <f t="shared" si="3"/>
        <v>20</v>
      </c>
      <c r="W56" s="15">
        <f t="shared" si="4"/>
        <v>18</v>
      </c>
      <c r="X56" s="15">
        <f t="shared" si="5"/>
        <v>21</v>
      </c>
      <c r="Y56" s="15">
        <f t="shared" si="6"/>
        <v>18</v>
      </c>
      <c r="Z56" s="15">
        <f t="shared" si="7"/>
        <v>17</v>
      </c>
      <c r="AA56" s="15">
        <f t="shared" si="8"/>
        <v>3</v>
      </c>
      <c r="AB56" s="15">
        <f t="shared" si="9"/>
        <v>3</v>
      </c>
      <c r="AC56" s="15">
        <f t="shared" si="10"/>
        <v>5</v>
      </c>
      <c r="AD56" s="15">
        <f t="shared" si="11"/>
        <v>2</v>
      </c>
      <c r="AE56" s="15">
        <f t="shared" si="12"/>
        <v>6</v>
      </c>
      <c r="AF56" s="15">
        <f t="shared" si="13"/>
        <v>5</v>
      </c>
      <c r="AG56" s="15">
        <f t="shared" si="14"/>
        <v>20</v>
      </c>
      <c r="AH56" s="15">
        <f t="shared" si="15"/>
        <v>3</v>
      </c>
      <c r="AI56" s="15">
        <f t="shared" si="16"/>
        <v>13000</v>
      </c>
      <c r="AJ56" s="15">
        <f t="shared" si="1"/>
        <v>3</v>
      </c>
      <c r="AK56">
        <f>(szimulator!AE328-10000)/1000</f>
        <v>3.1797000000000009</v>
      </c>
      <c r="AL56" t="b">
        <f t="shared" si="17"/>
        <v>1</v>
      </c>
    </row>
    <row r="57" spans="1:38" x14ac:dyDescent="0.25">
      <c r="A57" t="s">
        <v>13</v>
      </c>
      <c r="B57" t="s">
        <v>4</v>
      </c>
      <c r="C57">
        <v>3</v>
      </c>
      <c r="D57">
        <v>2</v>
      </c>
      <c r="E57" t="s">
        <v>309</v>
      </c>
      <c r="F57" s="15">
        <f>INT(RANK('nem dontetlen meccsek'!F57,'nem dontetlen meccsek'!F$2:F$217,0)/10)+1</f>
        <v>7</v>
      </c>
      <c r="G57" s="15">
        <f>INT(RANK('nem dontetlen meccsek'!G57,'nem dontetlen meccsek'!G$2:G$217,0)/10)+1</f>
        <v>10</v>
      </c>
      <c r="H57" s="15">
        <f>INT(RANK('nem dontetlen meccsek'!H57,'nem dontetlen meccsek'!H$2:H$217,0)/10)+1</f>
        <v>8</v>
      </c>
      <c r="I57" s="15">
        <f>INT(RANK('nem dontetlen meccsek'!I57,'nem dontetlen meccsek'!I$2:I$217,0)/10)+1</f>
        <v>6</v>
      </c>
      <c r="J57" s="15">
        <f>INT(RANK('nem dontetlen meccsek'!J57,'nem dontetlen meccsek'!J$2:J$217,0)/10)+1</f>
        <v>6</v>
      </c>
      <c r="K57" s="15">
        <f>INT(RANK('nem dontetlen meccsek'!K57,'nem dontetlen meccsek'!K$2:K$217,0)/10)+1</f>
        <v>11</v>
      </c>
      <c r="L57" s="15">
        <f>INT(RANK('nem dontetlen meccsek'!L57,'nem dontetlen meccsek'!L$2:L$217,0)/10)+1</f>
        <v>16</v>
      </c>
      <c r="M57" s="15">
        <f>INT(RANK('nem dontetlen meccsek'!M57,'nem dontetlen meccsek'!M$2:M$217,0)/10)+1</f>
        <v>14</v>
      </c>
      <c r="N57" s="15">
        <f>INT(RANK('nem dontetlen meccsek'!N57,'nem dontetlen meccsek'!N$2:N$217,0)/10)+1</f>
        <v>15</v>
      </c>
      <c r="O57" s="15">
        <f>INT(RANK('nem dontetlen meccsek'!O57,'nem dontetlen meccsek'!O$2:O$217,0)/10)+1</f>
        <v>17</v>
      </c>
      <c r="P57" s="15">
        <f>INT(RANK('nem dontetlen meccsek'!P57,'nem dontetlen meccsek'!P$2:P$217,0)/10)+1</f>
        <v>17</v>
      </c>
      <c r="Q57" s="15">
        <f>INT(RANK('nem dontetlen meccsek'!Q57,'nem dontetlen meccsek'!Q$2:Q$217,0)/10)+1</f>
        <v>12</v>
      </c>
      <c r="R57" s="15">
        <f>INT(RANK('nem dontetlen meccsek'!R57,'nem dontetlen meccsek'!R$2:R$217,0)/10)+1</f>
        <v>7</v>
      </c>
      <c r="S57" s="15">
        <f>INT(RANK('nem dontetlen meccsek'!S57,'nem dontetlen meccsek'!S$2:S$217,0)/10)+1</f>
        <v>16</v>
      </c>
      <c r="T57" s="15">
        <f>INT(RANK('nem dontetlen meccsek'!T57,'nem dontetlen meccsek'!T$2:T$217,0)/10)+1</f>
        <v>6</v>
      </c>
      <c r="U57" s="15">
        <f t="shared" si="2"/>
        <v>16</v>
      </c>
      <c r="V57" s="15">
        <f t="shared" si="3"/>
        <v>13</v>
      </c>
      <c r="W57" s="15">
        <f t="shared" si="4"/>
        <v>15</v>
      </c>
      <c r="X57" s="15">
        <f t="shared" si="5"/>
        <v>17</v>
      </c>
      <c r="Y57" s="15">
        <f t="shared" si="6"/>
        <v>17</v>
      </c>
      <c r="Z57" s="15">
        <f t="shared" si="7"/>
        <v>12</v>
      </c>
      <c r="AA57" s="15">
        <f t="shared" si="8"/>
        <v>7</v>
      </c>
      <c r="AB57" s="15">
        <f t="shared" si="9"/>
        <v>9</v>
      </c>
      <c r="AC57" s="15">
        <f t="shared" si="10"/>
        <v>8</v>
      </c>
      <c r="AD57" s="15">
        <f t="shared" si="11"/>
        <v>6</v>
      </c>
      <c r="AE57" s="15">
        <f t="shared" si="12"/>
        <v>6</v>
      </c>
      <c r="AF57" s="15">
        <f t="shared" si="13"/>
        <v>11</v>
      </c>
      <c r="AG57" s="15">
        <f t="shared" si="14"/>
        <v>16</v>
      </c>
      <c r="AH57" s="15">
        <f t="shared" si="15"/>
        <v>7</v>
      </c>
      <c r="AI57" s="15">
        <f t="shared" si="16"/>
        <v>11000</v>
      </c>
      <c r="AJ57" s="15">
        <f t="shared" si="1"/>
        <v>1</v>
      </c>
      <c r="AK57">
        <f>(szimulator!AE329-10000)/1000</f>
        <v>0.70660000000000034</v>
      </c>
      <c r="AL57" t="b">
        <f t="shared" si="17"/>
        <v>1</v>
      </c>
    </row>
    <row r="58" spans="1:38" x14ac:dyDescent="0.25">
      <c r="A58" t="s">
        <v>12</v>
      </c>
      <c r="B58" t="s">
        <v>36</v>
      </c>
      <c r="C58">
        <v>5</v>
      </c>
      <c r="D58">
        <v>2</v>
      </c>
      <c r="E58" t="s">
        <v>309</v>
      </c>
      <c r="F58" s="15">
        <f>INT(RANK('nem dontetlen meccsek'!F58,'nem dontetlen meccsek'!F$2:F$217,0)/10)+1</f>
        <v>2</v>
      </c>
      <c r="G58" s="15">
        <f>INT(RANK('nem dontetlen meccsek'!G58,'nem dontetlen meccsek'!G$2:G$217,0)/10)+1</f>
        <v>3</v>
      </c>
      <c r="H58" s="15">
        <f>INT(RANK('nem dontetlen meccsek'!H58,'nem dontetlen meccsek'!H$2:H$217,0)/10)+1</f>
        <v>3</v>
      </c>
      <c r="I58" s="15">
        <f>INT(RANK('nem dontetlen meccsek'!I58,'nem dontetlen meccsek'!I$2:I$217,0)/10)+1</f>
        <v>2</v>
      </c>
      <c r="J58" s="15">
        <f>INT(RANK('nem dontetlen meccsek'!J58,'nem dontetlen meccsek'!J$2:J$217,0)/10)+1</f>
        <v>4</v>
      </c>
      <c r="K58" s="15">
        <f>INT(RANK('nem dontetlen meccsek'!K58,'nem dontetlen meccsek'!K$2:K$217,0)/10)+1</f>
        <v>5</v>
      </c>
      <c r="L58" s="15">
        <f>INT(RANK('nem dontetlen meccsek'!L58,'nem dontetlen meccsek'!L$2:L$217,0)/10)+1</f>
        <v>21</v>
      </c>
      <c r="M58" s="15">
        <f>INT(RANK('nem dontetlen meccsek'!M58,'nem dontetlen meccsek'!M$2:M$217,0)/10)+1</f>
        <v>20</v>
      </c>
      <c r="N58" s="15">
        <f>INT(RANK('nem dontetlen meccsek'!N58,'nem dontetlen meccsek'!N$2:N$217,0)/10)+1</f>
        <v>20</v>
      </c>
      <c r="O58" s="15">
        <f>INT(RANK('nem dontetlen meccsek'!O58,'nem dontetlen meccsek'!O$2:O$217,0)/10)+1</f>
        <v>21</v>
      </c>
      <c r="P58" s="15">
        <f>INT(RANK('nem dontetlen meccsek'!P58,'nem dontetlen meccsek'!P$2:P$217,0)/10)+1</f>
        <v>19</v>
      </c>
      <c r="Q58" s="15">
        <f>INT(RANK('nem dontetlen meccsek'!Q58,'nem dontetlen meccsek'!Q$2:Q$217,0)/10)+1</f>
        <v>18</v>
      </c>
      <c r="R58" s="15">
        <f>INT(RANK('nem dontetlen meccsek'!R58,'nem dontetlen meccsek'!R$2:R$217,0)/10)+1</f>
        <v>2</v>
      </c>
      <c r="S58" s="15">
        <f>INT(RANK('nem dontetlen meccsek'!S58,'nem dontetlen meccsek'!S$2:S$217,0)/10)+1</f>
        <v>20</v>
      </c>
      <c r="T58" s="15">
        <f>INT(RANK('nem dontetlen meccsek'!T58,'nem dontetlen meccsek'!T$2:T$217,0)/10)+1</f>
        <v>4</v>
      </c>
      <c r="U58" s="15">
        <f t="shared" si="2"/>
        <v>21</v>
      </c>
      <c r="V58" s="15">
        <f t="shared" si="3"/>
        <v>20</v>
      </c>
      <c r="W58" s="15">
        <f t="shared" si="4"/>
        <v>20</v>
      </c>
      <c r="X58" s="15">
        <f t="shared" si="5"/>
        <v>21</v>
      </c>
      <c r="Y58" s="15">
        <f t="shared" si="6"/>
        <v>19</v>
      </c>
      <c r="Z58" s="15">
        <f t="shared" si="7"/>
        <v>18</v>
      </c>
      <c r="AA58" s="15">
        <f t="shared" si="8"/>
        <v>2</v>
      </c>
      <c r="AB58" s="15">
        <f t="shared" si="9"/>
        <v>3</v>
      </c>
      <c r="AC58" s="15">
        <f t="shared" si="10"/>
        <v>3</v>
      </c>
      <c r="AD58" s="15">
        <f t="shared" si="11"/>
        <v>2</v>
      </c>
      <c r="AE58" s="15">
        <f t="shared" si="12"/>
        <v>4</v>
      </c>
      <c r="AF58" s="15">
        <f t="shared" si="13"/>
        <v>5</v>
      </c>
      <c r="AG58" s="15">
        <f t="shared" si="14"/>
        <v>21</v>
      </c>
      <c r="AH58" s="15">
        <f t="shared" si="15"/>
        <v>3</v>
      </c>
      <c r="AI58" s="15">
        <f t="shared" si="16"/>
        <v>13000</v>
      </c>
      <c r="AJ58" s="15">
        <f t="shared" si="1"/>
        <v>3</v>
      </c>
      <c r="AK58">
        <f>(szimulator!AE330-10000)/1000</f>
        <v>3.5455000000000001</v>
      </c>
      <c r="AL58" t="b">
        <f t="shared" si="17"/>
        <v>1</v>
      </c>
    </row>
    <row r="59" spans="1:38" x14ac:dyDescent="0.25">
      <c r="A59" t="s">
        <v>5</v>
      </c>
      <c r="B59" t="s">
        <v>35</v>
      </c>
      <c r="C59">
        <v>4</v>
      </c>
      <c r="D59">
        <v>0</v>
      </c>
      <c r="E59" t="s">
        <v>309</v>
      </c>
      <c r="F59" s="15">
        <f>INT(RANK('nem dontetlen meccsek'!F59,'nem dontetlen meccsek'!F$2:F$217,0)/10)+1</f>
        <v>10</v>
      </c>
      <c r="G59" s="15">
        <f>INT(RANK('nem dontetlen meccsek'!G59,'nem dontetlen meccsek'!G$2:G$217,0)/10)+1</f>
        <v>8</v>
      </c>
      <c r="H59" s="15">
        <f>INT(RANK('nem dontetlen meccsek'!H59,'nem dontetlen meccsek'!H$2:H$217,0)/10)+1</f>
        <v>11</v>
      </c>
      <c r="I59" s="15">
        <f>INT(RANK('nem dontetlen meccsek'!I59,'nem dontetlen meccsek'!I$2:I$217,0)/10)+1</f>
        <v>8</v>
      </c>
      <c r="J59" s="15">
        <f>INT(RANK('nem dontetlen meccsek'!J59,'nem dontetlen meccsek'!J$2:J$217,0)/10)+1</f>
        <v>9</v>
      </c>
      <c r="K59" s="15">
        <f>INT(RANK('nem dontetlen meccsek'!K59,'nem dontetlen meccsek'!K$2:K$217,0)/10)+1</f>
        <v>12</v>
      </c>
      <c r="L59" s="15">
        <f>INT(RANK('nem dontetlen meccsek'!L59,'nem dontetlen meccsek'!L$2:L$217,0)/10)+1</f>
        <v>13</v>
      </c>
      <c r="M59" s="15">
        <f>INT(RANK('nem dontetlen meccsek'!M59,'nem dontetlen meccsek'!M$2:M$217,0)/10)+1</f>
        <v>15</v>
      </c>
      <c r="N59" s="15">
        <f>INT(RANK('nem dontetlen meccsek'!N59,'nem dontetlen meccsek'!N$2:N$217,0)/10)+1</f>
        <v>12</v>
      </c>
      <c r="O59" s="15">
        <f>INT(RANK('nem dontetlen meccsek'!O59,'nem dontetlen meccsek'!O$2:O$217,0)/10)+1</f>
        <v>15</v>
      </c>
      <c r="P59" s="15">
        <f>INT(RANK('nem dontetlen meccsek'!P59,'nem dontetlen meccsek'!P$2:P$217,0)/10)+1</f>
        <v>14</v>
      </c>
      <c r="Q59" s="15">
        <f>INT(RANK('nem dontetlen meccsek'!Q59,'nem dontetlen meccsek'!Q$2:Q$217,0)/10)+1</f>
        <v>11</v>
      </c>
      <c r="R59" s="15">
        <f>INT(RANK('nem dontetlen meccsek'!R59,'nem dontetlen meccsek'!R$2:R$217,0)/10)+1</f>
        <v>9</v>
      </c>
      <c r="S59" s="15">
        <f>INT(RANK('nem dontetlen meccsek'!S59,'nem dontetlen meccsek'!S$2:S$217,0)/10)+1</f>
        <v>14</v>
      </c>
      <c r="T59" s="15">
        <f>INT(RANK('nem dontetlen meccsek'!T59,'nem dontetlen meccsek'!T$2:T$217,0)/10)+1</f>
        <v>11</v>
      </c>
      <c r="U59" s="15">
        <f t="shared" si="2"/>
        <v>13</v>
      </c>
      <c r="V59" s="15">
        <f t="shared" si="3"/>
        <v>15</v>
      </c>
      <c r="W59" s="15">
        <f t="shared" si="4"/>
        <v>12</v>
      </c>
      <c r="X59" s="15">
        <f t="shared" si="5"/>
        <v>15</v>
      </c>
      <c r="Y59" s="15">
        <f t="shared" si="6"/>
        <v>14</v>
      </c>
      <c r="Z59" s="15">
        <f t="shared" si="7"/>
        <v>11</v>
      </c>
      <c r="AA59" s="15">
        <f t="shared" si="8"/>
        <v>10</v>
      </c>
      <c r="AB59" s="15">
        <f t="shared" si="9"/>
        <v>8</v>
      </c>
      <c r="AC59" s="15">
        <f t="shared" si="10"/>
        <v>11</v>
      </c>
      <c r="AD59" s="15">
        <f t="shared" si="11"/>
        <v>8</v>
      </c>
      <c r="AE59" s="15">
        <f t="shared" si="12"/>
        <v>9</v>
      </c>
      <c r="AF59" s="15">
        <f t="shared" si="13"/>
        <v>12</v>
      </c>
      <c r="AG59" s="15">
        <f t="shared" si="14"/>
        <v>14</v>
      </c>
      <c r="AH59" s="15">
        <f t="shared" si="15"/>
        <v>9</v>
      </c>
      <c r="AI59" s="15">
        <f t="shared" si="16"/>
        <v>14000</v>
      </c>
      <c r="AJ59" s="15">
        <f t="shared" si="1"/>
        <v>4</v>
      </c>
      <c r="AK59">
        <f>(szimulator!AE331-10000)/1000</f>
        <v>2.7383999999999995</v>
      </c>
      <c r="AL59" t="b">
        <f t="shared" si="17"/>
        <v>1</v>
      </c>
    </row>
    <row r="60" spans="1:38" x14ac:dyDescent="0.25">
      <c r="A60" t="s">
        <v>3</v>
      </c>
      <c r="B60" t="s">
        <v>0</v>
      </c>
      <c r="C60">
        <v>1</v>
      </c>
      <c r="D60">
        <v>4</v>
      </c>
      <c r="E60" t="s">
        <v>308</v>
      </c>
      <c r="F60" s="15">
        <f>INT(RANK('nem dontetlen meccsek'!F60,'nem dontetlen meccsek'!F$2:F$217,0)/10)+1</f>
        <v>20</v>
      </c>
      <c r="G60" s="15">
        <f>INT(RANK('nem dontetlen meccsek'!G60,'nem dontetlen meccsek'!G$2:G$217,0)/10)+1</f>
        <v>22</v>
      </c>
      <c r="H60" s="15">
        <f>INT(RANK('nem dontetlen meccsek'!H60,'nem dontetlen meccsek'!H$2:H$217,0)/10)+1</f>
        <v>22</v>
      </c>
      <c r="I60" s="15">
        <f>INT(RANK('nem dontetlen meccsek'!I60,'nem dontetlen meccsek'!I$2:I$217,0)/10)+1</f>
        <v>22</v>
      </c>
      <c r="J60" s="15">
        <f>INT(RANK('nem dontetlen meccsek'!J60,'nem dontetlen meccsek'!J$2:J$217,0)/10)+1</f>
        <v>22</v>
      </c>
      <c r="K60" s="15">
        <f>INT(RANK('nem dontetlen meccsek'!K60,'nem dontetlen meccsek'!K$2:K$217,0)/10)+1</f>
        <v>22</v>
      </c>
      <c r="L60" s="15">
        <f>INT(RANK('nem dontetlen meccsek'!L60,'nem dontetlen meccsek'!L$2:L$217,0)/10)+1</f>
        <v>2</v>
      </c>
      <c r="M60" s="15">
        <f>INT(RANK('nem dontetlen meccsek'!M60,'nem dontetlen meccsek'!M$2:M$217,0)/10)+1</f>
        <v>2</v>
      </c>
      <c r="N60" s="15">
        <f>INT(RANK('nem dontetlen meccsek'!N60,'nem dontetlen meccsek'!N$2:N$217,0)/10)+1</f>
        <v>1</v>
      </c>
      <c r="O60" s="15">
        <f>INT(RANK('nem dontetlen meccsek'!O60,'nem dontetlen meccsek'!O$2:O$217,0)/10)+1</f>
        <v>1</v>
      </c>
      <c r="P60" s="15">
        <f>INT(RANK('nem dontetlen meccsek'!P60,'nem dontetlen meccsek'!P$2:P$217,0)/10)+1</f>
        <v>1</v>
      </c>
      <c r="Q60" s="15">
        <f>INT(RANK('nem dontetlen meccsek'!Q60,'nem dontetlen meccsek'!Q$2:Q$217,0)/10)+1</f>
        <v>2</v>
      </c>
      <c r="R60" s="15">
        <f>INT(RANK('nem dontetlen meccsek'!R60,'nem dontetlen meccsek'!R$2:R$217,0)/10)+1</f>
        <v>22</v>
      </c>
      <c r="S60" s="15">
        <f>INT(RANK('nem dontetlen meccsek'!S60,'nem dontetlen meccsek'!S$2:S$217,0)/10)+1</f>
        <v>1</v>
      </c>
      <c r="T60" s="15">
        <f>INT(RANK('nem dontetlen meccsek'!T60,'nem dontetlen meccsek'!T$2:T$217,0)/10)+1</f>
        <v>8</v>
      </c>
      <c r="U60" s="15">
        <f t="shared" si="2"/>
        <v>3</v>
      </c>
      <c r="V60" s="15">
        <f t="shared" si="3"/>
        <v>1</v>
      </c>
      <c r="W60" s="15">
        <f t="shared" si="4"/>
        <v>1</v>
      </c>
      <c r="X60" s="15">
        <f t="shared" si="5"/>
        <v>1</v>
      </c>
      <c r="Y60" s="15">
        <f t="shared" si="6"/>
        <v>1</v>
      </c>
      <c r="Z60" s="15">
        <f t="shared" si="7"/>
        <v>1</v>
      </c>
      <c r="AA60" s="15">
        <f t="shared" si="8"/>
        <v>21</v>
      </c>
      <c r="AB60" s="15">
        <f t="shared" si="9"/>
        <v>21</v>
      </c>
      <c r="AC60" s="15">
        <f t="shared" si="10"/>
        <v>22</v>
      </c>
      <c r="AD60" s="15">
        <f t="shared" si="11"/>
        <v>22</v>
      </c>
      <c r="AE60" s="15">
        <f t="shared" si="12"/>
        <v>22</v>
      </c>
      <c r="AF60" s="15">
        <f t="shared" si="13"/>
        <v>21</v>
      </c>
      <c r="AG60" s="15">
        <f t="shared" si="14"/>
        <v>1</v>
      </c>
      <c r="AH60" s="15">
        <f t="shared" si="15"/>
        <v>22</v>
      </c>
      <c r="AI60" s="15">
        <f t="shared" si="16"/>
        <v>7000</v>
      </c>
      <c r="AJ60" s="15">
        <f t="shared" si="1"/>
        <v>-3</v>
      </c>
      <c r="AK60">
        <f>(szimulator!AE332-10000)/1000</f>
        <v>0.34810000000000035</v>
      </c>
      <c r="AL60" t="b">
        <f t="shared" si="17"/>
        <v>0</v>
      </c>
    </row>
    <row r="61" spans="1:38" x14ac:dyDescent="0.25">
      <c r="A61" t="s">
        <v>2</v>
      </c>
      <c r="B61" t="s">
        <v>32</v>
      </c>
      <c r="C61">
        <v>0</v>
      </c>
      <c r="D61">
        <v>3</v>
      </c>
      <c r="E61" t="s">
        <v>308</v>
      </c>
      <c r="F61" s="15">
        <f>INT(RANK('nem dontetlen meccsek'!F61,'nem dontetlen meccsek'!F$2:F$217,0)/10)+1</f>
        <v>19</v>
      </c>
      <c r="G61" s="15">
        <f>INT(RANK('nem dontetlen meccsek'!G61,'nem dontetlen meccsek'!G$2:G$217,0)/10)+1</f>
        <v>16</v>
      </c>
      <c r="H61" s="15">
        <f>INT(RANK('nem dontetlen meccsek'!H61,'nem dontetlen meccsek'!H$2:H$217,0)/10)+1</f>
        <v>19</v>
      </c>
      <c r="I61" s="15">
        <f>INT(RANK('nem dontetlen meccsek'!I61,'nem dontetlen meccsek'!I$2:I$217,0)/10)+1</f>
        <v>18</v>
      </c>
      <c r="J61" s="15">
        <f>INT(RANK('nem dontetlen meccsek'!J61,'nem dontetlen meccsek'!J$2:J$217,0)/10)+1</f>
        <v>19</v>
      </c>
      <c r="K61" s="15">
        <f>INT(RANK('nem dontetlen meccsek'!K61,'nem dontetlen meccsek'!K$2:K$217,0)/10)+1</f>
        <v>18</v>
      </c>
      <c r="L61" s="15">
        <f>INT(RANK('nem dontetlen meccsek'!L61,'nem dontetlen meccsek'!L$2:L$217,0)/10)+1</f>
        <v>4</v>
      </c>
      <c r="M61" s="15">
        <f>INT(RANK('nem dontetlen meccsek'!M61,'nem dontetlen meccsek'!M$2:M$217,0)/10)+1</f>
        <v>8</v>
      </c>
      <c r="N61" s="15">
        <f>INT(RANK('nem dontetlen meccsek'!N61,'nem dontetlen meccsek'!N$2:N$217,0)/10)+1</f>
        <v>4</v>
      </c>
      <c r="O61" s="15">
        <f>INT(RANK('nem dontetlen meccsek'!O61,'nem dontetlen meccsek'!O$2:O$217,0)/10)+1</f>
        <v>5</v>
      </c>
      <c r="P61" s="15">
        <f>INT(RANK('nem dontetlen meccsek'!P61,'nem dontetlen meccsek'!P$2:P$217,0)/10)+1</f>
        <v>4</v>
      </c>
      <c r="Q61" s="15">
        <f>INT(RANK('nem dontetlen meccsek'!Q61,'nem dontetlen meccsek'!Q$2:Q$217,0)/10)+1</f>
        <v>6</v>
      </c>
      <c r="R61" s="15">
        <f>INT(RANK('nem dontetlen meccsek'!R61,'nem dontetlen meccsek'!R$2:R$217,0)/10)+1</f>
        <v>18</v>
      </c>
      <c r="S61" s="15">
        <f>INT(RANK('nem dontetlen meccsek'!S61,'nem dontetlen meccsek'!S$2:S$217,0)/10)+1</f>
        <v>5</v>
      </c>
      <c r="T61" s="15">
        <f>INT(RANK('nem dontetlen meccsek'!T61,'nem dontetlen meccsek'!T$2:T$217,0)/10)+1</f>
        <v>8</v>
      </c>
      <c r="U61" s="15">
        <f t="shared" si="2"/>
        <v>4</v>
      </c>
      <c r="V61" s="15">
        <f t="shared" si="3"/>
        <v>7</v>
      </c>
      <c r="W61" s="15">
        <f t="shared" si="4"/>
        <v>4</v>
      </c>
      <c r="X61" s="15">
        <f t="shared" si="5"/>
        <v>5</v>
      </c>
      <c r="Y61" s="15">
        <f t="shared" si="6"/>
        <v>4</v>
      </c>
      <c r="Z61" s="15">
        <f t="shared" si="7"/>
        <v>5</v>
      </c>
      <c r="AA61" s="15">
        <f t="shared" si="8"/>
        <v>19</v>
      </c>
      <c r="AB61" s="15">
        <f t="shared" si="9"/>
        <v>15</v>
      </c>
      <c r="AC61" s="15">
        <f t="shared" si="10"/>
        <v>19</v>
      </c>
      <c r="AD61" s="15">
        <f t="shared" si="11"/>
        <v>18</v>
      </c>
      <c r="AE61" s="15">
        <f t="shared" si="12"/>
        <v>19</v>
      </c>
      <c r="AF61" s="15">
        <f t="shared" si="13"/>
        <v>17</v>
      </c>
      <c r="AG61" s="15">
        <f t="shared" si="14"/>
        <v>5</v>
      </c>
      <c r="AH61" s="15">
        <f t="shared" si="15"/>
        <v>18</v>
      </c>
      <c r="AI61" s="15">
        <f t="shared" si="16"/>
        <v>7000</v>
      </c>
      <c r="AJ61" s="15">
        <f t="shared" si="1"/>
        <v>-3</v>
      </c>
      <c r="AK61">
        <f>(szimulator!AE333-10000)/1000</f>
        <v>-1.4171000000000005</v>
      </c>
      <c r="AL61" t="b">
        <f t="shared" si="17"/>
        <v>1</v>
      </c>
    </row>
    <row r="62" spans="1:38" x14ac:dyDescent="0.25">
      <c r="A62" t="s">
        <v>5</v>
      </c>
      <c r="B62" t="s">
        <v>13</v>
      </c>
      <c r="C62">
        <v>1</v>
      </c>
      <c r="D62">
        <v>2</v>
      </c>
      <c r="E62" t="s">
        <v>308</v>
      </c>
      <c r="F62" s="15">
        <f>INT(RANK('nem dontetlen meccsek'!F62,'nem dontetlen meccsek'!F$2:F$217,0)/10)+1</f>
        <v>21</v>
      </c>
      <c r="G62" s="15">
        <f>INT(RANK('nem dontetlen meccsek'!G62,'nem dontetlen meccsek'!G$2:G$217,0)/10)+1</f>
        <v>11</v>
      </c>
      <c r="H62" s="15">
        <f>INT(RANK('nem dontetlen meccsek'!H62,'nem dontetlen meccsek'!H$2:H$217,0)/10)+1</f>
        <v>20</v>
      </c>
      <c r="I62" s="15">
        <f>INT(RANK('nem dontetlen meccsek'!I62,'nem dontetlen meccsek'!I$2:I$217,0)/10)+1</f>
        <v>19</v>
      </c>
      <c r="J62" s="15">
        <f>INT(RANK('nem dontetlen meccsek'!J62,'nem dontetlen meccsek'!J$2:J$217,0)/10)+1</f>
        <v>20</v>
      </c>
      <c r="K62" s="15">
        <f>INT(RANK('nem dontetlen meccsek'!K62,'nem dontetlen meccsek'!K$2:K$217,0)/10)+1</f>
        <v>17</v>
      </c>
      <c r="L62" s="15">
        <f>INT(RANK('nem dontetlen meccsek'!L62,'nem dontetlen meccsek'!L$2:L$217,0)/10)+1</f>
        <v>2</v>
      </c>
      <c r="M62" s="15">
        <f>INT(RANK('nem dontetlen meccsek'!M62,'nem dontetlen meccsek'!M$2:M$217,0)/10)+1</f>
        <v>12</v>
      </c>
      <c r="N62" s="15">
        <f>INT(RANK('nem dontetlen meccsek'!N62,'nem dontetlen meccsek'!N$2:N$217,0)/10)+1</f>
        <v>3</v>
      </c>
      <c r="O62" s="15">
        <f>INT(RANK('nem dontetlen meccsek'!O62,'nem dontetlen meccsek'!O$2:O$217,0)/10)+1</f>
        <v>4</v>
      </c>
      <c r="P62" s="15">
        <f>INT(RANK('nem dontetlen meccsek'!P62,'nem dontetlen meccsek'!P$2:P$217,0)/10)+1</f>
        <v>3</v>
      </c>
      <c r="Q62" s="15">
        <f>INT(RANK('nem dontetlen meccsek'!Q62,'nem dontetlen meccsek'!Q$2:Q$217,0)/10)+1</f>
        <v>6</v>
      </c>
      <c r="R62" s="15">
        <f>INT(RANK('nem dontetlen meccsek'!R62,'nem dontetlen meccsek'!R$2:R$217,0)/10)+1</f>
        <v>18</v>
      </c>
      <c r="S62" s="15">
        <f>INT(RANK('nem dontetlen meccsek'!S62,'nem dontetlen meccsek'!S$2:S$217,0)/10)+1</f>
        <v>4</v>
      </c>
      <c r="T62" s="15">
        <f>INT(RANK('nem dontetlen meccsek'!T62,'nem dontetlen meccsek'!T$2:T$217,0)/10)+1</f>
        <v>4</v>
      </c>
      <c r="U62" s="15">
        <f t="shared" si="2"/>
        <v>2</v>
      </c>
      <c r="V62" s="15">
        <f t="shared" si="3"/>
        <v>12</v>
      </c>
      <c r="W62" s="15">
        <f t="shared" si="4"/>
        <v>3</v>
      </c>
      <c r="X62" s="15">
        <f t="shared" si="5"/>
        <v>4</v>
      </c>
      <c r="Y62" s="15">
        <f t="shared" si="6"/>
        <v>3</v>
      </c>
      <c r="Z62" s="15">
        <f t="shared" si="7"/>
        <v>6</v>
      </c>
      <c r="AA62" s="15">
        <f t="shared" si="8"/>
        <v>21</v>
      </c>
      <c r="AB62" s="15">
        <f t="shared" si="9"/>
        <v>11</v>
      </c>
      <c r="AC62" s="15">
        <f t="shared" si="10"/>
        <v>20</v>
      </c>
      <c r="AD62" s="15">
        <f t="shared" si="11"/>
        <v>19</v>
      </c>
      <c r="AE62" s="15">
        <f t="shared" si="12"/>
        <v>20</v>
      </c>
      <c r="AF62" s="15">
        <f t="shared" si="13"/>
        <v>17</v>
      </c>
      <c r="AG62" s="15">
        <f t="shared" si="14"/>
        <v>5</v>
      </c>
      <c r="AH62" s="15">
        <f t="shared" si="15"/>
        <v>19</v>
      </c>
      <c r="AI62" s="15">
        <f t="shared" si="16"/>
        <v>9000</v>
      </c>
      <c r="AJ62" s="15">
        <f t="shared" si="1"/>
        <v>-1</v>
      </c>
      <c r="AK62">
        <f>(szimulator!AE334-10000)/1000</f>
        <v>-1.8118999999999996</v>
      </c>
      <c r="AL62" t="b">
        <f t="shared" si="17"/>
        <v>1</v>
      </c>
    </row>
    <row r="63" spans="1:38" x14ac:dyDescent="0.25">
      <c r="A63" t="s">
        <v>33</v>
      </c>
      <c r="B63" t="s">
        <v>1</v>
      </c>
      <c r="C63">
        <v>1</v>
      </c>
      <c r="D63">
        <v>2</v>
      </c>
      <c r="E63" t="s">
        <v>308</v>
      </c>
      <c r="F63" s="15">
        <f>INT(RANK('nem dontetlen meccsek'!F63,'nem dontetlen meccsek'!F$2:F$217,0)/10)+1</f>
        <v>9</v>
      </c>
      <c r="G63" s="15">
        <f>INT(RANK('nem dontetlen meccsek'!G63,'nem dontetlen meccsek'!G$2:G$217,0)/10)+1</f>
        <v>7</v>
      </c>
      <c r="H63" s="15">
        <f>INT(RANK('nem dontetlen meccsek'!H63,'nem dontetlen meccsek'!H$2:H$217,0)/10)+1</f>
        <v>8</v>
      </c>
      <c r="I63" s="15">
        <f>INT(RANK('nem dontetlen meccsek'!I63,'nem dontetlen meccsek'!I$2:I$217,0)/10)+1</f>
        <v>6</v>
      </c>
      <c r="J63" s="15">
        <f>INT(RANK('nem dontetlen meccsek'!J63,'nem dontetlen meccsek'!J$2:J$217,0)/10)+1</f>
        <v>10</v>
      </c>
      <c r="K63" s="15">
        <f>INT(RANK('nem dontetlen meccsek'!K63,'nem dontetlen meccsek'!K$2:K$217,0)/10)+1</f>
        <v>6</v>
      </c>
      <c r="L63" s="15">
        <f>INT(RANK('nem dontetlen meccsek'!L63,'nem dontetlen meccsek'!L$2:L$217,0)/10)+1</f>
        <v>13</v>
      </c>
      <c r="M63" s="15">
        <f>INT(RANK('nem dontetlen meccsek'!M63,'nem dontetlen meccsek'!M$2:M$217,0)/10)+1</f>
        <v>16</v>
      </c>
      <c r="N63" s="15">
        <f>INT(RANK('nem dontetlen meccsek'!N63,'nem dontetlen meccsek'!N$2:N$217,0)/10)+1</f>
        <v>15</v>
      </c>
      <c r="O63" s="15">
        <f>INT(RANK('nem dontetlen meccsek'!O63,'nem dontetlen meccsek'!O$2:O$217,0)/10)+1</f>
        <v>17</v>
      </c>
      <c r="P63" s="15">
        <f>INT(RANK('nem dontetlen meccsek'!P63,'nem dontetlen meccsek'!P$2:P$217,0)/10)+1</f>
        <v>12</v>
      </c>
      <c r="Q63" s="15">
        <f>INT(RANK('nem dontetlen meccsek'!Q63,'nem dontetlen meccsek'!Q$2:Q$217,0)/10)+1</f>
        <v>17</v>
      </c>
      <c r="R63" s="15">
        <f>INT(RANK('nem dontetlen meccsek'!R63,'nem dontetlen meccsek'!R$2:R$217,0)/10)+1</f>
        <v>8</v>
      </c>
      <c r="S63" s="15">
        <f>INT(RANK('nem dontetlen meccsek'!S63,'nem dontetlen meccsek'!S$2:S$217,0)/10)+1</f>
        <v>17</v>
      </c>
      <c r="T63" s="15">
        <f>INT(RANK('nem dontetlen meccsek'!T63,'nem dontetlen meccsek'!T$2:T$217,0)/10)+1</f>
        <v>16</v>
      </c>
      <c r="U63" s="15">
        <f t="shared" si="2"/>
        <v>14</v>
      </c>
      <c r="V63" s="15">
        <f t="shared" si="3"/>
        <v>16</v>
      </c>
      <c r="W63" s="15">
        <f t="shared" si="4"/>
        <v>15</v>
      </c>
      <c r="X63" s="15">
        <f t="shared" si="5"/>
        <v>17</v>
      </c>
      <c r="Y63" s="15">
        <f t="shared" si="6"/>
        <v>13</v>
      </c>
      <c r="Z63" s="15">
        <f t="shared" si="7"/>
        <v>17</v>
      </c>
      <c r="AA63" s="15">
        <f t="shared" si="8"/>
        <v>10</v>
      </c>
      <c r="AB63" s="15">
        <f t="shared" si="9"/>
        <v>7</v>
      </c>
      <c r="AC63" s="15">
        <f t="shared" si="10"/>
        <v>8</v>
      </c>
      <c r="AD63" s="15">
        <f t="shared" si="11"/>
        <v>6</v>
      </c>
      <c r="AE63" s="15">
        <f t="shared" si="12"/>
        <v>11</v>
      </c>
      <c r="AF63" s="15">
        <f t="shared" si="13"/>
        <v>6</v>
      </c>
      <c r="AG63" s="15">
        <f t="shared" si="14"/>
        <v>15</v>
      </c>
      <c r="AH63" s="15">
        <f t="shared" si="15"/>
        <v>6</v>
      </c>
      <c r="AI63" s="15">
        <f t="shared" si="16"/>
        <v>9000</v>
      </c>
      <c r="AJ63" s="15">
        <f t="shared" si="1"/>
        <v>-1</v>
      </c>
      <c r="AK63">
        <f>(szimulator!AE335-10000)/1000</f>
        <v>-0.68370000000000075</v>
      </c>
      <c r="AL63" t="b">
        <f t="shared" si="17"/>
        <v>1</v>
      </c>
    </row>
    <row r="64" spans="1:38" x14ac:dyDescent="0.25">
      <c r="A64" t="s">
        <v>9</v>
      </c>
      <c r="B64" t="s">
        <v>14</v>
      </c>
      <c r="C64">
        <v>0</v>
      </c>
      <c r="D64">
        <v>2</v>
      </c>
      <c r="E64" t="s">
        <v>308</v>
      </c>
      <c r="F64" s="15">
        <f>INT(RANK('nem dontetlen meccsek'!F64,'nem dontetlen meccsek'!F$2:F$217,0)/10)+1</f>
        <v>11</v>
      </c>
      <c r="G64" s="15">
        <f>INT(RANK('nem dontetlen meccsek'!G64,'nem dontetlen meccsek'!G$2:G$217,0)/10)+1</f>
        <v>21</v>
      </c>
      <c r="H64" s="15">
        <f>INT(RANK('nem dontetlen meccsek'!H64,'nem dontetlen meccsek'!H$2:H$217,0)/10)+1</f>
        <v>19</v>
      </c>
      <c r="I64" s="15">
        <f>INT(RANK('nem dontetlen meccsek'!I64,'nem dontetlen meccsek'!I$2:I$217,0)/10)+1</f>
        <v>18</v>
      </c>
      <c r="J64" s="15">
        <f>INT(RANK('nem dontetlen meccsek'!J64,'nem dontetlen meccsek'!J$2:J$217,0)/10)+1</f>
        <v>20</v>
      </c>
      <c r="K64" s="15">
        <f>INT(RANK('nem dontetlen meccsek'!K64,'nem dontetlen meccsek'!K$2:K$217,0)/10)+1</f>
        <v>15</v>
      </c>
      <c r="L64" s="15">
        <f>INT(RANK('nem dontetlen meccsek'!L64,'nem dontetlen meccsek'!L$2:L$217,0)/10)+1</f>
        <v>12</v>
      </c>
      <c r="M64" s="15">
        <f>INT(RANK('nem dontetlen meccsek'!M64,'nem dontetlen meccsek'!M$2:M$217,0)/10)+1</f>
        <v>2</v>
      </c>
      <c r="N64" s="15">
        <f>INT(RANK('nem dontetlen meccsek'!N64,'nem dontetlen meccsek'!N$2:N$217,0)/10)+1</f>
        <v>4</v>
      </c>
      <c r="O64" s="15">
        <f>INT(RANK('nem dontetlen meccsek'!O64,'nem dontetlen meccsek'!O$2:O$217,0)/10)+1</f>
        <v>5</v>
      </c>
      <c r="P64" s="15">
        <f>INT(RANK('nem dontetlen meccsek'!P64,'nem dontetlen meccsek'!P$2:P$217,0)/10)+1</f>
        <v>3</v>
      </c>
      <c r="Q64" s="15">
        <f>INT(RANK('nem dontetlen meccsek'!Q64,'nem dontetlen meccsek'!Q$2:Q$217,0)/10)+1</f>
        <v>8</v>
      </c>
      <c r="R64" s="15">
        <f>INT(RANK('nem dontetlen meccsek'!R64,'nem dontetlen meccsek'!R$2:R$217,0)/10)+1</f>
        <v>18</v>
      </c>
      <c r="S64" s="15">
        <f>INT(RANK('nem dontetlen meccsek'!S64,'nem dontetlen meccsek'!S$2:S$217,0)/10)+1</f>
        <v>5</v>
      </c>
      <c r="T64" s="15">
        <f>INT(RANK('nem dontetlen meccsek'!T64,'nem dontetlen meccsek'!T$2:T$217,0)/10)+1</f>
        <v>8</v>
      </c>
      <c r="U64" s="15">
        <f t="shared" si="2"/>
        <v>12</v>
      </c>
      <c r="V64" s="15">
        <f t="shared" si="3"/>
        <v>2</v>
      </c>
      <c r="W64" s="15">
        <f t="shared" si="4"/>
        <v>4</v>
      </c>
      <c r="X64" s="15">
        <f t="shared" si="5"/>
        <v>5</v>
      </c>
      <c r="Y64" s="15">
        <f t="shared" si="6"/>
        <v>3</v>
      </c>
      <c r="Z64" s="15">
        <f t="shared" si="7"/>
        <v>8</v>
      </c>
      <c r="AA64" s="15">
        <f t="shared" si="8"/>
        <v>11</v>
      </c>
      <c r="AB64" s="15">
        <f t="shared" si="9"/>
        <v>21</v>
      </c>
      <c r="AC64" s="15">
        <f t="shared" si="10"/>
        <v>19</v>
      </c>
      <c r="AD64" s="15">
        <f t="shared" si="11"/>
        <v>18</v>
      </c>
      <c r="AE64" s="15">
        <f t="shared" si="12"/>
        <v>20</v>
      </c>
      <c r="AF64" s="15">
        <f t="shared" si="13"/>
        <v>15</v>
      </c>
      <c r="AG64" s="15">
        <f t="shared" si="14"/>
        <v>5</v>
      </c>
      <c r="AH64" s="15">
        <f t="shared" si="15"/>
        <v>18</v>
      </c>
      <c r="AI64" s="15">
        <f t="shared" si="16"/>
        <v>8000</v>
      </c>
      <c r="AJ64" s="15">
        <f t="shared" si="1"/>
        <v>-2</v>
      </c>
      <c r="AK64">
        <f>(szimulator!AE336-10000)/1000</f>
        <v>-0.75649999999999995</v>
      </c>
      <c r="AL64" t="b">
        <f t="shared" si="17"/>
        <v>1</v>
      </c>
    </row>
    <row r="65" spans="1:38" x14ac:dyDescent="0.25">
      <c r="A65" t="s">
        <v>36</v>
      </c>
      <c r="B65" t="s">
        <v>34</v>
      </c>
      <c r="C65">
        <v>0</v>
      </c>
      <c r="D65">
        <v>1</v>
      </c>
      <c r="E65" t="s">
        <v>308</v>
      </c>
      <c r="F65" s="15">
        <f>INT(RANK('nem dontetlen meccsek'!F65,'nem dontetlen meccsek'!F$2:F$217,0)/10)+1</f>
        <v>13</v>
      </c>
      <c r="G65" s="15">
        <f>INT(RANK('nem dontetlen meccsek'!G65,'nem dontetlen meccsek'!G$2:G$217,0)/10)+1</f>
        <v>13</v>
      </c>
      <c r="H65" s="15">
        <f>INT(RANK('nem dontetlen meccsek'!H65,'nem dontetlen meccsek'!H$2:H$217,0)/10)+1</f>
        <v>14</v>
      </c>
      <c r="I65" s="15">
        <f>INT(RANK('nem dontetlen meccsek'!I65,'nem dontetlen meccsek'!I$2:I$217,0)/10)+1</f>
        <v>13</v>
      </c>
      <c r="J65" s="15">
        <f>INT(RANK('nem dontetlen meccsek'!J65,'nem dontetlen meccsek'!J$2:J$217,0)/10)+1</f>
        <v>14</v>
      </c>
      <c r="K65" s="15">
        <f>INT(RANK('nem dontetlen meccsek'!K65,'nem dontetlen meccsek'!K$2:K$217,0)/10)+1</f>
        <v>14</v>
      </c>
      <c r="L65" s="15">
        <f>INT(RANK('nem dontetlen meccsek'!L65,'nem dontetlen meccsek'!L$2:L$217,0)/10)+1</f>
        <v>9</v>
      </c>
      <c r="M65" s="15">
        <f>INT(RANK('nem dontetlen meccsek'!M65,'nem dontetlen meccsek'!M$2:M$217,0)/10)+1</f>
        <v>10</v>
      </c>
      <c r="N65" s="15">
        <f>INT(RANK('nem dontetlen meccsek'!N65,'nem dontetlen meccsek'!N$2:N$217,0)/10)+1</f>
        <v>9</v>
      </c>
      <c r="O65" s="15">
        <f>INT(RANK('nem dontetlen meccsek'!O65,'nem dontetlen meccsek'!O$2:O$217,0)/10)+1</f>
        <v>10</v>
      </c>
      <c r="P65" s="15">
        <f>INT(RANK('nem dontetlen meccsek'!P65,'nem dontetlen meccsek'!P$2:P$217,0)/10)+1</f>
        <v>9</v>
      </c>
      <c r="Q65" s="15">
        <f>INT(RANK('nem dontetlen meccsek'!Q65,'nem dontetlen meccsek'!Q$2:Q$217,0)/10)+1</f>
        <v>10</v>
      </c>
      <c r="R65" s="15">
        <f>INT(RANK('nem dontetlen meccsek'!R65,'nem dontetlen meccsek'!R$2:R$217,0)/10)+1</f>
        <v>14</v>
      </c>
      <c r="S65" s="15">
        <f>INT(RANK('nem dontetlen meccsek'!S65,'nem dontetlen meccsek'!S$2:S$217,0)/10)+1</f>
        <v>10</v>
      </c>
      <c r="T65" s="15">
        <f>INT(RANK('nem dontetlen meccsek'!T65,'nem dontetlen meccsek'!T$2:T$217,0)/10)+1</f>
        <v>16</v>
      </c>
      <c r="U65" s="15">
        <f t="shared" si="2"/>
        <v>10</v>
      </c>
      <c r="V65" s="15">
        <f t="shared" si="3"/>
        <v>10</v>
      </c>
      <c r="W65" s="15">
        <f t="shared" si="4"/>
        <v>9</v>
      </c>
      <c r="X65" s="15">
        <f t="shared" si="5"/>
        <v>10</v>
      </c>
      <c r="Y65" s="15">
        <f t="shared" si="6"/>
        <v>9</v>
      </c>
      <c r="Z65" s="15">
        <f t="shared" si="7"/>
        <v>9</v>
      </c>
      <c r="AA65" s="15">
        <f t="shared" si="8"/>
        <v>14</v>
      </c>
      <c r="AB65" s="15">
        <f t="shared" si="9"/>
        <v>13</v>
      </c>
      <c r="AC65" s="15">
        <f t="shared" si="10"/>
        <v>14</v>
      </c>
      <c r="AD65" s="15">
        <f t="shared" si="11"/>
        <v>13</v>
      </c>
      <c r="AE65" s="15">
        <f t="shared" si="12"/>
        <v>14</v>
      </c>
      <c r="AF65" s="15">
        <f t="shared" si="13"/>
        <v>13</v>
      </c>
      <c r="AG65" s="15">
        <f t="shared" si="14"/>
        <v>9</v>
      </c>
      <c r="AH65" s="15">
        <f t="shared" si="15"/>
        <v>13</v>
      </c>
      <c r="AI65" s="15">
        <f t="shared" si="16"/>
        <v>9000</v>
      </c>
      <c r="AJ65" s="15">
        <f t="shared" si="1"/>
        <v>-1</v>
      </c>
      <c r="AK65">
        <f>(szimulator!AE337-10000)/1000</f>
        <v>0.75939999999999963</v>
      </c>
      <c r="AL65" t="b">
        <f t="shared" si="17"/>
        <v>0</v>
      </c>
    </row>
    <row r="66" spans="1:38" x14ac:dyDescent="0.25">
      <c r="A66" t="s">
        <v>8</v>
      </c>
      <c r="B66" t="s">
        <v>32</v>
      </c>
      <c r="C66">
        <v>1</v>
      </c>
      <c r="D66">
        <v>4</v>
      </c>
      <c r="E66" t="s">
        <v>308</v>
      </c>
      <c r="F66" s="15">
        <f>INT(RANK('nem dontetlen meccsek'!F66,'nem dontetlen meccsek'!F$2:F$217,0)/10)+1</f>
        <v>19</v>
      </c>
      <c r="G66" s="15">
        <f>INT(RANK('nem dontetlen meccsek'!G66,'nem dontetlen meccsek'!G$2:G$217,0)/10)+1</f>
        <v>15</v>
      </c>
      <c r="H66" s="15">
        <f>INT(RANK('nem dontetlen meccsek'!H66,'nem dontetlen meccsek'!H$2:H$217,0)/10)+1</f>
        <v>18</v>
      </c>
      <c r="I66" s="15">
        <f>INT(RANK('nem dontetlen meccsek'!I66,'nem dontetlen meccsek'!I$2:I$217,0)/10)+1</f>
        <v>18</v>
      </c>
      <c r="J66" s="15">
        <f>INT(RANK('nem dontetlen meccsek'!J66,'nem dontetlen meccsek'!J$2:J$217,0)/10)+1</f>
        <v>18</v>
      </c>
      <c r="K66" s="15">
        <f>INT(RANK('nem dontetlen meccsek'!K66,'nem dontetlen meccsek'!K$2:K$217,0)/10)+1</f>
        <v>16</v>
      </c>
      <c r="L66" s="15">
        <f>INT(RANK('nem dontetlen meccsek'!L66,'nem dontetlen meccsek'!L$2:L$217,0)/10)+1</f>
        <v>4</v>
      </c>
      <c r="M66" s="15">
        <f>INT(RANK('nem dontetlen meccsek'!M66,'nem dontetlen meccsek'!M$2:M$217,0)/10)+1</f>
        <v>9</v>
      </c>
      <c r="N66" s="15">
        <f>INT(RANK('nem dontetlen meccsek'!N66,'nem dontetlen meccsek'!N$2:N$217,0)/10)+1</f>
        <v>5</v>
      </c>
      <c r="O66" s="15">
        <f>INT(RANK('nem dontetlen meccsek'!O66,'nem dontetlen meccsek'!O$2:O$217,0)/10)+1</f>
        <v>5</v>
      </c>
      <c r="P66" s="15">
        <f>INT(RANK('nem dontetlen meccsek'!P66,'nem dontetlen meccsek'!P$2:P$217,0)/10)+1</f>
        <v>5</v>
      </c>
      <c r="Q66" s="15">
        <f>INT(RANK('nem dontetlen meccsek'!Q66,'nem dontetlen meccsek'!Q$2:Q$217,0)/10)+1</f>
        <v>8</v>
      </c>
      <c r="R66" s="15">
        <f>INT(RANK('nem dontetlen meccsek'!R66,'nem dontetlen meccsek'!R$2:R$217,0)/10)+1</f>
        <v>18</v>
      </c>
      <c r="S66" s="15">
        <f>INT(RANK('nem dontetlen meccsek'!S66,'nem dontetlen meccsek'!S$2:S$217,0)/10)+1</f>
        <v>5</v>
      </c>
      <c r="T66" s="15">
        <f>INT(RANK('nem dontetlen meccsek'!T66,'nem dontetlen meccsek'!T$2:T$217,0)/10)+1</f>
        <v>7</v>
      </c>
      <c r="U66" s="15">
        <f t="shared" si="2"/>
        <v>4</v>
      </c>
      <c r="V66" s="15">
        <f t="shared" si="3"/>
        <v>8</v>
      </c>
      <c r="W66" s="15">
        <f t="shared" si="4"/>
        <v>5</v>
      </c>
      <c r="X66" s="15">
        <f t="shared" si="5"/>
        <v>5</v>
      </c>
      <c r="Y66" s="15">
        <f t="shared" si="6"/>
        <v>5</v>
      </c>
      <c r="Z66" s="15">
        <f t="shared" si="7"/>
        <v>7</v>
      </c>
      <c r="AA66" s="15">
        <f t="shared" si="8"/>
        <v>19</v>
      </c>
      <c r="AB66" s="15">
        <f t="shared" si="9"/>
        <v>14</v>
      </c>
      <c r="AC66" s="15">
        <f t="shared" si="10"/>
        <v>18</v>
      </c>
      <c r="AD66" s="15">
        <f t="shared" si="11"/>
        <v>18</v>
      </c>
      <c r="AE66" s="15">
        <f t="shared" si="12"/>
        <v>18</v>
      </c>
      <c r="AF66" s="15">
        <f t="shared" si="13"/>
        <v>15</v>
      </c>
      <c r="AG66" s="15">
        <f t="shared" si="14"/>
        <v>5</v>
      </c>
      <c r="AH66" s="15">
        <f t="shared" si="15"/>
        <v>18</v>
      </c>
      <c r="AI66" s="15">
        <f t="shared" si="16"/>
        <v>7000</v>
      </c>
      <c r="AJ66" s="15">
        <f t="shared" ref="AJ66:AJ129" si="18">C66-D66</f>
        <v>-3</v>
      </c>
      <c r="AK66">
        <f>(szimulator!AE338-10000)/1000</f>
        <v>-1.9175</v>
      </c>
      <c r="AL66" t="b">
        <f t="shared" si="17"/>
        <v>1</v>
      </c>
    </row>
    <row r="67" spans="1:38" x14ac:dyDescent="0.25">
      <c r="A67" t="s">
        <v>9</v>
      </c>
      <c r="B67" t="s">
        <v>4</v>
      </c>
      <c r="C67">
        <v>3</v>
      </c>
      <c r="D67">
        <v>4</v>
      </c>
      <c r="E67" t="s">
        <v>308</v>
      </c>
      <c r="F67" s="15">
        <f>INT(RANK('nem dontetlen meccsek'!F67,'nem dontetlen meccsek'!F$2:F$217,0)/10)+1</f>
        <v>16</v>
      </c>
      <c r="G67" s="15">
        <f>INT(RANK('nem dontetlen meccsek'!G67,'nem dontetlen meccsek'!G$2:G$217,0)/10)+1</f>
        <v>19</v>
      </c>
      <c r="H67" s="15">
        <f>INT(RANK('nem dontetlen meccsek'!H67,'nem dontetlen meccsek'!H$2:H$217,0)/10)+1</f>
        <v>20</v>
      </c>
      <c r="I67" s="15">
        <f>INT(RANK('nem dontetlen meccsek'!I67,'nem dontetlen meccsek'!I$2:I$217,0)/10)+1</f>
        <v>17</v>
      </c>
      <c r="J67" s="15">
        <f>INT(RANK('nem dontetlen meccsek'!J67,'nem dontetlen meccsek'!J$2:J$217,0)/10)+1</f>
        <v>20</v>
      </c>
      <c r="K67" s="15">
        <f>INT(RANK('nem dontetlen meccsek'!K67,'nem dontetlen meccsek'!K$2:K$217,0)/10)+1</f>
        <v>19</v>
      </c>
      <c r="L67" s="15">
        <f>INT(RANK('nem dontetlen meccsek'!L67,'nem dontetlen meccsek'!L$2:L$217,0)/10)+1</f>
        <v>7</v>
      </c>
      <c r="M67" s="15">
        <f>INT(RANK('nem dontetlen meccsek'!M67,'nem dontetlen meccsek'!M$2:M$217,0)/10)+1</f>
        <v>5</v>
      </c>
      <c r="N67" s="15">
        <f>INT(RANK('nem dontetlen meccsek'!N67,'nem dontetlen meccsek'!N$2:N$217,0)/10)+1</f>
        <v>3</v>
      </c>
      <c r="O67" s="15">
        <f>INT(RANK('nem dontetlen meccsek'!O67,'nem dontetlen meccsek'!O$2:O$217,0)/10)+1</f>
        <v>5</v>
      </c>
      <c r="P67" s="15">
        <f>INT(RANK('nem dontetlen meccsek'!P67,'nem dontetlen meccsek'!P$2:P$217,0)/10)+1</f>
        <v>2</v>
      </c>
      <c r="Q67" s="15">
        <f>INT(RANK('nem dontetlen meccsek'!Q67,'nem dontetlen meccsek'!Q$2:Q$217,0)/10)+1</f>
        <v>5</v>
      </c>
      <c r="R67" s="15">
        <f>INT(RANK('nem dontetlen meccsek'!R67,'nem dontetlen meccsek'!R$2:R$217,0)/10)+1</f>
        <v>18</v>
      </c>
      <c r="S67" s="15">
        <f>INT(RANK('nem dontetlen meccsek'!S67,'nem dontetlen meccsek'!S$2:S$217,0)/10)+1</f>
        <v>4</v>
      </c>
      <c r="T67" s="15">
        <f>INT(RANK('nem dontetlen meccsek'!T67,'nem dontetlen meccsek'!T$2:T$217,0)/10)+1</f>
        <v>6</v>
      </c>
      <c r="U67" s="15">
        <f t="shared" ref="U67:U130" si="19">23-F67</f>
        <v>7</v>
      </c>
      <c r="V67" s="15">
        <f t="shared" ref="V67:V130" si="20">23-G67</f>
        <v>4</v>
      </c>
      <c r="W67" s="15">
        <f t="shared" ref="W67:W130" si="21">23-H67</f>
        <v>3</v>
      </c>
      <c r="X67" s="15">
        <f t="shared" ref="X67:X130" si="22">23-I67</f>
        <v>6</v>
      </c>
      <c r="Y67" s="15">
        <f t="shared" ref="Y67:Y130" si="23">23-J67</f>
        <v>3</v>
      </c>
      <c r="Z67" s="15">
        <f t="shared" ref="Z67:Z130" si="24">23-K67</f>
        <v>4</v>
      </c>
      <c r="AA67" s="15">
        <f t="shared" ref="AA67:AA130" si="25">23-L67</f>
        <v>16</v>
      </c>
      <c r="AB67" s="15">
        <f t="shared" ref="AB67:AB130" si="26">23-M67</f>
        <v>18</v>
      </c>
      <c r="AC67" s="15">
        <f t="shared" ref="AC67:AC130" si="27">23-N67</f>
        <v>20</v>
      </c>
      <c r="AD67" s="15">
        <f t="shared" ref="AD67:AD130" si="28">23-O67</f>
        <v>18</v>
      </c>
      <c r="AE67" s="15">
        <f t="shared" ref="AE67:AE130" si="29">23-P67</f>
        <v>21</v>
      </c>
      <c r="AF67" s="15">
        <f t="shared" ref="AF67:AF130" si="30">23-Q67</f>
        <v>18</v>
      </c>
      <c r="AG67" s="15">
        <f t="shared" ref="AG67:AG130" si="31">23-R67</f>
        <v>5</v>
      </c>
      <c r="AH67" s="15">
        <f t="shared" ref="AH67:AH130" si="32">23-S67</f>
        <v>19</v>
      </c>
      <c r="AI67" s="15">
        <f t="shared" ref="AI67:AI130" si="33">AJ67*1000+10000</f>
        <v>9000</v>
      </c>
      <c r="AJ67" s="15">
        <f t="shared" si="18"/>
        <v>-1</v>
      </c>
      <c r="AK67">
        <f>(szimulator!AE339-10000)/1000</f>
        <v>-0.40979999999999928</v>
      </c>
      <c r="AL67" t="b">
        <f t="shared" ref="AL67:AL130" si="34">(AJ67*AK67)&gt;0</f>
        <v>1</v>
      </c>
    </row>
    <row r="68" spans="1:38" x14ac:dyDescent="0.25">
      <c r="A68" t="s">
        <v>13</v>
      </c>
      <c r="B68" t="s">
        <v>11</v>
      </c>
      <c r="C68">
        <v>1</v>
      </c>
      <c r="D68">
        <v>0</v>
      </c>
      <c r="E68" t="s">
        <v>309</v>
      </c>
      <c r="F68" s="15">
        <f>INT(RANK('nem dontetlen meccsek'!F68,'nem dontetlen meccsek'!F$2:F$217,0)/10)+1</f>
        <v>2</v>
      </c>
      <c r="G68" s="15">
        <f>INT(RANK('nem dontetlen meccsek'!G68,'nem dontetlen meccsek'!G$2:G$217,0)/10)+1</f>
        <v>12</v>
      </c>
      <c r="H68" s="15">
        <f>INT(RANK('nem dontetlen meccsek'!H68,'nem dontetlen meccsek'!H$2:H$217,0)/10)+1</f>
        <v>7</v>
      </c>
      <c r="I68" s="15">
        <f>INT(RANK('nem dontetlen meccsek'!I68,'nem dontetlen meccsek'!I$2:I$217,0)/10)+1</f>
        <v>5</v>
      </c>
      <c r="J68" s="15">
        <f>INT(RANK('nem dontetlen meccsek'!J68,'nem dontetlen meccsek'!J$2:J$217,0)/10)+1</f>
        <v>7</v>
      </c>
      <c r="K68" s="15">
        <f>INT(RANK('nem dontetlen meccsek'!K68,'nem dontetlen meccsek'!K$2:K$217,0)/10)+1</f>
        <v>8</v>
      </c>
      <c r="L68" s="15">
        <f>INT(RANK('nem dontetlen meccsek'!L68,'nem dontetlen meccsek'!L$2:L$217,0)/10)+1</f>
        <v>20</v>
      </c>
      <c r="M68" s="15">
        <f>INT(RANK('nem dontetlen meccsek'!M68,'nem dontetlen meccsek'!M$2:M$217,0)/10)+1</f>
        <v>12</v>
      </c>
      <c r="N68" s="15">
        <f>INT(RANK('nem dontetlen meccsek'!N68,'nem dontetlen meccsek'!N$2:N$217,0)/10)+1</f>
        <v>16</v>
      </c>
      <c r="O68" s="15">
        <f>INT(RANK('nem dontetlen meccsek'!O68,'nem dontetlen meccsek'!O$2:O$217,0)/10)+1</f>
        <v>18</v>
      </c>
      <c r="P68" s="15">
        <f>INT(RANK('nem dontetlen meccsek'!P68,'nem dontetlen meccsek'!P$2:P$217,0)/10)+1</f>
        <v>15</v>
      </c>
      <c r="Q68" s="15">
        <f>INT(RANK('nem dontetlen meccsek'!Q68,'nem dontetlen meccsek'!Q$2:Q$217,0)/10)+1</f>
        <v>16</v>
      </c>
      <c r="R68" s="15">
        <f>INT(RANK('nem dontetlen meccsek'!R68,'nem dontetlen meccsek'!R$2:R$217,0)/10)+1</f>
        <v>6</v>
      </c>
      <c r="S68" s="15">
        <f>INT(RANK('nem dontetlen meccsek'!S68,'nem dontetlen meccsek'!S$2:S$217,0)/10)+1</f>
        <v>17</v>
      </c>
      <c r="T68" s="15">
        <f>INT(RANK('nem dontetlen meccsek'!T68,'nem dontetlen meccsek'!T$2:T$217,0)/10)+1</f>
        <v>5</v>
      </c>
      <c r="U68" s="15">
        <f t="shared" si="19"/>
        <v>21</v>
      </c>
      <c r="V68" s="15">
        <f t="shared" si="20"/>
        <v>11</v>
      </c>
      <c r="W68" s="15">
        <f t="shared" si="21"/>
        <v>16</v>
      </c>
      <c r="X68" s="15">
        <f t="shared" si="22"/>
        <v>18</v>
      </c>
      <c r="Y68" s="15">
        <f t="shared" si="23"/>
        <v>16</v>
      </c>
      <c r="Z68" s="15">
        <f t="shared" si="24"/>
        <v>15</v>
      </c>
      <c r="AA68" s="15">
        <f t="shared" si="25"/>
        <v>3</v>
      </c>
      <c r="AB68" s="15">
        <f t="shared" si="26"/>
        <v>11</v>
      </c>
      <c r="AC68" s="15">
        <f t="shared" si="27"/>
        <v>7</v>
      </c>
      <c r="AD68" s="15">
        <f t="shared" si="28"/>
        <v>5</v>
      </c>
      <c r="AE68" s="15">
        <f t="shared" si="29"/>
        <v>8</v>
      </c>
      <c r="AF68" s="15">
        <f t="shared" si="30"/>
        <v>7</v>
      </c>
      <c r="AG68" s="15">
        <f t="shared" si="31"/>
        <v>17</v>
      </c>
      <c r="AH68" s="15">
        <f t="shared" si="32"/>
        <v>6</v>
      </c>
      <c r="AI68" s="15">
        <f t="shared" si="33"/>
        <v>11000</v>
      </c>
      <c r="AJ68" s="15">
        <f t="shared" si="18"/>
        <v>1</v>
      </c>
      <c r="AK68">
        <f>(szimulator!AE340-10000)/1000</f>
        <v>0.68389999999999962</v>
      </c>
      <c r="AL68" t="b">
        <f t="shared" si="34"/>
        <v>1</v>
      </c>
    </row>
    <row r="69" spans="1:38" x14ac:dyDescent="0.25">
      <c r="A69" t="s">
        <v>7</v>
      </c>
      <c r="B69" t="s">
        <v>8</v>
      </c>
      <c r="C69">
        <v>1</v>
      </c>
      <c r="D69">
        <v>0</v>
      </c>
      <c r="E69" t="s">
        <v>309</v>
      </c>
      <c r="F69" s="15">
        <f>INT(RANK('nem dontetlen meccsek'!F69,'nem dontetlen meccsek'!F$2:F$217,0)/10)+1</f>
        <v>4</v>
      </c>
      <c r="G69" s="15">
        <f>INT(RANK('nem dontetlen meccsek'!G69,'nem dontetlen meccsek'!G$2:G$217,0)/10)+1</f>
        <v>7</v>
      </c>
      <c r="H69" s="15">
        <f>INT(RANK('nem dontetlen meccsek'!H69,'nem dontetlen meccsek'!H$2:H$217,0)/10)+1</f>
        <v>5</v>
      </c>
      <c r="I69" s="15">
        <f>INT(RANK('nem dontetlen meccsek'!I69,'nem dontetlen meccsek'!I$2:I$217,0)/10)+1</f>
        <v>2</v>
      </c>
      <c r="J69" s="15">
        <f>INT(RANK('nem dontetlen meccsek'!J69,'nem dontetlen meccsek'!J$2:J$217,0)/10)+1</f>
        <v>6</v>
      </c>
      <c r="K69" s="15">
        <f>INT(RANK('nem dontetlen meccsek'!K69,'nem dontetlen meccsek'!K$2:K$217,0)/10)+1</f>
        <v>3</v>
      </c>
      <c r="L69" s="15">
        <f>INT(RANK('nem dontetlen meccsek'!L69,'nem dontetlen meccsek'!L$2:L$217,0)/10)+1</f>
        <v>19</v>
      </c>
      <c r="M69" s="15">
        <f>INT(RANK('nem dontetlen meccsek'!M69,'nem dontetlen meccsek'!M$2:M$217,0)/10)+1</f>
        <v>17</v>
      </c>
      <c r="N69" s="15">
        <f>INT(RANK('nem dontetlen meccsek'!N69,'nem dontetlen meccsek'!N$2:N$217,0)/10)+1</f>
        <v>17</v>
      </c>
      <c r="O69" s="15">
        <f>INT(RANK('nem dontetlen meccsek'!O69,'nem dontetlen meccsek'!O$2:O$217,0)/10)+1</f>
        <v>21</v>
      </c>
      <c r="P69" s="15">
        <f>INT(RANK('nem dontetlen meccsek'!P69,'nem dontetlen meccsek'!P$2:P$217,0)/10)+1</f>
        <v>17</v>
      </c>
      <c r="Q69" s="15">
        <f>INT(RANK('nem dontetlen meccsek'!Q69,'nem dontetlen meccsek'!Q$2:Q$217,0)/10)+1</f>
        <v>20</v>
      </c>
      <c r="R69" s="15">
        <f>INT(RANK('nem dontetlen meccsek'!R69,'nem dontetlen meccsek'!R$2:R$217,0)/10)+1</f>
        <v>3</v>
      </c>
      <c r="S69" s="15">
        <f>INT(RANK('nem dontetlen meccsek'!S69,'nem dontetlen meccsek'!S$2:S$217,0)/10)+1</f>
        <v>21</v>
      </c>
      <c r="T69" s="15">
        <f>INT(RANK('nem dontetlen meccsek'!T69,'nem dontetlen meccsek'!T$2:T$217,0)/10)+1</f>
        <v>10</v>
      </c>
      <c r="U69" s="15">
        <f t="shared" si="19"/>
        <v>19</v>
      </c>
      <c r="V69" s="15">
        <f t="shared" si="20"/>
        <v>16</v>
      </c>
      <c r="W69" s="15">
        <f t="shared" si="21"/>
        <v>18</v>
      </c>
      <c r="X69" s="15">
        <f t="shared" si="22"/>
        <v>21</v>
      </c>
      <c r="Y69" s="15">
        <f t="shared" si="23"/>
        <v>17</v>
      </c>
      <c r="Z69" s="15">
        <f t="shared" si="24"/>
        <v>20</v>
      </c>
      <c r="AA69" s="15">
        <f t="shared" si="25"/>
        <v>4</v>
      </c>
      <c r="AB69" s="15">
        <f t="shared" si="26"/>
        <v>6</v>
      </c>
      <c r="AC69" s="15">
        <f t="shared" si="27"/>
        <v>6</v>
      </c>
      <c r="AD69" s="15">
        <f t="shared" si="28"/>
        <v>2</v>
      </c>
      <c r="AE69" s="15">
        <f t="shared" si="29"/>
        <v>6</v>
      </c>
      <c r="AF69" s="15">
        <f t="shared" si="30"/>
        <v>3</v>
      </c>
      <c r="AG69" s="15">
        <f t="shared" si="31"/>
        <v>20</v>
      </c>
      <c r="AH69" s="15">
        <f t="shared" si="32"/>
        <v>2</v>
      </c>
      <c r="AI69" s="15">
        <f t="shared" si="33"/>
        <v>11000</v>
      </c>
      <c r="AJ69" s="15">
        <f t="shared" si="18"/>
        <v>1</v>
      </c>
      <c r="AK69">
        <f>(szimulator!AE341-10000)/1000</f>
        <v>1.0814999999999999</v>
      </c>
      <c r="AL69" t="b">
        <f t="shared" si="34"/>
        <v>1</v>
      </c>
    </row>
    <row r="70" spans="1:38" x14ac:dyDescent="0.25">
      <c r="A70" t="s">
        <v>4</v>
      </c>
      <c r="B70" t="s">
        <v>7</v>
      </c>
      <c r="C70">
        <v>1</v>
      </c>
      <c r="D70">
        <v>4</v>
      </c>
      <c r="E70" t="s">
        <v>308</v>
      </c>
      <c r="F70" s="15">
        <f>INT(RANK('nem dontetlen meccsek'!F70,'nem dontetlen meccsek'!F$2:F$217,0)/10)+1</f>
        <v>18</v>
      </c>
      <c r="G70" s="15">
        <f>INT(RANK('nem dontetlen meccsek'!G70,'nem dontetlen meccsek'!G$2:G$217,0)/10)+1</f>
        <v>19</v>
      </c>
      <c r="H70" s="15">
        <f>INT(RANK('nem dontetlen meccsek'!H70,'nem dontetlen meccsek'!H$2:H$217,0)/10)+1</f>
        <v>17</v>
      </c>
      <c r="I70" s="15">
        <f>INT(RANK('nem dontetlen meccsek'!I70,'nem dontetlen meccsek'!I$2:I$217,0)/10)+1</f>
        <v>19</v>
      </c>
      <c r="J70" s="15">
        <f>INT(RANK('nem dontetlen meccsek'!J70,'nem dontetlen meccsek'!J$2:J$217,0)/10)+1</f>
        <v>18</v>
      </c>
      <c r="K70" s="15">
        <f>INT(RANK('nem dontetlen meccsek'!K70,'nem dontetlen meccsek'!K$2:K$217,0)/10)+1</f>
        <v>20</v>
      </c>
      <c r="L70" s="15">
        <f>INT(RANK('nem dontetlen meccsek'!L70,'nem dontetlen meccsek'!L$2:L$217,0)/10)+1</f>
        <v>5</v>
      </c>
      <c r="M70" s="15">
        <f>INT(RANK('nem dontetlen meccsek'!M70,'nem dontetlen meccsek'!M$2:M$217,0)/10)+1</f>
        <v>4</v>
      </c>
      <c r="N70" s="15">
        <f>INT(RANK('nem dontetlen meccsek'!N70,'nem dontetlen meccsek'!N$2:N$217,0)/10)+1</f>
        <v>6</v>
      </c>
      <c r="O70" s="15">
        <f>INT(RANK('nem dontetlen meccsek'!O70,'nem dontetlen meccsek'!O$2:O$217,0)/10)+1</f>
        <v>4</v>
      </c>
      <c r="P70" s="15">
        <f>INT(RANK('nem dontetlen meccsek'!P70,'nem dontetlen meccsek'!P$2:P$217,0)/10)+1</f>
        <v>5</v>
      </c>
      <c r="Q70" s="15">
        <f>INT(RANK('nem dontetlen meccsek'!Q70,'nem dontetlen meccsek'!Q$2:Q$217,0)/10)+1</f>
        <v>4</v>
      </c>
      <c r="R70" s="15">
        <f>INT(RANK('nem dontetlen meccsek'!R70,'nem dontetlen meccsek'!R$2:R$217,0)/10)+1</f>
        <v>19</v>
      </c>
      <c r="S70" s="15">
        <f>INT(RANK('nem dontetlen meccsek'!S70,'nem dontetlen meccsek'!S$2:S$217,0)/10)+1</f>
        <v>4</v>
      </c>
      <c r="T70" s="15">
        <f>INT(RANK('nem dontetlen meccsek'!T70,'nem dontetlen meccsek'!T$2:T$217,0)/10)+1</f>
        <v>18</v>
      </c>
      <c r="U70" s="15">
        <f t="shared" si="19"/>
        <v>5</v>
      </c>
      <c r="V70" s="15">
        <f t="shared" si="20"/>
        <v>4</v>
      </c>
      <c r="W70" s="15">
        <f t="shared" si="21"/>
        <v>6</v>
      </c>
      <c r="X70" s="15">
        <f t="shared" si="22"/>
        <v>4</v>
      </c>
      <c r="Y70" s="15">
        <f t="shared" si="23"/>
        <v>5</v>
      </c>
      <c r="Z70" s="15">
        <f t="shared" si="24"/>
        <v>3</v>
      </c>
      <c r="AA70" s="15">
        <f t="shared" si="25"/>
        <v>18</v>
      </c>
      <c r="AB70" s="15">
        <f t="shared" si="26"/>
        <v>19</v>
      </c>
      <c r="AC70" s="15">
        <f t="shared" si="27"/>
        <v>17</v>
      </c>
      <c r="AD70" s="15">
        <f t="shared" si="28"/>
        <v>19</v>
      </c>
      <c r="AE70" s="15">
        <f t="shared" si="29"/>
        <v>18</v>
      </c>
      <c r="AF70" s="15">
        <f t="shared" si="30"/>
        <v>19</v>
      </c>
      <c r="AG70" s="15">
        <f t="shared" si="31"/>
        <v>4</v>
      </c>
      <c r="AH70" s="15">
        <f t="shared" si="32"/>
        <v>19</v>
      </c>
      <c r="AI70" s="15">
        <f t="shared" si="33"/>
        <v>7000</v>
      </c>
      <c r="AJ70" s="15">
        <f t="shared" si="18"/>
        <v>-3</v>
      </c>
      <c r="AK70">
        <f>(szimulator!AE342-10000)/1000</f>
        <v>-0.99210000000000031</v>
      </c>
      <c r="AL70" t="b">
        <f t="shared" si="34"/>
        <v>1</v>
      </c>
    </row>
    <row r="71" spans="1:38" x14ac:dyDescent="0.25">
      <c r="A71" t="s">
        <v>32</v>
      </c>
      <c r="B71" t="s">
        <v>34</v>
      </c>
      <c r="C71">
        <v>2</v>
      </c>
      <c r="D71">
        <v>1</v>
      </c>
      <c r="E71" t="s">
        <v>309</v>
      </c>
      <c r="F71" s="15">
        <f>INT(RANK('nem dontetlen meccsek'!F71,'nem dontetlen meccsek'!F$2:F$217,0)/10)+1</f>
        <v>1</v>
      </c>
      <c r="G71" s="15">
        <f>INT(RANK('nem dontetlen meccsek'!G71,'nem dontetlen meccsek'!G$2:G$217,0)/10)+1</f>
        <v>5</v>
      </c>
      <c r="H71" s="15">
        <f>INT(RANK('nem dontetlen meccsek'!H71,'nem dontetlen meccsek'!H$2:H$217,0)/10)+1</f>
        <v>2</v>
      </c>
      <c r="I71" s="15">
        <f>INT(RANK('nem dontetlen meccsek'!I71,'nem dontetlen meccsek'!I$2:I$217,0)/10)+1</f>
        <v>4</v>
      </c>
      <c r="J71" s="15">
        <f>INT(RANK('nem dontetlen meccsek'!J71,'nem dontetlen meccsek'!J$2:J$217,0)/10)+1</f>
        <v>3</v>
      </c>
      <c r="K71" s="15">
        <f>INT(RANK('nem dontetlen meccsek'!K71,'nem dontetlen meccsek'!K$2:K$217,0)/10)+1</f>
        <v>6</v>
      </c>
      <c r="L71" s="15">
        <f>INT(RANK('nem dontetlen meccsek'!L71,'nem dontetlen meccsek'!L$2:L$217,0)/10)+1</f>
        <v>21</v>
      </c>
      <c r="M71" s="15">
        <f>INT(RANK('nem dontetlen meccsek'!M71,'nem dontetlen meccsek'!M$2:M$217,0)/10)+1</f>
        <v>18</v>
      </c>
      <c r="N71" s="15">
        <f>INT(RANK('nem dontetlen meccsek'!N71,'nem dontetlen meccsek'!N$2:N$217,0)/10)+1</f>
        <v>20</v>
      </c>
      <c r="O71" s="15">
        <f>INT(RANK('nem dontetlen meccsek'!O71,'nem dontetlen meccsek'!O$2:O$217,0)/10)+1</f>
        <v>19</v>
      </c>
      <c r="P71" s="15">
        <f>INT(RANK('nem dontetlen meccsek'!P71,'nem dontetlen meccsek'!P$2:P$217,0)/10)+1</f>
        <v>20</v>
      </c>
      <c r="Q71" s="15">
        <f>INT(RANK('nem dontetlen meccsek'!Q71,'nem dontetlen meccsek'!Q$2:Q$217,0)/10)+1</f>
        <v>18</v>
      </c>
      <c r="R71" s="15">
        <f>INT(RANK('nem dontetlen meccsek'!R71,'nem dontetlen meccsek'!R$2:R$217,0)/10)+1</f>
        <v>3</v>
      </c>
      <c r="S71" s="15">
        <f>INT(RANK('nem dontetlen meccsek'!S71,'nem dontetlen meccsek'!S$2:S$217,0)/10)+1</f>
        <v>19</v>
      </c>
      <c r="T71" s="15">
        <f>INT(RANK('nem dontetlen meccsek'!T71,'nem dontetlen meccsek'!T$2:T$217,0)/10)+1</f>
        <v>3</v>
      </c>
      <c r="U71" s="15">
        <f t="shared" si="19"/>
        <v>22</v>
      </c>
      <c r="V71" s="15">
        <f t="shared" si="20"/>
        <v>18</v>
      </c>
      <c r="W71" s="15">
        <f t="shared" si="21"/>
        <v>21</v>
      </c>
      <c r="X71" s="15">
        <f t="shared" si="22"/>
        <v>19</v>
      </c>
      <c r="Y71" s="15">
        <f t="shared" si="23"/>
        <v>20</v>
      </c>
      <c r="Z71" s="15">
        <f t="shared" si="24"/>
        <v>17</v>
      </c>
      <c r="AA71" s="15">
        <f t="shared" si="25"/>
        <v>2</v>
      </c>
      <c r="AB71" s="15">
        <f t="shared" si="26"/>
        <v>5</v>
      </c>
      <c r="AC71" s="15">
        <f t="shared" si="27"/>
        <v>3</v>
      </c>
      <c r="AD71" s="15">
        <f t="shared" si="28"/>
        <v>4</v>
      </c>
      <c r="AE71" s="15">
        <f t="shared" si="29"/>
        <v>3</v>
      </c>
      <c r="AF71" s="15">
        <f t="shared" si="30"/>
        <v>5</v>
      </c>
      <c r="AG71" s="15">
        <f t="shared" si="31"/>
        <v>20</v>
      </c>
      <c r="AH71" s="15">
        <f t="shared" si="32"/>
        <v>4</v>
      </c>
      <c r="AI71" s="15">
        <f t="shared" si="33"/>
        <v>11000</v>
      </c>
      <c r="AJ71" s="15">
        <f t="shared" si="18"/>
        <v>1</v>
      </c>
      <c r="AK71">
        <f>(szimulator!AE343-10000)/1000</f>
        <v>2.5255000000000001</v>
      </c>
      <c r="AL71" t="b">
        <f t="shared" si="34"/>
        <v>1</v>
      </c>
    </row>
    <row r="72" spans="1:38" x14ac:dyDescent="0.25">
      <c r="A72" t="s">
        <v>33</v>
      </c>
      <c r="B72" t="s">
        <v>10</v>
      </c>
      <c r="C72">
        <v>4</v>
      </c>
      <c r="D72">
        <v>0</v>
      </c>
      <c r="E72" t="s">
        <v>309</v>
      </c>
      <c r="F72" s="15">
        <f>INT(RANK('nem dontetlen meccsek'!F72,'nem dontetlen meccsek'!F$2:F$217,0)/10)+1</f>
        <v>9</v>
      </c>
      <c r="G72" s="15">
        <f>INT(RANK('nem dontetlen meccsek'!G72,'nem dontetlen meccsek'!G$2:G$217,0)/10)+1</f>
        <v>12</v>
      </c>
      <c r="H72" s="15">
        <f>INT(RANK('nem dontetlen meccsek'!H72,'nem dontetlen meccsek'!H$2:H$217,0)/10)+1</f>
        <v>15</v>
      </c>
      <c r="I72" s="15">
        <f>INT(RANK('nem dontetlen meccsek'!I72,'nem dontetlen meccsek'!I$2:I$217,0)/10)+1</f>
        <v>13</v>
      </c>
      <c r="J72" s="15">
        <f>INT(RANK('nem dontetlen meccsek'!J72,'nem dontetlen meccsek'!J$2:J$217,0)/10)+1</f>
        <v>15</v>
      </c>
      <c r="K72" s="15">
        <f>INT(RANK('nem dontetlen meccsek'!K72,'nem dontetlen meccsek'!K$2:K$217,0)/10)+1</f>
        <v>14</v>
      </c>
      <c r="L72" s="15">
        <f>INT(RANK('nem dontetlen meccsek'!L72,'nem dontetlen meccsek'!L$2:L$217,0)/10)+1</f>
        <v>13</v>
      </c>
      <c r="M72" s="15">
        <f>INT(RANK('nem dontetlen meccsek'!M72,'nem dontetlen meccsek'!M$2:M$217,0)/10)+1</f>
        <v>11</v>
      </c>
      <c r="N72" s="15">
        <f>INT(RANK('nem dontetlen meccsek'!N72,'nem dontetlen meccsek'!N$2:N$217,0)/10)+1</f>
        <v>8</v>
      </c>
      <c r="O72" s="15">
        <f>INT(RANK('nem dontetlen meccsek'!O72,'nem dontetlen meccsek'!O$2:O$217,0)/10)+1</f>
        <v>10</v>
      </c>
      <c r="P72" s="15">
        <f>INT(RANK('nem dontetlen meccsek'!P72,'nem dontetlen meccsek'!P$2:P$217,0)/10)+1</f>
        <v>7</v>
      </c>
      <c r="Q72" s="15">
        <f>INT(RANK('nem dontetlen meccsek'!Q72,'nem dontetlen meccsek'!Q$2:Q$217,0)/10)+1</f>
        <v>9</v>
      </c>
      <c r="R72" s="15">
        <f>INT(RANK('nem dontetlen meccsek'!R72,'nem dontetlen meccsek'!R$2:R$217,0)/10)+1</f>
        <v>13</v>
      </c>
      <c r="S72" s="15">
        <f>INT(RANK('nem dontetlen meccsek'!S72,'nem dontetlen meccsek'!S$2:S$217,0)/10)+1</f>
        <v>10</v>
      </c>
      <c r="T72" s="15">
        <f>INT(RANK('nem dontetlen meccsek'!T72,'nem dontetlen meccsek'!T$2:T$217,0)/10)+1</f>
        <v>14</v>
      </c>
      <c r="U72" s="15">
        <f t="shared" si="19"/>
        <v>14</v>
      </c>
      <c r="V72" s="15">
        <f t="shared" si="20"/>
        <v>11</v>
      </c>
      <c r="W72" s="15">
        <f t="shared" si="21"/>
        <v>8</v>
      </c>
      <c r="X72" s="15">
        <f t="shared" si="22"/>
        <v>10</v>
      </c>
      <c r="Y72" s="15">
        <f t="shared" si="23"/>
        <v>8</v>
      </c>
      <c r="Z72" s="15">
        <f t="shared" si="24"/>
        <v>9</v>
      </c>
      <c r="AA72" s="15">
        <f t="shared" si="25"/>
        <v>10</v>
      </c>
      <c r="AB72" s="15">
        <f t="shared" si="26"/>
        <v>12</v>
      </c>
      <c r="AC72" s="15">
        <f t="shared" si="27"/>
        <v>15</v>
      </c>
      <c r="AD72" s="15">
        <f t="shared" si="28"/>
        <v>13</v>
      </c>
      <c r="AE72" s="15">
        <f t="shared" si="29"/>
        <v>16</v>
      </c>
      <c r="AF72" s="15">
        <f t="shared" si="30"/>
        <v>14</v>
      </c>
      <c r="AG72" s="15">
        <f t="shared" si="31"/>
        <v>10</v>
      </c>
      <c r="AH72" s="15">
        <f t="shared" si="32"/>
        <v>13</v>
      </c>
      <c r="AI72" s="15">
        <f t="shared" si="33"/>
        <v>14000</v>
      </c>
      <c r="AJ72" s="15">
        <f t="shared" si="18"/>
        <v>4</v>
      </c>
      <c r="AK72">
        <f>(szimulator!AE344-10000)/1000</f>
        <v>2.7374999999999998</v>
      </c>
      <c r="AL72" t="b">
        <f t="shared" si="34"/>
        <v>1</v>
      </c>
    </row>
    <row r="73" spans="1:38" x14ac:dyDescent="0.25">
      <c r="A73" t="s">
        <v>5</v>
      </c>
      <c r="B73" t="s">
        <v>3</v>
      </c>
      <c r="C73">
        <v>4</v>
      </c>
      <c r="D73">
        <v>2</v>
      </c>
      <c r="E73" t="s">
        <v>309</v>
      </c>
      <c r="F73" s="15">
        <f>INT(RANK('nem dontetlen meccsek'!F73,'nem dontetlen meccsek'!F$2:F$217,0)/10)+1</f>
        <v>16</v>
      </c>
      <c r="G73" s="15">
        <f>INT(RANK('nem dontetlen meccsek'!G73,'nem dontetlen meccsek'!G$2:G$217,0)/10)+1</f>
        <v>4</v>
      </c>
      <c r="H73" s="15">
        <f>INT(RANK('nem dontetlen meccsek'!H73,'nem dontetlen meccsek'!H$2:H$217,0)/10)+1</f>
        <v>11</v>
      </c>
      <c r="I73" s="15">
        <f>INT(RANK('nem dontetlen meccsek'!I73,'nem dontetlen meccsek'!I$2:I$217,0)/10)+1</f>
        <v>9</v>
      </c>
      <c r="J73" s="15">
        <f>INT(RANK('nem dontetlen meccsek'!J73,'nem dontetlen meccsek'!J$2:J$217,0)/10)+1</f>
        <v>11</v>
      </c>
      <c r="K73" s="15">
        <f>INT(RANK('nem dontetlen meccsek'!K73,'nem dontetlen meccsek'!K$2:K$217,0)/10)+1</f>
        <v>12</v>
      </c>
      <c r="L73" s="15">
        <f>INT(RANK('nem dontetlen meccsek'!L73,'nem dontetlen meccsek'!L$2:L$217,0)/10)+1</f>
        <v>7</v>
      </c>
      <c r="M73" s="15">
        <f>INT(RANK('nem dontetlen meccsek'!M73,'nem dontetlen meccsek'!M$2:M$217,0)/10)+1</f>
        <v>19</v>
      </c>
      <c r="N73" s="15">
        <f>INT(RANK('nem dontetlen meccsek'!N73,'nem dontetlen meccsek'!N$2:N$217,0)/10)+1</f>
        <v>12</v>
      </c>
      <c r="O73" s="15">
        <f>INT(RANK('nem dontetlen meccsek'!O73,'nem dontetlen meccsek'!O$2:O$217,0)/10)+1</f>
        <v>13</v>
      </c>
      <c r="P73" s="15">
        <f>INT(RANK('nem dontetlen meccsek'!P73,'nem dontetlen meccsek'!P$2:P$217,0)/10)+1</f>
        <v>12</v>
      </c>
      <c r="Q73" s="15">
        <f>INT(RANK('nem dontetlen meccsek'!Q73,'nem dontetlen meccsek'!Q$2:Q$217,0)/10)+1</f>
        <v>12</v>
      </c>
      <c r="R73" s="15">
        <f>INT(RANK('nem dontetlen meccsek'!R73,'nem dontetlen meccsek'!R$2:R$217,0)/10)+1</f>
        <v>11</v>
      </c>
      <c r="S73" s="15">
        <f>INT(RANK('nem dontetlen meccsek'!S73,'nem dontetlen meccsek'!S$2:S$217,0)/10)+1</f>
        <v>12</v>
      </c>
      <c r="T73" s="15">
        <f>INT(RANK('nem dontetlen meccsek'!T73,'nem dontetlen meccsek'!T$2:T$217,0)/10)+1</f>
        <v>16</v>
      </c>
      <c r="U73" s="15">
        <f t="shared" si="19"/>
        <v>7</v>
      </c>
      <c r="V73" s="15">
        <f t="shared" si="20"/>
        <v>19</v>
      </c>
      <c r="W73" s="15">
        <f t="shared" si="21"/>
        <v>12</v>
      </c>
      <c r="X73" s="15">
        <f t="shared" si="22"/>
        <v>14</v>
      </c>
      <c r="Y73" s="15">
        <f t="shared" si="23"/>
        <v>12</v>
      </c>
      <c r="Z73" s="15">
        <f t="shared" si="24"/>
        <v>11</v>
      </c>
      <c r="AA73" s="15">
        <f t="shared" si="25"/>
        <v>16</v>
      </c>
      <c r="AB73" s="15">
        <f t="shared" si="26"/>
        <v>4</v>
      </c>
      <c r="AC73" s="15">
        <f t="shared" si="27"/>
        <v>11</v>
      </c>
      <c r="AD73" s="15">
        <f t="shared" si="28"/>
        <v>10</v>
      </c>
      <c r="AE73" s="15">
        <f t="shared" si="29"/>
        <v>11</v>
      </c>
      <c r="AF73" s="15">
        <f t="shared" si="30"/>
        <v>11</v>
      </c>
      <c r="AG73" s="15">
        <f t="shared" si="31"/>
        <v>12</v>
      </c>
      <c r="AH73" s="15">
        <f t="shared" si="32"/>
        <v>11</v>
      </c>
      <c r="AI73" s="15">
        <f t="shared" si="33"/>
        <v>12000</v>
      </c>
      <c r="AJ73" s="15">
        <f t="shared" si="18"/>
        <v>2</v>
      </c>
      <c r="AK73">
        <f>(szimulator!AE345-10000)/1000</f>
        <v>1.1323999999999996</v>
      </c>
      <c r="AL73" t="b">
        <f t="shared" si="34"/>
        <v>1</v>
      </c>
    </row>
    <row r="74" spans="1:38" x14ac:dyDescent="0.25">
      <c r="A74" t="s">
        <v>3</v>
      </c>
      <c r="B74" t="s">
        <v>34</v>
      </c>
      <c r="C74">
        <v>4</v>
      </c>
      <c r="D74">
        <v>1</v>
      </c>
      <c r="E74" t="s">
        <v>309</v>
      </c>
      <c r="F74" s="15">
        <f>INT(RANK('nem dontetlen meccsek'!F74,'nem dontetlen meccsek'!F$2:F$217,0)/10)+1</f>
        <v>7</v>
      </c>
      <c r="G74" s="15">
        <f>INT(RANK('nem dontetlen meccsek'!G74,'nem dontetlen meccsek'!G$2:G$217,0)/10)+1</f>
        <v>12</v>
      </c>
      <c r="H74" s="15">
        <f>INT(RANK('nem dontetlen meccsek'!H74,'nem dontetlen meccsek'!H$2:H$217,0)/10)+1</f>
        <v>13</v>
      </c>
      <c r="I74" s="15">
        <f>INT(RANK('nem dontetlen meccsek'!I74,'nem dontetlen meccsek'!I$2:I$217,0)/10)+1</f>
        <v>11</v>
      </c>
      <c r="J74" s="15">
        <f>INT(RANK('nem dontetlen meccsek'!J74,'nem dontetlen meccsek'!J$2:J$217,0)/10)+1</f>
        <v>14</v>
      </c>
      <c r="K74" s="15">
        <f>INT(RANK('nem dontetlen meccsek'!K74,'nem dontetlen meccsek'!K$2:K$217,0)/10)+1</f>
        <v>10</v>
      </c>
      <c r="L74" s="15">
        <f>INT(RANK('nem dontetlen meccsek'!L74,'nem dontetlen meccsek'!L$2:L$217,0)/10)+1</f>
        <v>16</v>
      </c>
      <c r="M74" s="15">
        <f>INT(RANK('nem dontetlen meccsek'!M74,'nem dontetlen meccsek'!M$2:M$217,0)/10)+1</f>
        <v>11</v>
      </c>
      <c r="N74" s="15">
        <f>INT(RANK('nem dontetlen meccsek'!N74,'nem dontetlen meccsek'!N$2:N$217,0)/10)+1</f>
        <v>10</v>
      </c>
      <c r="O74" s="15">
        <f>INT(RANK('nem dontetlen meccsek'!O74,'nem dontetlen meccsek'!O$2:O$217,0)/10)+1</f>
        <v>11</v>
      </c>
      <c r="P74" s="15">
        <f>INT(RANK('nem dontetlen meccsek'!P74,'nem dontetlen meccsek'!P$2:P$217,0)/10)+1</f>
        <v>9</v>
      </c>
      <c r="Q74" s="15">
        <f>INT(RANK('nem dontetlen meccsek'!Q74,'nem dontetlen meccsek'!Q$2:Q$217,0)/10)+1</f>
        <v>13</v>
      </c>
      <c r="R74" s="15">
        <f>INT(RANK('nem dontetlen meccsek'!R74,'nem dontetlen meccsek'!R$2:R$217,0)/10)+1</f>
        <v>12</v>
      </c>
      <c r="S74" s="15">
        <f>INT(RANK('nem dontetlen meccsek'!S74,'nem dontetlen meccsek'!S$2:S$217,0)/10)+1</f>
        <v>12</v>
      </c>
      <c r="T74" s="15">
        <f>INT(RANK('nem dontetlen meccsek'!T74,'nem dontetlen meccsek'!T$2:T$217,0)/10)+1</f>
        <v>15</v>
      </c>
      <c r="U74" s="15">
        <f t="shared" si="19"/>
        <v>16</v>
      </c>
      <c r="V74" s="15">
        <f t="shared" si="20"/>
        <v>11</v>
      </c>
      <c r="W74" s="15">
        <f t="shared" si="21"/>
        <v>10</v>
      </c>
      <c r="X74" s="15">
        <f t="shared" si="22"/>
        <v>12</v>
      </c>
      <c r="Y74" s="15">
        <f t="shared" si="23"/>
        <v>9</v>
      </c>
      <c r="Z74" s="15">
        <f t="shared" si="24"/>
        <v>13</v>
      </c>
      <c r="AA74" s="15">
        <f t="shared" si="25"/>
        <v>7</v>
      </c>
      <c r="AB74" s="15">
        <f t="shared" si="26"/>
        <v>12</v>
      </c>
      <c r="AC74" s="15">
        <f t="shared" si="27"/>
        <v>13</v>
      </c>
      <c r="AD74" s="15">
        <f t="shared" si="28"/>
        <v>12</v>
      </c>
      <c r="AE74" s="15">
        <f t="shared" si="29"/>
        <v>14</v>
      </c>
      <c r="AF74" s="15">
        <f t="shared" si="30"/>
        <v>10</v>
      </c>
      <c r="AG74" s="15">
        <f t="shared" si="31"/>
        <v>11</v>
      </c>
      <c r="AH74" s="15">
        <f t="shared" si="32"/>
        <v>11</v>
      </c>
      <c r="AI74" s="15">
        <f t="shared" si="33"/>
        <v>13000</v>
      </c>
      <c r="AJ74" s="15">
        <f t="shared" si="18"/>
        <v>3</v>
      </c>
      <c r="AK74">
        <f>(szimulator!AE346-10000)/1000</f>
        <v>1.8293999999999997</v>
      </c>
      <c r="AL74" t="b">
        <f t="shared" si="34"/>
        <v>1</v>
      </c>
    </row>
    <row r="75" spans="1:38" x14ac:dyDescent="0.25">
      <c r="A75" t="s">
        <v>33</v>
      </c>
      <c r="B75" t="s">
        <v>32</v>
      </c>
      <c r="C75">
        <v>3</v>
      </c>
      <c r="D75">
        <v>2</v>
      </c>
      <c r="E75" t="s">
        <v>309</v>
      </c>
      <c r="F75" s="15">
        <f>INT(RANK('nem dontetlen meccsek'!F75,'nem dontetlen meccsek'!F$2:F$217,0)/10)+1</f>
        <v>19</v>
      </c>
      <c r="G75" s="15">
        <f>INT(RANK('nem dontetlen meccsek'!G75,'nem dontetlen meccsek'!G$2:G$217,0)/10)+1</f>
        <v>8</v>
      </c>
      <c r="H75" s="15">
        <f>INT(RANK('nem dontetlen meccsek'!H75,'nem dontetlen meccsek'!H$2:H$217,0)/10)+1</f>
        <v>16</v>
      </c>
      <c r="I75" s="15">
        <f>INT(RANK('nem dontetlen meccsek'!I75,'nem dontetlen meccsek'!I$2:I$217,0)/10)+1</f>
        <v>14</v>
      </c>
      <c r="J75" s="15">
        <f>INT(RANK('nem dontetlen meccsek'!J75,'nem dontetlen meccsek'!J$2:J$217,0)/10)+1</f>
        <v>17</v>
      </c>
      <c r="K75" s="15">
        <f>INT(RANK('nem dontetlen meccsek'!K75,'nem dontetlen meccsek'!K$2:K$217,0)/10)+1</f>
        <v>11</v>
      </c>
      <c r="L75" s="15">
        <f>INT(RANK('nem dontetlen meccsek'!L75,'nem dontetlen meccsek'!L$2:L$217,0)/10)+1</f>
        <v>4</v>
      </c>
      <c r="M75" s="15">
        <f>INT(RANK('nem dontetlen meccsek'!M75,'nem dontetlen meccsek'!M$2:M$217,0)/10)+1</f>
        <v>16</v>
      </c>
      <c r="N75" s="15">
        <f>INT(RANK('nem dontetlen meccsek'!N75,'nem dontetlen meccsek'!N$2:N$217,0)/10)+1</f>
        <v>7</v>
      </c>
      <c r="O75" s="15">
        <f>INT(RANK('nem dontetlen meccsek'!O75,'nem dontetlen meccsek'!O$2:O$217,0)/10)+1</f>
        <v>9</v>
      </c>
      <c r="P75" s="15">
        <f>INT(RANK('nem dontetlen meccsek'!P75,'nem dontetlen meccsek'!P$2:P$217,0)/10)+1</f>
        <v>6</v>
      </c>
      <c r="Q75" s="15">
        <f>INT(RANK('nem dontetlen meccsek'!Q75,'nem dontetlen meccsek'!Q$2:Q$217,0)/10)+1</f>
        <v>12</v>
      </c>
      <c r="R75" s="15">
        <f>INT(RANK('nem dontetlen meccsek'!R75,'nem dontetlen meccsek'!R$2:R$217,0)/10)+1</f>
        <v>14</v>
      </c>
      <c r="S75" s="15">
        <f>INT(RANK('nem dontetlen meccsek'!S75,'nem dontetlen meccsek'!S$2:S$217,0)/10)+1</f>
        <v>9</v>
      </c>
      <c r="T75" s="15">
        <f>INT(RANK('nem dontetlen meccsek'!T75,'nem dontetlen meccsek'!T$2:T$217,0)/10)+1</f>
        <v>10</v>
      </c>
      <c r="U75" s="15">
        <f t="shared" si="19"/>
        <v>4</v>
      </c>
      <c r="V75" s="15">
        <f t="shared" si="20"/>
        <v>15</v>
      </c>
      <c r="W75" s="15">
        <f t="shared" si="21"/>
        <v>7</v>
      </c>
      <c r="X75" s="15">
        <f t="shared" si="22"/>
        <v>9</v>
      </c>
      <c r="Y75" s="15">
        <f t="shared" si="23"/>
        <v>6</v>
      </c>
      <c r="Z75" s="15">
        <f t="shared" si="24"/>
        <v>12</v>
      </c>
      <c r="AA75" s="15">
        <f t="shared" si="25"/>
        <v>19</v>
      </c>
      <c r="AB75" s="15">
        <f t="shared" si="26"/>
        <v>7</v>
      </c>
      <c r="AC75" s="15">
        <f t="shared" si="27"/>
        <v>16</v>
      </c>
      <c r="AD75" s="15">
        <f t="shared" si="28"/>
        <v>14</v>
      </c>
      <c r="AE75" s="15">
        <f t="shared" si="29"/>
        <v>17</v>
      </c>
      <c r="AF75" s="15">
        <f t="shared" si="30"/>
        <v>11</v>
      </c>
      <c r="AG75" s="15">
        <f t="shared" si="31"/>
        <v>9</v>
      </c>
      <c r="AH75" s="15">
        <f t="shared" si="32"/>
        <v>14</v>
      </c>
      <c r="AI75" s="15">
        <f t="shared" si="33"/>
        <v>11000</v>
      </c>
      <c r="AJ75" s="15">
        <f t="shared" si="18"/>
        <v>1</v>
      </c>
      <c r="AK75">
        <f>(szimulator!AE347-10000)/1000</f>
        <v>7.8799999999999273E-2</v>
      </c>
      <c r="AL75" t="b">
        <f t="shared" si="34"/>
        <v>1</v>
      </c>
    </row>
    <row r="76" spans="1:38" x14ac:dyDescent="0.25">
      <c r="A76" t="s">
        <v>5</v>
      </c>
      <c r="B76" t="s">
        <v>11</v>
      </c>
      <c r="C76">
        <v>1</v>
      </c>
      <c r="D76">
        <v>0</v>
      </c>
      <c r="E76" t="s">
        <v>309</v>
      </c>
      <c r="F76" s="15">
        <f>INT(RANK('nem dontetlen meccsek'!F76,'nem dontetlen meccsek'!F$2:F$217,0)/10)+1</f>
        <v>14</v>
      </c>
      <c r="G76" s="15">
        <f>INT(RANK('nem dontetlen meccsek'!G76,'nem dontetlen meccsek'!G$2:G$217,0)/10)+1</f>
        <v>10</v>
      </c>
      <c r="H76" s="15">
        <f>INT(RANK('nem dontetlen meccsek'!H76,'nem dontetlen meccsek'!H$2:H$217,0)/10)+1</f>
        <v>16</v>
      </c>
      <c r="I76" s="15">
        <f>INT(RANK('nem dontetlen meccsek'!I76,'nem dontetlen meccsek'!I$2:I$217,0)/10)+1</f>
        <v>13</v>
      </c>
      <c r="J76" s="15">
        <f>INT(RANK('nem dontetlen meccsek'!J76,'nem dontetlen meccsek'!J$2:J$217,0)/10)+1</f>
        <v>17</v>
      </c>
      <c r="K76" s="15">
        <f>INT(RANK('nem dontetlen meccsek'!K76,'nem dontetlen meccsek'!K$2:K$217,0)/10)+1</f>
        <v>13</v>
      </c>
      <c r="L76" s="15">
        <f>INT(RANK('nem dontetlen meccsek'!L76,'nem dontetlen meccsek'!L$2:L$217,0)/10)+1</f>
        <v>9</v>
      </c>
      <c r="M76" s="15">
        <f>INT(RANK('nem dontetlen meccsek'!M76,'nem dontetlen meccsek'!M$2:M$217,0)/10)+1</f>
        <v>13</v>
      </c>
      <c r="N76" s="15">
        <f>INT(RANK('nem dontetlen meccsek'!N76,'nem dontetlen meccsek'!N$2:N$217,0)/10)+1</f>
        <v>7</v>
      </c>
      <c r="O76" s="15">
        <f>INT(RANK('nem dontetlen meccsek'!O76,'nem dontetlen meccsek'!O$2:O$217,0)/10)+1</f>
        <v>10</v>
      </c>
      <c r="P76" s="15">
        <f>INT(RANK('nem dontetlen meccsek'!P76,'nem dontetlen meccsek'!P$2:P$217,0)/10)+1</f>
        <v>6</v>
      </c>
      <c r="Q76" s="15">
        <f>INT(RANK('nem dontetlen meccsek'!Q76,'nem dontetlen meccsek'!Q$2:Q$217,0)/10)+1</f>
        <v>10</v>
      </c>
      <c r="R76" s="15">
        <f>INT(RANK('nem dontetlen meccsek'!R76,'nem dontetlen meccsek'!R$2:R$217,0)/10)+1</f>
        <v>14</v>
      </c>
      <c r="S76" s="15">
        <f>INT(RANK('nem dontetlen meccsek'!S76,'nem dontetlen meccsek'!S$2:S$217,0)/10)+1</f>
        <v>9</v>
      </c>
      <c r="T76" s="15">
        <f>INT(RANK('nem dontetlen meccsek'!T76,'nem dontetlen meccsek'!T$2:T$217,0)/10)+1</f>
        <v>12</v>
      </c>
      <c r="U76" s="15">
        <f t="shared" si="19"/>
        <v>9</v>
      </c>
      <c r="V76" s="15">
        <f t="shared" si="20"/>
        <v>13</v>
      </c>
      <c r="W76" s="15">
        <f t="shared" si="21"/>
        <v>7</v>
      </c>
      <c r="X76" s="15">
        <f t="shared" si="22"/>
        <v>10</v>
      </c>
      <c r="Y76" s="15">
        <f t="shared" si="23"/>
        <v>6</v>
      </c>
      <c r="Z76" s="15">
        <f t="shared" si="24"/>
        <v>10</v>
      </c>
      <c r="AA76" s="15">
        <f t="shared" si="25"/>
        <v>14</v>
      </c>
      <c r="AB76" s="15">
        <f t="shared" si="26"/>
        <v>10</v>
      </c>
      <c r="AC76" s="15">
        <f t="shared" si="27"/>
        <v>16</v>
      </c>
      <c r="AD76" s="15">
        <f t="shared" si="28"/>
        <v>13</v>
      </c>
      <c r="AE76" s="15">
        <f t="shared" si="29"/>
        <v>17</v>
      </c>
      <c r="AF76" s="15">
        <f t="shared" si="30"/>
        <v>13</v>
      </c>
      <c r="AG76" s="15">
        <f t="shared" si="31"/>
        <v>9</v>
      </c>
      <c r="AH76" s="15">
        <f t="shared" si="32"/>
        <v>14</v>
      </c>
      <c r="AI76" s="15">
        <f t="shared" si="33"/>
        <v>11000</v>
      </c>
      <c r="AJ76" s="15">
        <f t="shared" si="18"/>
        <v>1</v>
      </c>
      <c r="AK76">
        <f>(szimulator!AE348-10000)/1000</f>
        <v>0.64110000000000034</v>
      </c>
      <c r="AL76" t="b">
        <f t="shared" si="34"/>
        <v>1</v>
      </c>
    </row>
    <row r="77" spans="1:38" x14ac:dyDescent="0.25">
      <c r="A77" t="s">
        <v>4</v>
      </c>
      <c r="B77" t="s">
        <v>0</v>
      </c>
      <c r="C77">
        <v>1</v>
      </c>
      <c r="D77">
        <v>2</v>
      </c>
      <c r="E77" t="s">
        <v>308</v>
      </c>
      <c r="F77" s="15">
        <f>INT(RANK('nem dontetlen meccsek'!F77,'nem dontetlen meccsek'!F$2:F$217,0)/10)+1</f>
        <v>18</v>
      </c>
      <c r="G77" s="15">
        <f>INT(RANK('nem dontetlen meccsek'!G77,'nem dontetlen meccsek'!G$2:G$217,0)/10)+1</f>
        <v>21</v>
      </c>
      <c r="H77" s="15">
        <f>INT(RANK('nem dontetlen meccsek'!H77,'nem dontetlen meccsek'!H$2:H$217,0)/10)+1</f>
        <v>19</v>
      </c>
      <c r="I77" s="15">
        <f>INT(RANK('nem dontetlen meccsek'!I77,'nem dontetlen meccsek'!I$2:I$217,0)/10)+1</f>
        <v>21</v>
      </c>
      <c r="J77" s="15">
        <f>INT(RANK('nem dontetlen meccsek'!J77,'nem dontetlen meccsek'!J$2:J$217,0)/10)+1</f>
        <v>19</v>
      </c>
      <c r="K77" s="15">
        <f>INT(RANK('nem dontetlen meccsek'!K77,'nem dontetlen meccsek'!K$2:K$217,0)/10)+1</f>
        <v>20</v>
      </c>
      <c r="L77" s="15">
        <f>INT(RANK('nem dontetlen meccsek'!L77,'nem dontetlen meccsek'!L$2:L$217,0)/10)+1</f>
        <v>4</v>
      </c>
      <c r="M77" s="15">
        <f>INT(RANK('nem dontetlen meccsek'!M77,'nem dontetlen meccsek'!M$2:M$217,0)/10)+1</f>
        <v>3</v>
      </c>
      <c r="N77" s="15">
        <f>INT(RANK('nem dontetlen meccsek'!N77,'nem dontetlen meccsek'!N$2:N$217,0)/10)+1</f>
        <v>4</v>
      </c>
      <c r="O77" s="15">
        <f>INT(RANK('nem dontetlen meccsek'!O77,'nem dontetlen meccsek'!O$2:O$217,0)/10)+1</f>
        <v>2</v>
      </c>
      <c r="P77" s="15">
        <f>INT(RANK('nem dontetlen meccsek'!P77,'nem dontetlen meccsek'!P$2:P$217,0)/10)+1</f>
        <v>3</v>
      </c>
      <c r="Q77" s="15">
        <f>INT(RANK('nem dontetlen meccsek'!Q77,'nem dontetlen meccsek'!Q$2:Q$217,0)/10)+1</f>
        <v>3</v>
      </c>
      <c r="R77" s="15">
        <f>INT(RANK('nem dontetlen meccsek'!R77,'nem dontetlen meccsek'!R$2:R$217,0)/10)+1</f>
        <v>21</v>
      </c>
      <c r="S77" s="15">
        <f>INT(RANK('nem dontetlen meccsek'!S77,'nem dontetlen meccsek'!S$2:S$217,0)/10)+1</f>
        <v>3</v>
      </c>
      <c r="T77" s="15">
        <f>INT(RANK('nem dontetlen meccsek'!T77,'nem dontetlen meccsek'!T$2:T$217,0)/10)+1</f>
        <v>18</v>
      </c>
      <c r="U77" s="15">
        <f t="shared" si="19"/>
        <v>5</v>
      </c>
      <c r="V77" s="15">
        <f t="shared" si="20"/>
        <v>2</v>
      </c>
      <c r="W77" s="15">
        <f t="shared" si="21"/>
        <v>4</v>
      </c>
      <c r="X77" s="15">
        <f t="shared" si="22"/>
        <v>2</v>
      </c>
      <c r="Y77" s="15">
        <f t="shared" si="23"/>
        <v>4</v>
      </c>
      <c r="Z77" s="15">
        <f t="shared" si="24"/>
        <v>3</v>
      </c>
      <c r="AA77" s="15">
        <f t="shared" si="25"/>
        <v>19</v>
      </c>
      <c r="AB77" s="15">
        <f t="shared" si="26"/>
        <v>20</v>
      </c>
      <c r="AC77" s="15">
        <f t="shared" si="27"/>
        <v>19</v>
      </c>
      <c r="AD77" s="15">
        <f t="shared" si="28"/>
        <v>21</v>
      </c>
      <c r="AE77" s="15">
        <f t="shared" si="29"/>
        <v>20</v>
      </c>
      <c r="AF77" s="15">
        <f t="shared" si="30"/>
        <v>20</v>
      </c>
      <c r="AG77" s="15">
        <f t="shared" si="31"/>
        <v>2</v>
      </c>
      <c r="AH77" s="15">
        <f t="shared" si="32"/>
        <v>20</v>
      </c>
      <c r="AI77" s="15">
        <f t="shared" si="33"/>
        <v>9000</v>
      </c>
      <c r="AJ77" s="15">
        <f t="shared" si="18"/>
        <v>-1</v>
      </c>
      <c r="AK77">
        <f>(szimulator!AE349-10000)/1000</f>
        <v>-0.28520000000000073</v>
      </c>
      <c r="AL77" t="b">
        <f t="shared" si="34"/>
        <v>1</v>
      </c>
    </row>
    <row r="78" spans="1:38" x14ac:dyDescent="0.25">
      <c r="A78" t="s">
        <v>3</v>
      </c>
      <c r="B78" t="s">
        <v>12</v>
      </c>
      <c r="C78">
        <v>1</v>
      </c>
      <c r="D78">
        <v>4</v>
      </c>
      <c r="E78" t="s">
        <v>308</v>
      </c>
      <c r="F78" s="15">
        <f>INT(RANK('nem dontetlen meccsek'!F78,'nem dontetlen meccsek'!F$2:F$217,0)/10)+1</f>
        <v>18</v>
      </c>
      <c r="G78" s="15">
        <f>INT(RANK('nem dontetlen meccsek'!G78,'nem dontetlen meccsek'!G$2:G$217,0)/10)+1</f>
        <v>21</v>
      </c>
      <c r="H78" s="15">
        <f>INT(RANK('nem dontetlen meccsek'!H78,'nem dontetlen meccsek'!H$2:H$217,0)/10)+1</f>
        <v>18</v>
      </c>
      <c r="I78" s="15">
        <f>INT(RANK('nem dontetlen meccsek'!I78,'nem dontetlen meccsek'!I$2:I$217,0)/10)+1</f>
        <v>20</v>
      </c>
      <c r="J78" s="15">
        <f>INT(RANK('nem dontetlen meccsek'!J78,'nem dontetlen meccsek'!J$2:J$217,0)/10)+1</f>
        <v>19</v>
      </c>
      <c r="K78" s="15">
        <f>INT(RANK('nem dontetlen meccsek'!K78,'nem dontetlen meccsek'!K$2:K$217,0)/10)+1</f>
        <v>17</v>
      </c>
      <c r="L78" s="15">
        <f>INT(RANK('nem dontetlen meccsek'!L78,'nem dontetlen meccsek'!L$2:L$217,0)/10)+1</f>
        <v>5</v>
      </c>
      <c r="M78" s="15">
        <f>INT(RANK('nem dontetlen meccsek'!M78,'nem dontetlen meccsek'!M$2:M$217,0)/10)+1</f>
        <v>2</v>
      </c>
      <c r="N78" s="15">
        <f>INT(RANK('nem dontetlen meccsek'!N78,'nem dontetlen meccsek'!N$2:N$217,0)/10)+1</f>
        <v>4</v>
      </c>
      <c r="O78" s="15">
        <f>INT(RANK('nem dontetlen meccsek'!O78,'nem dontetlen meccsek'!O$2:O$217,0)/10)+1</f>
        <v>3</v>
      </c>
      <c r="P78" s="15">
        <f>INT(RANK('nem dontetlen meccsek'!P78,'nem dontetlen meccsek'!P$2:P$217,0)/10)+1</f>
        <v>4</v>
      </c>
      <c r="Q78" s="15">
        <f>INT(RANK('nem dontetlen meccsek'!Q78,'nem dontetlen meccsek'!Q$2:Q$217,0)/10)+1</f>
        <v>6</v>
      </c>
      <c r="R78" s="15">
        <f>INT(RANK('nem dontetlen meccsek'!R78,'nem dontetlen meccsek'!R$2:R$217,0)/10)+1</f>
        <v>20</v>
      </c>
      <c r="S78" s="15">
        <f>INT(RANK('nem dontetlen meccsek'!S78,'nem dontetlen meccsek'!S$2:S$217,0)/10)+1</f>
        <v>4</v>
      </c>
      <c r="T78" s="15">
        <f>INT(RANK('nem dontetlen meccsek'!T78,'nem dontetlen meccsek'!T$2:T$217,0)/10)+1</f>
        <v>8</v>
      </c>
      <c r="U78" s="15">
        <f t="shared" si="19"/>
        <v>5</v>
      </c>
      <c r="V78" s="15">
        <f t="shared" si="20"/>
        <v>2</v>
      </c>
      <c r="W78" s="15">
        <f t="shared" si="21"/>
        <v>5</v>
      </c>
      <c r="X78" s="15">
        <f t="shared" si="22"/>
        <v>3</v>
      </c>
      <c r="Y78" s="15">
        <f t="shared" si="23"/>
        <v>4</v>
      </c>
      <c r="Z78" s="15">
        <f t="shared" si="24"/>
        <v>6</v>
      </c>
      <c r="AA78" s="15">
        <f t="shared" si="25"/>
        <v>18</v>
      </c>
      <c r="AB78" s="15">
        <f t="shared" si="26"/>
        <v>21</v>
      </c>
      <c r="AC78" s="15">
        <f t="shared" si="27"/>
        <v>19</v>
      </c>
      <c r="AD78" s="15">
        <f t="shared" si="28"/>
        <v>20</v>
      </c>
      <c r="AE78" s="15">
        <f t="shared" si="29"/>
        <v>19</v>
      </c>
      <c r="AF78" s="15">
        <f t="shared" si="30"/>
        <v>17</v>
      </c>
      <c r="AG78" s="15">
        <f t="shared" si="31"/>
        <v>3</v>
      </c>
      <c r="AH78" s="15">
        <f t="shared" si="32"/>
        <v>19</v>
      </c>
      <c r="AI78" s="15">
        <f t="shared" si="33"/>
        <v>7000</v>
      </c>
      <c r="AJ78" s="15">
        <f t="shared" si="18"/>
        <v>-3</v>
      </c>
      <c r="AK78">
        <f>(szimulator!AE350-10000)/1000</f>
        <v>-0.45079999999999926</v>
      </c>
      <c r="AL78" t="b">
        <f t="shared" si="34"/>
        <v>1</v>
      </c>
    </row>
    <row r="79" spans="1:38" x14ac:dyDescent="0.25">
      <c r="A79" t="s">
        <v>11</v>
      </c>
      <c r="B79" t="s">
        <v>13</v>
      </c>
      <c r="C79">
        <v>0</v>
      </c>
      <c r="D79">
        <v>3</v>
      </c>
      <c r="E79" t="s">
        <v>308</v>
      </c>
      <c r="F79" s="15">
        <f>INT(RANK('nem dontetlen meccsek'!F79,'nem dontetlen meccsek'!F$2:F$217,0)/10)+1</f>
        <v>21</v>
      </c>
      <c r="G79" s="15">
        <f>INT(RANK('nem dontetlen meccsek'!G79,'nem dontetlen meccsek'!G$2:G$217,0)/10)+1</f>
        <v>14</v>
      </c>
      <c r="H79" s="15">
        <f>INT(RANK('nem dontetlen meccsek'!H79,'nem dontetlen meccsek'!H$2:H$217,0)/10)+1</f>
        <v>17</v>
      </c>
      <c r="I79" s="15">
        <f>INT(RANK('nem dontetlen meccsek'!I79,'nem dontetlen meccsek'!I$2:I$217,0)/10)+1</f>
        <v>18</v>
      </c>
      <c r="J79" s="15">
        <f>INT(RANK('nem dontetlen meccsek'!J79,'nem dontetlen meccsek'!J$2:J$217,0)/10)+1</f>
        <v>17</v>
      </c>
      <c r="K79" s="15">
        <f>INT(RANK('nem dontetlen meccsek'!K79,'nem dontetlen meccsek'!K$2:K$217,0)/10)+1</f>
        <v>17</v>
      </c>
      <c r="L79" s="15">
        <f>INT(RANK('nem dontetlen meccsek'!L79,'nem dontetlen meccsek'!L$2:L$217,0)/10)+1</f>
        <v>2</v>
      </c>
      <c r="M79" s="15">
        <f>INT(RANK('nem dontetlen meccsek'!M79,'nem dontetlen meccsek'!M$2:M$217,0)/10)+1</f>
        <v>10</v>
      </c>
      <c r="N79" s="15">
        <f>INT(RANK('nem dontetlen meccsek'!N79,'nem dontetlen meccsek'!N$2:N$217,0)/10)+1</f>
        <v>6</v>
      </c>
      <c r="O79" s="15">
        <f>INT(RANK('nem dontetlen meccsek'!O79,'nem dontetlen meccsek'!O$2:O$217,0)/10)+1</f>
        <v>4</v>
      </c>
      <c r="P79" s="15">
        <f>INT(RANK('nem dontetlen meccsek'!P79,'nem dontetlen meccsek'!P$2:P$217,0)/10)+1</f>
        <v>6</v>
      </c>
      <c r="Q79" s="15">
        <f>INT(RANK('nem dontetlen meccsek'!Q79,'nem dontetlen meccsek'!Q$2:Q$217,0)/10)+1</f>
        <v>7</v>
      </c>
      <c r="R79" s="15">
        <f>INT(RANK('nem dontetlen meccsek'!R79,'nem dontetlen meccsek'!R$2:R$217,0)/10)+1</f>
        <v>18</v>
      </c>
      <c r="S79" s="15">
        <f>INT(RANK('nem dontetlen meccsek'!S79,'nem dontetlen meccsek'!S$2:S$217,0)/10)+1</f>
        <v>5</v>
      </c>
      <c r="T79" s="15">
        <f>INT(RANK('nem dontetlen meccsek'!T79,'nem dontetlen meccsek'!T$2:T$217,0)/10)+1</f>
        <v>8</v>
      </c>
      <c r="U79" s="15">
        <f t="shared" si="19"/>
        <v>2</v>
      </c>
      <c r="V79" s="15">
        <f t="shared" si="20"/>
        <v>9</v>
      </c>
      <c r="W79" s="15">
        <f t="shared" si="21"/>
        <v>6</v>
      </c>
      <c r="X79" s="15">
        <f t="shared" si="22"/>
        <v>5</v>
      </c>
      <c r="Y79" s="15">
        <f t="shared" si="23"/>
        <v>6</v>
      </c>
      <c r="Z79" s="15">
        <f t="shared" si="24"/>
        <v>6</v>
      </c>
      <c r="AA79" s="15">
        <f t="shared" si="25"/>
        <v>21</v>
      </c>
      <c r="AB79" s="15">
        <f t="shared" si="26"/>
        <v>13</v>
      </c>
      <c r="AC79" s="15">
        <f t="shared" si="27"/>
        <v>17</v>
      </c>
      <c r="AD79" s="15">
        <f t="shared" si="28"/>
        <v>19</v>
      </c>
      <c r="AE79" s="15">
        <f t="shared" si="29"/>
        <v>17</v>
      </c>
      <c r="AF79" s="15">
        <f t="shared" si="30"/>
        <v>16</v>
      </c>
      <c r="AG79" s="15">
        <f t="shared" si="31"/>
        <v>5</v>
      </c>
      <c r="AH79" s="15">
        <f t="shared" si="32"/>
        <v>18</v>
      </c>
      <c r="AI79" s="15">
        <f t="shared" si="33"/>
        <v>7000</v>
      </c>
      <c r="AJ79" s="15">
        <f t="shared" si="18"/>
        <v>-3</v>
      </c>
      <c r="AK79">
        <f>(szimulator!AE351-10000)/1000</f>
        <v>-1.9175</v>
      </c>
      <c r="AL79" t="b">
        <f t="shared" si="34"/>
        <v>1</v>
      </c>
    </row>
    <row r="80" spans="1:38" x14ac:dyDescent="0.25">
      <c r="A80" t="s">
        <v>0</v>
      </c>
      <c r="B80" t="s">
        <v>36</v>
      </c>
      <c r="C80">
        <v>3</v>
      </c>
      <c r="D80">
        <v>0</v>
      </c>
      <c r="E80" t="s">
        <v>309</v>
      </c>
      <c r="F80" s="15">
        <f>INT(RANK('nem dontetlen meccsek'!F80,'nem dontetlen meccsek'!F$2:F$217,0)/10)+1</f>
        <v>1</v>
      </c>
      <c r="G80" s="15">
        <f>INT(RANK('nem dontetlen meccsek'!G80,'nem dontetlen meccsek'!G$2:G$217,0)/10)+1</f>
        <v>2</v>
      </c>
      <c r="H80" s="15">
        <f>INT(RANK('nem dontetlen meccsek'!H80,'nem dontetlen meccsek'!H$2:H$217,0)/10)+1</f>
        <v>1</v>
      </c>
      <c r="I80" s="15">
        <f>INT(RANK('nem dontetlen meccsek'!I80,'nem dontetlen meccsek'!I$2:I$217,0)/10)+1</f>
        <v>1</v>
      </c>
      <c r="J80" s="15">
        <f>INT(RANK('nem dontetlen meccsek'!J80,'nem dontetlen meccsek'!J$2:J$217,0)/10)+1</f>
        <v>1</v>
      </c>
      <c r="K80" s="15">
        <f>INT(RANK('nem dontetlen meccsek'!K80,'nem dontetlen meccsek'!K$2:K$217,0)/10)+1</f>
        <v>1</v>
      </c>
      <c r="L80" s="15">
        <f>INT(RANK('nem dontetlen meccsek'!L80,'nem dontetlen meccsek'!L$2:L$217,0)/10)+1</f>
        <v>22</v>
      </c>
      <c r="M80" s="15">
        <f>INT(RANK('nem dontetlen meccsek'!M80,'nem dontetlen meccsek'!M$2:M$217,0)/10)+1</f>
        <v>22</v>
      </c>
      <c r="N80" s="15">
        <f>INT(RANK('nem dontetlen meccsek'!N80,'nem dontetlen meccsek'!N$2:N$217,0)/10)+1</f>
        <v>22</v>
      </c>
      <c r="O80" s="15">
        <f>INT(RANK('nem dontetlen meccsek'!O80,'nem dontetlen meccsek'!O$2:O$217,0)/10)+1</f>
        <v>22</v>
      </c>
      <c r="P80" s="15">
        <f>INT(RANK('nem dontetlen meccsek'!P80,'nem dontetlen meccsek'!P$2:P$217,0)/10)+1</f>
        <v>22</v>
      </c>
      <c r="Q80" s="15">
        <f>INT(RANK('nem dontetlen meccsek'!Q80,'nem dontetlen meccsek'!Q$2:Q$217,0)/10)+1</f>
        <v>22</v>
      </c>
      <c r="R80" s="15">
        <f>INT(RANK('nem dontetlen meccsek'!R80,'nem dontetlen meccsek'!R$2:R$217,0)/10)+1</f>
        <v>1</v>
      </c>
      <c r="S80" s="15">
        <f>INT(RANK('nem dontetlen meccsek'!S80,'nem dontetlen meccsek'!S$2:S$217,0)/10)+1</f>
        <v>22</v>
      </c>
      <c r="T80" s="15">
        <f>INT(RANK('nem dontetlen meccsek'!T80,'nem dontetlen meccsek'!T$2:T$217,0)/10)+1</f>
        <v>5</v>
      </c>
      <c r="U80" s="15">
        <f t="shared" si="19"/>
        <v>22</v>
      </c>
      <c r="V80" s="15">
        <f t="shared" si="20"/>
        <v>21</v>
      </c>
      <c r="W80" s="15">
        <f t="shared" si="21"/>
        <v>22</v>
      </c>
      <c r="X80" s="15">
        <f t="shared" si="22"/>
        <v>22</v>
      </c>
      <c r="Y80" s="15">
        <f t="shared" si="23"/>
        <v>22</v>
      </c>
      <c r="Z80" s="15">
        <f t="shared" si="24"/>
        <v>22</v>
      </c>
      <c r="AA80" s="15">
        <f t="shared" si="25"/>
        <v>1</v>
      </c>
      <c r="AB80" s="15">
        <f t="shared" si="26"/>
        <v>1</v>
      </c>
      <c r="AC80" s="15">
        <f t="shared" si="27"/>
        <v>1</v>
      </c>
      <c r="AD80" s="15">
        <f t="shared" si="28"/>
        <v>1</v>
      </c>
      <c r="AE80" s="15">
        <f t="shared" si="29"/>
        <v>1</v>
      </c>
      <c r="AF80" s="15">
        <f t="shared" si="30"/>
        <v>1</v>
      </c>
      <c r="AG80" s="15">
        <f t="shared" si="31"/>
        <v>22</v>
      </c>
      <c r="AH80" s="15">
        <f t="shared" si="32"/>
        <v>1</v>
      </c>
      <c r="AI80" s="15">
        <f t="shared" si="33"/>
        <v>13000</v>
      </c>
      <c r="AJ80" s="15">
        <f t="shared" si="18"/>
        <v>3</v>
      </c>
      <c r="AK80">
        <f>(szimulator!AE352-10000)/1000</f>
        <v>4.1977999999999991</v>
      </c>
      <c r="AL80" t="b">
        <f t="shared" si="34"/>
        <v>1</v>
      </c>
    </row>
    <row r="81" spans="1:38" x14ac:dyDescent="0.25">
      <c r="A81" t="s">
        <v>14</v>
      </c>
      <c r="B81" t="s">
        <v>11</v>
      </c>
      <c r="C81">
        <v>2</v>
      </c>
      <c r="D81">
        <v>0</v>
      </c>
      <c r="E81" t="s">
        <v>309</v>
      </c>
      <c r="F81" s="15">
        <f>INT(RANK('nem dontetlen meccsek'!F81,'nem dontetlen meccsek'!F$2:F$217,0)/10)+1</f>
        <v>10</v>
      </c>
      <c r="G81" s="15">
        <f>INT(RANK('nem dontetlen meccsek'!G81,'nem dontetlen meccsek'!G$2:G$217,0)/10)+1</f>
        <v>10</v>
      </c>
      <c r="H81" s="15">
        <f>INT(RANK('nem dontetlen meccsek'!H81,'nem dontetlen meccsek'!H$2:H$217,0)/10)+1</f>
        <v>14</v>
      </c>
      <c r="I81" s="15">
        <f>INT(RANK('nem dontetlen meccsek'!I81,'nem dontetlen meccsek'!I$2:I$217,0)/10)+1</f>
        <v>9</v>
      </c>
      <c r="J81" s="15">
        <f>INT(RANK('nem dontetlen meccsek'!J81,'nem dontetlen meccsek'!J$2:J$217,0)/10)+1</f>
        <v>14</v>
      </c>
      <c r="K81" s="15">
        <f>INT(RANK('nem dontetlen meccsek'!K81,'nem dontetlen meccsek'!K$2:K$217,0)/10)+1</f>
        <v>13</v>
      </c>
      <c r="L81" s="15">
        <f>INT(RANK('nem dontetlen meccsek'!L81,'nem dontetlen meccsek'!L$2:L$217,0)/10)+1</f>
        <v>13</v>
      </c>
      <c r="M81" s="15">
        <f>INT(RANK('nem dontetlen meccsek'!M81,'nem dontetlen meccsek'!M$2:M$217,0)/10)+1</f>
        <v>13</v>
      </c>
      <c r="N81" s="15">
        <f>INT(RANK('nem dontetlen meccsek'!N81,'nem dontetlen meccsek'!N$2:N$217,0)/10)+1</f>
        <v>9</v>
      </c>
      <c r="O81" s="15">
        <f>INT(RANK('nem dontetlen meccsek'!O81,'nem dontetlen meccsek'!O$2:O$217,0)/10)+1</f>
        <v>14</v>
      </c>
      <c r="P81" s="15">
        <f>INT(RANK('nem dontetlen meccsek'!P81,'nem dontetlen meccsek'!P$2:P$217,0)/10)+1</f>
        <v>8</v>
      </c>
      <c r="Q81" s="15">
        <f>INT(RANK('nem dontetlen meccsek'!Q81,'nem dontetlen meccsek'!Q$2:Q$217,0)/10)+1</f>
        <v>10</v>
      </c>
      <c r="R81" s="15">
        <f>INT(RANK('nem dontetlen meccsek'!R81,'nem dontetlen meccsek'!R$2:R$217,0)/10)+1</f>
        <v>12</v>
      </c>
      <c r="S81" s="15">
        <f>INT(RANK('nem dontetlen meccsek'!S81,'nem dontetlen meccsek'!S$2:S$217,0)/10)+1</f>
        <v>12</v>
      </c>
      <c r="T81" s="15">
        <f>INT(RANK('nem dontetlen meccsek'!T81,'nem dontetlen meccsek'!T$2:T$217,0)/10)+1</f>
        <v>14</v>
      </c>
      <c r="U81" s="15">
        <f t="shared" si="19"/>
        <v>13</v>
      </c>
      <c r="V81" s="15">
        <f t="shared" si="20"/>
        <v>13</v>
      </c>
      <c r="W81" s="15">
        <f t="shared" si="21"/>
        <v>9</v>
      </c>
      <c r="X81" s="15">
        <f t="shared" si="22"/>
        <v>14</v>
      </c>
      <c r="Y81" s="15">
        <f t="shared" si="23"/>
        <v>9</v>
      </c>
      <c r="Z81" s="15">
        <f t="shared" si="24"/>
        <v>10</v>
      </c>
      <c r="AA81" s="15">
        <f t="shared" si="25"/>
        <v>10</v>
      </c>
      <c r="AB81" s="15">
        <f t="shared" si="26"/>
        <v>10</v>
      </c>
      <c r="AC81" s="15">
        <f t="shared" si="27"/>
        <v>14</v>
      </c>
      <c r="AD81" s="15">
        <f t="shared" si="28"/>
        <v>9</v>
      </c>
      <c r="AE81" s="15">
        <f t="shared" si="29"/>
        <v>15</v>
      </c>
      <c r="AF81" s="15">
        <f t="shared" si="30"/>
        <v>13</v>
      </c>
      <c r="AG81" s="15">
        <f t="shared" si="31"/>
        <v>11</v>
      </c>
      <c r="AH81" s="15">
        <f t="shared" si="32"/>
        <v>11</v>
      </c>
      <c r="AI81" s="15">
        <f t="shared" si="33"/>
        <v>12000</v>
      </c>
      <c r="AJ81" s="15">
        <f t="shared" si="18"/>
        <v>2</v>
      </c>
      <c r="AK81">
        <f>(szimulator!AE353-10000)/1000</f>
        <v>2.7337999999999991</v>
      </c>
      <c r="AL81" t="b">
        <f t="shared" si="34"/>
        <v>1</v>
      </c>
    </row>
    <row r="82" spans="1:38" x14ac:dyDescent="0.25">
      <c r="A82" t="s">
        <v>1</v>
      </c>
      <c r="B82" t="s">
        <v>36</v>
      </c>
      <c r="C82">
        <v>2</v>
      </c>
      <c r="D82">
        <v>0</v>
      </c>
      <c r="E82" t="s">
        <v>309</v>
      </c>
      <c r="F82" s="15">
        <f>INT(RANK('nem dontetlen meccsek'!F82,'nem dontetlen meccsek'!F$2:F$217,0)/10)+1</f>
        <v>7</v>
      </c>
      <c r="G82" s="15">
        <f>INT(RANK('nem dontetlen meccsek'!G82,'nem dontetlen meccsek'!G$2:G$217,0)/10)+1</f>
        <v>6</v>
      </c>
      <c r="H82" s="15">
        <f>INT(RANK('nem dontetlen meccsek'!H82,'nem dontetlen meccsek'!H$2:H$217,0)/10)+1</f>
        <v>7</v>
      </c>
      <c r="I82" s="15">
        <f>INT(RANK('nem dontetlen meccsek'!I82,'nem dontetlen meccsek'!I$2:I$217,0)/10)+1</f>
        <v>11</v>
      </c>
      <c r="J82" s="15">
        <f>INT(RANK('nem dontetlen meccsek'!J82,'nem dontetlen meccsek'!J$2:J$217,0)/10)+1</f>
        <v>8</v>
      </c>
      <c r="K82" s="15">
        <f>INT(RANK('nem dontetlen meccsek'!K82,'nem dontetlen meccsek'!K$2:K$217,0)/10)+1</f>
        <v>10</v>
      </c>
      <c r="L82" s="15">
        <f>INT(RANK('nem dontetlen meccsek'!L82,'nem dontetlen meccsek'!L$2:L$217,0)/10)+1</f>
        <v>15</v>
      </c>
      <c r="M82" s="15">
        <f>INT(RANK('nem dontetlen meccsek'!M82,'nem dontetlen meccsek'!M$2:M$217,0)/10)+1</f>
        <v>17</v>
      </c>
      <c r="N82" s="15">
        <f>INT(RANK('nem dontetlen meccsek'!N82,'nem dontetlen meccsek'!N$2:N$217,0)/10)+1</f>
        <v>16</v>
      </c>
      <c r="O82" s="15">
        <f>INT(RANK('nem dontetlen meccsek'!O82,'nem dontetlen meccsek'!O$2:O$217,0)/10)+1</f>
        <v>12</v>
      </c>
      <c r="P82" s="15">
        <f>INT(RANK('nem dontetlen meccsek'!P82,'nem dontetlen meccsek'!P$2:P$217,0)/10)+1</f>
        <v>15</v>
      </c>
      <c r="Q82" s="15">
        <f>INT(RANK('nem dontetlen meccsek'!Q82,'nem dontetlen meccsek'!Q$2:Q$217,0)/10)+1</f>
        <v>14</v>
      </c>
      <c r="R82" s="15">
        <f>INT(RANK('nem dontetlen meccsek'!R82,'nem dontetlen meccsek'!R$2:R$217,0)/10)+1</f>
        <v>10</v>
      </c>
      <c r="S82" s="15">
        <f>INT(RANK('nem dontetlen meccsek'!S82,'nem dontetlen meccsek'!S$2:S$217,0)/10)+1</f>
        <v>13</v>
      </c>
      <c r="T82" s="15">
        <f>INT(RANK('nem dontetlen meccsek'!T82,'nem dontetlen meccsek'!T$2:T$217,0)/10)+1</f>
        <v>11</v>
      </c>
      <c r="U82" s="15">
        <f t="shared" si="19"/>
        <v>16</v>
      </c>
      <c r="V82" s="15">
        <f t="shared" si="20"/>
        <v>17</v>
      </c>
      <c r="W82" s="15">
        <f t="shared" si="21"/>
        <v>16</v>
      </c>
      <c r="X82" s="15">
        <f t="shared" si="22"/>
        <v>12</v>
      </c>
      <c r="Y82" s="15">
        <f t="shared" si="23"/>
        <v>15</v>
      </c>
      <c r="Z82" s="15">
        <f t="shared" si="24"/>
        <v>13</v>
      </c>
      <c r="AA82" s="15">
        <f t="shared" si="25"/>
        <v>8</v>
      </c>
      <c r="AB82" s="15">
        <f t="shared" si="26"/>
        <v>6</v>
      </c>
      <c r="AC82" s="15">
        <f t="shared" si="27"/>
        <v>7</v>
      </c>
      <c r="AD82" s="15">
        <f t="shared" si="28"/>
        <v>11</v>
      </c>
      <c r="AE82" s="15">
        <f t="shared" si="29"/>
        <v>8</v>
      </c>
      <c r="AF82" s="15">
        <f t="shared" si="30"/>
        <v>9</v>
      </c>
      <c r="AG82" s="15">
        <f t="shared" si="31"/>
        <v>13</v>
      </c>
      <c r="AH82" s="15">
        <f t="shared" si="32"/>
        <v>10</v>
      </c>
      <c r="AI82" s="15">
        <f t="shared" si="33"/>
        <v>12000</v>
      </c>
      <c r="AJ82" s="15">
        <f t="shared" si="18"/>
        <v>2</v>
      </c>
      <c r="AK82">
        <f>(szimulator!AE354-10000)/1000</f>
        <v>1.0768999999999997</v>
      </c>
      <c r="AL82" t="b">
        <f t="shared" si="34"/>
        <v>1</v>
      </c>
    </row>
    <row r="83" spans="1:38" x14ac:dyDescent="0.25">
      <c r="A83" t="s">
        <v>10</v>
      </c>
      <c r="B83" t="s">
        <v>12</v>
      </c>
      <c r="C83">
        <v>1</v>
      </c>
      <c r="D83">
        <v>3</v>
      </c>
      <c r="E83" t="s">
        <v>308</v>
      </c>
      <c r="F83" s="15">
        <f>INT(RANK('nem dontetlen meccsek'!F83,'nem dontetlen meccsek'!F$2:F$217,0)/10)+1</f>
        <v>18</v>
      </c>
      <c r="G83" s="15">
        <f>INT(RANK('nem dontetlen meccsek'!G83,'nem dontetlen meccsek'!G$2:G$217,0)/10)+1</f>
        <v>12</v>
      </c>
      <c r="H83" s="15">
        <f>INT(RANK('nem dontetlen meccsek'!H83,'nem dontetlen meccsek'!H$2:H$217,0)/10)+1</f>
        <v>10</v>
      </c>
      <c r="I83" s="15">
        <f>INT(RANK('nem dontetlen meccsek'!I83,'nem dontetlen meccsek'!I$2:I$217,0)/10)+1</f>
        <v>17</v>
      </c>
      <c r="J83" s="15">
        <f>INT(RANK('nem dontetlen meccsek'!J83,'nem dontetlen meccsek'!J$2:J$217,0)/10)+1</f>
        <v>10</v>
      </c>
      <c r="K83" s="15">
        <f>INT(RANK('nem dontetlen meccsek'!K83,'nem dontetlen meccsek'!K$2:K$217,0)/10)+1</f>
        <v>10</v>
      </c>
      <c r="L83" s="15">
        <f>INT(RANK('nem dontetlen meccsek'!L83,'nem dontetlen meccsek'!L$2:L$217,0)/10)+1</f>
        <v>4</v>
      </c>
      <c r="M83" s="15">
        <f>INT(RANK('nem dontetlen meccsek'!M83,'nem dontetlen meccsek'!M$2:M$217,0)/10)+1</f>
        <v>11</v>
      </c>
      <c r="N83" s="15">
        <f>INT(RANK('nem dontetlen meccsek'!N83,'nem dontetlen meccsek'!N$2:N$217,0)/10)+1</f>
        <v>13</v>
      </c>
      <c r="O83" s="15">
        <f>INT(RANK('nem dontetlen meccsek'!O83,'nem dontetlen meccsek'!O$2:O$217,0)/10)+1</f>
        <v>6</v>
      </c>
      <c r="P83" s="15">
        <f>INT(RANK('nem dontetlen meccsek'!P83,'nem dontetlen meccsek'!P$2:P$217,0)/10)+1</f>
        <v>13</v>
      </c>
      <c r="Q83" s="15">
        <f>INT(RANK('nem dontetlen meccsek'!Q83,'nem dontetlen meccsek'!Q$2:Q$217,0)/10)+1</f>
        <v>14</v>
      </c>
      <c r="R83" s="15">
        <f>INT(RANK('nem dontetlen meccsek'!R83,'nem dontetlen meccsek'!R$2:R$217,0)/10)+1</f>
        <v>14</v>
      </c>
      <c r="S83" s="15">
        <f>INT(RANK('nem dontetlen meccsek'!S83,'nem dontetlen meccsek'!S$2:S$217,0)/10)+1</f>
        <v>9</v>
      </c>
      <c r="T83" s="15">
        <f>INT(RANK('nem dontetlen meccsek'!T83,'nem dontetlen meccsek'!T$2:T$217,0)/10)+1</f>
        <v>11</v>
      </c>
      <c r="U83" s="15">
        <f t="shared" si="19"/>
        <v>5</v>
      </c>
      <c r="V83" s="15">
        <f t="shared" si="20"/>
        <v>11</v>
      </c>
      <c r="W83" s="15">
        <f t="shared" si="21"/>
        <v>13</v>
      </c>
      <c r="X83" s="15">
        <f t="shared" si="22"/>
        <v>6</v>
      </c>
      <c r="Y83" s="15">
        <f t="shared" si="23"/>
        <v>13</v>
      </c>
      <c r="Z83" s="15">
        <f t="shared" si="24"/>
        <v>13</v>
      </c>
      <c r="AA83" s="15">
        <f t="shared" si="25"/>
        <v>19</v>
      </c>
      <c r="AB83" s="15">
        <f t="shared" si="26"/>
        <v>12</v>
      </c>
      <c r="AC83" s="15">
        <f t="shared" si="27"/>
        <v>10</v>
      </c>
      <c r="AD83" s="15">
        <f t="shared" si="28"/>
        <v>17</v>
      </c>
      <c r="AE83" s="15">
        <f t="shared" si="29"/>
        <v>10</v>
      </c>
      <c r="AF83" s="15">
        <f t="shared" si="30"/>
        <v>9</v>
      </c>
      <c r="AG83" s="15">
        <f t="shared" si="31"/>
        <v>9</v>
      </c>
      <c r="AH83" s="15">
        <f t="shared" si="32"/>
        <v>14</v>
      </c>
      <c r="AI83" s="15">
        <f t="shared" si="33"/>
        <v>8000</v>
      </c>
      <c r="AJ83" s="15">
        <f t="shared" si="18"/>
        <v>-2</v>
      </c>
      <c r="AK83">
        <f>(szimulator!AE355-10000)/1000</f>
        <v>-3.8600000000000363E-2</v>
      </c>
      <c r="AL83" t="b">
        <f t="shared" si="34"/>
        <v>1</v>
      </c>
    </row>
    <row r="84" spans="1:38" x14ac:dyDescent="0.25">
      <c r="A84" t="s">
        <v>7</v>
      </c>
      <c r="B84" t="s">
        <v>2</v>
      </c>
      <c r="C84">
        <v>3</v>
      </c>
      <c r="D84">
        <v>2</v>
      </c>
      <c r="E84" t="s">
        <v>309</v>
      </c>
      <c r="F84" s="15">
        <f>INT(RANK('nem dontetlen meccsek'!F84,'nem dontetlen meccsek'!F$2:F$217,0)/10)+1</f>
        <v>3</v>
      </c>
      <c r="G84" s="15">
        <f>INT(RANK('nem dontetlen meccsek'!G84,'nem dontetlen meccsek'!G$2:G$217,0)/10)+1</f>
        <v>6</v>
      </c>
      <c r="H84" s="15">
        <f>INT(RANK('nem dontetlen meccsek'!H84,'nem dontetlen meccsek'!H$2:H$217,0)/10)+1</f>
        <v>4</v>
      </c>
      <c r="I84" s="15">
        <f>INT(RANK('nem dontetlen meccsek'!I84,'nem dontetlen meccsek'!I$2:I$217,0)/10)+1</f>
        <v>2</v>
      </c>
      <c r="J84" s="15">
        <f>INT(RANK('nem dontetlen meccsek'!J84,'nem dontetlen meccsek'!J$2:J$217,0)/10)+1</f>
        <v>4</v>
      </c>
      <c r="K84" s="15">
        <f>INT(RANK('nem dontetlen meccsek'!K84,'nem dontetlen meccsek'!K$2:K$217,0)/10)+1</f>
        <v>3</v>
      </c>
      <c r="L84" s="15">
        <f>INT(RANK('nem dontetlen meccsek'!L84,'nem dontetlen meccsek'!L$2:L$217,0)/10)+1</f>
        <v>19</v>
      </c>
      <c r="M84" s="15">
        <f>INT(RANK('nem dontetlen meccsek'!M84,'nem dontetlen meccsek'!M$2:M$217,0)/10)+1</f>
        <v>18</v>
      </c>
      <c r="N84" s="15">
        <f>INT(RANK('nem dontetlen meccsek'!N84,'nem dontetlen meccsek'!N$2:N$217,0)/10)+1</f>
        <v>19</v>
      </c>
      <c r="O84" s="15">
        <f>INT(RANK('nem dontetlen meccsek'!O84,'nem dontetlen meccsek'!O$2:O$217,0)/10)+1</f>
        <v>21</v>
      </c>
      <c r="P84" s="15">
        <f>INT(RANK('nem dontetlen meccsek'!P84,'nem dontetlen meccsek'!P$2:P$217,0)/10)+1</f>
        <v>18</v>
      </c>
      <c r="Q84" s="15">
        <f>INT(RANK('nem dontetlen meccsek'!Q84,'nem dontetlen meccsek'!Q$2:Q$217,0)/10)+1</f>
        <v>21</v>
      </c>
      <c r="R84" s="15">
        <f>INT(RANK('nem dontetlen meccsek'!R84,'nem dontetlen meccsek'!R$2:R$217,0)/10)+1</f>
        <v>3</v>
      </c>
      <c r="S84" s="15">
        <f>INT(RANK('nem dontetlen meccsek'!S84,'nem dontetlen meccsek'!S$2:S$217,0)/10)+1</f>
        <v>21</v>
      </c>
      <c r="T84" s="15">
        <f>INT(RANK('nem dontetlen meccsek'!T84,'nem dontetlen meccsek'!T$2:T$217,0)/10)+1</f>
        <v>18</v>
      </c>
      <c r="U84" s="15">
        <f t="shared" si="19"/>
        <v>20</v>
      </c>
      <c r="V84" s="15">
        <f t="shared" si="20"/>
        <v>17</v>
      </c>
      <c r="W84" s="15">
        <f t="shared" si="21"/>
        <v>19</v>
      </c>
      <c r="X84" s="15">
        <f t="shared" si="22"/>
        <v>21</v>
      </c>
      <c r="Y84" s="15">
        <f t="shared" si="23"/>
        <v>19</v>
      </c>
      <c r="Z84" s="15">
        <f t="shared" si="24"/>
        <v>20</v>
      </c>
      <c r="AA84" s="15">
        <f t="shared" si="25"/>
        <v>4</v>
      </c>
      <c r="AB84" s="15">
        <f t="shared" si="26"/>
        <v>5</v>
      </c>
      <c r="AC84" s="15">
        <f t="shared" si="27"/>
        <v>4</v>
      </c>
      <c r="AD84" s="15">
        <f t="shared" si="28"/>
        <v>2</v>
      </c>
      <c r="AE84" s="15">
        <f t="shared" si="29"/>
        <v>5</v>
      </c>
      <c r="AF84" s="15">
        <f t="shared" si="30"/>
        <v>2</v>
      </c>
      <c r="AG84" s="15">
        <f t="shared" si="31"/>
        <v>20</v>
      </c>
      <c r="AH84" s="15">
        <f t="shared" si="32"/>
        <v>2</v>
      </c>
      <c r="AI84" s="15">
        <f t="shared" si="33"/>
        <v>11000</v>
      </c>
      <c r="AJ84" s="15">
        <f t="shared" si="18"/>
        <v>1</v>
      </c>
      <c r="AK84">
        <f>(szimulator!AE356-10000)/1000</f>
        <v>7.7999999999992728E-3</v>
      </c>
      <c r="AL84" t="b">
        <f t="shared" si="34"/>
        <v>1</v>
      </c>
    </row>
    <row r="85" spans="1:38" x14ac:dyDescent="0.25">
      <c r="A85" t="s">
        <v>6</v>
      </c>
      <c r="B85" t="s">
        <v>13</v>
      </c>
      <c r="C85">
        <v>2</v>
      </c>
      <c r="D85">
        <v>1</v>
      </c>
      <c r="E85" t="s">
        <v>309</v>
      </c>
      <c r="F85" s="15">
        <f>INT(RANK('nem dontetlen meccsek'!F85,'nem dontetlen meccsek'!F$2:F$217,0)/10)+1</f>
        <v>17</v>
      </c>
      <c r="G85" s="15">
        <f>INT(RANK('nem dontetlen meccsek'!G85,'nem dontetlen meccsek'!G$2:G$217,0)/10)+1</f>
        <v>4</v>
      </c>
      <c r="H85" s="15">
        <f>INT(RANK('nem dontetlen meccsek'!H85,'nem dontetlen meccsek'!H$2:H$217,0)/10)+1</f>
        <v>12</v>
      </c>
      <c r="I85" s="15">
        <f>INT(RANK('nem dontetlen meccsek'!I85,'nem dontetlen meccsek'!I$2:I$217,0)/10)+1</f>
        <v>12</v>
      </c>
      <c r="J85" s="15">
        <f>INT(RANK('nem dontetlen meccsek'!J85,'nem dontetlen meccsek'!J$2:J$217,0)/10)+1</f>
        <v>13</v>
      </c>
      <c r="K85" s="15">
        <f>INT(RANK('nem dontetlen meccsek'!K85,'nem dontetlen meccsek'!K$2:K$217,0)/10)+1</f>
        <v>4</v>
      </c>
      <c r="L85" s="15">
        <f>INT(RANK('nem dontetlen meccsek'!L85,'nem dontetlen meccsek'!L$2:L$217,0)/10)+1</f>
        <v>6</v>
      </c>
      <c r="M85" s="15">
        <f>INT(RANK('nem dontetlen meccsek'!M85,'nem dontetlen meccsek'!M$2:M$217,0)/10)+1</f>
        <v>20</v>
      </c>
      <c r="N85" s="15">
        <f>INT(RANK('nem dontetlen meccsek'!N85,'nem dontetlen meccsek'!N$2:N$217,0)/10)+1</f>
        <v>11</v>
      </c>
      <c r="O85" s="15">
        <f>INT(RANK('nem dontetlen meccsek'!O85,'nem dontetlen meccsek'!O$2:O$217,0)/10)+1</f>
        <v>11</v>
      </c>
      <c r="P85" s="15">
        <f>INT(RANK('nem dontetlen meccsek'!P85,'nem dontetlen meccsek'!P$2:P$217,0)/10)+1</f>
        <v>10</v>
      </c>
      <c r="Q85" s="15">
        <f>INT(RANK('nem dontetlen meccsek'!Q85,'nem dontetlen meccsek'!Q$2:Q$217,0)/10)+1</f>
        <v>20</v>
      </c>
      <c r="R85" s="15">
        <f>INT(RANK('nem dontetlen meccsek'!R85,'nem dontetlen meccsek'!R$2:R$217,0)/10)+1</f>
        <v>11</v>
      </c>
      <c r="S85" s="15">
        <f>INT(RANK('nem dontetlen meccsek'!S85,'nem dontetlen meccsek'!S$2:S$217,0)/10)+1</f>
        <v>15</v>
      </c>
      <c r="T85" s="15">
        <f>INT(RANK('nem dontetlen meccsek'!T85,'nem dontetlen meccsek'!T$2:T$217,0)/10)+1</f>
        <v>21</v>
      </c>
      <c r="U85" s="15">
        <f t="shared" si="19"/>
        <v>6</v>
      </c>
      <c r="V85" s="15">
        <f t="shared" si="20"/>
        <v>19</v>
      </c>
      <c r="W85" s="15">
        <f t="shared" si="21"/>
        <v>11</v>
      </c>
      <c r="X85" s="15">
        <f t="shared" si="22"/>
        <v>11</v>
      </c>
      <c r="Y85" s="15">
        <f t="shared" si="23"/>
        <v>10</v>
      </c>
      <c r="Z85" s="15">
        <f t="shared" si="24"/>
        <v>19</v>
      </c>
      <c r="AA85" s="15">
        <f t="shared" si="25"/>
        <v>17</v>
      </c>
      <c r="AB85" s="15">
        <f t="shared" si="26"/>
        <v>3</v>
      </c>
      <c r="AC85" s="15">
        <f t="shared" si="27"/>
        <v>12</v>
      </c>
      <c r="AD85" s="15">
        <f t="shared" si="28"/>
        <v>12</v>
      </c>
      <c r="AE85" s="15">
        <f t="shared" si="29"/>
        <v>13</v>
      </c>
      <c r="AF85" s="15">
        <f t="shared" si="30"/>
        <v>3</v>
      </c>
      <c r="AG85" s="15">
        <f t="shared" si="31"/>
        <v>12</v>
      </c>
      <c r="AH85" s="15">
        <f t="shared" si="32"/>
        <v>8</v>
      </c>
      <c r="AI85" s="15">
        <f t="shared" si="33"/>
        <v>11000</v>
      </c>
      <c r="AJ85" s="15">
        <f t="shared" si="18"/>
        <v>1</v>
      </c>
      <c r="AK85">
        <f>(szimulator!AE357-10000)/1000</f>
        <v>1.3998999999999997</v>
      </c>
      <c r="AL85" t="b">
        <f t="shared" si="34"/>
        <v>1</v>
      </c>
    </row>
    <row r="86" spans="1:38" x14ac:dyDescent="0.25">
      <c r="A86" t="s">
        <v>36</v>
      </c>
      <c r="B86" t="s">
        <v>32</v>
      </c>
      <c r="C86">
        <v>0</v>
      </c>
      <c r="D86">
        <v>1</v>
      </c>
      <c r="E86" t="s">
        <v>308</v>
      </c>
      <c r="F86" s="15">
        <f>INT(RANK('nem dontetlen meccsek'!F86,'nem dontetlen meccsek'!F$2:F$217,0)/10)+1</f>
        <v>22</v>
      </c>
      <c r="G86" s="15">
        <f>INT(RANK('nem dontetlen meccsek'!G86,'nem dontetlen meccsek'!G$2:G$217,0)/10)+1</f>
        <v>20</v>
      </c>
      <c r="H86" s="15">
        <f>INT(RANK('nem dontetlen meccsek'!H86,'nem dontetlen meccsek'!H$2:H$217,0)/10)+1</f>
        <v>21</v>
      </c>
      <c r="I86" s="15">
        <f>INT(RANK('nem dontetlen meccsek'!I86,'nem dontetlen meccsek'!I$2:I$217,0)/10)+1</f>
        <v>19</v>
      </c>
      <c r="J86" s="15">
        <f>INT(RANK('nem dontetlen meccsek'!J86,'nem dontetlen meccsek'!J$2:J$217,0)/10)+1</f>
        <v>21</v>
      </c>
      <c r="K86" s="15">
        <f>INT(RANK('nem dontetlen meccsek'!K86,'nem dontetlen meccsek'!K$2:K$217,0)/10)+1</f>
        <v>19</v>
      </c>
      <c r="L86" s="15">
        <f>INT(RANK('nem dontetlen meccsek'!L86,'nem dontetlen meccsek'!L$2:L$217,0)/10)+1</f>
        <v>1</v>
      </c>
      <c r="M86" s="15">
        <f>INT(RANK('nem dontetlen meccsek'!M86,'nem dontetlen meccsek'!M$2:M$217,0)/10)+1</f>
        <v>4</v>
      </c>
      <c r="N86" s="15">
        <f>INT(RANK('nem dontetlen meccsek'!N86,'nem dontetlen meccsek'!N$2:N$217,0)/10)+1</f>
        <v>1</v>
      </c>
      <c r="O86" s="15">
        <f>INT(RANK('nem dontetlen meccsek'!O86,'nem dontetlen meccsek'!O$2:O$217,0)/10)+1</f>
        <v>4</v>
      </c>
      <c r="P86" s="15">
        <f>INT(RANK('nem dontetlen meccsek'!P86,'nem dontetlen meccsek'!P$2:P$217,0)/10)+1</f>
        <v>2</v>
      </c>
      <c r="Q86" s="15">
        <f>INT(RANK('nem dontetlen meccsek'!Q86,'nem dontetlen meccsek'!Q$2:Q$217,0)/10)+1</f>
        <v>4</v>
      </c>
      <c r="R86" s="15">
        <f>INT(RANK('nem dontetlen meccsek'!R86,'nem dontetlen meccsek'!R$2:R$217,0)/10)+1</f>
        <v>20</v>
      </c>
      <c r="S86" s="15">
        <f>INT(RANK('nem dontetlen meccsek'!S86,'nem dontetlen meccsek'!S$2:S$217,0)/10)+1</f>
        <v>2</v>
      </c>
      <c r="T86" s="15">
        <f>INT(RANK('nem dontetlen meccsek'!T86,'nem dontetlen meccsek'!T$2:T$217,0)/10)+1</f>
        <v>3</v>
      </c>
      <c r="U86" s="15">
        <f t="shared" si="19"/>
        <v>1</v>
      </c>
      <c r="V86" s="15">
        <f t="shared" si="20"/>
        <v>3</v>
      </c>
      <c r="W86" s="15">
        <f t="shared" si="21"/>
        <v>2</v>
      </c>
      <c r="X86" s="15">
        <f t="shared" si="22"/>
        <v>4</v>
      </c>
      <c r="Y86" s="15">
        <f t="shared" si="23"/>
        <v>2</v>
      </c>
      <c r="Z86" s="15">
        <f t="shared" si="24"/>
        <v>4</v>
      </c>
      <c r="AA86" s="15">
        <f t="shared" si="25"/>
        <v>22</v>
      </c>
      <c r="AB86" s="15">
        <f t="shared" si="26"/>
        <v>19</v>
      </c>
      <c r="AC86" s="15">
        <f t="shared" si="27"/>
        <v>22</v>
      </c>
      <c r="AD86" s="15">
        <f t="shared" si="28"/>
        <v>19</v>
      </c>
      <c r="AE86" s="15">
        <f t="shared" si="29"/>
        <v>21</v>
      </c>
      <c r="AF86" s="15">
        <f t="shared" si="30"/>
        <v>19</v>
      </c>
      <c r="AG86" s="15">
        <f t="shared" si="31"/>
        <v>3</v>
      </c>
      <c r="AH86" s="15">
        <f t="shared" si="32"/>
        <v>21</v>
      </c>
      <c r="AI86" s="15">
        <f t="shared" si="33"/>
        <v>9000</v>
      </c>
      <c r="AJ86" s="15">
        <f t="shared" si="18"/>
        <v>-1</v>
      </c>
      <c r="AK86">
        <f>(szimulator!AE358-10000)/1000</f>
        <v>0.18529999999999927</v>
      </c>
      <c r="AL86" t="b">
        <f t="shared" si="34"/>
        <v>0</v>
      </c>
    </row>
    <row r="87" spans="1:38" x14ac:dyDescent="0.25">
      <c r="A87" t="s">
        <v>8</v>
      </c>
      <c r="B87" t="s">
        <v>35</v>
      </c>
      <c r="C87">
        <v>2</v>
      </c>
      <c r="D87">
        <v>0</v>
      </c>
      <c r="E87" t="s">
        <v>309</v>
      </c>
      <c r="F87" s="15">
        <f>INT(RANK('nem dontetlen meccsek'!F87,'nem dontetlen meccsek'!F$2:F$217,0)/10)+1</f>
        <v>6</v>
      </c>
      <c r="G87" s="15">
        <f>INT(RANK('nem dontetlen meccsek'!G87,'nem dontetlen meccsek'!G$2:G$217,0)/10)+1</f>
        <v>12</v>
      </c>
      <c r="H87" s="15">
        <f>INT(RANK('nem dontetlen meccsek'!H87,'nem dontetlen meccsek'!H$2:H$217,0)/10)+1</f>
        <v>7</v>
      </c>
      <c r="I87" s="15">
        <f>INT(RANK('nem dontetlen meccsek'!I87,'nem dontetlen meccsek'!I$2:I$217,0)/10)+1</f>
        <v>10</v>
      </c>
      <c r="J87" s="15">
        <f>INT(RANK('nem dontetlen meccsek'!J87,'nem dontetlen meccsek'!J$2:J$217,0)/10)+1</f>
        <v>4</v>
      </c>
      <c r="K87" s="15">
        <f>INT(RANK('nem dontetlen meccsek'!K87,'nem dontetlen meccsek'!K$2:K$217,0)/10)+1</f>
        <v>11</v>
      </c>
      <c r="L87" s="15">
        <f>INT(RANK('nem dontetlen meccsek'!L87,'nem dontetlen meccsek'!L$2:L$217,0)/10)+1</f>
        <v>17</v>
      </c>
      <c r="M87" s="15">
        <f>INT(RANK('nem dontetlen meccsek'!M87,'nem dontetlen meccsek'!M$2:M$217,0)/10)+1</f>
        <v>11</v>
      </c>
      <c r="N87" s="15">
        <f>INT(RANK('nem dontetlen meccsek'!N87,'nem dontetlen meccsek'!N$2:N$217,0)/10)+1</f>
        <v>16</v>
      </c>
      <c r="O87" s="15">
        <f>INT(RANK('nem dontetlen meccsek'!O87,'nem dontetlen meccsek'!O$2:O$217,0)/10)+1</f>
        <v>13</v>
      </c>
      <c r="P87" s="15">
        <f>INT(RANK('nem dontetlen meccsek'!P87,'nem dontetlen meccsek'!P$2:P$217,0)/10)+1</f>
        <v>19</v>
      </c>
      <c r="Q87" s="15">
        <f>INT(RANK('nem dontetlen meccsek'!Q87,'nem dontetlen meccsek'!Q$2:Q$217,0)/10)+1</f>
        <v>12</v>
      </c>
      <c r="R87" s="15">
        <f>INT(RANK('nem dontetlen meccsek'!R87,'nem dontetlen meccsek'!R$2:R$217,0)/10)+1</f>
        <v>9</v>
      </c>
      <c r="S87" s="15">
        <f>INT(RANK('nem dontetlen meccsek'!S87,'nem dontetlen meccsek'!S$2:S$217,0)/10)+1</f>
        <v>13</v>
      </c>
      <c r="T87" s="15">
        <f>INT(RANK('nem dontetlen meccsek'!T87,'nem dontetlen meccsek'!T$2:T$217,0)/10)+1</f>
        <v>6</v>
      </c>
      <c r="U87" s="15">
        <f t="shared" si="19"/>
        <v>17</v>
      </c>
      <c r="V87" s="15">
        <f t="shared" si="20"/>
        <v>11</v>
      </c>
      <c r="W87" s="15">
        <f t="shared" si="21"/>
        <v>16</v>
      </c>
      <c r="X87" s="15">
        <f t="shared" si="22"/>
        <v>13</v>
      </c>
      <c r="Y87" s="15">
        <f t="shared" si="23"/>
        <v>19</v>
      </c>
      <c r="Z87" s="15">
        <f t="shared" si="24"/>
        <v>12</v>
      </c>
      <c r="AA87" s="15">
        <f t="shared" si="25"/>
        <v>6</v>
      </c>
      <c r="AB87" s="15">
        <f t="shared" si="26"/>
        <v>12</v>
      </c>
      <c r="AC87" s="15">
        <f t="shared" si="27"/>
        <v>7</v>
      </c>
      <c r="AD87" s="15">
        <f t="shared" si="28"/>
        <v>10</v>
      </c>
      <c r="AE87" s="15">
        <f t="shared" si="29"/>
        <v>4</v>
      </c>
      <c r="AF87" s="15">
        <f t="shared" si="30"/>
        <v>11</v>
      </c>
      <c r="AG87" s="15">
        <f t="shared" si="31"/>
        <v>14</v>
      </c>
      <c r="AH87" s="15">
        <f t="shared" si="32"/>
        <v>10</v>
      </c>
      <c r="AI87" s="15">
        <f t="shared" si="33"/>
        <v>12000</v>
      </c>
      <c r="AJ87" s="15">
        <f t="shared" si="18"/>
        <v>2</v>
      </c>
      <c r="AK87">
        <f>(szimulator!AE359-10000)/1000</f>
        <v>0.91770000000000074</v>
      </c>
      <c r="AL87" t="b">
        <f t="shared" si="34"/>
        <v>1</v>
      </c>
    </row>
    <row r="88" spans="1:38" x14ac:dyDescent="0.25">
      <c r="A88" t="s">
        <v>1</v>
      </c>
      <c r="B88" t="s">
        <v>5</v>
      </c>
      <c r="C88">
        <v>3</v>
      </c>
      <c r="D88">
        <v>0</v>
      </c>
      <c r="E88" t="s">
        <v>309</v>
      </c>
      <c r="F88" s="15">
        <f>INT(RANK('nem dontetlen meccsek'!F88,'nem dontetlen meccsek'!F$2:F$217,0)/10)+1</f>
        <v>9</v>
      </c>
      <c r="G88" s="15">
        <f>INT(RANK('nem dontetlen meccsek'!G88,'nem dontetlen meccsek'!G$2:G$217,0)/10)+1</f>
        <v>14</v>
      </c>
      <c r="H88" s="15">
        <f>INT(RANK('nem dontetlen meccsek'!H88,'nem dontetlen meccsek'!H$2:H$217,0)/10)+1</f>
        <v>12</v>
      </c>
      <c r="I88" s="15">
        <f>INT(RANK('nem dontetlen meccsek'!I88,'nem dontetlen meccsek'!I$2:I$217,0)/10)+1</f>
        <v>15</v>
      </c>
      <c r="J88" s="15">
        <f>INT(RANK('nem dontetlen meccsek'!J88,'nem dontetlen meccsek'!J$2:J$217,0)/10)+1</f>
        <v>10</v>
      </c>
      <c r="K88" s="15">
        <f>INT(RANK('nem dontetlen meccsek'!K88,'nem dontetlen meccsek'!K$2:K$217,0)/10)+1</f>
        <v>14</v>
      </c>
      <c r="L88" s="15">
        <f>INT(RANK('nem dontetlen meccsek'!L88,'nem dontetlen meccsek'!L$2:L$217,0)/10)+1</f>
        <v>14</v>
      </c>
      <c r="M88" s="15">
        <f>INT(RANK('nem dontetlen meccsek'!M88,'nem dontetlen meccsek'!M$2:M$217,0)/10)+1</f>
        <v>9</v>
      </c>
      <c r="N88" s="15">
        <f>INT(RANK('nem dontetlen meccsek'!N88,'nem dontetlen meccsek'!N$2:N$217,0)/10)+1</f>
        <v>11</v>
      </c>
      <c r="O88" s="15">
        <f>INT(RANK('nem dontetlen meccsek'!O88,'nem dontetlen meccsek'!O$2:O$217,0)/10)+1</f>
        <v>8</v>
      </c>
      <c r="P88" s="15">
        <f>INT(RANK('nem dontetlen meccsek'!P88,'nem dontetlen meccsek'!P$2:P$217,0)/10)+1</f>
        <v>13</v>
      </c>
      <c r="Q88" s="15">
        <f>INT(RANK('nem dontetlen meccsek'!Q88,'nem dontetlen meccsek'!Q$2:Q$217,0)/10)+1</f>
        <v>9</v>
      </c>
      <c r="R88" s="15">
        <f>INT(RANK('nem dontetlen meccsek'!R88,'nem dontetlen meccsek'!R$2:R$217,0)/10)+1</f>
        <v>13</v>
      </c>
      <c r="S88" s="15">
        <f>INT(RANK('nem dontetlen meccsek'!S88,'nem dontetlen meccsek'!S$2:S$217,0)/10)+1</f>
        <v>10</v>
      </c>
      <c r="T88" s="15">
        <f>INT(RANK('nem dontetlen meccsek'!T88,'nem dontetlen meccsek'!T$2:T$217,0)/10)+1</f>
        <v>15</v>
      </c>
      <c r="U88" s="15">
        <f t="shared" si="19"/>
        <v>14</v>
      </c>
      <c r="V88" s="15">
        <f t="shared" si="20"/>
        <v>9</v>
      </c>
      <c r="W88" s="15">
        <f t="shared" si="21"/>
        <v>11</v>
      </c>
      <c r="X88" s="15">
        <f t="shared" si="22"/>
        <v>8</v>
      </c>
      <c r="Y88" s="15">
        <f t="shared" si="23"/>
        <v>13</v>
      </c>
      <c r="Z88" s="15">
        <f t="shared" si="24"/>
        <v>9</v>
      </c>
      <c r="AA88" s="15">
        <f t="shared" si="25"/>
        <v>9</v>
      </c>
      <c r="AB88" s="15">
        <f t="shared" si="26"/>
        <v>14</v>
      </c>
      <c r="AC88" s="15">
        <f t="shared" si="27"/>
        <v>12</v>
      </c>
      <c r="AD88" s="15">
        <f t="shared" si="28"/>
        <v>15</v>
      </c>
      <c r="AE88" s="15">
        <f t="shared" si="29"/>
        <v>10</v>
      </c>
      <c r="AF88" s="15">
        <f t="shared" si="30"/>
        <v>14</v>
      </c>
      <c r="AG88" s="15">
        <f t="shared" si="31"/>
        <v>10</v>
      </c>
      <c r="AH88" s="15">
        <f t="shared" si="32"/>
        <v>13</v>
      </c>
      <c r="AI88" s="15">
        <f t="shared" si="33"/>
        <v>13000</v>
      </c>
      <c r="AJ88" s="15">
        <f t="shared" si="18"/>
        <v>3</v>
      </c>
      <c r="AK88">
        <f>(szimulator!AE360-10000)/1000</f>
        <v>1.8276000000000003</v>
      </c>
      <c r="AL88" t="b">
        <f t="shared" si="34"/>
        <v>1</v>
      </c>
    </row>
    <row r="89" spans="1:38" x14ac:dyDescent="0.25">
      <c r="A89" t="s">
        <v>36</v>
      </c>
      <c r="B89" t="s">
        <v>11</v>
      </c>
      <c r="C89">
        <v>0</v>
      </c>
      <c r="D89">
        <v>2</v>
      </c>
      <c r="E89" t="s">
        <v>308</v>
      </c>
      <c r="F89" s="15">
        <f>INT(RANK('nem dontetlen meccsek'!F89,'nem dontetlen meccsek'!F$2:F$217,0)/10)+1</f>
        <v>16</v>
      </c>
      <c r="G89" s="15">
        <f>INT(RANK('nem dontetlen meccsek'!G89,'nem dontetlen meccsek'!G$2:G$217,0)/10)+1</f>
        <v>18</v>
      </c>
      <c r="H89" s="15">
        <f>INT(RANK('nem dontetlen meccsek'!H89,'nem dontetlen meccsek'!H$2:H$217,0)/10)+1</f>
        <v>19</v>
      </c>
      <c r="I89" s="15">
        <f>INT(RANK('nem dontetlen meccsek'!I89,'nem dontetlen meccsek'!I$2:I$217,0)/10)+1</f>
        <v>16</v>
      </c>
      <c r="J89" s="15">
        <f>INT(RANK('nem dontetlen meccsek'!J89,'nem dontetlen meccsek'!J$2:J$217,0)/10)+1</f>
        <v>18</v>
      </c>
      <c r="K89" s="15">
        <f>INT(RANK('nem dontetlen meccsek'!K89,'nem dontetlen meccsek'!K$2:K$217,0)/10)+1</f>
        <v>17</v>
      </c>
      <c r="L89" s="15">
        <f>INT(RANK('nem dontetlen meccsek'!L89,'nem dontetlen meccsek'!L$2:L$217,0)/10)+1</f>
        <v>7</v>
      </c>
      <c r="M89" s="15">
        <f>INT(RANK('nem dontetlen meccsek'!M89,'nem dontetlen meccsek'!M$2:M$217,0)/10)+1</f>
        <v>6</v>
      </c>
      <c r="N89" s="15">
        <f>INT(RANK('nem dontetlen meccsek'!N89,'nem dontetlen meccsek'!N$2:N$217,0)/10)+1</f>
        <v>4</v>
      </c>
      <c r="O89" s="15">
        <f>INT(RANK('nem dontetlen meccsek'!O89,'nem dontetlen meccsek'!O$2:O$217,0)/10)+1</f>
        <v>7</v>
      </c>
      <c r="P89" s="15">
        <f>INT(RANK('nem dontetlen meccsek'!P89,'nem dontetlen meccsek'!P$2:P$217,0)/10)+1</f>
        <v>4</v>
      </c>
      <c r="Q89" s="15">
        <f>INT(RANK('nem dontetlen meccsek'!Q89,'nem dontetlen meccsek'!Q$2:Q$217,0)/10)+1</f>
        <v>6</v>
      </c>
      <c r="R89" s="15">
        <f>INT(RANK('nem dontetlen meccsek'!R89,'nem dontetlen meccsek'!R$2:R$217,0)/10)+1</f>
        <v>17</v>
      </c>
      <c r="S89" s="15">
        <f>INT(RANK('nem dontetlen meccsek'!S89,'nem dontetlen meccsek'!S$2:S$217,0)/10)+1</f>
        <v>6</v>
      </c>
      <c r="T89" s="15">
        <f>INT(RANK('nem dontetlen meccsek'!T89,'nem dontetlen meccsek'!T$2:T$217,0)/10)+1</f>
        <v>11</v>
      </c>
      <c r="U89" s="15">
        <f t="shared" si="19"/>
        <v>7</v>
      </c>
      <c r="V89" s="15">
        <f t="shared" si="20"/>
        <v>5</v>
      </c>
      <c r="W89" s="15">
        <f t="shared" si="21"/>
        <v>4</v>
      </c>
      <c r="X89" s="15">
        <f t="shared" si="22"/>
        <v>7</v>
      </c>
      <c r="Y89" s="15">
        <f t="shared" si="23"/>
        <v>5</v>
      </c>
      <c r="Z89" s="15">
        <f t="shared" si="24"/>
        <v>6</v>
      </c>
      <c r="AA89" s="15">
        <f t="shared" si="25"/>
        <v>16</v>
      </c>
      <c r="AB89" s="15">
        <f t="shared" si="26"/>
        <v>17</v>
      </c>
      <c r="AC89" s="15">
        <f t="shared" si="27"/>
        <v>19</v>
      </c>
      <c r="AD89" s="15">
        <f t="shared" si="28"/>
        <v>16</v>
      </c>
      <c r="AE89" s="15">
        <f t="shared" si="29"/>
        <v>19</v>
      </c>
      <c r="AF89" s="15">
        <f t="shared" si="30"/>
        <v>17</v>
      </c>
      <c r="AG89" s="15">
        <f t="shared" si="31"/>
        <v>6</v>
      </c>
      <c r="AH89" s="15">
        <f t="shared" si="32"/>
        <v>17</v>
      </c>
      <c r="AI89" s="15">
        <f t="shared" si="33"/>
        <v>8000</v>
      </c>
      <c r="AJ89" s="15">
        <f t="shared" si="18"/>
        <v>-2</v>
      </c>
      <c r="AK89">
        <f>(szimulator!AE361-10000)/1000</f>
        <v>-1.0185</v>
      </c>
      <c r="AL89" t="b">
        <f t="shared" si="34"/>
        <v>1</v>
      </c>
    </row>
    <row r="90" spans="1:38" x14ac:dyDescent="0.25">
      <c r="A90" t="s">
        <v>2</v>
      </c>
      <c r="B90" t="s">
        <v>1</v>
      </c>
      <c r="C90">
        <v>2</v>
      </c>
      <c r="D90">
        <v>1</v>
      </c>
      <c r="E90" t="s">
        <v>309</v>
      </c>
      <c r="F90" s="15">
        <f>INT(RANK('nem dontetlen meccsek'!F90,'nem dontetlen meccsek'!F$2:F$217,0)/10)+1</f>
        <v>10</v>
      </c>
      <c r="G90" s="15">
        <f>INT(RANK('nem dontetlen meccsek'!G90,'nem dontetlen meccsek'!G$2:G$217,0)/10)+1</f>
        <v>15</v>
      </c>
      <c r="H90" s="15">
        <f>INT(RANK('nem dontetlen meccsek'!H90,'nem dontetlen meccsek'!H$2:H$217,0)/10)+1</f>
        <v>12</v>
      </c>
      <c r="I90" s="15">
        <f>INT(RANK('nem dontetlen meccsek'!I90,'nem dontetlen meccsek'!I$2:I$217,0)/10)+1</f>
        <v>12</v>
      </c>
      <c r="J90" s="15">
        <f>INT(RANK('nem dontetlen meccsek'!J90,'nem dontetlen meccsek'!J$2:J$217,0)/10)+1</f>
        <v>12</v>
      </c>
      <c r="K90" s="15">
        <f>INT(RANK('nem dontetlen meccsek'!K90,'nem dontetlen meccsek'!K$2:K$217,0)/10)+1</f>
        <v>13</v>
      </c>
      <c r="L90" s="15">
        <f>INT(RANK('nem dontetlen meccsek'!L90,'nem dontetlen meccsek'!L$2:L$217,0)/10)+1</f>
        <v>13</v>
      </c>
      <c r="M90" s="15">
        <f>INT(RANK('nem dontetlen meccsek'!M90,'nem dontetlen meccsek'!M$2:M$217,0)/10)+1</f>
        <v>8</v>
      </c>
      <c r="N90" s="15">
        <f>INT(RANK('nem dontetlen meccsek'!N90,'nem dontetlen meccsek'!N$2:N$217,0)/10)+1</f>
        <v>11</v>
      </c>
      <c r="O90" s="15">
        <f>INT(RANK('nem dontetlen meccsek'!O90,'nem dontetlen meccsek'!O$2:O$217,0)/10)+1</f>
        <v>11</v>
      </c>
      <c r="P90" s="15">
        <f>INT(RANK('nem dontetlen meccsek'!P90,'nem dontetlen meccsek'!P$2:P$217,0)/10)+1</f>
        <v>10</v>
      </c>
      <c r="Q90" s="15">
        <f>INT(RANK('nem dontetlen meccsek'!Q90,'nem dontetlen meccsek'!Q$2:Q$217,0)/10)+1</f>
        <v>11</v>
      </c>
      <c r="R90" s="15">
        <f>INT(RANK('nem dontetlen meccsek'!R90,'nem dontetlen meccsek'!R$2:R$217,0)/10)+1</f>
        <v>12</v>
      </c>
      <c r="S90" s="15">
        <f>INT(RANK('nem dontetlen meccsek'!S90,'nem dontetlen meccsek'!S$2:S$217,0)/10)+1</f>
        <v>11</v>
      </c>
      <c r="T90" s="15">
        <f>INT(RANK('nem dontetlen meccsek'!T90,'nem dontetlen meccsek'!T$2:T$217,0)/10)+1</f>
        <v>16</v>
      </c>
      <c r="U90" s="15">
        <f t="shared" si="19"/>
        <v>13</v>
      </c>
      <c r="V90" s="15">
        <f t="shared" si="20"/>
        <v>8</v>
      </c>
      <c r="W90" s="15">
        <f t="shared" si="21"/>
        <v>11</v>
      </c>
      <c r="X90" s="15">
        <f t="shared" si="22"/>
        <v>11</v>
      </c>
      <c r="Y90" s="15">
        <f t="shared" si="23"/>
        <v>11</v>
      </c>
      <c r="Z90" s="15">
        <f t="shared" si="24"/>
        <v>10</v>
      </c>
      <c r="AA90" s="15">
        <f t="shared" si="25"/>
        <v>10</v>
      </c>
      <c r="AB90" s="15">
        <f t="shared" si="26"/>
        <v>15</v>
      </c>
      <c r="AC90" s="15">
        <f t="shared" si="27"/>
        <v>12</v>
      </c>
      <c r="AD90" s="15">
        <f t="shared" si="28"/>
        <v>12</v>
      </c>
      <c r="AE90" s="15">
        <f t="shared" si="29"/>
        <v>13</v>
      </c>
      <c r="AF90" s="15">
        <f t="shared" si="30"/>
        <v>12</v>
      </c>
      <c r="AG90" s="15">
        <f t="shared" si="31"/>
        <v>11</v>
      </c>
      <c r="AH90" s="15">
        <f t="shared" si="32"/>
        <v>12</v>
      </c>
      <c r="AI90" s="15">
        <f t="shared" si="33"/>
        <v>11000</v>
      </c>
      <c r="AJ90" s="15">
        <f t="shared" si="18"/>
        <v>1</v>
      </c>
      <c r="AK90">
        <f>(szimulator!AE362-10000)/1000</f>
        <v>0.92320000000000069</v>
      </c>
      <c r="AL90" t="b">
        <f t="shared" si="34"/>
        <v>1</v>
      </c>
    </row>
    <row r="91" spans="1:38" x14ac:dyDescent="0.25">
      <c r="A91" t="s">
        <v>32</v>
      </c>
      <c r="B91" t="s">
        <v>36</v>
      </c>
      <c r="C91">
        <v>4</v>
      </c>
      <c r="D91">
        <v>0</v>
      </c>
      <c r="E91" t="s">
        <v>309</v>
      </c>
      <c r="F91" s="15">
        <f>INT(RANK('nem dontetlen meccsek'!F91,'nem dontetlen meccsek'!F$2:F$217,0)/10)+1</f>
        <v>1</v>
      </c>
      <c r="G91" s="15">
        <f>INT(RANK('nem dontetlen meccsek'!G91,'nem dontetlen meccsek'!G$2:G$217,0)/10)+1</f>
        <v>5</v>
      </c>
      <c r="H91" s="15">
        <f>INT(RANK('nem dontetlen meccsek'!H91,'nem dontetlen meccsek'!H$2:H$217,0)/10)+1</f>
        <v>1</v>
      </c>
      <c r="I91" s="15">
        <f>INT(RANK('nem dontetlen meccsek'!I91,'nem dontetlen meccsek'!I$2:I$217,0)/10)+1</f>
        <v>4</v>
      </c>
      <c r="J91" s="15">
        <f>INT(RANK('nem dontetlen meccsek'!J91,'nem dontetlen meccsek'!J$2:J$217,0)/10)+1</f>
        <v>2</v>
      </c>
      <c r="K91" s="15">
        <f>INT(RANK('nem dontetlen meccsek'!K91,'nem dontetlen meccsek'!K$2:K$217,0)/10)+1</f>
        <v>5</v>
      </c>
      <c r="L91" s="15">
        <f>INT(RANK('nem dontetlen meccsek'!L91,'nem dontetlen meccsek'!L$2:L$217,0)/10)+1</f>
        <v>22</v>
      </c>
      <c r="M91" s="15">
        <f>INT(RANK('nem dontetlen meccsek'!M91,'nem dontetlen meccsek'!M$2:M$217,0)/10)+1</f>
        <v>18</v>
      </c>
      <c r="N91" s="15">
        <f>INT(RANK('nem dontetlen meccsek'!N91,'nem dontetlen meccsek'!N$2:N$217,0)/10)+1</f>
        <v>21</v>
      </c>
      <c r="O91" s="15">
        <f>INT(RANK('nem dontetlen meccsek'!O91,'nem dontetlen meccsek'!O$2:O$217,0)/10)+1</f>
        <v>19</v>
      </c>
      <c r="P91" s="15">
        <f>INT(RANK('nem dontetlen meccsek'!P91,'nem dontetlen meccsek'!P$2:P$217,0)/10)+1</f>
        <v>21</v>
      </c>
      <c r="Q91" s="15">
        <f>INT(RANK('nem dontetlen meccsek'!Q91,'nem dontetlen meccsek'!Q$2:Q$217,0)/10)+1</f>
        <v>18</v>
      </c>
      <c r="R91" s="15">
        <f>INT(RANK('nem dontetlen meccsek'!R91,'nem dontetlen meccsek'!R$2:R$217,0)/10)+1</f>
        <v>2</v>
      </c>
      <c r="S91" s="15">
        <f>INT(RANK('nem dontetlen meccsek'!S91,'nem dontetlen meccsek'!S$2:S$217,0)/10)+1</f>
        <v>19</v>
      </c>
      <c r="T91" s="15">
        <f>INT(RANK('nem dontetlen meccsek'!T91,'nem dontetlen meccsek'!T$2:T$217,0)/10)+1</f>
        <v>2</v>
      </c>
      <c r="U91" s="15">
        <f t="shared" si="19"/>
        <v>22</v>
      </c>
      <c r="V91" s="15">
        <f t="shared" si="20"/>
        <v>18</v>
      </c>
      <c r="W91" s="15">
        <f t="shared" si="21"/>
        <v>22</v>
      </c>
      <c r="X91" s="15">
        <f t="shared" si="22"/>
        <v>19</v>
      </c>
      <c r="Y91" s="15">
        <f t="shared" si="23"/>
        <v>21</v>
      </c>
      <c r="Z91" s="15">
        <f t="shared" si="24"/>
        <v>18</v>
      </c>
      <c r="AA91" s="15">
        <f t="shared" si="25"/>
        <v>1</v>
      </c>
      <c r="AB91" s="15">
        <f t="shared" si="26"/>
        <v>5</v>
      </c>
      <c r="AC91" s="15">
        <f t="shared" si="27"/>
        <v>2</v>
      </c>
      <c r="AD91" s="15">
        <f t="shared" si="28"/>
        <v>4</v>
      </c>
      <c r="AE91" s="15">
        <f t="shared" si="29"/>
        <v>2</v>
      </c>
      <c r="AF91" s="15">
        <f t="shared" si="30"/>
        <v>5</v>
      </c>
      <c r="AG91" s="15">
        <f t="shared" si="31"/>
        <v>21</v>
      </c>
      <c r="AH91" s="15">
        <f t="shared" si="32"/>
        <v>4</v>
      </c>
      <c r="AI91" s="15">
        <f t="shared" si="33"/>
        <v>14000</v>
      </c>
      <c r="AJ91" s="15">
        <f t="shared" si="18"/>
        <v>4</v>
      </c>
      <c r="AK91">
        <f>(szimulator!AE363-10000)/1000</f>
        <v>2.7383999999999995</v>
      </c>
      <c r="AL91" t="b">
        <f t="shared" si="34"/>
        <v>1</v>
      </c>
    </row>
    <row r="92" spans="1:38" x14ac:dyDescent="0.25">
      <c r="A92" t="s">
        <v>14</v>
      </c>
      <c r="B92" t="s">
        <v>8</v>
      </c>
      <c r="C92">
        <v>3</v>
      </c>
      <c r="D92">
        <v>1</v>
      </c>
      <c r="E92" t="s">
        <v>309</v>
      </c>
      <c r="F92" s="15">
        <f>INT(RANK('nem dontetlen meccsek'!F92,'nem dontetlen meccsek'!F$2:F$217,0)/10)+1</f>
        <v>13</v>
      </c>
      <c r="G92" s="15">
        <f>INT(RANK('nem dontetlen meccsek'!G92,'nem dontetlen meccsek'!G$2:G$217,0)/10)+1</f>
        <v>9</v>
      </c>
      <c r="H92" s="15">
        <f>INT(RANK('nem dontetlen meccsek'!H92,'nem dontetlen meccsek'!H$2:H$217,0)/10)+1</f>
        <v>14</v>
      </c>
      <c r="I92" s="15">
        <f>INT(RANK('nem dontetlen meccsek'!I92,'nem dontetlen meccsek'!I$2:I$217,0)/10)+1</f>
        <v>7</v>
      </c>
      <c r="J92" s="15">
        <f>INT(RANK('nem dontetlen meccsek'!J92,'nem dontetlen meccsek'!J$2:J$217,0)/10)+1</f>
        <v>13</v>
      </c>
      <c r="K92" s="15">
        <f>INT(RANK('nem dontetlen meccsek'!K92,'nem dontetlen meccsek'!K$2:K$217,0)/10)+1</f>
        <v>13</v>
      </c>
      <c r="L92" s="15">
        <f>INT(RANK('nem dontetlen meccsek'!L92,'nem dontetlen meccsek'!L$2:L$217,0)/10)+1</f>
        <v>10</v>
      </c>
      <c r="M92" s="15">
        <f>INT(RANK('nem dontetlen meccsek'!M92,'nem dontetlen meccsek'!M$2:M$217,0)/10)+1</f>
        <v>15</v>
      </c>
      <c r="N92" s="15">
        <f>INT(RANK('nem dontetlen meccsek'!N92,'nem dontetlen meccsek'!N$2:N$217,0)/10)+1</f>
        <v>9</v>
      </c>
      <c r="O92" s="15">
        <f>INT(RANK('nem dontetlen meccsek'!O92,'nem dontetlen meccsek'!O$2:O$217,0)/10)+1</f>
        <v>16</v>
      </c>
      <c r="P92" s="15">
        <f>INT(RANK('nem dontetlen meccsek'!P92,'nem dontetlen meccsek'!P$2:P$217,0)/10)+1</f>
        <v>9</v>
      </c>
      <c r="Q92" s="15">
        <f>INT(RANK('nem dontetlen meccsek'!Q92,'nem dontetlen meccsek'!Q$2:Q$217,0)/10)+1</f>
        <v>10</v>
      </c>
      <c r="R92" s="15">
        <f>INT(RANK('nem dontetlen meccsek'!R92,'nem dontetlen meccsek'!R$2:R$217,0)/10)+1</f>
        <v>10</v>
      </c>
      <c r="S92" s="15">
        <f>INT(RANK('nem dontetlen meccsek'!S92,'nem dontetlen meccsek'!S$2:S$217,0)/10)+1</f>
        <v>13</v>
      </c>
      <c r="T92" s="15">
        <f>INT(RANK('nem dontetlen meccsek'!T92,'nem dontetlen meccsek'!T$2:T$217,0)/10)+1</f>
        <v>13</v>
      </c>
      <c r="U92" s="15">
        <f t="shared" si="19"/>
        <v>10</v>
      </c>
      <c r="V92" s="15">
        <f t="shared" si="20"/>
        <v>14</v>
      </c>
      <c r="W92" s="15">
        <f t="shared" si="21"/>
        <v>9</v>
      </c>
      <c r="X92" s="15">
        <f t="shared" si="22"/>
        <v>16</v>
      </c>
      <c r="Y92" s="15">
        <f t="shared" si="23"/>
        <v>10</v>
      </c>
      <c r="Z92" s="15">
        <f t="shared" si="24"/>
        <v>10</v>
      </c>
      <c r="AA92" s="15">
        <f t="shared" si="25"/>
        <v>13</v>
      </c>
      <c r="AB92" s="15">
        <f t="shared" si="26"/>
        <v>8</v>
      </c>
      <c r="AC92" s="15">
        <f t="shared" si="27"/>
        <v>14</v>
      </c>
      <c r="AD92" s="15">
        <f t="shared" si="28"/>
        <v>7</v>
      </c>
      <c r="AE92" s="15">
        <f t="shared" si="29"/>
        <v>14</v>
      </c>
      <c r="AF92" s="15">
        <f t="shared" si="30"/>
        <v>13</v>
      </c>
      <c r="AG92" s="15">
        <f t="shared" si="31"/>
        <v>13</v>
      </c>
      <c r="AH92" s="15">
        <f t="shared" si="32"/>
        <v>10</v>
      </c>
      <c r="AI92" s="15">
        <f t="shared" si="33"/>
        <v>12000</v>
      </c>
      <c r="AJ92" s="15">
        <f t="shared" si="18"/>
        <v>2</v>
      </c>
      <c r="AK92">
        <f>(szimulator!AE364-10000)/1000</f>
        <v>1.3798999999999997</v>
      </c>
      <c r="AL92" t="b">
        <f t="shared" si="34"/>
        <v>1</v>
      </c>
    </row>
    <row r="93" spans="1:38" x14ac:dyDescent="0.25">
      <c r="A93" t="s">
        <v>1</v>
      </c>
      <c r="B93" t="s">
        <v>2</v>
      </c>
      <c r="C93">
        <v>2</v>
      </c>
      <c r="D93">
        <v>1</v>
      </c>
      <c r="E93" t="s">
        <v>309</v>
      </c>
      <c r="F93" s="15">
        <f>INT(RANK('nem dontetlen meccsek'!F93,'nem dontetlen meccsek'!F$2:F$217,0)/10)+1</f>
        <v>14</v>
      </c>
      <c r="G93" s="15">
        <f>INT(RANK('nem dontetlen meccsek'!G93,'nem dontetlen meccsek'!G$2:G$217,0)/10)+1</f>
        <v>10</v>
      </c>
      <c r="H93" s="15">
        <f>INT(RANK('nem dontetlen meccsek'!H93,'nem dontetlen meccsek'!H$2:H$217,0)/10)+1</f>
        <v>13</v>
      </c>
      <c r="I93" s="15">
        <f>INT(RANK('nem dontetlen meccsek'!I93,'nem dontetlen meccsek'!I$2:I$217,0)/10)+1</f>
        <v>14</v>
      </c>
      <c r="J93" s="15">
        <f>INT(RANK('nem dontetlen meccsek'!J93,'nem dontetlen meccsek'!J$2:J$217,0)/10)+1</f>
        <v>12</v>
      </c>
      <c r="K93" s="15">
        <f>INT(RANK('nem dontetlen meccsek'!K93,'nem dontetlen meccsek'!K$2:K$217,0)/10)+1</f>
        <v>13</v>
      </c>
      <c r="L93" s="15">
        <f>INT(RANK('nem dontetlen meccsek'!L93,'nem dontetlen meccsek'!L$2:L$217,0)/10)+1</f>
        <v>9</v>
      </c>
      <c r="M93" s="15">
        <f>INT(RANK('nem dontetlen meccsek'!M93,'nem dontetlen meccsek'!M$2:M$217,0)/10)+1</f>
        <v>14</v>
      </c>
      <c r="N93" s="15">
        <f>INT(RANK('nem dontetlen meccsek'!N93,'nem dontetlen meccsek'!N$2:N$217,0)/10)+1</f>
        <v>10</v>
      </c>
      <c r="O93" s="15">
        <f>INT(RANK('nem dontetlen meccsek'!O93,'nem dontetlen meccsek'!O$2:O$217,0)/10)+1</f>
        <v>9</v>
      </c>
      <c r="P93" s="15">
        <f>INT(RANK('nem dontetlen meccsek'!P93,'nem dontetlen meccsek'!P$2:P$217,0)/10)+1</f>
        <v>10</v>
      </c>
      <c r="Q93" s="15">
        <f>INT(RANK('nem dontetlen meccsek'!Q93,'nem dontetlen meccsek'!Q$2:Q$217,0)/10)+1</f>
        <v>11</v>
      </c>
      <c r="R93" s="15">
        <f>INT(RANK('nem dontetlen meccsek'!R93,'nem dontetlen meccsek'!R$2:R$217,0)/10)+1</f>
        <v>13</v>
      </c>
      <c r="S93" s="15">
        <f>INT(RANK('nem dontetlen meccsek'!S93,'nem dontetlen meccsek'!S$2:S$217,0)/10)+1</f>
        <v>10</v>
      </c>
      <c r="T93" s="15">
        <f>INT(RANK('nem dontetlen meccsek'!T93,'nem dontetlen meccsek'!T$2:T$217,0)/10)+1</f>
        <v>17</v>
      </c>
      <c r="U93" s="15">
        <f t="shared" si="19"/>
        <v>9</v>
      </c>
      <c r="V93" s="15">
        <f t="shared" si="20"/>
        <v>13</v>
      </c>
      <c r="W93" s="15">
        <f t="shared" si="21"/>
        <v>10</v>
      </c>
      <c r="X93" s="15">
        <f t="shared" si="22"/>
        <v>9</v>
      </c>
      <c r="Y93" s="15">
        <f t="shared" si="23"/>
        <v>11</v>
      </c>
      <c r="Z93" s="15">
        <f t="shared" si="24"/>
        <v>10</v>
      </c>
      <c r="AA93" s="15">
        <f t="shared" si="25"/>
        <v>14</v>
      </c>
      <c r="AB93" s="15">
        <f t="shared" si="26"/>
        <v>9</v>
      </c>
      <c r="AC93" s="15">
        <f t="shared" si="27"/>
        <v>13</v>
      </c>
      <c r="AD93" s="15">
        <f t="shared" si="28"/>
        <v>14</v>
      </c>
      <c r="AE93" s="15">
        <f t="shared" si="29"/>
        <v>13</v>
      </c>
      <c r="AF93" s="15">
        <f t="shared" si="30"/>
        <v>12</v>
      </c>
      <c r="AG93" s="15">
        <f t="shared" si="31"/>
        <v>10</v>
      </c>
      <c r="AH93" s="15">
        <f t="shared" si="32"/>
        <v>13</v>
      </c>
      <c r="AI93" s="15">
        <f t="shared" si="33"/>
        <v>11000</v>
      </c>
      <c r="AJ93" s="15">
        <f t="shared" si="18"/>
        <v>1</v>
      </c>
      <c r="AK93">
        <f>(szimulator!AE365-10000)/1000</f>
        <v>0.72120000000000073</v>
      </c>
      <c r="AL93" t="b">
        <f t="shared" si="34"/>
        <v>1</v>
      </c>
    </row>
    <row r="94" spans="1:38" x14ac:dyDescent="0.25">
      <c r="A94" t="s">
        <v>14</v>
      </c>
      <c r="B94" t="s">
        <v>6</v>
      </c>
      <c r="C94">
        <v>0</v>
      </c>
      <c r="D94">
        <v>1</v>
      </c>
      <c r="E94" t="s">
        <v>308</v>
      </c>
      <c r="F94" s="15">
        <f>INT(RANK('nem dontetlen meccsek'!F94,'nem dontetlen meccsek'!F$2:F$217,0)/10)+1</f>
        <v>17</v>
      </c>
      <c r="G94" s="15">
        <f>INT(RANK('nem dontetlen meccsek'!G94,'nem dontetlen meccsek'!G$2:G$217,0)/10)+1</f>
        <v>20</v>
      </c>
      <c r="H94" s="15">
        <f>INT(RANK('nem dontetlen meccsek'!H94,'nem dontetlen meccsek'!H$2:H$217,0)/10)+1</f>
        <v>19</v>
      </c>
      <c r="I94" s="15">
        <f>INT(RANK('nem dontetlen meccsek'!I94,'nem dontetlen meccsek'!I$2:I$217,0)/10)+1</f>
        <v>17</v>
      </c>
      <c r="J94" s="15">
        <f>INT(RANK('nem dontetlen meccsek'!J94,'nem dontetlen meccsek'!J$2:J$217,0)/10)+1</f>
        <v>18</v>
      </c>
      <c r="K94" s="15">
        <f>INT(RANK('nem dontetlen meccsek'!K94,'nem dontetlen meccsek'!K$2:K$217,0)/10)+1</f>
        <v>21</v>
      </c>
      <c r="L94" s="15">
        <f>INT(RANK('nem dontetlen meccsek'!L94,'nem dontetlen meccsek'!L$2:L$217,0)/10)+1</f>
        <v>6</v>
      </c>
      <c r="M94" s="15">
        <f>INT(RANK('nem dontetlen meccsek'!M94,'nem dontetlen meccsek'!M$2:M$217,0)/10)+1</f>
        <v>3</v>
      </c>
      <c r="N94" s="15">
        <f>INT(RANK('nem dontetlen meccsek'!N94,'nem dontetlen meccsek'!N$2:N$217,0)/10)+1</f>
        <v>4</v>
      </c>
      <c r="O94" s="15">
        <f>INT(RANK('nem dontetlen meccsek'!O94,'nem dontetlen meccsek'!O$2:O$217,0)/10)+1</f>
        <v>6</v>
      </c>
      <c r="P94" s="15">
        <f>INT(RANK('nem dontetlen meccsek'!P94,'nem dontetlen meccsek'!P$2:P$217,0)/10)+1</f>
        <v>5</v>
      </c>
      <c r="Q94" s="15">
        <f>INT(RANK('nem dontetlen meccsek'!Q94,'nem dontetlen meccsek'!Q$2:Q$217,0)/10)+1</f>
        <v>2</v>
      </c>
      <c r="R94" s="15">
        <f>INT(RANK('nem dontetlen meccsek'!R94,'nem dontetlen meccsek'!R$2:R$217,0)/10)+1</f>
        <v>20</v>
      </c>
      <c r="S94" s="15">
        <f>INT(RANK('nem dontetlen meccsek'!S94,'nem dontetlen meccsek'!S$2:S$217,0)/10)+1</f>
        <v>5</v>
      </c>
      <c r="T94" s="15">
        <f>INT(RANK('nem dontetlen meccsek'!T94,'nem dontetlen meccsek'!T$2:T$217,0)/10)+1</f>
        <v>22</v>
      </c>
      <c r="U94" s="15">
        <f t="shared" si="19"/>
        <v>6</v>
      </c>
      <c r="V94" s="15">
        <f t="shared" si="20"/>
        <v>3</v>
      </c>
      <c r="W94" s="15">
        <f t="shared" si="21"/>
        <v>4</v>
      </c>
      <c r="X94" s="15">
        <f t="shared" si="22"/>
        <v>6</v>
      </c>
      <c r="Y94" s="15">
        <f t="shared" si="23"/>
        <v>5</v>
      </c>
      <c r="Z94" s="15">
        <f t="shared" si="24"/>
        <v>2</v>
      </c>
      <c r="AA94" s="15">
        <f t="shared" si="25"/>
        <v>17</v>
      </c>
      <c r="AB94" s="15">
        <f t="shared" si="26"/>
        <v>20</v>
      </c>
      <c r="AC94" s="15">
        <f t="shared" si="27"/>
        <v>19</v>
      </c>
      <c r="AD94" s="15">
        <f t="shared" si="28"/>
        <v>17</v>
      </c>
      <c r="AE94" s="15">
        <f t="shared" si="29"/>
        <v>18</v>
      </c>
      <c r="AF94" s="15">
        <f t="shared" si="30"/>
        <v>21</v>
      </c>
      <c r="AG94" s="15">
        <f t="shared" si="31"/>
        <v>3</v>
      </c>
      <c r="AH94" s="15">
        <f t="shared" si="32"/>
        <v>18</v>
      </c>
      <c r="AI94" s="15">
        <f t="shared" si="33"/>
        <v>9000</v>
      </c>
      <c r="AJ94" s="15">
        <f t="shared" si="18"/>
        <v>-1</v>
      </c>
      <c r="AK94">
        <f>(szimulator!AE366-10000)/1000</f>
        <v>-0.61539999999999961</v>
      </c>
      <c r="AL94" t="b">
        <f t="shared" si="34"/>
        <v>1</v>
      </c>
    </row>
    <row r="95" spans="1:38" x14ac:dyDescent="0.25">
      <c r="A95" t="s">
        <v>12</v>
      </c>
      <c r="B95" t="s">
        <v>11</v>
      </c>
      <c r="C95">
        <v>1</v>
      </c>
      <c r="D95">
        <v>2</v>
      </c>
      <c r="E95" t="s">
        <v>308</v>
      </c>
      <c r="F95" s="15">
        <f>INT(RANK('nem dontetlen meccsek'!F95,'nem dontetlen meccsek'!F$2:F$217,0)/10)+1</f>
        <v>4</v>
      </c>
      <c r="G95" s="15">
        <f>INT(RANK('nem dontetlen meccsek'!G95,'nem dontetlen meccsek'!G$2:G$217,0)/10)+1</f>
        <v>7</v>
      </c>
      <c r="H95" s="15">
        <f>INT(RANK('nem dontetlen meccsek'!H95,'nem dontetlen meccsek'!H$2:H$217,0)/10)+1</f>
        <v>11</v>
      </c>
      <c r="I95" s="15">
        <f>INT(RANK('nem dontetlen meccsek'!I95,'nem dontetlen meccsek'!I$2:I$217,0)/10)+1</f>
        <v>5</v>
      </c>
      <c r="J95" s="15">
        <f>INT(RANK('nem dontetlen meccsek'!J95,'nem dontetlen meccsek'!J$2:J$217,0)/10)+1</f>
        <v>11</v>
      </c>
      <c r="K95" s="15">
        <f>INT(RANK('nem dontetlen meccsek'!K95,'nem dontetlen meccsek'!K$2:K$217,0)/10)+1</f>
        <v>9</v>
      </c>
      <c r="L95" s="15">
        <f>INT(RANK('nem dontetlen meccsek'!L95,'nem dontetlen meccsek'!L$2:L$217,0)/10)+1</f>
        <v>19</v>
      </c>
      <c r="M95" s="15">
        <f>INT(RANK('nem dontetlen meccsek'!M95,'nem dontetlen meccsek'!M$2:M$217,0)/10)+1</f>
        <v>17</v>
      </c>
      <c r="N95" s="15">
        <f>INT(RANK('nem dontetlen meccsek'!N95,'nem dontetlen meccsek'!N$2:N$217,0)/10)+1</f>
        <v>12</v>
      </c>
      <c r="O95" s="15">
        <f>INT(RANK('nem dontetlen meccsek'!O95,'nem dontetlen meccsek'!O$2:O$217,0)/10)+1</f>
        <v>18</v>
      </c>
      <c r="P95" s="15">
        <f>INT(RANK('nem dontetlen meccsek'!P95,'nem dontetlen meccsek'!P$2:P$217,0)/10)+1</f>
        <v>11</v>
      </c>
      <c r="Q95" s="15">
        <f>INT(RANK('nem dontetlen meccsek'!Q95,'nem dontetlen meccsek'!Q$2:Q$217,0)/10)+1</f>
        <v>14</v>
      </c>
      <c r="R95" s="15">
        <f>INT(RANK('nem dontetlen meccsek'!R95,'nem dontetlen meccsek'!R$2:R$217,0)/10)+1</f>
        <v>6</v>
      </c>
      <c r="S95" s="15">
        <f>INT(RANK('nem dontetlen meccsek'!S95,'nem dontetlen meccsek'!S$2:S$217,0)/10)+1</f>
        <v>17</v>
      </c>
      <c r="T95" s="15">
        <f>INT(RANK('nem dontetlen meccsek'!T95,'nem dontetlen meccsek'!T$2:T$217,0)/10)+1</f>
        <v>8</v>
      </c>
      <c r="U95" s="15">
        <f t="shared" si="19"/>
        <v>19</v>
      </c>
      <c r="V95" s="15">
        <f t="shared" si="20"/>
        <v>16</v>
      </c>
      <c r="W95" s="15">
        <f t="shared" si="21"/>
        <v>12</v>
      </c>
      <c r="X95" s="15">
        <f t="shared" si="22"/>
        <v>18</v>
      </c>
      <c r="Y95" s="15">
        <f t="shared" si="23"/>
        <v>12</v>
      </c>
      <c r="Z95" s="15">
        <f t="shared" si="24"/>
        <v>14</v>
      </c>
      <c r="AA95" s="15">
        <f t="shared" si="25"/>
        <v>4</v>
      </c>
      <c r="AB95" s="15">
        <f t="shared" si="26"/>
        <v>6</v>
      </c>
      <c r="AC95" s="15">
        <f t="shared" si="27"/>
        <v>11</v>
      </c>
      <c r="AD95" s="15">
        <f t="shared" si="28"/>
        <v>5</v>
      </c>
      <c r="AE95" s="15">
        <f t="shared" si="29"/>
        <v>12</v>
      </c>
      <c r="AF95" s="15">
        <f t="shared" si="30"/>
        <v>9</v>
      </c>
      <c r="AG95" s="15">
        <f t="shared" si="31"/>
        <v>17</v>
      </c>
      <c r="AH95" s="15">
        <f t="shared" si="32"/>
        <v>6</v>
      </c>
      <c r="AI95" s="15">
        <f t="shared" si="33"/>
        <v>9000</v>
      </c>
      <c r="AJ95" s="15">
        <f t="shared" si="18"/>
        <v>-1</v>
      </c>
      <c r="AK95">
        <f>(szimulator!AE367-10000)/1000</f>
        <v>0.28079999999999927</v>
      </c>
      <c r="AL95" t="b">
        <f t="shared" si="34"/>
        <v>0</v>
      </c>
    </row>
    <row r="96" spans="1:38" x14ac:dyDescent="0.25">
      <c r="A96" t="s">
        <v>7</v>
      </c>
      <c r="B96" t="s">
        <v>4</v>
      </c>
      <c r="C96">
        <v>3</v>
      </c>
      <c r="D96">
        <v>1</v>
      </c>
      <c r="E96" t="s">
        <v>309</v>
      </c>
      <c r="F96" s="15">
        <f>INT(RANK('nem dontetlen meccsek'!F96,'nem dontetlen meccsek'!F$2:F$217,0)/10)+1</f>
        <v>6</v>
      </c>
      <c r="G96" s="15">
        <f>INT(RANK('nem dontetlen meccsek'!G96,'nem dontetlen meccsek'!G$2:G$217,0)/10)+1</f>
        <v>6</v>
      </c>
      <c r="H96" s="15">
        <f>INT(RANK('nem dontetlen meccsek'!H96,'nem dontetlen meccsek'!H$2:H$217,0)/10)+1</f>
        <v>7</v>
      </c>
      <c r="I96" s="15">
        <f>INT(RANK('nem dontetlen meccsek'!I96,'nem dontetlen meccsek'!I$2:I$217,0)/10)+1</f>
        <v>4</v>
      </c>
      <c r="J96" s="15">
        <f>INT(RANK('nem dontetlen meccsek'!J96,'nem dontetlen meccsek'!J$2:J$217,0)/10)+1</f>
        <v>6</v>
      </c>
      <c r="K96" s="15">
        <f>INT(RANK('nem dontetlen meccsek'!K96,'nem dontetlen meccsek'!K$2:K$217,0)/10)+1</f>
        <v>4</v>
      </c>
      <c r="L96" s="15">
        <f>INT(RANK('nem dontetlen meccsek'!L96,'nem dontetlen meccsek'!L$2:L$217,0)/10)+1</f>
        <v>17</v>
      </c>
      <c r="M96" s="15">
        <f>INT(RANK('nem dontetlen meccsek'!M96,'nem dontetlen meccsek'!M$2:M$217,0)/10)+1</f>
        <v>18</v>
      </c>
      <c r="N96" s="15">
        <f>INT(RANK('nem dontetlen meccsek'!N96,'nem dontetlen meccsek'!N$2:N$217,0)/10)+1</f>
        <v>16</v>
      </c>
      <c r="O96" s="15">
        <f>INT(RANK('nem dontetlen meccsek'!O96,'nem dontetlen meccsek'!O$2:O$217,0)/10)+1</f>
        <v>19</v>
      </c>
      <c r="P96" s="15">
        <f>INT(RANK('nem dontetlen meccsek'!P96,'nem dontetlen meccsek'!P$2:P$217,0)/10)+1</f>
        <v>17</v>
      </c>
      <c r="Q96" s="15">
        <f>INT(RANK('nem dontetlen meccsek'!Q96,'nem dontetlen meccsek'!Q$2:Q$217,0)/10)+1</f>
        <v>19</v>
      </c>
      <c r="R96" s="15">
        <f>INT(RANK('nem dontetlen meccsek'!R96,'nem dontetlen meccsek'!R$2:R$217,0)/10)+1</f>
        <v>5</v>
      </c>
      <c r="S96" s="15">
        <f>INT(RANK('nem dontetlen meccsek'!S96,'nem dontetlen meccsek'!S$2:S$217,0)/10)+1</f>
        <v>18</v>
      </c>
      <c r="T96" s="15">
        <f>INT(RANK('nem dontetlen meccsek'!T96,'nem dontetlen meccsek'!T$2:T$217,0)/10)+1</f>
        <v>11</v>
      </c>
      <c r="U96" s="15">
        <f t="shared" si="19"/>
        <v>17</v>
      </c>
      <c r="V96" s="15">
        <f t="shared" si="20"/>
        <v>17</v>
      </c>
      <c r="W96" s="15">
        <f t="shared" si="21"/>
        <v>16</v>
      </c>
      <c r="X96" s="15">
        <f t="shared" si="22"/>
        <v>19</v>
      </c>
      <c r="Y96" s="15">
        <f t="shared" si="23"/>
        <v>17</v>
      </c>
      <c r="Z96" s="15">
        <f t="shared" si="24"/>
        <v>19</v>
      </c>
      <c r="AA96" s="15">
        <f t="shared" si="25"/>
        <v>6</v>
      </c>
      <c r="AB96" s="15">
        <f t="shared" si="26"/>
        <v>5</v>
      </c>
      <c r="AC96" s="15">
        <f t="shared" si="27"/>
        <v>7</v>
      </c>
      <c r="AD96" s="15">
        <f t="shared" si="28"/>
        <v>4</v>
      </c>
      <c r="AE96" s="15">
        <f t="shared" si="29"/>
        <v>6</v>
      </c>
      <c r="AF96" s="15">
        <f t="shared" si="30"/>
        <v>4</v>
      </c>
      <c r="AG96" s="15">
        <f t="shared" si="31"/>
        <v>18</v>
      </c>
      <c r="AH96" s="15">
        <f t="shared" si="32"/>
        <v>5</v>
      </c>
      <c r="AI96" s="15">
        <f t="shared" si="33"/>
        <v>12000</v>
      </c>
      <c r="AJ96" s="15">
        <f t="shared" si="18"/>
        <v>2</v>
      </c>
      <c r="AK96">
        <f>(szimulator!AE368-10000)/1000</f>
        <v>1.8485</v>
      </c>
      <c r="AL96" t="b">
        <f t="shared" si="34"/>
        <v>1</v>
      </c>
    </row>
    <row r="97" spans="1:38" x14ac:dyDescent="0.25">
      <c r="A97" t="s">
        <v>14</v>
      </c>
      <c r="B97" t="s">
        <v>35</v>
      </c>
      <c r="C97">
        <v>1</v>
      </c>
      <c r="D97">
        <v>2</v>
      </c>
      <c r="E97" t="s">
        <v>308</v>
      </c>
      <c r="F97" s="15">
        <f>INT(RANK('nem dontetlen meccsek'!F97,'nem dontetlen meccsek'!F$2:F$217,0)/10)+1</f>
        <v>7</v>
      </c>
      <c r="G97" s="15">
        <f>INT(RANK('nem dontetlen meccsek'!G97,'nem dontetlen meccsek'!G$2:G$217,0)/10)+1</f>
        <v>8</v>
      </c>
      <c r="H97" s="15">
        <f>INT(RANK('nem dontetlen meccsek'!H97,'nem dontetlen meccsek'!H$2:H$217,0)/10)+1</f>
        <v>8</v>
      </c>
      <c r="I97" s="15">
        <f>INT(RANK('nem dontetlen meccsek'!I97,'nem dontetlen meccsek'!I$2:I$217,0)/10)+1</f>
        <v>5</v>
      </c>
      <c r="J97" s="15">
        <f>INT(RANK('nem dontetlen meccsek'!J97,'nem dontetlen meccsek'!J$2:J$217,0)/10)+1</f>
        <v>5</v>
      </c>
      <c r="K97" s="15">
        <f>INT(RANK('nem dontetlen meccsek'!K97,'nem dontetlen meccsek'!K$2:K$217,0)/10)+1</f>
        <v>12</v>
      </c>
      <c r="L97" s="15">
        <f>INT(RANK('nem dontetlen meccsek'!L97,'nem dontetlen meccsek'!L$2:L$217,0)/10)+1</f>
        <v>16</v>
      </c>
      <c r="M97" s="15">
        <f>INT(RANK('nem dontetlen meccsek'!M97,'nem dontetlen meccsek'!M$2:M$217,0)/10)+1</f>
        <v>15</v>
      </c>
      <c r="N97" s="15">
        <f>INT(RANK('nem dontetlen meccsek'!N97,'nem dontetlen meccsek'!N$2:N$217,0)/10)+1</f>
        <v>14</v>
      </c>
      <c r="O97" s="15">
        <f>INT(RANK('nem dontetlen meccsek'!O97,'nem dontetlen meccsek'!O$2:O$217,0)/10)+1</f>
        <v>18</v>
      </c>
      <c r="P97" s="15">
        <f>INT(RANK('nem dontetlen meccsek'!P97,'nem dontetlen meccsek'!P$2:P$217,0)/10)+1</f>
        <v>18</v>
      </c>
      <c r="Q97" s="15">
        <f>INT(RANK('nem dontetlen meccsek'!Q97,'nem dontetlen meccsek'!Q$2:Q$217,0)/10)+1</f>
        <v>11</v>
      </c>
      <c r="R97" s="15">
        <f>INT(RANK('nem dontetlen meccsek'!R97,'nem dontetlen meccsek'!R$2:R$217,0)/10)+1</f>
        <v>6</v>
      </c>
      <c r="S97" s="15">
        <f>INT(RANK('nem dontetlen meccsek'!S97,'nem dontetlen meccsek'!S$2:S$217,0)/10)+1</f>
        <v>16</v>
      </c>
      <c r="T97" s="15">
        <f>INT(RANK('nem dontetlen meccsek'!T97,'nem dontetlen meccsek'!T$2:T$217,0)/10)+1</f>
        <v>6</v>
      </c>
      <c r="U97" s="15">
        <f t="shared" si="19"/>
        <v>16</v>
      </c>
      <c r="V97" s="15">
        <f t="shared" si="20"/>
        <v>15</v>
      </c>
      <c r="W97" s="15">
        <f t="shared" si="21"/>
        <v>15</v>
      </c>
      <c r="X97" s="15">
        <f t="shared" si="22"/>
        <v>18</v>
      </c>
      <c r="Y97" s="15">
        <f t="shared" si="23"/>
        <v>18</v>
      </c>
      <c r="Z97" s="15">
        <f t="shared" si="24"/>
        <v>11</v>
      </c>
      <c r="AA97" s="15">
        <f t="shared" si="25"/>
        <v>7</v>
      </c>
      <c r="AB97" s="15">
        <f t="shared" si="26"/>
        <v>8</v>
      </c>
      <c r="AC97" s="15">
        <f t="shared" si="27"/>
        <v>9</v>
      </c>
      <c r="AD97" s="15">
        <f t="shared" si="28"/>
        <v>5</v>
      </c>
      <c r="AE97" s="15">
        <f t="shared" si="29"/>
        <v>5</v>
      </c>
      <c r="AF97" s="15">
        <f t="shared" si="30"/>
        <v>12</v>
      </c>
      <c r="AG97" s="15">
        <f t="shared" si="31"/>
        <v>17</v>
      </c>
      <c r="AH97" s="15">
        <f t="shared" si="32"/>
        <v>7</v>
      </c>
      <c r="AI97" s="15">
        <f t="shared" si="33"/>
        <v>9000</v>
      </c>
      <c r="AJ97" s="15">
        <f t="shared" si="18"/>
        <v>-1</v>
      </c>
      <c r="AK97">
        <f>(szimulator!AE369-10000)/1000</f>
        <v>0.24710000000000037</v>
      </c>
      <c r="AL97" t="b">
        <f t="shared" si="34"/>
        <v>0</v>
      </c>
    </row>
    <row r="98" spans="1:38" x14ac:dyDescent="0.25">
      <c r="A98" t="s">
        <v>10</v>
      </c>
      <c r="B98" t="s">
        <v>34</v>
      </c>
      <c r="C98">
        <v>1</v>
      </c>
      <c r="D98">
        <v>0</v>
      </c>
      <c r="E98" t="s">
        <v>309</v>
      </c>
      <c r="F98" s="15">
        <f>INT(RANK('nem dontetlen meccsek'!F98,'nem dontetlen meccsek'!F$2:F$217,0)/10)+1</f>
        <v>9</v>
      </c>
      <c r="G98" s="15">
        <f>INT(RANK('nem dontetlen meccsek'!G98,'nem dontetlen meccsek'!G$2:G$217,0)/10)+1</f>
        <v>3</v>
      </c>
      <c r="H98" s="15">
        <f>INT(RANK('nem dontetlen meccsek'!H98,'nem dontetlen meccsek'!H$2:H$217,0)/10)+1</f>
        <v>3</v>
      </c>
      <c r="I98" s="15">
        <f>INT(RANK('nem dontetlen meccsek'!I98,'nem dontetlen meccsek'!I$2:I$217,0)/10)+1</f>
        <v>6</v>
      </c>
      <c r="J98" s="15">
        <f>INT(RANK('nem dontetlen meccsek'!J98,'nem dontetlen meccsek'!J$2:J$217,0)/10)+1</f>
        <v>4</v>
      </c>
      <c r="K98" s="15">
        <f>INT(RANK('nem dontetlen meccsek'!K98,'nem dontetlen meccsek'!K$2:K$217,0)/10)+1</f>
        <v>4</v>
      </c>
      <c r="L98" s="15">
        <f>INT(RANK('nem dontetlen meccsek'!L98,'nem dontetlen meccsek'!L$2:L$217,0)/10)+1</f>
        <v>14</v>
      </c>
      <c r="M98" s="15">
        <f>INT(RANK('nem dontetlen meccsek'!M98,'nem dontetlen meccsek'!M$2:M$217,0)/10)+1</f>
        <v>20</v>
      </c>
      <c r="N98" s="15">
        <f>INT(RANK('nem dontetlen meccsek'!N98,'nem dontetlen meccsek'!N$2:N$217,0)/10)+1</f>
        <v>20</v>
      </c>
      <c r="O98" s="15">
        <f>INT(RANK('nem dontetlen meccsek'!O98,'nem dontetlen meccsek'!O$2:O$217,0)/10)+1</f>
        <v>17</v>
      </c>
      <c r="P98" s="15">
        <f>INT(RANK('nem dontetlen meccsek'!P98,'nem dontetlen meccsek'!P$2:P$217,0)/10)+1</f>
        <v>19</v>
      </c>
      <c r="Q98" s="15">
        <f>INT(RANK('nem dontetlen meccsek'!Q98,'nem dontetlen meccsek'!Q$2:Q$217,0)/10)+1</f>
        <v>20</v>
      </c>
      <c r="R98" s="15">
        <f>INT(RANK('nem dontetlen meccsek'!R98,'nem dontetlen meccsek'!R$2:R$217,0)/10)+1</f>
        <v>4</v>
      </c>
      <c r="S98" s="15">
        <f>INT(RANK('nem dontetlen meccsek'!S98,'nem dontetlen meccsek'!S$2:S$217,0)/10)+1</f>
        <v>19</v>
      </c>
      <c r="T98" s="15">
        <f>INT(RANK('nem dontetlen meccsek'!T98,'nem dontetlen meccsek'!T$2:T$217,0)/10)+1</f>
        <v>10</v>
      </c>
      <c r="U98" s="15">
        <f t="shared" si="19"/>
        <v>14</v>
      </c>
      <c r="V98" s="15">
        <f t="shared" si="20"/>
        <v>20</v>
      </c>
      <c r="W98" s="15">
        <f t="shared" si="21"/>
        <v>20</v>
      </c>
      <c r="X98" s="15">
        <f t="shared" si="22"/>
        <v>17</v>
      </c>
      <c r="Y98" s="15">
        <f t="shared" si="23"/>
        <v>19</v>
      </c>
      <c r="Z98" s="15">
        <f t="shared" si="24"/>
        <v>19</v>
      </c>
      <c r="AA98" s="15">
        <f t="shared" si="25"/>
        <v>9</v>
      </c>
      <c r="AB98" s="15">
        <f t="shared" si="26"/>
        <v>3</v>
      </c>
      <c r="AC98" s="15">
        <f t="shared" si="27"/>
        <v>3</v>
      </c>
      <c r="AD98" s="15">
        <f t="shared" si="28"/>
        <v>6</v>
      </c>
      <c r="AE98" s="15">
        <f t="shared" si="29"/>
        <v>4</v>
      </c>
      <c r="AF98" s="15">
        <f t="shared" si="30"/>
        <v>3</v>
      </c>
      <c r="AG98" s="15">
        <f t="shared" si="31"/>
        <v>19</v>
      </c>
      <c r="AH98" s="15">
        <f t="shared" si="32"/>
        <v>4</v>
      </c>
      <c r="AI98" s="15">
        <f t="shared" si="33"/>
        <v>11000</v>
      </c>
      <c r="AJ98" s="15">
        <f t="shared" si="18"/>
        <v>1</v>
      </c>
      <c r="AK98">
        <f>(szimulator!AE370-10000)/1000</f>
        <v>0.78300000000000003</v>
      </c>
      <c r="AL98" t="b">
        <f t="shared" si="34"/>
        <v>1</v>
      </c>
    </row>
    <row r="99" spans="1:38" x14ac:dyDescent="0.25">
      <c r="A99" t="s">
        <v>13</v>
      </c>
      <c r="B99" t="s">
        <v>9</v>
      </c>
      <c r="C99">
        <v>0</v>
      </c>
      <c r="D99">
        <v>1</v>
      </c>
      <c r="E99" t="s">
        <v>308</v>
      </c>
      <c r="F99" s="15">
        <f>INT(RANK('nem dontetlen meccsek'!F99,'nem dontetlen meccsek'!F$2:F$217,0)/10)+1</f>
        <v>4</v>
      </c>
      <c r="G99" s="15">
        <f>INT(RANK('nem dontetlen meccsek'!G99,'nem dontetlen meccsek'!G$2:G$217,0)/10)+1</f>
        <v>4</v>
      </c>
      <c r="H99" s="15">
        <f>INT(RANK('nem dontetlen meccsek'!H99,'nem dontetlen meccsek'!H$2:H$217,0)/10)+1</f>
        <v>1</v>
      </c>
      <c r="I99" s="15">
        <f>INT(RANK('nem dontetlen meccsek'!I99,'nem dontetlen meccsek'!I$2:I$217,0)/10)+1</f>
        <v>2</v>
      </c>
      <c r="J99" s="15">
        <f>INT(RANK('nem dontetlen meccsek'!J99,'nem dontetlen meccsek'!J$2:J$217,0)/10)+1</f>
        <v>1</v>
      </c>
      <c r="K99" s="15">
        <f>INT(RANK('nem dontetlen meccsek'!K99,'nem dontetlen meccsek'!K$2:K$217,0)/10)+1</f>
        <v>5</v>
      </c>
      <c r="L99" s="15">
        <f>INT(RANK('nem dontetlen meccsek'!L99,'nem dontetlen meccsek'!L$2:L$217,0)/10)+1</f>
        <v>19</v>
      </c>
      <c r="M99" s="15">
        <f>INT(RANK('nem dontetlen meccsek'!M99,'nem dontetlen meccsek'!M$2:M$217,0)/10)+1</f>
        <v>20</v>
      </c>
      <c r="N99" s="15">
        <f>INT(RANK('nem dontetlen meccsek'!N99,'nem dontetlen meccsek'!N$2:N$217,0)/10)+1</f>
        <v>22</v>
      </c>
      <c r="O99" s="15">
        <f>INT(RANK('nem dontetlen meccsek'!O99,'nem dontetlen meccsek'!O$2:O$217,0)/10)+1</f>
        <v>21</v>
      </c>
      <c r="P99" s="15">
        <f>INT(RANK('nem dontetlen meccsek'!P99,'nem dontetlen meccsek'!P$2:P$217,0)/10)+1</f>
        <v>22</v>
      </c>
      <c r="Q99" s="15">
        <f>INT(RANK('nem dontetlen meccsek'!Q99,'nem dontetlen meccsek'!Q$2:Q$217,0)/10)+1</f>
        <v>18</v>
      </c>
      <c r="R99" s="15">
        <f>INT(RANK('nem dontetlen meccsek'!R99,'nem dontetlen meccsek'!R$2:R$217,0)/10)+1</f>
        <v>1</v>
      </c>
      <c r="S99" s="15">
        <f>INT(RANK('nem dontetlen meccsek'!S99,'nem dontetlen meccsek'!S$2:S$217,0)/10)+1</f>
        <v>20</v>
      </c>
      <c r="T99" s="15">
        <f>INT(RANK('nem dontetlen meccsek'!T99,'nem dontetlen meccsek'!T$2:T$217,0)/10)+1</f>
        <v>1</v>
      </c>
      <c r="U99" s="15">
        <f t="shared" si="19"/>
        <v>19</v>
      </c>
      <c r="V99" s="15">
        <f t="shared" si="20"/>
        <v>19</v>
      </c>
      <c r="W99" s="15">
        <f t="shared" si="21"/>
        <v>22</v>
      </c>
      <c r="X99" s="15">
        <f t="shared" si="22"/>
        <v>21</v>
      </c>
      <c r="Y99" s="15">
        <f t="shared" si="23"/>
        <v>22</v>
      </c>
      <c r="Z99" s="15">
        <f t="shared" si="24"/>
        <v>18</v>
      </c>
      <c r="AA99" s="15">
        <f t="shared" si="25"/>
        <v>4</v>
      </c>
      <c r="AB99" s="15">
        <f t="shared" si="26"/>
        <v>3</v>
      </c>
      <c r="AC99" s="15">
        <f t="shared" si="27"/>
        <v>1</v>
      </c>
      <c r="AD99" s="15">
        <f t="shared" si="28"/>
        <v>2</v>
      </c>
      <c r="AE99" s="15">
        <f t="shared" si="29"/>
        <v>1</v>
      </c>
      <c r="AF99" s="15">
        <f t="shared" si="30"/>
        <v>5</v>
      </c>
      <c r="AG99" s="15">
        <f t="shared" si="31"/>
        <v>22</v>
      </c>
      <c r="AH99" s="15">
        <f t="shared" si="32"/>
        <v>3</v>
      </c>
      <c r="AI99" s="15">
        <f t="shared" si="33"/>
        <v>9000</v>
      </c>
      <c r="AJ99" s="15">
        <f t="shared" si="18"/>
        <v>-1</v>
      </c>
      <c r="AK99">
        <f>(szimulator!AE371-10000)/1000</f>
        <v>2.1723999999999997</v>
      </c>
      <c r="AL99" t="b">
        <f t="shared" si="34"/>
        <v>0</v>
      </c>
    </row>
    <row r="100" spans="1:38" x14ac:dyDescent="0.25">
      <c r="A100" t="s">
        <v>2</v>
      </c>
      <c r="B100" t="s">
        <v>12</v>
      </c>
      <c r="C100">
        <v>1</v>
      </c>
      <c r="D100">
        <v>0</v>
      </c>
      <c r="E100" t="s">
        <v>309</v>
      </c>
      <c r="F100" s="15">
        <f>INT(RANK('nem dontetlen meccsek'!F100,'nem dontetlen meccsek'!F$2:F$217,0)/10)+1</f>
        <v>18</v>
      </c>
      <c r="G100" s="15">
        <f>INT(RANK('nem dontetlen meccsek'!G100,'nem dontetlen meccsek'!G$2:G$217,0)/10)+1</f>
        <v>20</v>
      </c>
      <c r="H100" s="15">
        <f>INT(RANK('nem dontetlen meccsek'!H100,'nem dontetlen meccsek'!H$2:H$217,0)/10)+1</f>
        <v>16</v>
      </c>
      <c r="I100" s="15">
        <f>INT(RANK('nem dontetlen meccsek'!I100,'nem dontetlen meccsek'!I$2:I$217,0)/10)+1</f>
        <v>19</v>
      </c>
      <c r="J100" s="15">
        <f>INT(RANK('nem dontetlen meccsek'!J100,'nem dontetlen meccsek'!J$2:J$217,0)/10)+1</f>
        <v>15</v>
      </c>
      <c r="K100" s="15">
        <f>INT(RANK('nem dontetlen meccsek'!K100,'nem dontetlen meccsek'!K$2:K$217,0)/10)+1</f>
        <v>18</v>
      </c>
      <c r="L100" s="15">
        <f>INT(RANK('nem dontetlen meccsek'!L100,'nem dontetlen meccsek'!L$2:L$217,0)/10)+1</f>
        <v>5</v>
      </c>
      <c r="M100" s="15">
        <f>INT(RANK('nem dontetlen meccsek'!M100,'nem dontetlen meccsek'!M$2:M$217,0)/10)+1</f>
        <v>4</v>
      </c>
      <c r="N100" s="15">
        <f>INT(RANK('nem dontetlen meccsek'!N100,'nem dontetlen meccsek'!N$2:N$217,0)/10)+1</f>
        <v>7</v>
      </c>
      <c r="O100" s="15">
        <f>INT(RANK('nem dontetlen meccsek'!O100,'nem dontetlen meccsek'!O$2:O$217,0)/10)+1</f>
        <v>3</v>
      </c>
      <c r="P100" s="15">
        <f>INT(RANK('nem dontetlen meccsek'!P100,'nem dontetlen meccsek'!P$2:P$217,0)/10)+1</f>
        <v>8</v>
      </c>
      <c r="Q100" s="15">
        <f>INT(RANK('nem dontetlen meccsek'!Q100,'nem dontetlen meccsek'!Q$2:Q$217,0)/10)+1</f>
        <v>6</v>
      </c>
      <c r="R100" s="15">
        <f>INT(RANK('nem dontetlen meccsek'!R100,'nem dontetlen meccsek'!R$2:R$217,0)/10)+1</f>
        <v>19</v>
      </c>
      <c r="S100" s="15">
        <f>INT(RANK('nem dontetlen meccsek'!S100,'nem dontetlen meccsek'!S$2:S$217,0)/10)+1</f>
        <v>5</v>
      </c>
      <c r="T100" s="15">
        <f>INT(RANK('nem dontetlen meccsek'!T100,'nem dontetlen meccsek'!T$2:T$217,0)/10)+1</f>
        <v>15</v>
      </c>
      <c r="U100" s="15">
        <f t="shared" si="19"/>
        <v>5</v>
      </c>
      <c r="V100" s="15">
        <f t="shared" si="20"/>
        <v>3</v>
      </c>
      <c r="W100" s="15">
        <f t="shared" si="21"/>
        <v>7</v>
      </c>
      <c r="X100" s="15">
        <f t="shared" si="22"/>
        <v>4</v>
      </c>
      <c r="Y100" s="15">
        <f t="shared" si="23"/>
        <v>8</v>
      </c>
      <c r="Z100" s="15">
        <f t="shared" si="24"/>
        <v>5</v>
      </c>
      <c r="AA100" s="15">
        <f t="shared" si="25"/>
        <v>18</v>
      </c>
      <c r="AB100" s="15">
        <f t="shared" si="26"/>
        <v>19</v>
      </c>
      <c r="AC100" s="15">
        <f t="shared" si="27"/>
        <v>16</v>
      </c>
      <c r="AD100" s="15">
        <f t="shared" si="28"/>
        <v>20</v>
      </c>
      <c r="AE100" s="15">
        <f t="shared" si="29"/>
        <v>15</v>
      </c>
      <c r="AF100" s="15">
        <f t="shared" si="30"/>
        <v>17</v>
      </c>
      <c r="AG100" s="15">
        <f t="shared" si="31"/>
        <v>4</v>
      </c>
      <c r="AH100" s="15">
        <f t="shared" si="32"/>
        <v>18</v>
      </c>
      <c r="AI100" s="15">
        <f t="shared" si="33"/>
        <v>11000</v>
      </c>
      <c r="AJ100" s="15">
        <f t="shared" si="18"/>
        <v>1</v>
      </c>
      <c r="AK100">
        <f>(szimulator!AE372-10000)/1000</f>
        <v>7.7999999999992728E-3</v>
      </c>
      <c r="AL100" t="b">
        <f t="shared" si="34"/>
        <v>1</v>
      </c>
    </row>
    <row r="101" spans="1:38" x14ac:dyDescent="0.25">
      <c r="A101" t="s">
        <v>14</v>
      </c>
      <c r="B101" t="s">
        <v>13</v>
      </c>
      <c r="C101">
        <v>1</v>
      </c>
      <c r="D101">
        <v>2</v>
      </c>
      <c r="E101" t="s">
        <v>308</v>
      </c>
      <c r="F101" s="15">
        <f>INT(RANK('nem dontetlen meccsek'!F101,'nem dontetlen meccsek'!F$2:F$217,0)/10)+1</f>
        <v>19</v>
      </c>
      <c r="G101" s="15">
        <f>INT(RANK('nem dontetlen meccsek'!G101,'nem dontetlen meccsek'!G$2:G$217,0)/10)+1</f>
        <v>11</v>
      </c>
      <c r="H101" s="15">
        <f>INT(RANK('nem dontetlen meccsek'!H101,'nem dontetlen meccsek'!H$2:H$217,0)/10)+1</f>
        <v>18</v>
      </c>
      <c r="I101" s="15">
        <f>INT(RANK('nem dontetlen meccsek'!I101,'nem dontetlen meccsek'!I$2:I$217,0)/10)+1</f>
        <v>17</v>
      </c>
      <c r="J101" s="15">
        <f>INT(RANK('nem dontetlen meccsek'!J101,'nem dontetlen meccsek'!J$2:J$217,0)/10)+1</f>
        <v>19</v>
      </c>
      <c r="K101" s="15">
        <f>INT(RANK('nem dontetlen meccsek'!K101,'nem dontetlen meccsek'!K$2:K$217,0)/10)+1</f>
        <v>17</v>
      </c>
      <c r="L101" s="15">
        <f>INT(RANK('nem dontetlen meccsek'!L101,'nem dontetlen meccsek'!L$2:L$217,0)/10)+1</f>
        <v>3</v>
      </c>
      <c r="M101" s="15">
        <f>INT(RANK('nem dontetlen meccsek'!M101,'nem dontetlen meccsek'!M$2:M$217,0)/10)+1</f>
        <v>12</v>
      </c>
      <c r="N101" s="15">
        <f>INT(RANK('nem dontetlen meccsek'!N101,'nem dontetlen meccsek'!N$2:N$217,0)/10)+1</f>
        <v>4</v>
      </c>
      <c r="O101" s="15">
        <f>INT(RANK('nem dontetlen meccsek'!O101,'nem dontetlen meccsek'!O$2:O$217,0)/10)+1</f>
        <v>6</v>
      </c>
      <c r="P101" s="15">
        <f>INT(RANK('nem dontetlen meccsek'!P101,'nem dontetlen meccsek'!P$2:P$217,0)/10)+1</f>
        <v>4</v>
      </c>
      <c r="Q101" s="15">
        <f>INT(RANK('nem dontetlen meccsek'!Q101,'nem dontetlen meccsek'!Q$2:Q$217,0)/10)+1</f>
        <v>6</v>
      </c>
      <c r="R101" s="15">
        <f>INT(RANK('nem dontetlen meccsek'!R101,'nem dontetlen meccsek'!R$2:R$217,0)/10)+1</f>
        <v>17</v>
      </c>
      <c r="S101" s="15">
        <f>INT(RANK('nem dontetlen meccsek'!S101,'nem dontetlen meccsek'!S$2:S$217,0)/10)+1</f>
        <v>6</v>
      </c>
      <c r="T101" s="15">
        <f>INT(RANK('nem dontetlen meccsek'!T101,'nem dontetlen meccsek'!T$2:T$217,0)/10)+1</f>
        <v>7</v>
      </c>
      <c r="U101" s="15">
        <f t="shared" si="19"/>
        <v>4</v>
      </c>
      <c r="V101" s="15">
        <f t="shared" si="20"/>
        <v>12</v>
      </c>
      <c r="W101" s="15">
        <f t="shared" si="21"/>
        <v>5</v>
      </c>
      <c r="X101" s="15">
        <f t="shared" si="22"/>
        <v>6</v>
      </c>
      <c r="Y101" s="15">
        <f t="shared" si="23"/>
        <v>4</v>
      </c>
      <c r="Z101" s="15">
        <f t="shared" si="24"/>
        <v>6</v>
      </c>
      <c r="AA101" s="15">
        <f t="shared" si="25"/>
        <v>20</v>
      </c>
      <c r="AB101" s="15">
        <f t="shared" si="26"/>
        <v>11</v>
      </c>
      <c r="AC101" s="15">
        <f t="shared" si="27"/>
        <v>19</v>
      </c>
      <c r="AD101" s="15">
        <f t="shared" si="28"/>
        <v>17</v>
      </c>
      <c r="AE101" s="15">
        <f t="shared" si="29"/>
        <v>19</v>
      </c>
      <c r="AF101" s="15">
        <f t="shared" si="30"/>
        <v>17</v>
      </c>
      <c r="AG101" s="15">
        <f t="shared" si="31"/>
        <v>6</v>
      </c>
      <c r="AH101" s="15">
        <f t="shared" si="32"/>
        <v>17</v>
      </c>
      <c r="AI101" s="15">
        <f t="shared" si="33"/>
        <v>9000</v>
      </c>
      <c r="AJ101" s="15">
        <f t="shared" si="18"/>
        <v>-1</v>
      </c>
      <c r="AK101">
        <f>(szimulator!AE373-10000)/1000</f>
        <v>-1.8128999999999997</v>
      </c>
      <c r="AL101" t="b">
        <f t="shared" si="34"/>
        <v>1</v>
      </c>
    </row>
    <row r="102" spans="1:38" x14ac:dyDescent="0.25">
      <c r="A102" t="s">
        <v>7</v>
      </c>
      <c r="B102" t="s">
        <v>10</v>
      </c>
      <c r="C102">
        <v>4</v>
      </c>
      <c r="D102">
        <v>2</v>
      </c>
      <c r="E102" t="s">
        <v>309</v>
      </c>
      <c r="F102" s="15">
        <f>INT(RANK('nem dontetlen meccsek'!F102,'nem dontetlen meccsek'!F$2:F$217,0)/10)+1</f>
        <v>2</v>
      </c>
      <c r="G102" s="15">
        <f>INT(RANK('nem dontetlen meccsek'!G102,'nem dontetlen meccsek'!G$2:G$217,0)/10)+1</f>
        <v>14</v>
      </c>
      <c r="H102" s="15">
        <f>INT(RANK('nem dontetlen meccsek'!H102,'nem dontetlen meccsek'!H$2:H$217,0)/10)+1</f>
        <v>11</v>
      </c>
      <c r="I102" s="15">
        <f>INT(RANK('nem dontetlen meccsek'!I102,'nem dontetlen meccsek'!I$2:I$217,0)/10)+1</f>
        <v>6</v>
      </c>
      <c r="J102" s="15">
        <f>INT(RANK('nem dontetlen meccsek'!J102,'nem dontetlen meccsek'!J$2:J$217,0)/10)+1</f>
        <v>11</v>
      </c>
      <c r="K102" s="15">
        <f>INT(RANK('nem dontetlen meccsek'!K102,'nem dontetlen meccsek'!K$2:K$217,0)/10)+1</f>
        <v>7</v>
      </c>
      <c r="L102" s="15">
        <f>INT(RANK('nem dontetlen meccsek'!L102,'nem dontetlen meccsek'!L$2:L$217,0)/10)+1</f>
        <v>21</v>
      </c>
      <c r="M102" s="15">
        <f>INT(RANK('nem dontetlen meccsek'!M102,'nem dontetlen meccsek'!M$2:M$217,0)/10)+1</f>
        <v>10</v>
      </c>
      <c r="N102" s="15">
        <f>INT(RANK('nem dontetlen meccsek'!N102,'nem dontetlen meccsek'!N$2:N$217,0)/10)+1</f>
        <v>11</v>
      </c>
      <c r="O102" s="15">
        <f>INT(RANK('nem dontetlen meccsek'!O102,'nem dontetlen meccsek'!O$2:O$217,0)/10)+1</f>
        <v>17</v>
      </c>
      <c r="P102" s="15">
        <f>INT(RANK('nem dontetlen meccsek'!P102,'nem dontetlen meccsek'!P$2:P$217,0)/10)+1</f>
        <v>12</v>
      </c>
      <c r="Q102" s="15">
        <f>INT(RANK('nem dontetlen meccsek'!Q102,'nem dontetlen meccsek'!Q$2:Q$217,0)/10)+1</f>
        <v>17</v>
      </c>
      <c r="R102" s="15">
        <f>INT(RANK('nem dontetlen meccsek'!R102,'nem dontetlen meccsek'!R$2:R$217,0)/10)+1</f>
        <v>7</v>
      </c>
      <c r="S102" s="15">
        <f>INT(RANK('nem dontetlen meccsek'!S102,'nem dontetlen meccsek'!S$2:S$217,0)/10)+1</f>
        <v>16</v>
      </c>
      <c r="T102" s="15">
        <f>INT(RANK('nem dontetlen meccsek'!T102,'nem dontetlen meccsek'!T$2:T$217,0)/10)+1</f>
        <v>8</v>
      </c>
      <c r="U102" s="15">
        <f t="shared" si="19"/>
        <v>21</v>
      </c>
      <c r="V102" s="15">
        <f t="shared" si="20"/>
        <v>9</v>
      </c>
      <c r="W102" s="15">
        <f t="shared" si="21"/>
        <v>12</v>
      </c>
      <c r="X102" s="15">
        <f t="shared" si="22"/>
        <v>17</v>
      </c>
      <c r="Y102" s="15">
        <f t="shared" si="23"/>
        <v>12</v>
      </c>
      <c r="Z102" s="15">
        <f t="shared" si="24"/>
        <v>16</v>
      </c>
      <c r="AA102" s="15">
        <f t="shared" si="25"/>
        <v>2</v>
      </c>
      <c r="AB102" s="15">
        <f t="shared" si="26"/>
        <v>13</v>
      </c>
      <c r="AC102" s="15">
        <f t="shared" si="27"/>
        <v>12</v>
      </c>
      <c r="AD102" s="15">
        <f t="shared" si="28"/>
        <v>6</v>
      </c>
      <c r="AE102" s="15">
        <f t="shared" si="29"/>
        <v>11</v>
      </c>
      <c r="AF102" s="15">
        <f t="shared" si="30"/>
        <v>6</v>
      </c>
      <c r="AG102" s="15">
        <f t="shared" si="31"/>
        <v>16</v>
      </c>
      <c r="AH102" s="15">
        <f t="shared" si="32"/>
        <v>7</v>
      </c>
      <c r="AI102" s="15">
        <f t="shared" si="33"/>
        <v>12000</v>
      </c>
      <c r="AJ102" s="15">
        <f t="shared" si="18"/>
        <v>2</v>
      </c>
      <c r="AK102">
        <f>(szimulator!AE374-10000)/1000</f>
        <v>0.91949999999999998</v>
      </c>
      <c r="AL102" t="b">
        <f t="shared" si="34"/>
        <v>1</v>
      </c>
    </row>
    <row r="103" spans="1:38" x14ac:dyDescent="0.25">
      <c r="A103" t="s">
        <v>6</v>
      </c>
      <c r="B103" t="s">
        <v>1</v>
      </c>
      <c r="C103">
        <v>3</v>
      </c>
      <c r="D103">
        <v>0</v>
      </c>
      <c r="E103" t="s">
        <v>309</v>
      </c>
      <c r="F103" s="15">
        <f>INT(RANK('nem dontetlen meccsek'!F103,'nem dontetlen meccsek'!F$2:F$217,0)/10)+1</f>
        <v>6</v>
      </c>
      <c r="G103" s="15">
        <f>INT(RANK('nem dontetlen meccsek'!G103,'nem dontetlen meccsek'!G$2:G$217,0)/10)+1</f>
        <v>4</v>
      </c>
      <c r="H103" s="15">
        <f>INT(RANK('nem dontetlen meccsek'!H103,'nem dontetlen meccsek'!H$2:H$217,0)/10)+1</f>
        <v>4</v>
      </c>
      <c r="I103" s="15">
        <f>INT(RANK('nem dontetlen meccsek'!I103,'nem dontetlen meccsek'!I$2:I$217,0)/10)+1</f>
        <v>2</v>
      </c>
      <c r="J103" s="15">
        <f>INT(RANK('nem dontetlen meccsek'!J103,'nem dontetlen meccsek'!J$2:J$217,0)/10)+1</f>
        <v>5</v>
      </c>
      <c r="K103" s="15">
        <f>INT(RANK('nem dontetlen meccsek'!K103,'nem dontetlen meccsek'!K$2:K$217,0)/10)+1</f>
        <v>2</v>
      </c>
      <c r="L103" s="15">
        <f>INT(RANK('nem dontetlen meccsek'!L103,'nem dontetlen meccsek'!L$2:L$217,0)/10)+1</f>
        <v>17</v>
      </c>
      <c r="M103" s="15">
        <f>INT(RANK('nem dontetlen meccsek'!M103,'nem dontetlen meccsek'!M$2:M$217,0)/10)+1</f>
        <v>20</v>
      </c>
      <c r="N103" s="15">
        <f>INT(RANK('nem dontetlen meccsek'!N103,'nem dontetlen meccsek'!N$2:N$217,0)/10)+1</f>
        <v>19</v>
      </c>
      <c r="O103" s="15">
        <f>INT(RANK('nem dontetlen meccsek'!O103,'nem dontetlen meccsek'!O$2:O$217,0)/10)+1</f>
        <v>20</v>
      </c>
      <c r="P103" s="15">
        <f>INT(RANK('nem dontetlen meccsek'!P103,'nem dontetlen meccsek'!P$2:P$217,0)/10)+1</f>
        <v>18</v>
      </c>
      <c r="Q103" s="15">
        <f>INT(RANK('nem dontetlen meccsek'!Q103,'nem dontetlen meccsek'!Q$2:Q$217,0)/10)+1</f>
        <v>22</v>
      </c>
      <c r="R103" s="15">
        <f>INT(RANK('nem dontetlen meccsek'!R103,'nem dontetlen meccsek'!R$2:R$217,0)/10)+1</f>
        <v>3</v>
      </c>
      <c r="S103" s="15">
        <f>INT(RANK('nem dontetlen meccsek'!S103,'nem dontetlen meccsek'!S$2:S$217,0)/10)+1</f>
        <v>21</v>
      </c>
      <c r="T103" s="15">
        <f>INT(RANK('nem dontetlen meccsek'!T103,'nem dontetlen meccsek'!T$2:T$217,0)/10)+1</f>
        <v>22</v>
      </c>
      <c r="U103" s="15">
        <f t="shared" si="19"/>
        <v>17</v>
      </c>
      <c r="V103" s="15">
        <f t="shared" si="20"/>
        <v>19</v>
      </c>
      <c r="W103" s="15">
        <f t="shared" si="21"/>
        <v>19</v>
      </c>
      <c r="X103" s="15">
        <f t="shared" si="22"/>
        <v>21</v>
      </c>
      <c r="Y103" s="15">
        <f t="shared" si="23"/>
        <v>18</v>
      </c>
      <c r="Z103" s="15">
        <f t="shared" si="24"/>
        <v>21</v>
      </c>
      <c r="AA103" s="15">
        <f t="shared" si="25"/>
        <v>6</v>
      </c>
      <c r="AB103" s="15">
        <f t="shared" si="26"/>
        <v>3</v>
      </c>
      <c r="AC103" s="15">
        <f t="shared" si="27"/>
        <v>4</v>
      </c>
      <c r="AD103" s="15">
        <f t="shared" si="28"/>
        <v>3</v>
      </c>
      <c r="AE103" s="15">
        <f t="shared" si="29"/>
        <v>5</v>
      </c>
      <c r="AF103" s="15">
        <f t="shared" si="30"/>
        <v>1</v>
      </c>
      <c r="AG103" s="15">
        <f t="shared" si="31"/>
        <v>20</v>
      </c>
      <c r="AH103" s="15">
        <f t="shared" si="32"/>
        <v>2</v>
      </c>
      <c r="AI103" s="15">
        <f t="shared" si="33"/>
        <v>13000</v>
      </c>
      <c r="AJ103" s="15">
        <f t="shared" si="18"/>
        <v>3</v>
      </c>
      <c r="AK103">
        <f>(szimulator!AE375-10000)/1000</f>
        <v>1.8276000000000003</v>
      </c>
      <c r="AL103" t="b">
        <f t="shared" si="34"/>
        <v>1</v>
      </c>
    </row>
    <row r="104" spans="1:38" x14ac:dyDescent="0.25">
      <c r="A104" t="s">
        <v>36</v>
      </c>
      <c r="B104" t="s">
        <v>0</v>
      </c>
      <c r="C104">
        <v>1</v>
      </c>
      <c r="D104">
        <v>4</v>
      </c>
      <c r="E104" t="s">
        <v>308</v>
      </c>
      <c r="F104" s="15">
        <f>INT(RANK('nem dontetlen meccsek'!F104,'nem dontetlen meccsek'!F$2:F$217,0)/10)+1</f>
        <v>22</v>
      </c>
      <c r="G104" s="15">
        <f>INT(RANK('nem dontetlen meccsek'!G104,'nem dontetlen meccsek'!G$2:G$217,0)/10)+1</f>
        <v>22</v>
      </c>
      <c r="H104" s="15">
        <f>INT(RANK('nem dontetlen meccsek'!H104,'nem dontetlen meccsek'!H$2:H$217,0)/10)+1</f>
        <v>22</v>
      </c>
      <c r="I104" s="15">
        <f>INT(RANK('nem dontetlen meccsek'!I104,'nem dontetlen meccsek'!I$2:I$217,0)/10)+1</f>
        <v>22</v>
      </c>
      <c r="J104" s="15">
        <f>INT(RANK('nem dontetlen meccsek'!J104,'nem dontetlen meccsek'!J$2:J$217,0)/10)+1</f>
        <v>22</v>
      </c>
      <c r="K104" s="15">
        <f>INT(RANK('nem dontetlen meccsek'!K104,'nem dontetlen meccsek'!K$2:K$217,0)/10)+1</f>
        <v>22</v>
      </c>
      <c r="L104" s="15">
        <f>INT(RANK('nem dontetlen meccsek'!L104,'nem dontetlen meccsek'!L$2:L$217,0)/10)+1</f>
        <v>1</v>
      </c>
      <c r="M104" s="15">
        <f>INT(RANK('nem dontetlen meccsek'!M104,'nem dontetlen meccsek'!M$2:M$217,0)/10)+1</f>
        <v>2</v>
      </c>
      <c r="N104" s="15">
        <f>INT(RANK('nem dontetlen meccsek'!N104,'nem dontetlen meccsek'!N$2:N$217,0)/10)+1</f>
        <v>1</v>
      </c>
      <c r="O104" s="15">
        <f>INT(RANK('nem dontetlen meccsek'!O104,'nem dontetlen meccsek'!O$2:O$217,0)/10)+1</f>
        <v>1</v>
      </c>
      <c r="P104" s="15">
        <f>INT(RANK('nem dontetlen meccsek'!P104,'nem dontetlen meccsek'!P$2:P$217,0)/10)+1</f>
        <v>1</v>
      </c>
      <c r="Q104" s="15">
        <f>INT(RANK('nem dontetlen meccsek'!Q104,'nem dontetlen meccsek'!Q$2:Q$217,0)/10)+1</f>
        <v>1</v>
      </c>
      <c r="R104" s="15">
        <f>INT(RANK('nem dontetlen meccsek'!R104,'nem dontetlen meccsek'!R$2:R$217,0)/10)+1</f>
        <v>22</v>
      </c>
      <c r="S104" s="15">
        <f>INT(RANK('nem dontetlen meccsek'!S104,'nem dontetlen meccsek'!S$2:S$217,0)/10)+1</f>
        <v>1</v>
      </c>
      <c r="T104" s="15">
        <f>INT(RANK('nem dontetlen meccsek'!T104,'nem dontetlen meccsek'!T$2:T$217,0)/10)+1</f>
        <v>18</v>
      </c>
      <c r="U104" s="15">
        <f t="shared" si="19"/>
        <v>1</v>
      </c>
      <c r="V104" s="15">
        <f t="shared" si="20"/>
        <v>1</v>
      </c>
      <c r="W104" s="15">
        <f t="shared" si="21"/>
        <v>1</v>
      </c>
      <c r="X104" s="15">
        <f t="shared" si="22"/>
        <v>1</v>
      </c>
      <c r="Y104" s="15">
        <f t="shared" si="23"/>
        <v>1</v>
      </c>
      <c r="Z104" s="15">
        <f t="shared" si="24"/>
        <v>1</v>
      </c>
      <c r="AA104" s="15">
        <f t="shared" si="25"/>
        <v>22</v>
      </c>
      <c r="AB104" s="15">
        <f t="shared" si="26"/>
        <v>21</v>
      </c>
      <c r="AC104" s="15">
        <f t="shared" si="27"/>
        <v>22</v>
      </c>
      <c r="AD104" s="15">
        <f t="shared" si="28"/>
        <v>22</v>
      </c>
      <c r="AE104" s="15">
        <f t="shared" si="29"/>
        <v>22</v>
      </c>
      <c r="AF104" s="15">
        <f t="shared" si="30"/>
        <v>22</v>
      </c>
      <c r="AG104" s="15">
        <f t="shared" si="31"/>
        <v>1</v>
      </c>
      <c r="AH104" s="15">
        <f t="shared" si="32"/>
        <v>22</v>
      </c>
      <c r="AI104" s="15">
        <f t="shared" si="33"/>
        <v>7000</v>
      </c>
      <c r="AJ104" s="15">
        <f t="shared" si="18"/>
        <v>-3</v>
      </c>
      <c r="AK104">
        <f>(szimulator!AE376-10000)/1000</f>
        <v>-7.1299999999999267E-2</v>
      </c>
      <c r="AL104" t="b">
        <f t="shared" si="34"/>
        <v>1</v>
      </c>
    </row>
    <row r="105" spans="1:38" x14ac:dyDescent="0.25">
      <c r="A105" t="s">
        <v>34</v>
      </c>
      <c r="B105" t="s">
        <v>33</v>
      </c>
      <c r="C105">
        <v>3</v>
      </c>
      <c r="D105">
        <v>2</v>
      </c>
      <c r="E105" t="s">
        <v>309</v>
      </c>
      <c r="F105" s="15">
        <f>INT(RANK('nem dontetlen meccsek'!F105,'nem dontetlen meccsek'!F$2:F$217,0)/10)+1</f>
        <v>17</v>
      </c>
      <c r="G105" s="15">
        <f>INT(RANK('nem dontetlen meccsek'!G105,'nem dontetlen meccsek'!G$2:G$217,0)/10)+1</f>
        <v>21</v>
      </c>
      <c r="H105" s="15">
        <f>INT(RANK('nem dontetlen meccsek'!H105,'nem dontetlen meccsek'!H$2:H$217,0)/10)+1</f>
        <v>18</v>
      </c>
      <c r="I105" s="15">
        <f>INT(RANK('nem dontetlen meccsek'!I105,'nem dontetlen meccsek'!I$2:I$217,0)/10)+1</f>
        <v>18</v>
      </c>
      <c r="J105" s="15">
        <f>INT(RANK('nem dontetlen meccsek'!J105,'nem dontetlen meccsek'!J$2:J$217,0)/10)+1</f>
        <v>17</v>
      </c>
      <c r="K105" s="15">
        <f>INT(RANK('nem dontetlen meccsek'!K105,'nem dontetlen meccsek'!K$2:K$217,0)/10)+1</f>
        <v>19</v>
      </c>
      <c r="L105" s="15">
        <f>INT(RANK('nem dontetlen meccsek'!L105,'nem dontetlen meccsek'!L$2:L$217,0)/10)+1</f>
        <v>6</v>
      </c>
      <c r="M105" s="15">
        <f>INT(RANK('nem dontetlen meccsek'!M105,'nem dontetlen meccsek'!M$2:M$217,0)/10)+1</f>
        <v>2</v>
      </c>
      <c r="N105" s="15">
        <f>INT(RANK('nem dontetlen meccsek'!N105,'nem dontetlen meccsek'!N$2:N$217,0)/10)+1</f>
        <v>5</v>
      </c>
      <c r="O105" s="15">
        <f>INT(RANK('nem dontetlen meccsek'!O105,'nem dontetlen meccsek'!O$2:O$217,0)/10)+1</f>
        <v>5</v>
      </c>
      <c r="P105" s="15">
        <f>INT(RANK('nem dontetlen meccsek'!P105,'nem dontetlen meccsek'!P$2:P$217,0)/10)+1</f>
        <v>6</v>
      </c>
      <c r="Q105" s="15">
        <f>INT(RANK('nem dontetlen meccsek'!Q105,'nem dontetlen meccsek'!Q$2:Q$217,0)/10)+1</f>
        <v>4</v>
      </c>
      <c r="R105" s="15">
        <f>INT(RANK('nem dontetlen meccsek'!R105,'nem dontetlen meccsek'!R$2:R$217,0)/10)+1</f>
        <v>19</v>
      </c>
      <c r="S105" s="15">
        <f>INT(RANK('nem dontetlen meccsek'!S105,'nem dontetlen meccsek'!S$2:S$217,0)/10)+1</f>
        <v>5</v>
      </c>
      <c r="T105" s="15">
        <f>INT(RANK('nem dontetlen meccsek'!T105,'nem dontetlen meccsek'!T$2:T$217,0)/10)+1</f>
        <v>20</v>
      </c>
      <c r="U105" s="15">
        <f t="shared" si="19"/>
        <v>6</v>
      </c>
      <c r="V105" s="15">
        <f t="shared" si="20"/>
        <v>2</v>
      </c>
      <c r="W105" s="15">
        <f t="shared" si="21"/>
        <v>5</v>
      </c>
      <c r="X105" s="15">
        <f t="shared" si="22"/>
        <v>5</v>
      </c>
      <c r="Y105" s="15">
        <f t="shared" si="23"/>
        <v>6</v>
      </c>
      <c r="Z105" s="15">
        <f t="shared" si="24"/>
        <v>4</v>
      </c>
      <c r="AA105" s="15">
        <f t="shared" si="25"/>
        <v>17</v>
      </c>
      <c r="AB105" s="15">
        <f t="shared" si="26"/>
        <v>21</v>
      </c>
      <c r="AC105" s="15">
        <f t="shared" si="27"/>
        <v>18</v>
      </c>
      <c r="AD105" s="15">
        <f t="shared" si="28"/>
        <v>18</v>
      </c>
      <c r="AE105" s="15">
        <f t="shared" si="29"/>
        <v>17</v>
      </c>
      <c r="AF105" s="15">
        <f t="shared" si="30"/>
        <v>19</v>
      </c>
      <c r="AG105" s="15">
        <f t="shared" si="31"/>
        <v>4</v>
      </c>
      <c r="AH105" s="15">
        <f t="shared" si="32"/>
        <v>18</v>
      </c>
      <c r="AI105" s="15">
        <f t="shared" si="33"/>
        <v>11000</v>
      </c>
      <c r="AJ105" s="15">
        <f t="shared" si="18"/>
        <v>1</v>
      </c>
      <c r="AK105">
        <f>(szimulator!AE377-10000)/1000</f>
        <v>6.8999999999996365E-3</v>
      </c>
      <c r="AL105" t="b">
        <f t="shared" si="34"/>
        <v>1</v>
      </c>
    </row>
    <row r="106" spans="1:38" x14ac:dyDescent="0.25">
      <c r="A106" t="s">
        <v>5</v>
      </c>
      <c r="B106" t="s">
        <v>2</v>
      </c>
      <c r="C106">
        <v>0</v>
      </c>
      <c r="D106">
        <v>1</v>
      </c>
      <c r="E106" t="s">
        <v>308</v>
      </c>
      <c r="F106" s="15">
        <f>INT(RANK('nem dontetlen meccsek'!F106,'nem dontetlen meccsek'!F$2:F$217,0)/10)+1</f>
        <v>16</v>
      </c>
      <c r="G106" s="15">
        <f>INT(RANK('nem dontetlen meccsek'!G106,'nem dontetlen meccsek'!G$2:G$217,0)/10)+1</f>
        <v>8</v>
      </c>
      <c r="H106" s="15">
        <f>INT(RANK('nem dontetlen meccsek'!H106,'nem dontetlen meccsek'!H$2:H$217,0)/10)+1</f>
        <v>14</v>
      </c>
      <c r="I106" s="15">
        <f>INT(RANK('nem dontetlen meccsek'!I106,'nem dontetlen meccsek'!I$2:I$217,0)/10)+1</f>
        <v>11</v>
      </c>
      <c r="J106" s="15">
        <f>INT(RANK('nem dontetlen meccsek'!J106,'nem dontetlen meccsek'!J$2:J$217,0)/10)+1</f>
        <v>15</v>
      </c>
      <c r="K106" s="15">
        <f>INT(RANK('nem dontetlen meccsek'!K106,'nem dontetlen meccsek'!K$2:K$217,0)/10)+1</f>
        <v>10</v>
      </c>
      <c r="L106" s="15">
        <f>INT(RANK('nem dontetlen meccsek'!L106,'nem dontetlen meccsek'!L$2:L$217,0)/10)+1</f>
        <v>7</v>
      </c>
      <c r="M106" s="15">
        <f>INT(RANK('nem dontetlen meccsek'!M106,'nem dontetlen meccsek'!M$2:M$217,0)/10)+1</f>
        <v>16</v>
      </c>
      <c r="N106" s="15">
        <f>INT(RANK('nem dontetlen meccsek'!N106,'nem dontetlen meccsek'!N$2:N$217,0)/10)+1</f>
        <v>9</v>
      </c>
      <c r="O106" s="15">
        <f>INT(RANK('nem dontetlen meccsek'!O106,'nem dontetlen meccsek'!O$2:O$217,0)/10)+1</f>
        <v>12</v>
      </c>
      <c r="P106" s="15">
        <f>INT(RANK('nem dontetlen meccsek'!P106,'nem dontetlen meccsek'!P$2:P$217,0)/10)+1</f>
        <v>8</v>
      </c>
      <c r="Q106" s="15">
        <f>INT(RANK('nem dontetlen meccsek'!Q106,'nem dontetlen meccsek'!Q$2:Q$217,0)/10)+1</f>
        <v>13</v>
      </c>
      <c r="R106" s="15">
        <f>INT(RANK('nem dontetlen meccsek'!R106,'nem dontetlen meccsek'!R$2:R$217,0)/10)+1</f>
        <v>12</v>
      </c>
      <c r="S106" s="15">
        <f>INT(RANK('nem dontetlen meccsek'!S106,'nem dontetlen meccsek'!S$2:S$217,0)/10)+1</f>
        <v>11</v>
      </c>
      <c r="T106" s="15">
        <f>INT(RANK('nem dontetlen meccsek'!T106,'nem dontetlen meccsek'!T$2:T$217,0)/10)+1</f>
        <v>15</v>
      </c>
      <c r="U106" s="15">
        <f t="shared" si="19"/>
        <v>7</v>
      </c>
      <c r="V106" s="15">
        <f t="shared" si="20"/>
        <v>15</v>
      </c>
      <c r="W106" s="15">
        <f t="shared" si="21"/>
        <v>9</v>
      </c>
      <c r="X106" s="15">
        <f t="shared" si="22"/>
        <v>12</v>
      </c>
      <c r="Y106" s="15">
        <f t="shared" si="23"/>
        <v>8</v>
      </c>
      <c r="Z106" s="15">
        <f t="shared" si="24"/>
        <v>13</v>
      </c>
      <c r="AA106" s="15">
        <f t="shared" si="25"/>
        <v>16</v>
      </c>
      <c r="AB106" s="15">
        <f t="shared" si="26"/>
        <v>7</v>
      </c>
      <c r="AC106" s="15">
        <f t="shared" si="27"/>
        <v>14</v>
      </c>
      <c r="AD106" s="15">
        <f t="shared" si="28"/>
        <v>11</v>
      </c>
      <c r="AE106" s="15">
        <f t="shared" si="29"/>
        <v>15</v>
      </c>
      <c r="AF106" s="15">
        <f t="shared" si="30"/>
        <v>10</v>
      </c>
      <c r="AG106" s="15">
        <f t="shared" si="31"/>
        <v>11</v>
      </c>
      <c r="AH106" s="15">
        <f t="shared" si="32"/>
        <v>12</v>
      </c>
      <c r="AI106" s="15">
        <f t="shared" si="33"/>
        <v>9000</v>
      </c>
      <c r="AJ106" s="15">
        <f t="shared" si="18"/>
        <v>-1</v>
      </c>
      <c r="AK106">
        <f>(szimulator!AE378-10000)/1000</f>
        <v>0.77029999999999932</v>
      </c>
      <c r="AL106" t="b">
        <f t="shared" si="34"/>
        <v>0</v>
      </c>
    </row>
    <row r="107" spans="1:38" x14ac:dyDescent="0.25">
      <c r="A107" t="s">
        <v>3</v>
      </c>
      <c r="B107" t="s">
        <v>32</v>
      </c>
      <c r="C107">
        <v>1</v>
      </c>
      <c r="D107">
        <v>2</v>
      </c>
      <c r="E107" t="s">
        <v>308</v>
      </c>
      <c r="F107" s="15">
        <f>INT(RANK('nem dontetlen meccsek'!F107,'nem dontetlen meccsek'!F$2:F$217,0)/10)+1</f>
        <v>19</v>
      </c>
      <c r="G107" s="15">
        <f>INT(RANK('nem dontetlen meccsek'!G107,'nem dontetlen meccsek'!G$2:G$217,0)/10)+1</f>
        <v>19</v>
      </c>
      <c r="H107" s="15">
        <f>INT(RANK('nem dontetlen meccsek'!H107,'nem dontetlen meccsek'!H$2:H$217,0)/10)+1</f>
        <v>20</v>
      </c>
      <c r="I107" s="15">
        <f>INT(RANK('nem dontetlen meccsek'!I107,'nem dontetlen meccsek'!I$2:I$217,0)/10)+1</f>
        <v>18</v>
      </c>
      <c r="J107" s="15">
        <f>INT(RANK('nem dontetlen meccsek'!J107,'nem dontetlen meccsek'!J$2:J$217,0)/10)+1</f>
        <v>21</v>
      </c>
      <c r="K107" s="15">
        <f>INT(RANK('nem dontetlen meccsek'!K107,'nem dontetlen meccsek'!K$2:K$217,0)/10)+1</f>
        <v>17</v>
      </c>
      <c r="L107" s="15">
        <f>INT(RANK('nem dontetlen meccsek'!L107,'nem dontetlen meccsek'!L$2:L$217,0)/10)+1</f>
        <v>4</v>
      </c>
      <c r="M107" s="15">
        <f>INT(RANK('nem dontetlen meccsek'!M107,'nem dontetlen meccsek'!M$2:M$217,0)/10)+1</f>
        <v>5</v>
      </c>
      <c r="N107" s="15">
        <f>INT(RANK('nem dontetlen meccsek'!N107,'nem dontetlen meccsek'!N$2:N$217,0)/10)+1</f>
        <v>2</v>
      </c>
      <c r="O107" s="15">
        <f>INT(RANK('nem dontetlen meccsek'!O107,'nem dontetlen meccsek'!O$2:O$217,0)/10)+1</f>
        <v>4</v>
      </c>
      <c r="P107" s="15">
        <f>INT(RANK('nem dontetlen meccsek'!P107,'nem dontetlen meccsek'!P$2:P$217,0)/10)+1</f>
        <v>2</v>
      </c>
      <c r="Q107" s="15">
        <f>INT(RANK('nem dontetlen meccsek'!Q107,'nem dontetlen meccsek'!Q$2:Q$217,0)/10)+1</f>
        <v>6</v>
      </c>
      <c r="R107" s="15">
        <f>INT(RANK('nem dontetlen meccsek'!R107,'nem dontetlen meccsek'!R$2:R$217,0)/10)+1</f>
        <v>19</v>
      </c>
      <c r="S107" s="15">
        <f>INT(RANK('nem dontetlen meccsek'!S107,'nem dontetlen meccsek'!S$2:S$217,0)/10)+1</f>
        <v>3</v>
      </c>
      <c r="T107" s="15">
        <f>INT(RANK('nem dontetlen meccsek'!T107,'nem dontetlen meccsek'!T$2:T$217,0)/10)+1</f>
        <v>3</v>
      </c>
      <c r="U107" s="15">
        <f t="shared" si="19"/>
        <v>4</v>
      </c>
      <c r="V107" s="15">
        <f t="shared" si="20"/>
        <v>4</v>
      </c>
      <c r="W107" s="15">
        <f t="shared" si="21"/>
        <v>3</v>
      </c>
      <c r="X107" s="15">
        <f t="shared" si="22"/>
        <v>5</v>
      </c>
      <c r="Y107" s="15">
        <f t="shared" si="23"/>
        <v>2</v>
      </c>
      <c r="Z107" s="15">
        <f t="shared" si="24"/>
        <v>6</v>
      </c>
      <c r="AA107" s="15">
        <f t="shared" si="25"/>
        <v>19</v>
      </c>
      <c r="AB107" s="15">
        <f t="shared" si="26"/>
        <v>18</v>
      </c>
      <c r="AC107" s="15">
        <f t="shared" si="27"/>
        <v>21</v>
      </c>
      <c r="AD107" s="15">
        <f t="shared" si="28"/>
        <v>19</v>
      </c>
      <c r="AE107" s="15">
        <f t="shared" si="29"/>
        <v>21</v>
      </c>
      <c r="AF107" s="15">
        <f t="shared" si="30"/>
        <v>17</v>
      </c>
      <c r="AG107" s="15">
        <f t="shared" si="31"/>
        <v>4</v>
      </c>
      <c r="AH107" s="15">
        <f t="shared" si="32"/>
        <v>20</v>
      </c>
      <c r="AI107" s="15">
        <f t="shared" si="33"/>
        <v>9000</v>
      </c>
      <c r="AJ107" s="15">
        <f t="shared" si="18"/>
        <v>-1</v>
      </c>
      <c r="AK107">
        <f>(szimulator!AE379-10000)/1000</f>
        <v>-0.59910000000000041</v>
      </c>
      <c r="AL107" t="b">
        <f t="shared" si="34"/>
        <v>1</v>
      </c>
    </row>
    <row r="108" spans="1:38" x14ac:dyDescent="0.25">
      <c r="A108" t="s">
        <v>4</v>
      </c>
      <c r="B108" t="s">
        <v>5</v>
      </c>
      <c r="C108">
        <v>1</v>
      </c>
      <c r="D108">
        <v>0</v>
      </c>
      <c r="E108" t="s">
        <v>309</v>
      </c>
      <c r="F108" s="15">
        <f>INT(RANK('nem dontetlen meccsek'!F108,'nem dontetlen meccsek'!F$2:F$217,0)/10)+1</f>
        <v>4</v>
      </c>
      <c r="G108" s="15">
        <f>INT(RANK('nem dontetlen meccsek'!G108,'nem dontetlen meccsek'!G$2:G$217,0)/10)+1</f>
        <v>17</v>
      </c>
      <c r="H108" s="15">
        <f>INT(RANK('nem dontetlen meccsek'!H108,'nem dontetlen meccsek'!H$2:H$217,0)/10)+1</f>
        <v>7</v>
      </c>
      <c r="I108" s="15">
        <f>INT(RANK('nem dontetlen meccsek'!I108,'nem dontetlen meccsek'!I$2:I$217,0)/10)+1</f>
        <v>11</v>
      </c>
      <c r="J108" s="15">
        <f>INT(RANK('nem dontetlen meccsek'!J108,'nem dontetlen meccsek'!J$2:J$217,0)/10)+1</f>
        <v>8</v>
      </c>
      <c r="K108" s="15">
        <f>INT(RANK('nem dontetlen meccsek'!K108,'nem dontetlen meccsek'!K$2:K$217,0)/10)+1</f>
        <v>8</v>
      </c>
      <c r="L108" s="15">
        <f>INT(RANK('nem dontetlen meccsek'!L108,'nem dontetlen meccsek'!L$2:L$217,0)/10)+1</f>
        <v>18</v>
      </c>
      <c r="M108" s="15">
        <f>INT(RANK('nem dontetlen meccsek'!M108,'nem dontetlen meccsek'!M$2:M$217,0)/10)+1</f>
        <v>6</v>
      </c>
      <c r="N108" s="15">
        <f>INT(RANK('nem dontetlen meccsek'!N108,'nem dontetlen meccsek'!N$2:N$217,0)/10)+1</f>
        <v>15</v>
      </c>
      <c r="O108" s="15">
        <f>INT(RANK('nem dontetlen meccsek'!O108,'nem dontetlen meccsek'!O$2:O$217,0)/10)+1</f>
        <v>12</v>
      </c>
      <c r="P108" s="15">
        <f>INT(RANK('nem dontetlen meccsek'!P108,'nem dontetlen meccsek'!P$2:P$217,0)/10)+1</f>
        <v>14</v>
      </c>
      <c r="Q108" s="15">
        <f>INT(RANK('nem dontetlen meccsek'!Q108,'nem dontetlen meccsek'!Q$2:Q$217,0)/10)+1</f>
        <v>15</v>
      </c>
      <c r="R108" s="15">
        <f>INT(RANK('nem dontetlen meccsek'!R108,'nem dontetlen meccsek'!R$2:R$217,0)/10)+1</f>
        <v>10</v>
      </c>
      <c r="S108" s="15">
        <f>INT(RANK('nem dontetlen meccsek'!S108,'nem dontetlen meccsek'!S$2:S$217,0)/10)+1</f>
        <v>13</v>
      </c>
      <c r="T108" s="15">
        <f>INT(RANK('nem dontetlen meccsek'!T108,'nem dontetlen meccsek'!T$2:T$217,0)/10)+1</f>
        <v>11</v>
      </c>
      <c r="U108" s="15">
        <f t="shared" si="19"/>
        <v>19</v>
      </c>
      <c r="V108" s="15">
        <f t="shared" si="20"/>
        <v>6</v>
      </c>
      <c r="W108" s="15">
        <f t="shared" si="21"/>
        <v>16</v>
      </c>
      <c r="X108" s="15">
        <f t="shared" si="22"/>
        <v>12</v>
      </c>
      <c r="Y108" s="15">
        <f t="shared" si="23"/>
        <v>15</v>
      </c>
      <c r="Z108" s="15">
        <f t="shared" si="24"/>
        <v>15</v>
      </c>
      <c r="AA108" s="15">
        <f t="shared" si="25"/>
        <v>5</v>
      </c>
      <c r="AB108" s="15">
        <f t="shared" si="26"/>
        <v>17</v>
      </c>
      <c r="AC108" s="15">
        <f t="shared" si="27"/>
        <v>8</v>
      </c>
      <c r="AD108" s="15">
        <f t="shared" si="28"/>
        <v>11</v>
      </c>
      <c r="AE108" s="15">
        <f t="shared" si="29"/>
        <v>9</v>
      </c>
      <c r="AF108" s="15">
        <f t="shared" si="30"/>
        <v>8</v>
      </c>
      <c r="AG108" s="15">
        <f t="shared" si="31"/>
        <v>13</v>
      </c>
      <c r="AH108" s="15">
        <f t="shared" si="32"/>
        <v>10</v>
      </c>
      <c r="AI108" s="15">
        <f t="shared" si="33"/>
        <v>11000</v>
      </c>
      <c r="AJ108" s="15">
        <f t="shared" si="18"/>
        <v>1</v>
      </c>
      <c r="AK108">
        <f>(szimulator!AE380-10000)/1000</f>
        <v>0.67110000000000036</v>
      </c>
      <c r="AL108" t="b">
        <f t="shared" si="34"/>
        <v>1</v>
      </c>
    </row>
    <row r="109" spans="1:38" x14ac:dyDescent="0.25">
      <c r="A109" t="s">
        <v>36</v>
      </c>
      <c r="B109" t="s">
        <v>4</v>
      </c>
      <c r="C109">
        <v>2</v>
      </c>
      <c r="D109">
        <v>1</v>
      </c>
      <c r="E109" t="s">
        <v>309</v>
      </c>
      <c r="F109" s="15">
        <f>INT(RANK('nem dontetlen meccsek'!F109,'nem dontetlen meccsek'!F$2:F$217,0)/10)+1</f>
        <v>20</v>
      </c>
      <c r="G109" s="15">
        <f>INT(RANK('nem dontetlen meccsek'!G109,'nem dontetlen meccsek'!G$2:G$217,0)/10)+1</f>
        <v>16</v>
      </c>
      <c r="H109" s="15">
        <f>INT(RANK('nem dontetlen meccsek'!H109,'nem dontetlen meccsek'!H$2:H$217,0)/10)+1</f>
        <v>19</v>
      </c>
      <c r="I109" s="15">
        <f>INT(RANK('nem dontetlen meccsek'!I109,'nem dontetlen meccsek'!I$2:I$217,0)/10)+1</f>
        <v>17</v>
      </c>
      <c r="J109" s="15">
        <f>INT(RANK('nem dontetlen meccsek'!J109,'nem dontetlen meccsek'!J$2:J$217,0)/10)+1</f>
        <v>18</v>
      </c>
      <c r="K109" s="15">
        <f>INT(RANK('nem dontetlen meccsek'!K109,'nem dontetlen meccsek'!K$2:K$217,0)/10)+1</f>
        <v>19</v>
      </c>
      <c r="L109" s="15">
        <f>INT(RANK('nem dontetlen meccsek'!L109,'nem dontetlen meccsek'!L$2:L$217,0)/10)+1</f>
        <v>3</v>
      </c>
      <c r="M109" s="15">
        <f>INT(RANK('nem dontetlen meccsek'!M109,'nem dontetlen meccsek'!M$2:M$217,0)/10)+1</f>
        <v>7</v>
      </c>
      <c r="N109" s="15">
        <f>INT(RANK('nem dontetlen meccsek'!N109,'nem dontetlen meccsek'!N$2:N$217,0)/10)+1</f>
        <v>3</v>
      </c>
      <c r="O109" s="15">
        <f>INT(RANK('nem dontetlen meccsek'!O109,'nem dontetlen meccsek'!O$2:O$217,0)/10)+1</f>
        <v>6</v>
      </c>
      <c r="P109" s="15">
        <f>INT(RANK('nem dontetlen meccsek'!P109,'nem dontetlen meccsek'!P$2:P$217,0)/10)+1</f>
        <v>5</v>
      </c>
      <c r="Q109" s="15">
        <f>INT(RANK('nem dontetlen meccsek'!Q109,'nem dontetlen meccsek'!Q$2:Q$217,0)/10)+1</f>
        <v>4</v>
      </c>
      <c r="R109" s="15">
        <f>INT(RANK('nem dontetlen meccsek'!R109,'nem dontetlen meccsek'!R$2:R$217,0)/10)+1</f>
        <v>18</v>
      </c>
      <c r="S109" s="15">
        <f>INT(RANK('nem dontetlen meccsek'!S109,'nem dontetlen meccsek'!S$2:S$217,0)/10)+1</f>
        <v>5</v>
      </c>
      <c r="T109" s="15">
        <f>INT(RANK('nem dontetlen meccsek'!T109,'nem dontetlen meccsek'!T$2:T$217,0)/10)+1</f>
        <v>13</v>
      </c>
      <c r="U109" s="15">
        <f t="shared" si="19"/>
        <v>3</v>
      </c>
      <c r="V109" s="15">
        <f t="shared" si="20"/>
        <v>7</v>
      </c>
      <c r="W109" s="15">
        <f t="shared" si="21"/>
        <v>4</v>
      </c>
      <c r="X109" s="15">
        <f t="shared" si="22"/>
        <v>6</v>
      </c>
      <c r="Y109" s="15">
        <f t="shared" si="23"/>
        <v>5</v>
      </c>
      <c r="Z109" s="15">
        <f t="shared" si="24"/>
        <v>4</v>
      </c>
      <c r="AA109" s="15">
        <f t="shared" si="25"/>
        <v>20</v>
      </c>
      <c r="AB109" s="15">
        <f t="shared" si="26"/>
        <v>16</v>
      </c>
      <c r="AC109" s="15">
        <f t="shared" si="27"/>
        <v>20</v>
      </c>
      <c r="AD109" s="15">
        <f t="shared" si="28"/>
        <v>17</v>
      </c>
      <c r="AE109" s="15">
        <f t="shared" si="29"/>
        <v>18</v>
      </c>
      <c r="AF109" s="15">
        <f t="shared" si="30"/>
        <v>19</v>
      </c>
      <c r="AG109" s="15">
        <f t="shared" si="31"/>
        <v>5</v>
      </c>
      <c r="AH109" s="15">
        <f t="shared" si="32"/>
        <v>18</v>
      </c>
      <c r="AI109" s="15">
        <f t="shared" si="33"/>
        <v>11000</v>
      </c>
      <c r="AJ109" s="15">
        <f t="shared" si="18"/>
        <v>1</v>
      </c>
      <c r="AK109">
        <f>(szimulator!AE381-10000)/1000</f>
        <v>6.8999999999996365E-3</v>
      </c>
      <c r="AL109" t="b">
        <f t="shared" si="34"/>
        <v>1</v>
      </c>
    </row>
    <row r="110" spans="1:38" x14ac:dyDescent="0.25">
      <c r="A110" t="s">
        <v>9</v>
      </c>
      <c r="B110" t="s">
        <v>32</v>
      </c>
      <c r="C110">
        <v>2</v>
      </c>
      <c r="D110">
        <v>4</v>
      </c>
      <c r="E110" t="s">
        <v>308</v>
      </c>
      <c r="F110" s="15">
        <f>INT(RANK('nem dontetlen meccsek'!F110,'nem dontetlen meccsek'!F$2:F$217,0)/10)+1</f>
        <v>19</v>
      </c>
      <c r="G110" s="15">
        <f>INT(RANK('nem dontetlen meccsek'!G110,'nem dontetlen meccsek'!G$2:G$217,0)/10)+1</f>
        <v>21</v>
      </c>
      <c r="H110" s="15">
        <f>INT(RANK('nem dontetlen meccsek'!H110,'nem dontetlen meccsek'!H$2:H$217,0)/10)+1</f>
        <v>22</v>
      </c>
      <c r="I110" s="15">
        <f>INT(RANK('nem dontetlen meccsek'!I110,'nem dontetlen meccsek'!I$2:I$217,0)/10)+1</f>
        <v>19</v>
      </c>
      <c r="J110" s="15">
        <f>INT(RANK('nem dontetlen meccsek'!J110,'nem dontetlen meccsek'!J$2:J$217,0)/10)+1</f>
        <v>22</v>
      </c>
      <c r="K110" s="15">
        <f>INT(RANK('nem dontetlen meccsek'!K110,'nem dontetlen meccsek'!K$2:K$217,0)/10)+1</f>
        <v>19</v>
      </c>
      <c r="L110" s="15">
        <f>INT(RANK('nem dontetlen meccsek'!L110,'nem dontetlen meccsek'!L$2:L$217,0)/10)+1</f>
        <v>4</v>
      </c>
      <c r="M110" s="15">
        <f>INT(RANK('nem dontetlen meccsek'!M110,'nem dontetlen meccsek'!M$2:M$217,0)/10)+1</f>
        <v>3</v>
      </c>
      <c r="N110" s="15">
        <f>INT(RANK('nem dontetlen meccsek'!N110,'nem dontetlen meccsek'!N$2:N$217,0)/10)+1</f>
        <v>1</v>
      </c>
      <c r="O110" s="15">
        <f>INT(RANK('nem dontetlen meccsek'!O110,'nem dontetlen meccsek'!O$2:O$217,0)/10)+1</f>
        <v>3</v>
      </c>
      <c r="P110" s="15">
        <f>INT(RANK('nem dontetlen meccsek'!P110,'nem dontetlen meccsek'!P$2:P$217,0)/10)+1</f>
        <v>1</v>
      </c>
      <c r="Q110" s="15">
        <f>INT(RANK('nem dontetlen meccsek'!Q110,'nem dontetlen meccsek'!Q$2:Q$217,0)/10)+1</f>
        <v>5</v>
      </c>
      <c r="R110" s="15">
        <f>INT(RANK('nem dontetlen meccsek'!R110,'nem dontetlen meccsek'!R$2:R$217,0)/10)+1</f>
        <v>20</v>
      </c>
      <c r="S110" s="15">
        <f>INT(RANK('nem dontetlen meccsek'!S110,'nem dontetlen meccsek'!S$2:S$217,0)/10)+1</f>
        <v>2</v>
      </c>
      <c r="T110" s="15">
        <f>INT(RANK('nem dontetlen meccsek'!T110,'nem dontetlen meccsek'!T$2:T$217,0)/10)+1</f>
        <v>2</v>
      </c>
      <c r="U110" s="15">
        <f t="shared" si="19"/>
        <v>4</v>
      </c>
      <c r="V110" s="15">
        <f t="shared" si="20"/>
        <v>2</v>
      </c>
      <c r="W110" s="15">
        <f t="shared" si="21"/>
        <v>1</v>
      </c>
      <c r="X110" s="15">
        <f t="shared" si="22"/>
        <v>4</v>
      </c>
      <c r="Y110" s="15">
        <f t="shared" si="23"/>
        <v>1</v>
      </c>
      <c r="Z110" s="15">
        <f t="shared" si="24"/>
        <v>4</v>
      </c>
      <c r="AA110" s="15">
        <f t="shared" si="25"/>
        <v>19</v>
      </c>
      <c r="AB110" s="15">
        <f t="shared" si="26"/>
        <v>20</v>
      </c>
      <c r="AC110" s="15">
        <f t="shared" si="27"/>
        <v>22</v>
      </c>
      <c r="AD110" s="15">
        <f t="shared" si="28"/>
        <v>20</v>
      </c>
      <c r="AE110" s="15">
        <f t="shared" si="29"/>
        <v>22</v>
      </c>
      <c r="AF110" s="15">
        <f t="shared" si="30"/>
        <v>18</v>
      </c>
      <c r="AG110" s="15">
        <f t="shared" si="31"/>
        <v>3</v>
      </c>
      <c r="AH110" s="15">
        <f t="shared" si="32"/>
        <v>21</v>
      </c>
      <c r="AI110" s="15">
        <f t="shared" si="33"/>
        <v>8000</v>
      </c>
      <c r="AJ110" s="15">
        <f t="shared" si="18"/>
        <v>-2</v>
      </c>
      <c r="AK110">
        <f>(szimulator!AE382-10000)/1000</f>
        <v>0.18529999999999927</v>
      </c>
      <c r="AL110" t="b">
        <f t="shared" si="34"/>
        <v>0</v>
      </c>
    </row>
    <row r="111" spans="1:38" x14ac:dyDescent="0.25">
      <c r="A111" t="s">
        <v>10</v>
      </c>
      <c r="B111" t="s">
        <v>3</v>
      </c>
      <c r="C111">
        <v>2</v>
      </c>
      <c r="D111">
        <v>0</v>
      </c>
      <c r="E111" t="s">
        <v>309</v>
      </c>
      <c r="F111" s="15">
        <f>INT(RANK('nem dontetlen meccsek'!F111,'nem dontetlen meccsek'!F$2:F$217,0)/10)+1</f>
        <v>14</v>
      </c>
      <c r="G111" s="15">
        <f>INT(RANK('nem dontetlen meccsek'!G111,'nem dontetlen meccsek'!G$2:G$217,0)/10)+1</f>
        <v>3</v>
      </c>
      <c r="H111" s="15">
        <f>INT(RANK('nem dontetlen meccsek'!H111,'nem dontetlen meccsek'!H$2:H$217,0)/10)+1</f>
        <v>3</v>
      </c>
      <c r="I111" s="15">
        <f>INT(RANK('nem dontetlen meccsek'!I111,'nem dontetlen meccsek'!I$2:I$217,0)/10)+1</f>
        <v>6</v>
      </c>
      <c r="J111" s="15">
        <f>INT(RANK('nem dontetlen meccsek'!J111,'nem dontetlen meccsek'!J$2:J$217,0)/10)+1</f>
        <v>2</v>
      </c>
      <c r="K111" s="15">
        <f>INT(RANK('nem dontetlen meccsek'!K111,'nem dontetlen meccsek'!K$2:K$217,0)/10)+1</f>
        <v>6</v>
      </c>
      <c r="L111" s="15">
        <f>INT(RANK('nem dontetlen meccsek'!L111,'nem dontetlen meccsek'!L$2:L$217,0)/10)+1</f>
        <v>9</v>
      </c>
      <c r="M111" s="15">
        <f>INT(RANK('nem dontetlen meccsek'!M111,'nem dontetlen meccsek'!M$2:M$217,0)/10)+1</f>
        <v>20</v>
      </c>
      <c r="N111" s="15">
        <f>INT(RANK('nem dontetlen meccsek'!N111,'nem dontetlen meccsek'!N$2:N$217,0)/10)+1</f>
        <v>20</v>
      </c>
      <c r="O111" s="15">
        <f>INT(RANK('nem dontetlen meccsek'!O111,'nem dontetlen meccsek'!O$2:O$217,0)/10)+1</f>
        <v>17</v>
      </c>
      <c r="P111" s="15">
        <f>INT(RANK('nem dontetlen meccsek'!P111,'nem dontetlen meccsek'!P$2:P$217,0)/10)+1</f>
        <v>20</v>
      </c>
      <c r="Q111" s="15">
        <f>INT(RANK('nem dontetlen meccsek'!Q111,'nem dontetlen meccsek'!Q$2:Q$217,0)/10)+1</f>
        <v>18</v>
      </c>
      <c r="R111" s="15">
        <f>INT(RANK('nem dontetlen meccsek'!R111,'nem dontetlen meccsek'!R$2:R$217,0)/10)+1</f>
        <v>5</v>
      </c>
      <c r="S111" s="15">
        <f>INT(RANK('nem dontetlen meccsek'!S111,'nem dontetlen meccsek'!S$2:S$217,0)/10)+1</f>
        <v>18</v>
      </c>
      <c r="T111" s="15">
        <f>INT(RANK('nem dontetlen meccsek'!T111,'nem dontetlen meccsek'!T$2:T$217,0)/10)+1</f>
        <v>6</v>
      </c>
      <c r="U111" s="15">
        <f t="shared" si="19"/>
        <v>9</v>
      </c>
      <c r="V111" s="15">
        <f t="shared" si="20"/>
        <v>20</v>
      </c>
      <c r="W111" s="15">
        <f t="shared" si="21"/>
        <v>20</v>
      </c>
      <c r="X111" s="15">
        <f t="shared" si="22"/>
        <v>17</v>
      </c>
      <c r="Y111" s="15">
        <f t="shared" si="23"/>
        <v>21</v>
      </c>
      <c r="Z111" s="15">
        <f t="shared" si="24"/>
        <v>17</v>
      </c>
      <c r="AA111" s="15">
        <f t="shared" si="25"/>
        <v>14</v>
      </c>
      <c r="AB111" s="15">
        <f t="shared" si="26"/>
        <v>3</v>
      </c>
      <c r="AC111" s="15">
        <f t="shared" si="27"/>
        <v>3</v>
      </c>
      <c r="AD111" s="15">
        <f t="shared" si="28"/>
        <v>6</v>
      </c>
      <c r="AE111" s="15">
        <f t="shared" si="29"/>
        <v>3</v>
      </c>
      <c r="AF111" s="15">
        <f t="shared" si="30"/>
        <v>5</v>
      </c>
      <c r="AG111" s="15">
        <f t="shared" si="31"/>
        <v>18</v>
      </c>
      <c r="AH111" s="15">
        <f t="shared" si="32"/>
        <v>5</v>
      </c>
      <c r="AI111" s="15">
        <f t="shared" si="33"/>
        <v>12000</v>
      </c>
      <c r="AJ111" s="15">
        <f t="shared" si="18"/>
        <v>2</v>
      </c>
      <c r="AK111">
        <f>(szimulator!AE383-10000)/1000</f>
        <v>0.91949999999999998</v>
      </c>
      <c r="AL111" t="b">
        <f t="shared" si="34"/>
        <v>1</v>
      </c>
    </row>
    <row r="112" spans="1:38" x14ac:dyDescent="0.25">
      <c r="A112" t="s">
        <v>12</v>
      </c>
      <c r="B112" t="s">
        <v>1</v>
      </c>
      <c r="C112">
        <v>2</v>
      </c>
      <c r="D112">
        <v>0</v>
      </c>
      <c r="E112" t="s">
        <v>309</v>
      </c>
      <c r="F112" s="15">
        <f>INT(RANK('nem dontetlen meccsek'!F112,'nem dontetlen meccsek'!F$2:F$217,0)/10)+1</f>
        <v>5</v>
      </c>
      <c r="G112" s="15">
        <f>INT(RANK('nem dontetlen meccsek'!G112,'nem dontetlen meccsek'!G$2:G$217,0)/10)+1</f>
        <v>7</v>
      </c>
      <c r="H112" s="15">
        <f>INT(RANK('nem dontetlen meccsek'!H112,'nem dontetlen meccsek'!H$2:H$217,0)/10)+1</f>
        <v>7</v>
      </c>
      <c r="I112" s="15">
        <f>INT(RANK('nem dontetlen meccsek'!I112,'nem dontetlen meccsek'!I$2:I$217,0)/10)+1</f>
        <v>3</v>
      </c>
      <c r="J112" s="15">
        <f>INT(RANK('nem dontetlen meccsek'!J112,'nem dontetlen meccsek'!J$2:J$217,0)/10)+1</f>
        <v>9</v>
      </c>
      <c r="K112" s="15">
        <f>INT(RANK('nem dontetlen meccsek'!K112,'nem dontetlen meccsek'!K$2:K$217,0)/10)+1</f>
        <v>7</v>
      </c>
      <c r="L112" s="15">
        <f>INT(RANK('nem dontetlen meccsek'!L112,'nem dontetlen meccsek'!L$2:L$217,0)/10)+1</f>
        <v>18</v>
      </c>
      <c r="M112" s="15">
        <f>INT(RANK('nem dontetlen meccsek'!M112,'nem dontetlen meccsek'!M$2:M$217,0)/10)+1</f>
        <v>16</v>
      </c>
      <c r="N112" s="15">
        <f>INT(RANK('nem dontetlen meccsek'!N112,'nem dontetlen meccsek'!N$2:N$217,0)/10)+1</f>
        <v>16</v>
      </c>
      <c r="O112" s="15">
        <f>INT(RANK('nem dontetlen meccsek'!O112,'nem dontetlen meccsek'!O$2:O$217,0)/10)+1</f>
        <v>20</v>
      </c>
      <c r="P112" s="15">
        <f>INT(RANK('nem dontetlen meccsek'!P112,'nem dontetlen meccsek'!P$2:P$217,0)/10)+1</f>
        <v>13</v>
      </c>
      <c r="Q112" s="15">
        <f>INT(RANK('nem dontetlen meccsek'!Q112,'nem dontetlen meccsek'!Q$2:Q$217,0)/10)+1</f>
        <v>16</v>
      </c>
      <c r="R112" s="15">
        <f>INT(RANK('nem dontetlen meccsek'!R112,'nem dontetlen meccsek'!R$2:R$217,0)/10)+1</f>
        <v>5</v>
      </c>
      <c r="S112" s="15">
        <f>INT(RANK('nem dontetlen meccsek'!S112,'nem dontetlen meccsek'!S$2:S$217,0)/10)+1</f>
        <v>18</v>
      </c>
      <c r="T112" s="15">
        <f>INT(RANK('nem dontetlen meccsek'!T112,'nem dontetlen meccsek'!T$2:T$217,0)/10)+1</f>
        <v>6</v>
      </c>
      <c r="U112" s="15">
        <f t="shared" si="19"/>
        <v>18</v>
      </c>
      <c r="V112" s="15">
        <f t="shared" si="20"/>
        <v>16</v>
      </c>
      <c r="W112" s="15">
        <f t="shared" si="21"/>
        <v>16</v>
      </c>
      <c r="X112" s="15">
        <f t="shared" si="22"/>
        <v>20</v>
      </c>
      <c r="Y112" s="15">
        <f t="shared" si="23"/>
        <v>14</v>
      </c>
      <c r="Z112" s="15">
        <f t="shared" si="24"/>
        <v>16</v>
      </c>
      <c r="AA112" s="15">
        <f t="shared" si="25"/>
        <v>5</v>
      </c>
      <c r="AB112" s="15">
        <f t="shared" si="26"/>
        <v>7</v>
      </c>
      <c r="AC112" s="15">
        <f t="shared" si="27"/>
        <v>7</v>
      </c>
      <c r="AD112" s="15">
        <f t="shared" si="28"/>
        <v>3</v>
      </c>
      <c r="AE112" s="15">
        <f t="shared" si="29"/>
        <v>10</v>
      </c>
      <c r="AF112" s="15">
        <f t="shared" si="30"/>
        <v>7</v>
      </c>
      <c r="AG112" s="15">
        <f t="shared" si="31"/>
        <v>18</v>
      </c>
      <c r="AH112" s="15">
        <f t="shared" si="32"/>
        <v>5</v>
      </c>
      <c r="AI112" s="15">
        <f t="shared" si="33"/>
        <v>12000</v>
      </c>
      <c r="AJ112" s="15">
        <f t="shared" si="18"/>
        <v>2</v>
      </c>
      <c r="AK112">
        <f>(szimulator!AE384-10000)/1000</f>
        <v>0.91860000000000042</v>
      </c>
      <c r="AL112" t="b">
        <f t="shared" si="34"/>
        <v>1</v>
      </c>
    </row>
    <row r="113" spans="1:38" x14ac:dyDescent="0.25">
      <c r="A113" t="s">
        <v>32</v>
      </c>
      <c r="B113" t="s">
        <v>10</v>
      </c>
      <c r="C113">
        <v>4</v>
      </c>
      <c r="D113">
        <v>0</v>
      </c>
      <c r="E113" t="s">
        <v>309</v>
      </c>
      <c r="F113" s="15">
        <f>INT(RANK('nem dontetlen meccsek'!F113,'nem dontetlen meccsek'!F$2:F$217,0)/10)+1</f>
        <v>3</v>
      </c>
      <c r="G113" s="15">
        <f>INT(RANK('nem dontetlen meccsek'!G113,'nem dontetlen meccsek'!G$2:G$217,0)/10)+1</f>
        <v>17</v>
      </c>
      <c r="H113" s="15">
        <f>INT(RANK('nem dontetlen meccsek'!H113,'nem dontetlen meccsek'!H$2:H$217,0)/10)+1</f>
        <v>12</v>
      </c>
      <c r="I113" s="15">
        <f>INT(RANK('nem dontetlen meccsek'!I113,'nem dontetlen meccsek'!I$2:I$217,0)/10)+1</f>
        <v>10</v>
      </c>
      <c r="J113" s="15">
        <f>INT(RANK('nem dontetlen meccsek'!J113,'nem dontetlen meccsek'!J$2:J$217,0)/10)+1</f>
        <v>11</v>
      </c>
      <c r="K113" s="15">
        <f>INT(RANK('nem dontetlen meccsek'!K113,'nem dontetlen meccsek'!K$2:K$217,0)/10)+1</f>
        <v>15</v>
      </c>
      <c r="L113" s="15">
        <f>INT(RANK('nem dontetlen meccsek'!L113,'nem dontetlen meccsek'!L$2:L$217,0)/10)+1</f>
        <v>20</v>
      </c>
      <c r="M113" s="15">
        <f>INT(RANK('nem dontetlen meccsek'!M113,'nem dontetlen meccsek'!M$2:M$217,0)/10)+1</f>
        <v>7</v>
      </c>
      <c r="N113" s="15">
        <f>INT(RANK('nem dontetlen meccsek'!N113,'nem dontetlen meccsek'!N$2:N$217,0)/10)+1</f>
        <v>11</v>
      </c>
      <c r="O113" s="15">
        <f>INT(RANK('nem dontetlen meccsek'!O113,'nem dontetlen meccsek'!O$2:O$217,0)/10)+1</f>
        <v>13</v>
      </c>
      <c r="P113" s="15">
        <f>INT(RANK('nem dontetlen meccsek'!P113,'nem dontetlen meccsek'!P$2:P$217,0)/10)+1</f>
        <v>12</v>
      </c>
      <c r="Q113" s="15">
        <f>INT(RANK('nem dontetlen meccsek'!Q113,'nem dontetlen meccsek'!Q$2:Q$217,0)/10)+1</f>
        <v>8</v>
      </c>
      <c r="R113" s="15">
        <f>INT(RANK('nem dontetlen meccsek'!R113,'nem dontetlen meccsek'!R$2:R$217,0)/10)+1</f>
        <v>12</v>
      </c>
      <c r="S113" s="15">
        <f>INT(RANK('nem dontetlen meccsek'!S113,'nem dontetlen meccsek'!S$2:S$217,0)/10)+1</f>
        <v>12</v>
      </c>
      <c r="T113" s="15">
        <f>INT(RANK('nem dontetlen meccsek'!T113,'nem dontetlen meccsek'!T$2:T$217,0)/10)+1</f>
        <v>11</v>
      </c>
      <c r="U113" s="15">
        <f t="shared" si="19"/>
        <v>20</v>
      </c>
      <c r="V113" s="15">
        <f t="shared" si="20"/>
        <v>6</v>
      </c>
      <c r="W113" s="15">
        <f t="shared" si="21"/>
        <v>11</v>
      </c>
      <c r="X113" s="15">
        <f t="shared" si="22"/>
        <v>13</v>
      </c>
      <c r="Y113" s="15">
        <f t="shared" si="23"/>
        <v>12</v>
      </c>
      <c r="Z113" s="15">
        <f t="shared" si="24"/>
        <v>8</v>
      </c>
      <c r="AA113" s="15">
        <f t="shared" si="25"/>
        <v>3</v>
      </c>
      <c r="AB113" s="15">
        <f t="shared" si="26"/>
        <v>16</v>
      </c>
      <c r="AC113" s="15">
        <f t="shared" si="27"/>
        <v>12</v>
      </c>
      <c r="AD113" s="15">
        <f t="shared" si="28"/>
        <v>10</v>
      </c>
      <c r="AE113" s="15">
        <f t="shared" si="29"/>
        <v>11</v>
      </c>
      <c r="AF113" s="15">
        <f t="shared" si="30"/>
        <v>15</v>
      </c>
      <c r="AG113" s="15">
        <f t="shared" si="31"/>
        <v>11</v>
      </c>
      <c r="AH113" s="15">
        <f t="shared" si="32"/>
        <v>11</v>
      </c>
      <c r="AI113" s="15">
        <f t="shared" si="33"/>
        <v>14000</v>
      </c>
      <c r="AJ113" s="15">
        <f t="shared" si="18"/>
        <v>4</v>
      </c>
      <c r="AK113">
        <f>(szimulator!AE385-10000)/1000</f>
        <v>2.7374999999999998</v>
      </c>
      <c r="AL113" t="b">
        <f t="shared" si="34"/>
        <v>1</v>
      </c>
    </row>
    <row r="114" spans="1:38" x14ac:dyDescent="0.25">
      <c r="A114" t="s">
        <v>0</v>
      </c>
      <c r="B114" t="s">
        <v>13</v>
      </c>
      <c r="C114">
        <v>2</v>
      </c>
      <c r="D114">
        <v>0</v>
      </c>
      <c r="E114" t="s">
        <v>309</v>
      </c>
      <c r="F114" s="15">
        <f>INT(RANK('nem dontetlen meccsek'!F114,'nem dontetlen meccsek'!F$2:F$217,0)/10)+1</f>
        <v>9</v>
      </c>
      <c r="G114" s="15">
        <f>INT(RANK('nem dontetlen meccsek'!G114,'nem dontetlen meccsek'!G$2:G$217,0)/10)+1</f>
        <v>5</v>
      </c>
      <c r="H114" s="15">
        <f>INT(RANK('nem dontetlen meccsek'!H114,'nem dontetlen meccsek'!H$2:H$217,0)/10)+1</f>
        <v>9</v>
      </c>
      <c r="I114" s="15">
        <f>INT(RANK('nem dontetlen meccsek'!I114,'nem dontetlen meccsek'!I$2:I$217,0)/10)+1</f>
        <v>7</v>
      </c>
      <c r="J114" s="15">
        <f>INT(RANK('nem dontetlen meccsek'!J114,'nem dontetlen meccsek'!J$2:J$217,0)/10)+1</f>
        <v>10</v>
      </c>
      <c r="K114" s="15">
        <f>INT(RANK('nem dontetlen meccsek'!K114,'nem dontetlen meccsek'!K$2:K$217,0)/10)+1</f>
        <v>4</v>
      </c>
      <c r="L114" s="15">
        <f>INT(RANK('nem dontetlen meccsek'!L114,'nem dontetlen meccsek'!L$2:L$217,0)/10)+1</f>
        <v>13</v>
      </c>
      <c r="M114" s="15">
        <f>INT(RANK('nem dontetlen meccsek'!M114,'nem dontetlen meccsek'!M$2:M$217,0)/10)+1</f>
        <v>19</v>
      </c>
      <c r="N114" s="15">
        <f>INT(RANK('nem dontetlen meccsek'!N114,'nem dontetlen meccsek'!N$2:N$217,0)/10)+1</f>
        <v>14</v>
      </c>
      <c r="O114" s="15">
        <f>INT(RANK('nem dontetlen meccsek'!O114,'nem dontetlen meccsek'!O$2:O$217,0)/10)+1</f>
        <v>16</v>
      </c>
      <c r="P114" s="15">
        <f>INT(RANK('nem dontetlen meccsek'!P114,'nem dontetlen meccsek'!P$2:P$217,0)/10)+1</f>
        <v>13</v>
      </c>
      <c r="Q114" s="15">
        <f>INT(RANK('nem dontetlen meccsek'!Q114,'nem dontetlen meccsek'!Q$2:Q$217,0)/10)+1</f>
        <v>20</v>
      </c>
      <c r="R114" s="15">
        <f>INT(RANK('nem dontetlen meccsek'!R114,'nem dontetlen meccsek'!R$2:R$217,0)/10)+1</f>
        <v>7</v>
      </c>
      <c r="S114" s="15">
        <f>INT(RANK('nem dontetlen meccsek'!S114,'nem dontetlen meccsek'!S$2:S$217,0)/10)+1</f>
        <v>18</v>
      </c>
      <c r="T114" s="15">
        <f>INT(RANK('nem dontetlen meccsek'!T114,'nem dontetlen meccsek'!T$2:T$217,0)/10)+1</f>
        <v>20</v>
      </c>
      <c r="U114" s="15">
        <f t="shared" si="19"/>
        <v>14</v>
      </c>
      <c r="V114" s="15">
        <f t="shared" si="20"/>
        <v>18</v>
      </c>
      <c r="W114" s="15">
        <f t="shared" si="21"/>
        <v>14</v>
      </c>
      <c r="X114" s="15">
        <f t="shared" si="22"/>
        <v>16</v>
      </c>
      <c r="Y114" s="15">
        <f t="shared" si="23"/>
        <v>13</v>
      </c>
      <c r="Z114" s="15">
        <f t="shared" si="24"/>
        <v>19</v>
      </c>
      <c r="AA114" s="15">
        <f t="shared" si="25"/>
        <v>10</v>
      </c>
      <c r="AB114" s="15">
        <f t="shared" si="26"/>
        <v>4</v>
      </c>
      <c r="AC114" s="15">
        <f t="shared" si="27"/>
        <v>9</v>
      </c>
      <c r="AD114" s="15">
        <f t="shared" si="28"/>
        <v>7</v>
      </c>
      <c r="AE114" s="15">
        <f t="shared" si="29"/>
        <v>10</v>
      </c>
      <c r="AF114" s="15">
        <f t="shared" si="30"/>
        <v>3</v>
      </c>
      <c r="AG114" s="15">
        <f t="shared" si="31"/>
        <v>16</v>
      </c>
      <c r="AH114" s="15">
        <f t="shared" si="32"/>
        <v>5</v>
      </c>
      <c r="AI114" s="15">
        <f t="shared" si="33"/>
        <v>12000</v>
      </c>
      <c r="AJ114" s="15">
        <f t="shared" si="18"/>
        <v>2</v>
      </c>
      <c r="AK114">
        <f>(szimulator!AE386-10000)/1000</f>
        <v>1.1252000000000006</v>
      </c>
      <c r="AL114" t="b">
        <f t="shared" si="34"/>
        <v>1</v>
      </c>
    </row>
    <row r="115" spans="1:38" x14ac:dyDescent="0.25">
      <c r="A115" t="s">
        <v>8</v>
      </c>
      <c r="B115" t="s">
        <v>13</v>
      </c>
      <c r="C115">
        <v>1</v>
      </c>
      <c r="D115">
        <v>2</v>
      </c>
      <c r="E115" t="s">
        <v>308</v>
      </c>
      <c r="F115" s="15">
        <f>INT(RANK('nem dontetlen meccsek'!F115,'nem dontetlen meccsek'!F$2:F$217,0)/10)+1</f>
        <v>19</v>
      </c>
      <c r="G115" s="15">
        <f>INT(RANK('nem dontetlen meccsek'!G115,'nem dontetlen meccsek'!G$2:G$217,0)/10)+1</f>
        <v>15</v>
      </c>
      <c r="H115" s="15">
        <f>INT(RANK('nem dontetlen meccsek'!H115,'nem dontetlen meccsek'!H$2:H$217,0)/10)+1</f>
        <v>18</v>
      </c>
      <c r="I115" s="15">
        <f>INT(RANK('nem dontetlen meccsek'!I115,'nem dontetlen meccsek'!I$2:I$217,0)/10)+1</f>
        <v>20</v>
      </c>
      <c r="J115" s="15">
        <f>INT(RANK('nem dontetlen meccsek'!J115,'nem dontetlen meccsek'!J$2:J$217,0)/10)+1</f>
        <v>18</v>
      </c>
      <c r="K115" s="15">
        <f>INT(RANK('nem dontetlen meccsek'!K115,'nem dontetlen meccsek'!K$2:K$217,0)/10)+1</f>
        <v>17</v>
      </c>
      <c r="L115" s="15">
        <f>INT(RANK('nem dontetlen meccsek'!L115,'nem dontetlen meccsek'!L$2:L$217,0)/10)+1</f>
        <v>4</v>
      </c>
      <c r="M115" s="15">
        <f>INT(RANK('nem dontetlen meccsek'!M115,'nem dontetlen meccsek'!M$2:M$217,0)/10)+1</f>
        <v>9</v>
      </c>
      <c r="N115" s="15">
        <f>INT(RANK('nem dontetlen meccsek'!N115,'nem dontetlen meccsek'!N$2:N$217,0)/10)+1</f>
        <v>5</v>
      </c>
      <c r="O115" s="15">
        <f>INT(RANK('nem dontetlen meccsek'!O115,'nem dontetlen meccsek'!O$2:O$217,0)/10)+1</f>
        <v>3</v>
      </c>
      <c r="P115" s="15">
        <f>INT(RANK('nem dontetlen meccsek'!P115,'nem dontetlen meccsek'!P$2:P$217,0)/10)+1</f>
        <v>5</v>
      </c>
      <c r="Q115" s="15">
        <f>INT(RANK('nem dontetlen meccsek'!Q115,'nem dontetlen meccsek'!Q$2:Q$217,0)/10)+1</f>
        <v>7</v>
      </c>
      <c r="R115" s="15">
        <f>INT(RANK('nem dontetlen meccsek'!R115,'nem dontetlen meccsek'!R$2:R$217,0)/10)+1</f>
        <v>19</v>
      </c>
      <c r="S115" s="15">
        <f>INT(RANK('nem dontetlen meccsek'!S115,'nem dontetlen meccsek'!S$2:S$217,0)/10)+1</f>
        <v>4</v>
      </c>
      <c r="T115" s="15">
        <f>INT(RANK('nem dontetlen meccsek'!T115,'nem dontetlen meccsek'!T$2:T$217,0)/10)+1</f>
        <v>7</v>
      </c>
      <c r="U115" s="15">
        <f t="shared" si="19"/>
        <v>4</v>
      </c>
      <c r="V115" s="15">
        <f t="shared" si="20"/>
        <v>8</v>
      </c>
      <c r="W115" s="15">
        <f t="shared" si="21"/>
        <v>5</v>
      </c>
      <c r="X115" s="15">
        <f t="shared" si="22"/>
        <v>3</v>
      </c>
      <c r="Y115" s="15">
        <f t="shared" si="23"/>
        <v>5</v>
      </c>
      <c r="Z115" s="15">
        <f t="shared" si="24"/>
        <v>6</v>
      </c>
      <c r="AA115" s="15">
        <f t="shared" si="25"/>
        <v>19</v>
      </c>
      <c r="AB115" s="15">
        <f t="shared" si="26"/>
        <v>14</v>
      </c>
      <c r="AC115" s="15">
        <f t="shared" si="27"/>
        <v>18</v>
      </c>
      <c r="AD115" s="15">
        <f t="shared" si="28"/>
        <v>20</v>
      </c>
      <c r="AE115" s="15">
        <f t="shared" si="29"/>
        <v>18</v>
      </c>
      <c r="AF115" s="15">
        <f t="shared" si="30"/>
        <v>16</v>
      </c>
      <c r="AG115" s="15">
        <f t="shared" si="31"/>
        <v>4</v>
      </c>
      <c r="AH115" s="15">
        <f t="shared" si="32"/>
        <v>19</v>
      </c>
      <c r="AI115" s="15">
        <f t="shared" si="33"/>
        <v>9000</v>
      </c>
      <c r="AJ115" s="15">
        <f t="shared" si="18"/>
        <v>-1</v>
      </c>
      <c r="AK115">
        <f>(szimulator!AE387-10000)/1000</f>
        <v>-1.7418999999999996</v>
      </c>
      <c r="AL115" t="b">
        <f t="shared" si="34"/>
        <v>1</v>
      </c>
    </row>
    <row r="116" spans="1:38" x14ac:dyDescent="0.25">
      <c r="A116" t="s">
        <v>11</v>
      </c>
      <c r="B116" t="s">
        <v>4</v>
      </c>
      <c r="C116">
        <v>1</v>
      </c>
      <c r="D116">
        <v>4</v>
      </c>
      <c r="E116" t="s">
        <v>308</v>
      </c>
      <c r="F116" s="15">
        <f>INT(RANK('nem dontetlen meccsek'!F116,'nem dontetlen meccsek'!F$2:F$217,0)/10)+1</f>
        <v>17</v>
      </c>
      <c r="G116" s="15">
        <f>INT(RANK('nem dontetlen meccsek'!G116,'nem dontetlen meccsek'!G$2:G$217,0)/10)+1</f>
        <v>11</v>
      </c>
      <c r="H116" s="15">
        <f>INT(RANK('nem dontetlen meccsek'!H116,'nem dontetlen meccsek'!H$2:H$217,0)/10)+1</f>
        <v>13</v>
      </c>
      <c r="I116" s="15">
        <f>INT(RANK('nem dontetlen meccsek'!I116,'nem dontetlen meccsek'!I$2:I$217,0)/10)+1</f>
        <v>14</v>
      </c>
      <c r="J116" s="15">
        <f>INT(RANK('nem dontetlen meccsek'!J116,'nem dontetlen meccsek'!J$2:J$217,0)/10)+1</f>
        <v>11</v>
      </c>
      <c r="K116" s="15">
        <f>INT(RANK('nem dontetlen meccsek'!K116,'nem dontetlen meccsek'!K$2:K$217,0)/10)+1</f>
        <v>16</v>
      </c>
      <c r="L116" s="15">
        <f>INT(RANK('nem dontetlen meccsek'!L116,'nem dontetlen meccsek'!L$2:L$217,0)/10)+1</f>
        <v>5</v>
      </c>
      <c r="M116" s="15">
        <f>INT(RANK('nem dontetlen meccsek'!M116,'nem dontetlen meccsek'!M$2:M$217,0)/10)+1</f>
        <v>13</v>
      </c>
      <c r="N116" s="15">
        <f>INT(RANK('nem dontetlen meccsek'!N116,'nem dontetlen meccsek'!N$2:N$217,0)/10)+1</f>
        <v>10</v>
      </c>
      <c r="O116" s="15">
        <f>INT(RANK('nem dontetlen meccsek'!O116,'nem dontetlen meccsek'!O$2:O$217,0)/10)+1</f>
        <v>9</v>
      </c>
      <c r="P116" s="15">
        <f>INT(RANK('nem dontetlen meccsek'!P116,'nem dontetlen meccsek'!P$2:P$217,0)/10)+1</f>
        <v>11</v>
      </c>
      <c r="Q116" s="15">
        <f>INT(RANK('nem dontetlen meccsek'!Q116,'nem dontetlen meccsek'!Q$2:Q$217,0)/10)+1</f>
        <v>8</v>
      </c>
      <c r="R116" s="15">
        <f>INT(RANK('nem dontetlen meccsek'!R116,'nem dontetlen meccsek'!R$2:R$217,0)/10)+1</f>
        <v>14</v>
      </c>
      <c r="S116" s="15">
        <f>INT(RANK('nem dontetlen meccsek'!S116,'nem dontetlen meccsek'!S$2:S$217,0)/10)+1</f>
        <v>10</v>
      </c>
      <c r="T116" s="15">
        <f>INT(RANK('nem dontetlen meccsek'!T116,'nem dontetlen meccsek'!T$2:T$217,0)/10)+1</f>
        <v>16</v>
      </c>
      <c r="U116" s="15">
        <f t="shared" si="19"/>
        <v>6</v>
      </c>
      <c r="V116" s="15">
        <f t="shared" si="20"/>
        <v>12</v>
      </c>
      <c r="W116" s="15">
        <f t="shared" si="21"/>
        <v>10</v>
      </c>
      <c r="X116" s="15">
        <f t="shared" si="22"/>
        <v>9</v>
      </c>
      <c r="Y116" s="15">
        <f t="shared" si="23"/>
        <v>12</v>
      </c>
      <c r="Z116" s="15">
        <f t="shared" si="24"/>
        <v>7</v>
      </c>
      <c r="AA116" s="15">
        <f t="shared" si="25"/>
        <v>18</v>
      </c>
      <c r="AB116" s="15">
        <f t="shared" si="26"/>
        <v>10</v>
      </c>
      <c r="AC116" s="15">
        <f t="shared" si="27"/>
        <v>13</v>
      </c>
      <c r="AD116" s="15">
        <f t="shared" si="28"/>
        <v>14</v>
      </c>
      <c r="AE116" s="15">
        <f t="shared" si="29"/>
        <v>12</v>
      </c>
      <c r="AF116" s="15">
        <f t="shared" si="30"/>
        <v>15</v>
      </c>
      <c r="AG116" s="15">
        <f t="shared" si="31"/>
        <v>9</v>
      </c>
      <c r="AH116" s="15">
        <f t="shared" si="32"/>
        <v>13</v>
      </c>
      <c r="AI116" s="15">
        <f t="shared" si="33"/>
        <v>7000</v>
      </c>
      <c r="AJ116" s="15">
        <f t="shared" si="18"/>
        <v>-3</v>
      </c>
      <c r="AK116">
        <f>(szimulator!AE388-10000)/1000</f>
        <v>-0.55810000000000037</v>
      </c>
      <c r="AL116" t="b">
        <f t="shared" si="34"/>
        <v>1</v>
      </c>
    </row>
    <row r="117" spans="1:38" x14ac:dyDescent="0.25">
      <c r="A117" t="s">
        <v>35</v>
      </c>
      <c r="B117" t="s">
        <v>10</v>
      </c>
      <c r="C117">
        <v>0</v>
      </c>
      <c r="D117">
        <v>2</v>
      </c>
      <c r="E117" t="s">
        <v>308</v>
      </c>
      <c r="F117" s="15">
        <f>INT(RANK('nem dontetlen meccsek'!F117,'nem dontetlen meccsek'!F$2:F$217,0)/10)+1</f>
        <v>16</v>
      </c>
      <c r="G117" s="15">
        <f>INT(RANK('nem dontetlen meccsek'!G117,'nem dontetlen meccsek'!G$2:G$217,0)/10)+1</f>
        <v>20</v>
      </c>
      <c r="H117" s="15">
        <f>INT(RANK('nem dontetlen meccsek'!H117,'nem dontetlen meccsek'!H$2:H$217,0)/10)+1</f>
        <v>20</v>
      </c>
      <c r="I117" s="15">
        <f>INT(RANK('nem dontetlen meccsek'!I117,'nem dontetlen meccsek'!I$2:I$217,0)/10)+1</f>
        <v>19</v>
      </c>
      <c r="J117" s="15">
        <f>INT(RANK('nem dontetlen meccsek'!J117,'nem dontetlen meccsek'!J$2:J$217,0)/10)+1</f>
        <v>21</v>
      </c>
      <c r="K117" s="15">
        <f>INT(RANK('nem dontetlen meccsek'!K117,'nem dontetlen meccsek'!K$2:K$217,0)/10)+1</f>
        <v>18</v>
      </c>
      <c r="L117" s="15">
        <f>INT(RANK('nem dontetlen meccsek'!L117,'nem dontetlen meccsek'!L$2:L$217,0)/10)+1</f>
        <v>7</v>
      </c>
      <c r="M117" s="15">
        <f>INT(RANK('nem dontetlen meccsek'!M117,'nem dontetlen meccsek'!M$2:M$217,0)/10)+1</f>
        <v>4</v>
      </c>
      <c r="N117" s="15">
        <f>INT(RANK('nem dontetlen meccsek'!N117,'nem dontetlen meccsek'!N$2:N$217,0)/10)+1</f>
        <v>3</v>
      </c>
      <c r="O117" s="15">
        <f>INT(RANK('nem dontetlen meccsek'!O117,'nem dontetlen meccsek'!O$2:O$217,0)/10)+1</f>
        <v>4</v>
      </c>
      <c r="P117" s="15">
        <f>INT(RANK('nem dontetlen meccsek'!P117,'nem dontetlen meccsek'!P$2:P$217,0)/10)+1</f>
        <v>2</v>
      </c>
      <c r="Q117" s="15">
        <f>INT(RANK('nem dontetlen meccsek'!Q117,'nem dontetlen meccsek'!Q$2:Q$217,0)/10)+1</f>
        <v>5</v>
      </c>
      <c r="R117" s="15">
        <f>INT(RANK('nem dontetlen meccsek'!R117,'nem dontetlen meccsek'!R$2:R$217,0)/10)+1</f>
        <v>19</v>
      </c>
      <c r="S117" s="15">
        <f>INT(RANK('nem dontetlen meccsek'!S117,'nem dontetlen meccsek'!S$2:S$217,0)/10)+1</f>
        <v>3</v>
      </c>
      <c r="T117" s="15">
        <f>INT(RANK('nem dontetlen meccsek'!T117,'nem dontetlen meccsek'!T$2:T$217,0)/10)+1</f>
        <v>4</v>
      </c>
      <c r="U117" s="15">
        <f t="shared" si="19"/>
        <v>7</v>
      </c>
      <c r="V117" s="15">
        <f t="shared" si="20"/>
        <v>3</v>
      </c>
      <c r="W117" s="15">
        <f t="shared" si="21"/>
        <v>3</v>
      </c>
      <c r="X117" s="15">
        <f t="shared" si="22"/>
        <v>4</v>
      </c>
      <c r="Y117" s="15">
        <f t="shared" si="23"/>
        <v>2</v>
      </c>
      <c r="Z117" s="15">
        <f t="shared" si="24"/>
        <v>5</v>
      </c>
      <c r="AA117" s="15">
        <f t="shared" si="25"/>
        <v>16</v>
      </c>
      <c r="AB117" s="15">
        <f t="shared" si="26"/>
        <v>19</v>
      </c>
      <c r="AC117" s="15">
        <f t="shared" si="27"/>
        <v>20</v>
      </c>
      <c r="AD117" s="15">
        <f t="shared" si="28"/>
        <v>19</v>
      </c>
      <c r="AE117" s="15">
        <f t="shared" si="29"/>
        <v>21</v>
      </c>
      <c r="AF117" s="15">
        <f t="shared" si="30"/>
        <v>18</v>
      </c>
      <c r="AG117" s="15">
        <f t="shared" si="31"/>
        <v>4</v>
      </c>
      <c r="AH117" s="15">
        <f t="shared" si="32"/>
        <v>20</v>
      </c>
      <c r="AI117" s="15">
        <f t="shared" si="33"/>
        <v>8000</v>
      </c>
      <c r="AJ117" s="15">
        <f t="shared" si="18"/>
        <v>-2</v>
      </c>
      <c r="AK117">
        <f>(szimulator!AE389-10000)/1000</f>
        <v>0.18620000000000073</v>
      </c>
      <c r="AL117" t="b">
        <f t="shared" si="34"/>
        <v>0</v>
      </c>
    </row>
    <row r="118" spans="1:38" x14ac:dyDescent="0.25">
      <c r="A118" t="s">
        <v>0</v>
      </c>
      <c r="B118" t="s">
        <v>14</v>
      </c>
      <c r="C118">
        <v>5</v>
      </c>
      <c r="D118">
        <v>2</v>
      </c>
      <c r="E118" t="s">
        <v>309</v>
      </c>
      <c r="F118" s="15">
        <f>INT(RANK('nem dontetlen meccsek'!F118,'nem dontetlen meccsek'!F$2:F$217,0)/10)+1</f>
        <v>2</v>
      </c>
      <c r="G118" s="15">
        <f>INT(RANK('nem dontetlen meccsek'!G118,'nem dontetlen meccsek'!G$2:G$217,0)/10)+1</f>
        <v>7</v>
      </c>
      <c r="H118" s="15">
        <f>INT(RANK('nem dontetlen meccsek'!H118,'nem dontetlen meccsek'!H$2:H$217,0)/10)+1</f>
        <v>2</v>
      </c>
      <c r="I118" s="15">
        <f>INT(RANK('nem dontetlen meccsek'!I118,'nem dontetlen meccsek'!I$2:I$217,0)/10)+1</f>
        <v>3</v>
      </c>
      <c r="J118" s="15">
        <f>INT(RANK('nem dontetlen meccsek'!J118,'nem dontetlen meccsek'!J$2:J$217,0)/10)+1</f>
        <v>3</v>
      </c>
      <c r="K118" s="15">
        <f>INT(RANK('nem dontetlen meccsek'!K118,'nem dontetlen meccsek'!K$2:K$217,0)/10)+1</f>
        <v>2</v>
      </c>
      <c r="L118" s="15">
        <f>INT(RANK('nem dontetlen meccsek'!L118,'nem dontetlen meccsek'!L$2:L$217,0)/10)+1</f>
        <v>21</v>
      </c>
      <c r="M118" s="15">
        <f>INT(RANK('nem dontetlen meccsek'!M118,'nem dontetlen meccsek'!M$2:M$217,0)/10)+1</f>
        <v>17</v>
      </c>
      <c r="N118" s="15">
        <f>INT(RANK('nem dontetlen meccsek'!N118,'nem dontetlen meccsek'!N$2:N$217,0)/10)+1</f>
        <v>20</v>
      </c>
      <c r="O118" s="15">
        <f>INT(RANK('nem dontetlen meccsek'!O118,'nem dontetlen meccsek'!O$2:O$217,0)/10)+1</f>
        <v>20</v>
      </c>
      <c r="P118" s="15">
        <f>INT(RANK('nem dontetlen meccsek'!P118,'nem dontetlen meccsek'!P$2:P$217,0)/10)+1</f>
        <v>20</v>
      </c>
      <c r="Q118" s="15">
        <f>INT(RANK('nem dontetlen meccsek'!Q118,'nem dontetlen meccsek'!Q$2:Q$217,0)/10)+1</f>
        <v>21</v>
      </c>
      <c r="R118" s="15">
        <f>INT(RANK('nem dontetlen meccsek'!R118,'nem dontetlen meccsek'!R$2:R$217,0)/10)+1</f>
        <v>2</v>
      </c>
      <c r="S118" s="15">
        <f>INT(RANK('nem dontetlen meccsek'!S118,'nem dontetlen meccsek'!S$2:S$217,0)/10)+1</f>
        <v>21</v>
      </c>
      <c r="T118" s="15">
        <f>INT(RANK('nem dontetlen meccsek'!T118,'nem dontetlen meccsek'!T$2:T$217,0)/10)+1</f>
        <v>16</v>
      </c>
      <c r="U118" s="15">
        <f t="shared" si="19"/>
        <v>21</v>
      </c>
      <c r="V118" s="15">
        <f t="shared" si="20"/>
        <v>16</v>
      </c>
      <c r="W118" s="15">
        <f t="shared" si="21"/>
        <v>21</v>
      </c>
      <c r="X118" s="15">
        <f t="shared" si="22"/>
        <v>20</v>
      </c>
      <c r="Y118" s="15">
        <f t="shared" si="23"/>
        <v>20</v>
      </c>
      <c r="Z118" s="15">
        <f t="shared" si="24"/>
        <v>21</v>
      </c>
      <c r="AA118" s="15">
        <f t="shared" si="25"/>
        <v>2</v>
      </c>
      <c r="AB118" s="15">
        <f t="shared" si="26"/>
        <v>6</v>
      </c>
      <c r="AC118" s="15">
        <f t="shared" si="27"/>
        <v>3</v>
      </c>
      <c r="AD118" s="15">
        <f t="shared" si="28"/>
        <v>3</v>
      </c>
      <c r="AE118" s="15">
        <f t="shared" si="29"/>
        <v>3</v>
      </c>
      <c r="AF118" s="15">
        <f t="shared" si="30"/>
        <v>2</v>
      </c>
      <c r="AG118" s="15">
        <f t="shared" si="31"/>
        <v>21</v>
      </c>
      <c r="AH118" s="15">
        <f t="shared" si="32"/>
        <v>2</v>
      </c>
      <c r="AI118" s="15">
        <f t="shared" si="33"/>
        <v>13000</v>
      </c>
      <c r="AJ118" s="15">
        <f t="shared" si="18"/>
        <v>3</v>
      </c>
      <c r="AK118">
        <f>(szimulator!AE390-10000)/1000</f>
        <v>1.8276000000000003</v>
      </c>
      <c r="AL118" t="b">
        <f t="shared" si="34"/>
        <v>1</v>
      </c>
    </row>
    <row r="119" spans="1:38" x14ac:dyDescent="0.25">
      <c r="A119" t="s">
        <v>1</v>
      </c>
      <c r="B119" t="s">
        <v>11</v>
      </c>
      <c r="C119">
        <v>0</v>
      </c>
      <c r="D119">
        <v>3</v>
      </c>
      <c r="E119" t="s">
        <v>308</v>
      </c>
      <c r="F119" s="15">
        <f>INT(RANK('nem dontetlen meccsek'!F119,'nem dontetlen meccsek'!F$2:F$217,0)/10)+1</f>
        <v>11</v>
      </c>
      <c r="G119" s="15">
        <f>INT(RANK('nem dontetlen meccsek'!G119,'nem dontetlen meccsek'!G$2:G$217,0)/10)+1</f>
        <v>12</v>
      </c>
      <c r="H119" s="15">
        <f>INT(RANK('nem dontetlen meccsek'!H119,'nem dontetlen meccsek'!H$2:H$217,0)/10)+1</f>
        <v>15</v>
      </c>
      <c r="I119" s="15">
        <f>INT(RANK('nem dontetlen meccsek'!I119,'nem dontetlen meccsek'!I$2:I$217,0)/10)+1</f>
        <v>15</v>
      </c>
      <c r="J119" s="15">
        <f>INT(RANK('nem dontetlen meccsek'!J119,'nem dontetlen meccsek'!J$2:J$217,0)/10)+1</f>
        <v>14</v>
      </c>
      <c r="K119" s="15">
        <f>INT(RANK('nem dontetlen meccsek'!K119,'nem dontetlen meccsek'!K$2:K$217,0)/10)+1</f>
        <v>15</v>
      </c>
      <c r="L119" s="15">
        <f>INT(RANK('nem dontetlen meccsek'!L119,'nem dontetlen meccsek'!L$2:L$217,0)/10)+1</f>
        <v>12</v>
      </c>
      <c r="M119" s="15">
        <f>INT(RANK('nem dontetlen meccsek'!M119,'nem dontetlen meccsek'!M$2:M$217,0)/10)+1</f>
        <v>12</v>
      </c>
      <c r="N119" s="15">
        <f>INT(RANK('nem dontetlen meccsek'!N119,'nem dontetlen meccsek'!N$2:N$217,0)/10)+1</f>
        <v>8</v>
      </c>
      <c r="O119" s="15">
        <f>INT(RANK('nem dontetlen meccsek'!O119,'nem dontetlen meccsek'!O$2:O$217,0)/10)+1</f>
        <v>8</v>
      </c>
      <c r="P119" s="15">
        <f>INT(RANK('nem dontetlen meccsek'!P119,'nem dontetlen meccsek'!P$2:P$217,0)/10)+1</f>
        <v>8</v>
      </c>
      <c r="Q119" s="15">
        <f>INT(RANK('nem dontetlen meccsek'!Q119,'nem dontetlen meccsek'!Q$2:Q$217,0)/10)+1</f>
        <v>9</v>
      </c>
      <c r="R119" s="15">
        <f>INT(RANK('nem dontetlen meccsek'!R119,'nem dontetlen meccsek'!R$2:R$217,0)/10)+1</f>
        <v>15</v>
      </c>
      <c r="S119" s="15">
        <f>INT(RANK('nem dontetlen meccsek'!S119,'nem dontetlen meccsek'!S$2:S$217,0)/10)+1</f>
        <v>9</v>
      </c>
      <c r="T119" s="15">
        <f>INT(RANK('nem dontetlen meccsek'!T119,'nem dontetlen meccsek'!T$2:T$217,0)/10)+1</f>
        <v>16</v>
      </c>
      <c r="U119" s="15">
        <f t="shared" si="19"/>
        <v>12</v>
      </c>
      <c r="V119" s="15">
        <f t="shared" si="20"/>
        <v>11</v>
      </c>
      <c r="W119" s="15">
        <f t="shared" si="21"/>
        <v>8</v>
      </c>
      <c r="X119" s="15">
        <f t="shared" si="22"/>
        <v>8</v>
      </c>
      <c r="Y119" s="15">
        <f t="shared" si="23"/>
        <v>9</v>
      </c>
      <c r="Z119" s="15">
        <f t="shared" si="24"/>
        <v>8</v>
      </c>
      <c r="AA119" s="15">
        <f t="shared" si="25"/>
        <v>11</v>
      </c>
      <c r="AB119" s="15">
        <f t="shared" si="26"/>
        <v>11</v>
      </c>
      <c r="AC119" s="15">
        <f t="shared" si="27"/>
        <v>15</v>
      </c>
      <c r="AD119" s="15">
        <f t="shared" si="28"/>
        <v>15</v>
      </c>
      <c r="AE119" s="15">
        <f t="shared" si="29"/>
        <v>15</v>
      </c>
      <c r="AF119" s="15">
        <f t="shared" si="30"/>
        <v>14</v>
      </c>
      <c r="AG119" s="15">
        <f t="shared" si="31"/>
        <v>8</v>
      </c>
      <c r="AH119" s="15">
        <f t="shared" si="32"/>
        <v>14</v>
      </c>
      <c r="AI119" s="15">
        <f t="shared" si="33"/>
        <v>7000</v>
      </c>
      <c r="AJ119" s="15">
        <f t="shared" si="18"/>
        <v>-3</v>
      </c>
      <c r="AK119">
        <f>(szimulator!AE391-10000)/1000</f>
        <v>-0.28699999999999998</v>
      </c>
      <c r="AL119" t="b">
        <f t="shared" si="34"/>
        <v>1</v>
      </c>
    </row>
    <row r="120" spans="1:38" x14ac:dyDescent="0.25">
      <c r="A120" t="s">
        <v>13</v>
      </c>
      <c r="B120" t="s">
        <v>5</v>
      </c>
      <c r="C120">
        <v>4</v>
      </c>
      <c r="D120">
        <v>3</v>
      </c>
      <c r="E120" t="s">
        <v>309</v>
      </c>
      <c r="F120" s="15">
        <f>INT(RANK('nem dontetlen meccsek'!F120,'nem dontetlen meccsek'!F$2:F$217,0)/10)+1</f>
        <v>2</v>
      </c>
      <c r="G120" s="15">
        <f>INT(RANK('nem dontetlen meccsek'!G120,'nem dontetlen meccsek'!G$2:G$217,0)/10)+1</f>
        <v>14</v>
      </c>
      <c r="H120" s="15">
        <f>INT(RANK('nem dontetlen meccsek'!H120,'nem dontetlen meccsek'!H$2:H$217,0)/10)+1</f>
        <v>3</v>
      </c>
      <c r="I120" s="15">
        <f>INT(RANK('nem dontetlen meccsek'!I120,'nem dontetlen meccsek'!I$2:I$217,0)/10)+1</f>
        <v>5</v>
      </c>
      <c r="J120" s="15">
        <f>INT(RANK('nem dontetlen meccsek'!J120,'nem dontetlen meccsek'!J$2:J$217,0)/10)+1</f>
        <v>3</v>
      </c>
      <c r="K120" s="15">
        <f>INT(RANK('nem dontetlen meccsek'!K120,'nem dontetlen meccsek'!K$2:K$217,0)/10)+1</f>
        <v>7</v>
      </c>
      <c r="L120" s="15">
        <f>INT(RANK('nem dontetlen meccsek'!L120,'nem dontetlen meccsek'!L$2:L$217,0)/10)+1</f>
        <v>21</v>
      </c>
      <c r="M120" s="15">
        <f>INT(RANK('nem dontetlen meccsek'!M120,'nem dontetlen meccsek'!M$2:M$217,0)/10)+1</f>
        <v>9</v>
      </c>
      <c r="N120" s="15">
        <f>INT(RANK('nem dontetlen meccsek'!N120,'nem dontetlen meccsek'!N$2:N$217,0)/10)+1</f>
        <v>19</v>
      </c>
      <c r="O120" s="15">
        <f>INT(RANK('nem dontetlen meccsek'!O120,'nem dontetlen meccsek'!O$2:O$217,0)/10)+1</f>
        <v>18</v>
      </c>
      <c r="P120" s="15">
        <f>INT(RANK('nem dontetlen meccsek'!P120,'nem dontetlen meccsek'!P$2:P$217,0)/10)+1</f>
        <v>20</v>
      </c>
      <c r="Q120" s="15">
        <f>INT(RANK('nem dontetlen meccsek'!Q120,'nem dontetlen meccsek'!Q$2:Q$217,0)/10)+1</f>
        <v>16</v>
      </c>
      <c r="R120" s="15">
        <f>INT(RANK('nem dontetlen meccsek'!R120,'nem dontetlen meccsek'!R$2:R$217,0)/10)+1</f>
        <v>4</v>
      </c>
      <c r="S120" s="15">
        <f>INT(RANK('nem dontetlen meccsek'!S120,'nem dontetlen meccsek'!S$2:S$217,0)/10)+1</f>
        <v>18</v>
      </c>
      <c r="T120" s="15">
        <f>INT(RANK('nem dontetlen meccsek'!T120,'nem dontetlen meccsek'!T$2:T$217,0)/10)+1</f>
        <v>3</v>
      </c>
      <c r="U120" s="15">
        <f t="shared" si="19"/>
        <v>21</v>
      </c>
      <c r="V120" s="15">
        <f t="shared" si="20"/>
        <v>9</v>
      </c>
      <c r="W120" s="15">
        <f t="shared" si="21"/>
        <v>20</v>
      </c>
      <c r="X120" s="15">
        <f t="shared" si="22"/>
        <v>18</v>
      </c>
      <c r="Y120" s="15">
        <f t="shared" si="23"/>
        <v>20</v>
      </c>
      <c r="Z120" s="15">
        <f t="shared" si="24"/>
        <v>16</v>
      </c>
      <c r="AA120" s="15">
        <f t="shared" si="25"/>
        <v>2</v>
      </c>
      <c r="AB120" s="15">
        <f t="shared" si="26"/>
        <v>14</v>
      </c>
      <c r="AC120" s="15">
        <f t="shared" si="27"/>
        <v>4</v>
      </c>
      <c r="AD120" s="15">
        <f t="shared" si="28"/>
        <v>5</v>
      </c>
      <c r="AE120" s="15">
        <f t="shared" si="29"/>
        <v>3</v>
      </c>
      <c r="AF120" s="15">
        <f t="shared" si="30"/>
        <v>7</v>
      </c>
      <c r="AG120" s="15">
        <f t="shared" si="31"/>
        <v>19</v>
      </c>
      <c r="AH120" s="15">
        <f t="shared" si="32"/>
        <v>5</v>
      </c>
      <c r="AI120" s="15">
        <f t="shared" si="33"/>
        <v>11000</v>
      </c>
      <c r="AJ120" s="15">
        <f t="shared" si="18"/>
        <v>1</v>
      </c>
      <c r="AK120">
        <f>(szimulator!AE392-10000)/1000</f>
        <v>0.24889999999999965</v>
      </c>
      <c r="AL120" t="b">
        <f t="shared" si="34"/>
        <v>1</v>
      </c>
    </row>
    <row r="121" spans="1:38" x14ac:dyDescent="0.25">
      <c r="A121" t="s">
        <v>8</v>
      </c>
      <c r="B121" t="s">
        <v>9</v>
      </c>
      <c r="C121">
        <v>4</v>
      </c>
      <c r="D121">
        <v>3</v>
      </c>
      <c r="E121" t="s">
        <v>309</v>
      </c>
      <c r="F121" s="15">
        <f>INT(RANK('nem dontetlen meccsek'!F121,'nem dontetlen meccsek'!F$2:F$217,0)/10)+1</f>
        <v>11</v>
      </c>
      <c r="G121" s="15">
        <f>INT(RANK('nem dontetlen meccsek'!G121,'nem dontetlen meccsek'!G$2:G$217,0)/10)+1</f>
        <v>5</v>
      </c>
      <c r="H121" s="15">
        <f>INT(RANK('nem dontetlen meccsek'!H121,'nem dontetlen meccsek'!H$2:H$217,0)/10)+1</f>
        <v>4</v>
      </c>
      <c r="I121" s="15">
        <f>INT(RANK('nem dontetlen meccsek'!I121,'nem dontetlen meccsek'!I$2:I$217,0)/10)+1</f>
        <v>10</v>
      </c>
      <c r="J121" s="15">
        <f>INT(RANK('nem dontetlen meccsek'!J121,'nem dontetlen meccsek'!J$2:J$217,0)/10)+1</f>
        <v>2</v>
      </c>
      <c r="K121" s="15">
        <f>INT(RANK('nem dontetlen meccsek'!K121,'nem dontetlen meccsek'!K$2:K$217,0)/10)+1</f>
        <v>9</v>
      </c>
      <c r="L121" s="15">
        <f>INT(RANK('nem dontetlen meccsek'!L121,'nem dontetlen meccsek'!L$2:L$217,0)/10)+1</f>
        <v>11</v>
      </c>
      <c r="M121" s="15">
        <f>INT(RANK('nem dontetlen meccsek'!M121,'nem dontetlen meccsek'!M$2:M$217,0)/10)+1</f>
        <v>18</v>
      </c>
      <c r="N121" s="15">
        <f>INT(RANK('nem dontetlen meccsek'!N121,'nem dontetlen meccsek'!N$2:N$217,0)/10)+1</f>
        <v>19</v>
      </c>
      <c r="O121" s="15">
        <f>INT(RANK('nem dontetlen meccsek'!O121,'nem dontetlen meccsek'!O$2:O$217,0)/10)+1</f>
        <v>13</v>
      </c>
      <c r="P121" s="15">
        <f>INT(RANK('nem dontetlen meccsek'!P121,'nem dontetlen meccsek'!P$2:P$217,0)/10)+1</f>
        <v>20</v>
      </c>
      <c r="Q121" s="15">
        <f>INT(RANK('nem dontetlen meccsek'!Q121,'nem dontetlen meccsek'!Q$2:Q$217,0)/10)+1</f>
        <v>15</v>
      </c>
      <c r="R121" s="15">
        <f>INT(RANK('nem dontetlen meccsek'!R121,'nem dontetlen meccsek'!R$2:R$217,0)/10)+1</f>
        <v>7</v>
      </c>
      <c r="S121" s="15">
        <f>INT(RANK('nem dontetlen meccsek'!S121,'nem dontetlen meccsek'!S$2:S$217,0)/10)+1</f>
        <v>15</v>
      </c>
      <c r="T121" s="15">
        <f>INT(RANK('nem dontetlen meccsek'!T121,'nem dontetlen meccsek'!T$2:T$217,0)/10)+1</f>
        <v>5</v>
      </c>
      <c r="U121" s="15">
        <f t="shared" si="19"/>
        <v>12</v>
      </c>
      <c r="V121" s="15">
        <f t="shared" si="20"/>
        <v>18</v>
      </c>
      <c r="W121" s="15">
        <f t="shared" si="21"/>
        <v>19</v>
      </c>
      <c r="X121" s="15">
        <f t="shared" si="22"/>
        <v>13</v>
      </c>
      <c r="Y121" s="15">
        <f t="shared" si="23"/>
        <v>21</v>
      </c>
      <c r="Z121" s="15">
        <f t="shared" si="24"/>
        <v>14</v>
      </c>
      <c r="AA121" s="15">
        <f t="shared" si="25"/>
        <v>12</v>
      </c>
      <c r="AB121" s="15">
        <f t="shared" si="26"/>
        <v>5</v>
      </c>
      <c r="AC121" s="15">
        <f t="shared" si="27"/>
        <v>4</v>
      </c>
      <c r="AD121" s="15">
        <f t="shared" si="28"/>
        <v>10</v>
      </c>
      <c r="AE121" s="15">
        <f t="shared" si="29"/>
        <v>3</v>
      </c>
      <c r="AF121" s="15">
        <f t="shared" si="30"/>
        <v>8</v>
      </c>
      <c r="AG121" s="15">
        <f t="shared" si="31"/>
        <v>16</v>
      </c>
      <c r="AH121" s="15">
        <f t="shared" si="32"/>
        <v>8</v>
      </c>
      <c r="AI121" s="15">
        <f t="shared" si="33"/>
        <v>11000</v>
      </c>
      <c r="AJ121" s="15">
        <f t="shared" si="18"/>
        <v>1</v>
      </c>
      <c r="AK121">
        <f>(szimulator!AE393-10000)/1000</f>
        <v>0.89589999999999959</v>
      </c>
      <c r="AL121" t="b">
        <f t="shared" si="34"/>
        <v>1</v>
      </c>
    </row>
    <row r="122" spans="1:38" x14ac:dyDescent="0.25">
      <c r="A122" t="s">
        <v>4</v>
      </c>
      <c r="B122" t="s">
        <v>2</v>
      </c>
      <c r="C122">
        <v>2</v>
      </c>
      <c r="D122">
        <v>1</v>
      </c>
      <c r="E122" t="s">
        <v>309</v>
      </c>
      <c r="F122" s="15">
        <f>INT(RANK('nem dontetlen meccsek'!F122,'nem dontetlen meccsek'!F$2:F$217,0)/10)+1</f>
        <v>8</v>
      </c>
      <c r="G122" s="15">
        <f>INT(RANK('nem dontetlen meccsek'!G122,'nem dontetlen meccsek'!G$2:G$217,0)/10)+1</f>
        <v>13</v>
      </c>
      <c r="H122" s="15">
        <f>INT(RANK('nem dontetlen meccsek'!H122,'nem dontetlen meccsek'!H$2:H$217,0)/10)+1</f>
        <v>9</v>
      </c>
      <c r="I122" s="15">
        <f>INT(RANK('nem dontetlen meccsek'!I122,'nem dontetlen meccsek'!I$2:I$217,0)/10)+1</f>
        <v>9</v>
      </c>
      <c r="J122" s="15">
        <f>INT(RANK('nem dontetlen meccsek'!J122,'nem dontetlen meccsek'!J$2:J$217,0)/10)+1</f>
        <v>11</v>
      </c>
      <c r="K122" s="15">
        <f>INT(RANK('nem dontetlen meccsek'!K122,'nem dontetlen meccsek'!K$2:K$217,0)/10)+1</f>
        <v>7</v>
      </c>
      <c r="L122" s="15">
        <f>INT(RANK('nem dontetlen meccsek'!L122,'nem dontetlen meccsek'!L$2:L$217,0)/10)+1</f>
        <v>15</v>
      </c>
      <c r="M122" s="15">
        <f>INT(RANK('nem dontetlen meccsek'!M122,'nem dontetlen meccsek'!M$2:M$217,0)/10)+1</f>
        <v>10</v>
      </c>
      <c r="N122" s="15">
        <f>INT(RANK('nem dontetlen meccsek'!N122,'nem dontetlen meccsek'!N$2:N$217,0)/10)+1</f>
        <v>13</v>
      </c>
      <c r="O122" s="15">
        <f>INT(RANK('nem dontetlen meccsek'!O122,'nem dontetlen meccsek'!O$2:O$217,0)/10)+1</f>
        <v>14</v>
      </c>
      <c r="P122" s="15">
        <f>INT(RANK('nem dontetlen meccsek'!P122,'nem dontetlen meccsek'!P$2:P$217,0)/10)+1</f>
        <v>12</v>
      </c>
      <c r="Q122" s="15">
        <f>INT(RANK('nem dontetlen meccsek'!Q122,'nem dontetlen meccsek'!Q$2:Q$217,0)/10)+1</f>
        <v>16</v>
      </c>
      <c r="R122" s="15">
        <f>INT(RANK('nem dontetlen meccsek'!R122,'nem dontetlen meccsek'!R$2:R$217,0)/10)+1</f>
        <v>10</v>
      </c>
      <c r="S122" s="15">
        <f>INT(RANK('nem dontetlen meccsek'!S122,'nem dontetlen meccsek'!S$2:S$217,0)/10)+1</f>
        <v>14</v>
      </c>
      <c r="T122" s="15">
        <f>INT(RANK('nem dontetlen meccsek'!T122,'nem dontetlen meccsek'!T$2:T$217,0)/10)+1</f>
        <v>17</v>
      </c>
      <c r="U122" s="15">
        <f t="shared" si="19"/>
        <v>15</v>
      </c>
      <c r="V122" s="15">
        <f t="shared" si="20"/>
        <v>10</v>
      </c>
      <c r="W122" s="15">
        <f t="shared" si="21"/>
        <v>14</v>
      </c>
      <c r="X122" s="15">
        <f t="shared" si="22"/>
        <v>14</v>
      </c>
      <c r="Y122" s="15">
        <f t="shared" si="23"/>
        <v>12</v>
      </c>
      <c r="Z122" s="15">
        <f t="shared" si="24"/>
        <v>16</v>
      </c>
      <c r="AA122" s="15">
        <f t="shared" si="25"/>
        <v>8</v>
      </c>
      <c r="AB122" s="15">
        <f t="shared" si="26"/>
        <v>13</v>
      </c>
      <c r="AC122" s="15">
        <f t="shared" si="27"/>
        <v>10</v>
      </c>
      <c r="AD122" s="15">
        <f t="shared" si="28"/>
        <v>9</v>
      </c>
      <c r="AE122" s="15">
        <f t="shared" si="29"/>
        <v>11</v>
      </c>
      <c r="AF122" s="15">
        <f t="shared" si="30"/>
        <v>7</v>
      </c>
      <c r="AG122" s="15">
        <f t="shared" si="31"/>
        <v>13</v>
      </c>
      <c r="AH122" s="15">
        <f t="shared" si="32"/>
        <v>9</v>
      </c>
      <c r="AI122" s="15">
        <f t="shared" si="33"/>
        <v>11000</v>
      </c>
      <c r="AJ122" s="15">
        <f t="shared" si="18"/>
        <v>1</v>
      </c>
      <c r="AK122">
        <f>(szimulator!AE394-10000)/1000</f>
        <v>8.700000000000728E-3</v>
      </c>
      <c r="AL122" t="b">
        <f t="shared" si="34"/>
        <v>1</v>
      </c>
    </row>
    <row r="123" spans="1:38" x14ac:dyDescent="0.25">
      <c r="A123" t="s">
        <v>33</v>
      </c>
      <c r="B123" t="s">
        <v>6</v>
      </c>
      <c r="C123">
        <v>0</v>
      </c>
      <c r="D123">
        <v>1</v>
      </c>
      <c r="E123" t="s">
        <v>308</v>
      </c>
      <c r="F123" s="15">
        <f>INT(RANK('nem dontetlen meccsek'!F123,'nem dontetlen meccsek'!F$2:F$217,0)/10)+1</f>
        <v>15</v>
      </c>
      <c r="G123" s="15">
        <f>INT(RANK('nem dontetlen meccsek'!G123,'nem dontetlen meccsek'!G$2:G$217,0)/10)+1</f>
        <v>18</v>
      </c>
      <c r="H123" s="15">
        <f>INT(RANK('nem dontetlen meccsek'!H123,'nem dontetlen meccsek'!H$2:H$217,0)/10)+1</f>
        <v>17</v>
      </c>
      <c r="I123" s="15">
        <f>INT(RANK('nem dontetlen meccsek'!I123,'nem dontetlen meccsek'!I$2:I$217,0)/10)+1</f>
        <v>17</v>
      </c>
      <c r="J123" s="15">
        <f>INT(RANK('nem dontetlen meccsek'!J123,'nem dontetlen meccsek'!J$2:J$217,0)/10)+1</f>
        <v>16</v>
      </c>
      <c r="K123" s="15">
        <f>INT(RANK('nem dontetlen meccsek'!K123,'nem dontetlen meccsek'!K$2:K$217,0)/10)+1</f>
        <v>20</v>
      </c>
      <c r="L123" s="15">
        <f>INT(RANK('nem dontetlen meccsek'!L123,'nem dontetlen meccsek'!L$2:L$217,0)/10)+1</f>
        <v>7</v>
      </c>
      <c r="M123" s="15">
        <f>INT(RANK('nem dontetlen meccsek'!M123,'nem dontetlen meccsek'!M$2:M$217,0)/10)+1</f>
        <v>5</v>
      </c>
      <c r="N123" s="15">
        <f>INT(RANK('nem dontetlen meccsek'!N123,'nem dontetlen meccsek'!N$2:N$217,0)/10)+1</f>
        <v>6</v>
      </c>
      <c r="O123" s="15">
        <f>INT(RANK('nem dontetlen meccsek'!O123,'nem dontetlen meccsek'!O$2:O$217,0)/10)+1</f>
        <v>6</v>
      </c>
      <c r="P123" s="15">
        <f>INT(RANK('nem dontetlen meccsek'!P123,'nem dontetlen meccsek'!P$2:P$217,0)/10)+1</f>
        <v>7</v>
      </c>
      <c r="Q123" s="15">
        <f>INT(RANK('nem dontetlen meccsek'!Q123,'nem dontetlen meccsek'!Q$2:Q$217,0)/10)+1</f>
        <v>3</v>
      </c>
      <c r="R123" s="15">
        <f>INT(RANK('nem dontetlen meccsek'!R123,'nem dontetlen meccsek'!R$2:R$217,0)/10)+1</f>
        <v>18</v>
      </c>
      <c r="S123" s="15">
        <f>INT(RANK('nem dontetlen meccsek'!S123,'nem dontetlen meccsek'!S$2:S$217,0)/10)+1</f>
        <v>6</v>
      </c>
      <c r="T123" s="15">
        <f>INT(RANK('nem dontetlen meccsek'!T123,'nem dontetlen meccsek'!T$2:T$217,0)/10)+1</f>
        <v>21</v>
      </c>
      <c r="U123" s="15">
        <f t="shared" si="19"/>
        <v>8</v>
      </c>
      <c r="V123" s="15">
        <f t="shared" si="20"/>
        <v>5</v>
      </c>
      <c r="W123" s="15">
        <f t="shared" si="21"/>
        <v>6</v>
      </c>
      <c r="X123" s="15">
        <f t="shared" si="22"/>
        <v>6</v>
      </c>
      <c r="Y123" s="15">
        <f t="shared" si="23"/>
        <v>7</v>
      </c>
      <c r="Z123" s="15">
        <f t="shared" si="24"/>
        <v>3</v>
      </c>
      <c r="AA123" s="15">
        <f t="shared" si="25"/>
        <v>16</v>
      </c>
      <c r="AB123" s="15">
        <f t="shared" si="26"/>
        <v>18</v>
      </c>
      <c r="AC123" s="15">
        <f t="shared" si="27"/>
        <v>17</v>
      </c>
      <c r="AD123" s="15">
        <f t="shared" si="28"/>
        <v>17</v>
      </c>
      <c r="AE123" s="15">
        <f t="shared" si="29"/>
        <v>16</v>
      </c>
      <c r="AF123" s="15">
        <f t="shared" si="30"/>
        <v>20</v>
      </c>
      <c r="AG123" s="15">
        <f t="shared" si="31"/>
        <v>5</v>
      </c>
      <c r="AH123" s="15">
        <f t="shared" si="32"/>
        <v>17</v>
      </c>
      <c r="AI123" s="15">
        <f t="shared" si="33"/>
        <v>9000</v>
      </c>
      <c r="AJ123" s="15">
        <f t="shared" si="18"/>
        <v>-1</v>
      </c>
      <c r="AK123">
        <f>(szimulator!AE395-10000)/1000</f>
        <v>-1.2923999999999995</v>
      </c>
      <c r="AL123" t="b">
        <f t="shared" si="34"/>
        <v>1</v>
      </c>
    </row>
    <row r="124" spans="1:38" x14ac:dyDescent="0.25">
      <c r="A124" t="s">
        <v>33</v>
      </c>
      <c r="B124" t="s">
        <v>34</v>
      </c>
      <c r="C124">
        <v>2</v>
      </c>
      <c r="D124">
        <v>0</v>
      </c>
      <c r="E124" t="s">
        <v>309</v>
      </c>
      <c r="F124" s="15">
        <f>INT(RANK('nem dontetlen meccsek'!F124,'nem dontetlen meccsek'!F$2:F$217,0)/10)+1</f>
        <v>6</v>
      </c>
      <c r="G124" s="15">
        <f>INT(RANK('nem dontetlen meccsek'!G124,'nem dontetlen meccsek'!G$2:G$217,0)/10)+1</f>
        <v>3</v>
      </c>
      <c r="H124" s="15">
        <f>INT(RANK('nem dontetlen meccsek'!H124,'nem dontetlen meccsek'!H$2:H$217,0)/10)+1</f>
        <v>5</v>
      </c>
      <c r="I124" s="15">
        <f>INT(RANK('nem dontetlen meccsek'!I124,'nem dontetlen meccsek'!I$2:I$217,0)/10)+1</f>
        <v>5</v>
      </c>
      <c r="J124" s="15">
        <f>INT(RANK('nem dontetlen meccsek'!J124,'nem dontetlen meccsek'!J$2:J$217,0)/10)+1</f>
        <v>7</v>
      </c>
      <c r="K124" s="15">
        <f>INT(RANK('nem dontetlen meccsek'!K124,'nem dontetlen meccsek'!K$2:K$217,0)/10)+1</f>
        <v>5</v>
      </c>
      <c r="L124" s="15">
        <f>INT(RANK('nem dontetlen meccsek'!L124,'nem dontetlen meccsek'!L$2:L$217,0)/10)+1</f>
        <v>16</v>
      </c>
      <c r="M124" s="15">
        <f>INT(RANK('nem dontetlen meccsek'!M124,'nem dontetlen meccsek'!M$2:M$217,0)/10)+1</f>
        <v>20</v>
      </c>
      <c r="N124" s="15">
        <f>INT(RANK('nem dontetlen meccsek'!N124,'nem dontetlen meccsek'!N$2:N$217,0)/10)+1</f>
        <v>18</v>
      </c>
      <c r="O124" s="15">
        <f>INT(RANK('nem dontetlen meccsek'!O124,'nem dontetlen meccsek'!O$2:O$217,0)/10)+1</f>
        <v>17</v>
      </c>
      <c r="P124" s="15">
        <f>INT(RANK('nem dontetlen meccsek'!P124,'nem dontetlen meccsek'!P$2:P$217,0)/10)+1</f>
        <v>16</v>
      </c>
      <c r="Q124" s="15">
        <f>INT(RANK('nem dontetlen meccsek'!Q124,'nem dontetlen meccsek'!Q$2:Q$217,0)/10)+1</f>
        <v>18</v>
      </c>
      <c r="R124" s="15">
        <f>INT(RANK('nem dontetlen meccsek'!R124,'nem dontetlen meccsek'!R$2:R$217,0)/10)+1</f>
        <v>6</v>
      </c>
      <c r="S124" s="15">
        <f>INT(RANK('nem dontetlen meccsek'!S124,'nem dontetlen meccsek'!S$2:S$217,0)/10)+1</f>
        <v>18</v>
      </c>
      <c r="T124" s="15">
        <f>INT(RANK('nem dontetlen meccsek'!T124,'nem dontetlen meccsek'!T$2:T$217,0)/10)+1</f>
        <v>16</v>
      </c>
      <c r="U124" s="15">
        <f t="shared" si="19"/>
        <v>17</v>
      </c>
      <c r="V124" s="15">
        <f t="shared" si="20"/>
        <v>20</v>
      </c>
      <c r="W124" s="15">
        <f t="shared" si="21"/>
        <v>18</v>
      </c>
      <c r="X124" s="15">
        <f t="shared" si="22"/>
        <v>18</v>
      </c>
      <c r="Y124" s="15">
        <f t="shared" si="23"/>
        <v>16</v>
      </c>
      <c r="Z124" s="15">
        <f t="shared" si="24"/>
        <v>18</v>
      </c>
      <c r="AA124" s="15">
        <f t="shared" si="25"/>
        <v>7</v>
      </c>
      <c r="AB124" s="15">
        <f t="shared" si="26"/>
        <v>3</v>
      </c>
      <c r="AC124" s="15">
        <f t="shared" si="27"/>
        <v>5</v>
      </c>
      <c r="AD124" s="15">
        <f t="shared" si="28"/>
        <v>6</v>
      </c>
      <c r="AE124" s="15">
        <f t="shared" si="29"/>
        <v>7</v>
      </c>
      <c r="AF124" s="15">
        <f t="shared" si="30"/>
        <v>5</v>
      </c>
      <c r="AG124" s="15">
        <f t="shared" si="31"/>
        <v>17</v>
      </c>
      <c r="AH124" s="15">
        <f t="shared" si="32"/>
        <v>5</v>
      </c>
      <c r="AI124" s="15">
        <f t="shared" si="33"/>
        <v>12000</v>
      </c>
      <c r="AJ124" s="15">
        <f t="shared" si="18"/>
        <v>2</v>
      </c>
      <c r="AK124">
        <f>(szimulator!AE396-10000)/1000</f>
        <v>1.5673999999999997</v>
      </c>
      <c r="AL124" t="b">
        <f t="shared" si="34"/>
        <v>1</v>
      </c>
    </row>
    <row r="125" spans="1:38" x14ac:dyDescent="0.25">
      <c r="A125" t="s">
        <v>6</v>
      </c>
      <c r="B125" t="s">
        <v>2</v>
      </c>
      <c r="C125">
        <v>2</v>
      </c>
      <c r="D125">
        <v>0</v>
      </c>
      <c r="E125" t="s">
        <v>309</v>
      </c>
      <c r="F125" s="15">
        <f>INT(RANK('nem dontetlen meccsek'!F125,'nem dontetlen meccsek'!F$2:F$217,0)/10)+1</f>
        <v>8</v>
      </c>
      <c r="G125" s="15">
        <f>INT(RANK('nem dontetlen meccsek'!G125,'nem dontetlen meccsek'!G$2:G$217,0)/10)+1</f>
        <v>2</v>
      </c>
      <c r="H125" s="15">
        <f>INT(RANK('nem dontetlen meccsek'!H125,'nem dontetlen meccsek'!H$2:H$217,0)/10)+1</f>
        <v>4</v>
      </c>
      <c r="I125" s="15">
        <f>INT(RANK('nem dontetlen meccsek'!I125,'nem dontetlen meccsek'!I$2:I$217,0)/10)+1</f>
        <v>3</v>
      </c>
      <c r="J125" s="15">
        <f>INT(RANK('nem dontetlen meccsek'!J125,'nem dontetlen meccsek'!J$2:J$217,0)/10)+1</f>
        <v>5</v>
      </c>
      <c r="K125" s="15">
        <f>INT(RANK('nem dontetlen meccsek'!K125,'nem dontetlen meccsek'!K$2:K$217,0)/10)+1</f>
        <v>2</v>
      </c>
      <c r="L125" s="15">
        <f>INT(RANK('nem dontetlen meccsek'!L125,'nem dontetlen meccsek'!L$2:L$217,0)/10)+1</f>
        <v>15</v>
      </c>
      <c r="M125" s="15">
        <f>INT(RANK('nem dontetlen meccsek'!M125,'nem dontetlen meccsek'!M$2:M$217,0)/10)+1</f>
        <v>21</v>
      </c>
      <c r="N125" s="15">
        <f>INT(RANK('nem dontetlen meccsek'!N125,'nem dontetlen meccsek'!N$2:N$217,0)/10)+1</f>
        <v>19</v>
      </c>
      <c r="O125" s="15">
        <f>INT(RANK('nem dontetlen meccsek'!O125,'nem dontetlen meccsek'!O$2:O$217,0)/10)+1</f>
        <v>20</v>
      </c>
      <c r="P125" s="15">
        <f>INT(RANK('nem dontetlen meccsek'!P125,'nem dontetlen meccsek'!P$2:P$217,0)/10)+1</f>
        <v>18</v>
      </c>
      <c r="Q125" s="15">
        <f>INT(RANK('nem dontetlen meccsek'!Q125,'nem dontetlen meccsek'!Q$2:Q$217,0)/10)+1</f>
        <v>22</v>
      </c>
      <c r="R125" s="15">
        <f>INT(RANK('nem dontetlen meccsek'!R125,'nem dontetlen meccsek'!R$2:R$217,0)/10)+1</f>
        <v>4</v>
      </c>
      <c r="S125" s="15">
        <f>INT(RANK('nem dontetlen meccsek'!S125,'nem dontetlen meccsek'!S$2:S$217,0)/10)+1</f>
        <v>21</v>
      </c>
      <c r="T125" s="15">
        <f>INT(RANK('nem dontetlen meccsek'!T125,'nem dontetlen meccsek'!T$2:T$217,0)/10)+1</f>
        <v>22</v>
      </c>
      <c r="U125" s="15">
        <f t="shared" si="19"/>
        <v>15</v>
      </c>
      <c r="V125" s="15">
        <f t="shared" si="20"/>
        <v>21</v>
      </c>
      <c r="W125" s="15">
        <f t="shared" si="21"/>
        <v>19</v>
      </c>
      <c r="X125" s="15">
        <f t="shared" si="22"/>
        <v>20</v>
      </c>
      <c r="Y125" s="15">
        <f t="shared" si="23"/>
        <v>18</v>
      </c>
      <c r="Z125" s="15">
        <f t="shared" si="24"/>
        <v>21</v>
      </c>
      <c r="AA125" s="15">
        <f t="shared" si="25"/>
        <v>8</v>
      </c>
      <c r="AB125" s="15">
        <f t="shared" si="26"/>
        <v>2</v>
      </c>
      <c r="AC125" s="15">
        <f t="shared" si="27"/>
        <v>4</v>
      </c>
      <c r="AD125" s="15">
        <f t="shared" si="28"/>
        <v>3</v>
      </c>
      <c r="AE125" s="15">
        <f t="shared" si="29"/>
        <v>5</v>
      </c>
      <c r="AF125" s="15">
        <f t="shared" si="30"/>
        <v>1</v>
      </c>
      <c r="AG125" s="15">
        <f t="shared" si="31"/>
        <v>19</v>
      </c>
      <c r="AH125" s="15">
        <f t="shared" si="32"/>
        <v>2</v>
      </c>
      <c r="AI125" s="15">
        <f t="shared" si="33"/>
        <v>12000</v>
      </c>
      <c r="AJ125" s="15">
        <f t="shared" si="18"/>
        <v>2</v>
      </c>
      <c r="AK125">
        <f>(szimulator!AE397-10000)/1000</f>
        <v>1.6220000000000001</v>
      </c>
      <c r="AL125" t="b">
        <f t="shared" si="34"/>
        <v>1</v>
      </c>
    </row>
    <row r="126" spans="1:38" x14ac:dyDescent="0.25">
      <c r="A126" t="s">
        <v>8</v>
      </c>
      <c r="B126" t="s">
        <v>2</v>
      </c>
      <c r="C126">
        <v>1</v>
      </c>
      <c r="D126">
        <v>2</v>
      </c>
      <c r="E126" t="s">
        <v>308</v>
      </c>
      <c r="F126" s="15">
        <f>INT(RANK('nem dontetlen meccsek'!F126,'nem dontetlen meccsek'!F$2:F$217,0)/10)+1</f>
        <v>11</v>
      </c>
      <c r="G126" s="15">
        <f>INT(RANK('nem dontetlen meccsek'!G126,'nem dontetlen meccsek'!G$2:G$217,0)/10)+1</f>
        <v>12</v>
      </c>
      <c r="H126" s="15">
        <f>INT(RANK('nem dontetlen meccsek'!H126,'nem dontetlen meccsek'!H$2:H$217,0)/10)+1</f>
        <v>11</v>
      </c>
      <c r="I126" s="15">
        <f>INT(RANK('nem dontetlen meccsek'!I126,'nem dontetlen meccsek'!I$2:I$217,0)/10)+1</f>
        <v>13</v>
      </c>
      <c r="J126" s="15">
        <f>INT(RANK('nem dontetlen meccsek'!J126,'nem dontetlen meccsek'!J$2:J$217,0)/10)+1</f>
        <v>11</v>
      </c>
      <c r="K126" s="15">
        <f>INT(RANK('nem dontetlen meccsek'!K126,'nem dontetlen meccsek'!K$2:K$217,0)/10)+1</f>
        <v>10</v>
      </c>
      <c r="L126" s="15">
        <f>INT(RANK('nem dontetlen meccsek'!L126,'nem dontetlen meccsek'!L$2:L$217,0)/10)+1</f>
        <v>11</v>
      </c>
      <c r="M126" s="15">
        <f>INT(RANK('nem dontetlen meccsek'!M126,'nem dontetlen meccsek'!M$2:M$217,0)/10)+1</f>
        <v>12</v>
      </c>
      <c r="N126" s="15">
        <f>INT(RANK('nem dontetlen meccsek'!N126,'nem dontetlen meccsek'!N$2:N$217,0)/10)+1</f>
        <v>12</v>
      </c>
      <c r="O126" s="15">
        <f>INT(RANK('nem dontetlen meccsek'!O126,'nem dontetlen meccsek'!O$2:O$217,0)/10)+1</f>
        <v>9</v>
      </c>
      <c r="P126" s="15">
        <f>INT(RANK('nem dontetlen meccsek'!P126,'nem dontetlen meccsek'!P$2:P$217,0)/10)+1</f>
        <v>12</v>
      </c>
      <c r="Q126" s="15">
        <f>INT(RANK('nem dontetlen meccsek'!Q126,'nem dontetlen meccsek'!Q$2:Q$217,0)/10)+1</f>
        <v>13</v>
      </c>
      <c r="R126" s="15">
        <f>INT(RANK('nem dontetlen meccsek'!R126,'nem dontetlen meccsek'!R$2:R$217,0)/10)+1</f>
        <v>13</v>
      </c>
      <c r="S126" s="15">
        <f>INT(RANK('nem dontetlen meccsek'!S126,'nem dontetlen meccsek'!S$2:S$217,0)/10)+1</f>
        <v>11</v>
      </c>
      <c r="T126" s="15">
        <f>INT(RANK('nem dontetlen meccsek'!T126,'nem dontetlen meccsek'!T$2:T$217,0)/10)+1</f>
        <v>17</v>
      </c>
      <c r="U126" s="15">
        <f t="shared" si="19"/>
        <v>12</v>
      </c>
      <c r="V126" s="15">
        <f t="shared" si="20"/>
        <v>11</v>
      </c>
      <c r="W126" s="15">
        <f t="shared" si="21"/>
        <v>12</v>
      </c>
      <c r="X126" s="15">
        <f t="shared" si="22"/>
        <v>10</v>
      </c>
      <c r="Y126" s="15">
        <f t="shared" si="23"/>
        <v>12</v>
      </c>
      <c r="Z126" s="15">
        <f t="shared" si="24"/>
        <v>13</v>
      </c>
      <c r="AA126" s="15">
        <f t="shared" si="25"/>
        <v>12</v>
      </c>
      <c r="AB126" s="15">
        <f t="shared" si="26"/>
        <v>11</v>
      </c>
      <c r="AC126" s="15">
        <f t="shared" si="27"/>
        <v>11</v>
      </c>
      <c r="AD126" s="15">
        <f t="shared" si="28"/>
        <v>14</v>
      </c>
      <c r="AE126" s="15">
        <f t="shared" si="29"/>
        <v>11</v>
      </c>
      <c r="AF126" s="15">
        <f t="shared" si="30"/>
        <v>10</v>
      </c>
      <c r="AG126" s="15">
        <f t="shared" si="31"/>
        <v>10</v>
      </c>
      <c r="AH126" s="15">
        <f t="shared" si="32"/>
        <v>12</v>
      </c>
      <c r="AI126" s="15">
        <f t="shared" si="33"/>
        <v>9000</v>
      </c>
      <c r="AJ126" s="15">
        <f t="shared" si="18"/>
        <v>-1</v>
      </c>
      <c r="AK126">
        <f>(szimulator!AE398-10000)/1000</f>
        <v>0.63749999999999996</v>
      </c>
      <c r="AL126" t="b">
        <f t="shared" si="34"/>
        <v>0</v>
      </c>
    </row>
    <row r="127" spans="1:38" x14ac:dyDescent="0.25">
      <c r="A127" t="s">
        <v>6</v>
      </c>
      <c r="B127" t="s">
        <v>5</v>
      </c>
      <c r="C127">
        <v>1</v>
      </c>
      <c r="D127">
        <v>0</v>
      </c>
      <c r="E127" t="s">
        <v>309</v>
      </c>
      <c r="F127" s="15">
        <f>INT(RANK('nem dontetlen meccsek'!F127,'nem dontetlen meccsek'!F$2:F$217,0)/10)+1</f>
        <v>4</v>
      </c>
      <c r="G127" s="15">
        <f>INT(RANK('nem dontetlen meccsek'!G127,'nem dontetlen meccsek'!G$2:G$217,0)/10)+1</f>
        <v>4</v>
      </c>
      <c r="H127" s="15">
        <f>INT(RANK('nem dontetlen meccsek'!H127,'nem dontetlen meccsek'!H$2:H$217,0)/10)+1</f>
        <v>3</v>
      </c>
      <c r="I127" s="15">
        <f>INT(RANK('nem dontetlen meccsek'!I127,'nem dontetlen meccsek'!I$2:I$217,0)/10)+1</f>
        <v>4</v>
      </c>
      <c r="J127" s="15">
        <f>INT(RANK('nem dontetlen meccsek'!J127,'nem dontetlen meccsek'!J$2:J$217,0)/10)+1</f>
        <v>3</v>
      </c>
      <c r="K127" s="15">
        <f>INT(RANK('nem dontetlen meccsek'!K127,'nem dontetlen meccsek'!K$2:K$217,0)/10)+1</f>
        <v>2</v>
      </c>
      <c r="L127" s="15">
        <f>INT(RANK('nem dontetlen meccsek'!L127,'nem dontetlen meccsek'!L$2:L$217,0)/10)+1</f>
        <v>19</v>
      </c>
      <c r="M127" s="15">
        <f>INT(RANK('nem dontetlen meccsek'!M127,'nem dontetlen meccsek'!M$2:M$217,0)/10)+1</f>
        <v>20</v>
      </c>
      <c r="N127" s="15">
        <f>INT(RANK('nem dontetlen meccsek'!N127,'nem dontetlen meccsek'!N$2:N$217,0)/10)+1</f>
        <v>20</v>
      </c>
      <c r="O127" s="15">
        <f>INT(RANK('nem dontetlen meccsek'!O127,'nem dontetlen meccsek'!O$2:O$217,0)/10)+1</f>
        <v>19</v>
      </c>
      <c r="P127" s="15">
        <f>INT(RANK('nem dontetlen meccsek'!P127,'nem dontetlen meccsek'!P$2:P$217,0)/10)+1</f>
        <v>20</v>
      </c>
      <c r="Q127" s="15">
        <f>INT(RANK('nem dontetlen meccsek'!Q127,'nem dontetlen meccsek'!Q$2:Q$217,0)/10)+1</f>
        <v>21</v>
      </c>
      <c r="R127" s="15">
        <f>INT(RANK('nem dontetlen meccsek'!R127,'nem dontetlen meccsek'!R$2:R$217,0)/10)+1</f>
        <v>3</v>
      </c>
      <c r="S127" s="15">
        <f>INT(RANK('nem dontetlen meccsek'!S127,'nem dontetlen meccsek'!S$2:S$217,0)/10)+1</f>
        <v>21</v>
      </c>
      <c r="T127" s="15">
        <f>INT(RANK('nem dontetlen meccsek'!T127,'nem dontetlen meccsek'!T$2:T$217,0)/10)+1</f>
        <v>21</v>
      </c>
      <c r="U127" s="15">
        <f t="shared" si="19"/>
        <v>19</v>
      </c>
      <c r="V127" s="15">
        <f t="shared" si="20"/>
        <v>19</v>
      </c>
      <c r="W127" s="15">
        <f t="shared" si="21"/>
        <v>20</v>
      </c>
      <c r="X127" s="15">
        <f t="shared" si="22"/>
        <v>19</v>
      </c>
      <c r="Y127" s="15">
        <f t="shared" si="23"/>
        <v>20</v>
      </c>
      <c r="Z127" s="15">
        <f t="shared" si="24"/>
        <v>21</v>
      </c>
      <c r="AA127" s="15">
        <f t="shared" si="25"/>
        <v>4</v>
      </c>
      <c r="AB127" s="15">
        <f t="shared" si="26"/>
        <v>3</v>
      </c>
      <c r="AC127" s="15">
        <f t="shared" si="27"/>
        <v>3</v>
      </c>
      <c r="AD127" s="15">
        <f t="shared" si="28"/>
        <v>4</v>
      </c>
      <c r="AE127" s="15">
        <f t="shared" si="29"/>
        <v>3</v>
      </c>
      <c r="AF127" s="15">
        <f t="shared" si="30"/>
        <v>2</v>
      </c>
      <c r="AG127" s="15">
        <f t="shared" si="31"/>
        <v>20</v>
      </c>
      <c r="AH127" s="15">
        <f t="shared" si="32"/>
        <v>2</v>
      </c>
      <c r="AI127" s="15">
        <f t="shared" si="33"/>
        <v>11000</v>
      </c>
      <c r="AJ127" s="15">
        <f t="shared" si="18"/>
        <v>1</v>
      </c>
      <c r="AK127">
        <f>(szimulator!AE399-10000)/1000</f>
        <v>1.2007000000000008</v>
      </c>
      <c r="AL127" t="b">
        <f t="shared" si="34"/>
        <v>1</v>
      </c>
    </row>
    <row r="128" spans="1:38" x14ac:dyDescent="0.25">
      <c r="A128" t="s">
        <v>11</v>
      </c>
      <c r="B128" t="s">
        <v>35</v>
      </c>
      <c r="C128">
        <v>2</v>
      </c>
      <c r="D128">
        <v>0</v>
      </c>
      <c r="E128" t="s">
        <v>309</v>
      </c>
      <c r="F128" s="15">
        <f>INT(RANK('nem dontetlen meccsek'!F128,'nem dontetlen meccsek'!F$2:F$217,0)/10)+1</f>
        <v>9</v>
      </c>
      <c r="G128" s="15">
        <f>INT(RANK('nem dontetlen meccsek'!G128,'nem dontetlen meccsek'!G$2:G$217,0)/10)+1</f>
        <v>11</v>
      </c>
      <c r="H128" s="15">
        <f>INT(RANK('nem dontetlen meccsek'!H128,'nem dontetlen meccsek'!H$2:H$217,0)/10)+1</f>
        <v>6</v>
      </c>
      <c r="I128" s="15">
        <f>INT(RANK('nem dontetlen meccsek'!I128,'nem dontetlen meccsek'!I$2:I$217,0)/10)+1</f>
        <v>8</v>
      </c>
      <c r="J128" s="15">
        <f>INT(RANK('nem dontetlen meccsek'!J128,'nem dontetlen meccsek'!J$2:J$217,0)/10)+1</f>
        <v>3</v>
      </c>
      <c r="K128" s="15">
        <f>INT(RANK('nem dontetlen meccsek'!K128,'nem dontetlen meccsek'!K$2:K$217,0)/10)+1</f>
        <v>11</v>
      </c>
      <c r="L128" s="15">
        <f>INT(RANK('nem dontetlen meccsek'!L128,'nem dontetlen meccsek'!L$2:L$217,0)/10)+1</f>
        <v>14</v>
      </c>
      <c r="M128" s="15">
        <f>INT(RANK('nem dontetlen meccsek'!M128,'nem dontetlen meccsek'!M$2:M$217,0)/10)+1</f>
        <v>12</v>
      </c>
      <c r="N128" s="15">
        <f>INT(RANK('nem dontetlen meccsek'!N128,'nem dontetlen meccsek'!N$2:N$217,0)/10)+1</f>
        <v>17</v>
      </c>
      <c r="O128" s="15">
        <f>INT(RANK('nem dontetlen meccsek'!O128,'nem dontetlen meccsek'!O$2:O$217,0)/10)+1</f>
        <v>15</v>
      </c>
      <c r="P128" s="15">
        <f>INT(RANK('nem dontetlen meccsek'!P128,'nem dontetlen meccsek'!P$2:P$217,0)/10)+1</f>
        <v>19</v>
      </c>
      <c r="Q128" s="15">
        <f>INT(RANK('nem dontetlen meccsek'!Q128,'nem dontetlen meccsek'!Q$2:Q$217,0)/10)+1</f>
        <v>12</v>
      </c>
      <c r="R128" s="15">
        <f>INT(RANK('nem dontetlen meccsek'!R128,'nem dontetlen meccsek'!R$2:R$217,0)/10)+1</f>
        <v>7</v>
      </c>
      <c r="S128" s="15">
        <f>INT(RANK('nem dontetlen meccsek'!S128,'nem dontetlen meccsek'!S$2:S$217,0)/10)+1</f>
        <v>15</v>
      </c>
      <c r="T128" s="15">
        <f>INT(RANK('nem dontetlen meccsek'!T128,'nem dontetlen meccsek'!T$2:T$217,0)/10)+1</f>
        <v>5</v>
      </c>
      <c r="U128" s="15">
        <f t="shared" si="19"/>
        <v>14</v>
      </c>
      <c r="V128" s="15">
        <f t="shared" si="20"/>
        <v>12</v>
      </c>
      <c r="W128" s="15">
        <f t="shared" si="21"/>
        <v>17</v>
      </c>
      <c r="X128" s="15">
        <f t="shared" si="22"/>
        <v>15</v>
      </c>
      <c r="Y128" s="15">
        <f t="shared" si="23"/>
        <v>20</v>
      </c>
      <c r="Z128" s="15">
        <f t="shared" si="24"/>
        <v>12</v>
      </c>
      <c r="AA128" s="15">
        <f t="shared" si="25"/>
        <v>9</v>
      </c>
      <c r="AB128" s="15">
        <f t="shared" si="26"/>
        <v>11</v>
      </c>
      <c r="AC128" s="15">
        <f t="shared" si="27"/>
        <v>6</v>
      </c>
      <c r="AD128" s="15">
        <f t="shared" si="28"/>
        <v>8</v>
      </c>
      <c r="AE128" s="15">
        <f t="shared" si="29"/>
        <v>4</v>
      </c>
      <c r="AF128" s="15">
        <f t="shared" si="30"/>
        <v>11</v>
      </c>
      <c r="AG128" s="15">
        <f t="shared" si="31"/>
        <v>16</v>
      </c>
      <c r="AH128" s="15">
        <f t="shared" si="32"/>
        <v>8</v>
      </c>
      <c r="AI128" s="15">
        <f t="shared" si="33"/>
        <v>12000</v>
      </c>
      <c r="AJ128" s="15">
        <f t="shared" si="18"/>
        <v>2</v>
      </c>
      <c r="AK128">
        <f>(szimulator!AE400-10000)/1000</f>
        <v>0.91860000000000042</v>
      </c>
      <c r="AL128" t="b">
        <f t="shared" si="34"/>
        <v>1</v>
      </c>
    </row>
    <row r="129" spans="1:38" x14ac:dyDescent="0.25">
      <c r="A129" t="s">
        <v>9</v>
      </c>
      <c r="B129" t="s">
        <v>34</v>
      </c>
      <c r="C129">
        <v>2</v>
      </c>
      <c r="D129">
        <v>0</v>
      </c>
      <c r="E129" t="s">
        <v>309</v>
      </c>
      <c r="F129" s="15">
        <f>INT(RANK('nem dontetlen meccsek'!F129,'nem dontetlen meccsek'!F$2:F$217,0)/10)+1</f>
        <v>7</v>
      </c>
      <c r="G129" s="15">
        <f>INT(RANK('nem dontetlen meccsek'!G129,'nem dontetlen meccsek'!G$2:G$217,0)/10)+1</f>
        <v>15</v>
      </c>
      <c r="H129" s="15">
        <f>INT(RANK('nem dontetlen meccsek'!H129,'nem dontetlen meccsek'!H$2:H$217,0)/10)+1</f>
        <v>16</v>
      </c>
      <c r="I129" s="15">
        <f>INT(RANK('nem dontetlen meccsek'!I129,'nem dontetlen meccsek'!I$2:I$217,0)/10)+1</f>
        <v>13</v>
      </c>
      <c r="J129" s="15">
        <f>INT(RANK('nem dontetlen meccsek'!J129,'nem dontetlen meccsek'!J$2:J$217,0)/10)+1</f>
        <v>18</v>
      </c>
      <c r="K129" s="15">
        <f>INT(RANK('nem dontetlen meccsek'!K129,'nem dontetlen meccsek'!K$2:K$217,0)/10)+1</f>
        <v>13</v>
      </c>
      <c r="L129" s="15">
        <f>INT(RANK('nem dontetlen meccsek'!L129,'nem dontetlen meccsek'!L$2:L$217,0)/10)+1</f>
        <v>16</v>
      </c>
      <c r="M129" s="15">
        <f>INT(RANK('nem dontetlen meccsek'!M129,'nem dontetlen meccsek'!M$2:M$217,0)/10)+1</f>
        <v>9</v>
      </c>
      <c r="N129" s="15">
        <f>INT(RANK('nem dontetlen meccsek'!N129,'nem dontetlen meccsek'!N$2:N$217,0)/10)+1</f>
        <v>6</v>
      </c>
      <c r="O129" s="15">
        <f>INT(RANK('nem dontetlen meccsek'!O129,'nem dontetlen meccsek'!O$2:O$217,0)/10)+1</f>
        <v>10</v>
      </c>
      <c r="P129" s="15">
        <f>INT(RANK('nem dontetlen meccsek'!P129,'nem dontetlen meccsek'!P$2:P$217,0)/10)+1</f>
        <v>5</v>
      </c>
      <c r="Q129" s="15">
        <f>INT(RANK('nem dontetlen meccsek'!Q129,'nem dontetlen meccsek'!Q$2:Q$217,0)/10)+1</f>
        <v>11</v>
      </c>
      <c r="R129" s="15">
        <f>INT(RANK('nem dontetlen meccsek'!R129,'nem dontetlen meccsek'!R$2:R$217,0)/10)+1</f>
        <v>14</v>
      </c>
      <c r="S129" s="15">
        <f>INT(RANK('nem dontetlen meccsek'!S129,'nem dontetlen meccsek'!S$2:S$217,0)/10)+1</f>
        <v>9</v>
      </c>
      <c r="T129" s="15">
        <f>INT(RANK('nem dontetlen meccsek'!T129,'nem dontetlen meccsek'!T$2:T$217,0)/10)+1</f>
        <v>10</v>
      </c>
      <c r="U129" s="15">
        <f t="shared" si="19"/>
        <v>16</v>
      </c>
      <c r="V129" s="15">
        <f t="shared" si="20"/>
        <v>8</v>
      </c>
      <c r="W129" s="15">
        <f t="shared" si="21"/>
        <v>7</v>
      </c>
      <c r="X129" s="15">
        <f t="shared" si="22"/>
        <v>10</v>
      </c>
      <c r="Y129" s="15">
        <f t="shared" si="23"/>
        <v>5</v>
      </c>
      <c r="Z129" s="15">
        <f t="shared" si="24"/>
        <v>10</v>
      </c>
      <c r="AA129" s="15">
        <f t="shared" si="25"/>
        <v>7</v>
      </c>
      <c r="AB129" s="15">
        <f t="shared" si="26"/>
        <v>14</v>
      </c>
      <c r="AC129" s="15">
        <f t="shared" si="27"/>
        <v>17</v>
      </c>
      <c r="AD129" s="15">
        <f t="shared" si="28"/>
        <v>13</v>
      </c>
      <c r="AE129" s="15">
        <f t="shared" si="29"/>
        <v>18</v>
      </c>
      <c r="AF129" s="15">
        <f t="shared" si="30"/>
        <v>12</v>
      </c>
      <c r="AG129" s="15">
        <f t="shared" si="31"/>
        <v>9</v>
      </c>
      <c r="AH129" s="15">
        <f t="shared" si="32"/>
        <v>14</v>
      </c>
      <c r="AI129" s="15">
        <f t="shared" si="33"/>
        <v>12000</v>
      </c>
      <c r="AJ129" s="15">
        <f t="shared" si="18"/>
        <v>2</v>
      </c>
      <c r="AK129">
        <f>(szimulator!AE401-10000)/1000</f>
        <v>0.91770000000000074</v>
      </c>
      <c r="AL129" t="b">
        <f t="shared" si="34"/>
        <v>1</v>
      </c>
    </row>
    <row r="130" spans="1:38" x14ac:dyDescent="0.25">
      <c r="A130" t="s">
        <v>10</v>
      </c>
      <c r="B130" t="s">
        <v>14</v>
      </c>
      <c r="C130">
        <v>1</v>
      </c>
      <c r="D130">
        <v>0</v>
      </c>
      <c r="E130" t="s">
        <v>309</v>
      </c>
      <c r="F130" s="15">
        <f>INT(RANK('nem dontetlen meccsek'!F130,'nem dontetlen meccsek'!F$2:F$217,0)/10)+1</f>
        <v>13</v>
      </c>
      <c r="G130" s="15">
        <f>INT(RANK('nem dontetlen meccsek'!G130,'nem dontetlen meccsek'!G$2:G$217,0)/10)+1</f>
        <v>9</v>
      </c>
      <c r="H130" s="15">
        <f>INT(RANK('nem dontetlen meccsek'!H130,'nem dontetlen meccsek'!H$2:H$217,0)/10)+1</f>
        <v>6</v>
      </c>
      <c r="I130" s="15">
        <f>INT(RANK('nem dontetlen meccsek'!I130,'nem dontetlen meccsek'!I$2:I$217,0)/10)+1</f>
        <v>12</v>
      </c>
      <c r="J130" s="15">
        <f>INT(RANK('nem dontetlen meccsek'!J130,'nem dontetlen meccsek'!J$2:J$217,0)/10)+1</f>
        <v>6</v>
      </c>
      <c r="K130" s="15">
        <f>INT(RANK('nem dontetlen meccsek'!K130,'nem dontetlen meccsek'!K$2:K$217,0)/10)+1</f>
        <v>7</v>
      </c>
      <c r="L130" s="15">
        <f>INT(RANK('nem dontetlen meccsek'!L130,'nem dontetlen meccsek'!L$2:L$217,0)/10)+1</f>
        <v>9</v>
      </c>
      <c r="M130" s="15">
        <f>INT(RANK('nem dontetlen meccsek'!M130,'nem dontetlen meccsek'!M$2:M$217,0)/10)+1</f>
        <v>14</v>
      </c>
      <c r="N130" s="15">
        <f>INT(RANK('nem dontetlen meccsek'!N130,'nem dontetlen meccsek'!N$2:N$217,0)/10)+1</f>
        <v>17</v>
      </c>
      <c r="O130" s="15">
        <f>INT(RANK('nem dontetlen meccsek'!O130,'nem dontetlen meccsek'!O$2:O$217,0)/10)+1</f>
        <v>11</v>
      </c>
      <c r="P130" s="15">
        <f>INT(RANK('nem dontetlen meccsek'!P130,'nem dontetlen meccsek'!P$2:P$217,0)/10)+1</f>
        <v>16</v>
      </c>
      <c r="Q130" s="15">
        <f>INT(RANK('nem dontetlen meccsek'!Q130,'nem dontetlen meccsek'!Q$2:Q$217,0)/10)+1</f>
        <v>17</v>
      </c>
      <c r="R130" s="15">
        <f>INT(RANK('nem dontetlen meccsek'!R130,'nem dontetlen meccsek'!R$2:R$217,0)/10)+1</f>
        <v>10</v>
      </c>
      <c r="S130" s="15">
        <f>INT(RANK('nem dontetlen meccsek'!S130,'nem dontetlen meccsek'!S$2:S$217,0)/10)+1</f>
        <v>13</v>
      </c>
      <c r="T130" s="15">
        <f>INT(RANK('nem dontetlen meccsek'!T130,'nem dontetlen meccsek'!T$2:T$217,0)/10)+1</f>
        <v>13</v>
      </c>
      <c r="U130" s="15">
        <f t="shared" si="19"/>
        <v>10</v>
      </c>
      <c r="V130" s="15">
        <f t="shared" si="20"/>
        <v>14</v>
      </c>
      <c r="W130" s="15">
        <f t="shared" si="21"/>
        <v>17</v>
      </c>
      <c r="X130" s="15">
        <f t="shared" si="22"/>
        <v>11</v>
      </c>
      <c r="Y130" s="15">
        <f t="shared" si="23"/>
        <v>17</v>
      </c>
      <c r="Z130" s="15">
        <f t="shared" si="24"/>
        <v>16</v>
      </c>
      <c r="AA130" s="15">
        <f t="shared" si="25"/>
        <v>14</v>
      </c>
      <c r="AB130" s="15">
        <f t="shared" si="26"/>
        <v>9</v>
      </c>
      <c r="AC130" s="15">
        <f t="shared" si="27"/>
        <v>6</v>
      </c>
      <c r="AD130" s="15">
        <f t="shared" si="28"/>
        <v>12</v>
      </c>
      <c r="AE130" s="15">
        <f t="shared" si="29"/>
        <v>7</v>
      </c>
      <c r="AF130" s="15">
        <f t="shared" si="30"/>
        <v>6</v>
      </c>
      <c r="AG130" s="15">
        <f t="shared" si="31"/>
        <v>13</v>
      </c>
      <c r="AH130" s="15">
        <f t="shared" si="32"/>
        <v>10</v>
      </c>
      <c r="AI130" s="15">
        <f t="shared" si="33"/>
        <v>11000</v>
      </c>
      <c r="AJ130" s="15">
        <f t="shared" ref="AJ130:AJ193" si="35">C130-D130</f>
        <v>1</v>
      </c>
      <c r="AK130">
        <f>(szimulator!AE402-10000)/1000</f>
        <v>9.6000000000003635E-3</v>
      </c>
      <c r="AL130" t="b">
        <f t="shared" si="34"/>
        <v>1</v>
      </c>
    </row>
    <row r="131" spans="1:38" x14ac:dyDescent="0.25">
      <c r="A131" t="s">
        <v>0</v>
      </c>
      <c r="B131" t="s">
        <v>4</v>
      </c>
      <c r="C131">
        <v>4</v>
      </c>
      <c r="D131">
        <v>1</v>
      </c>
      <c r="E131" t="s">
        <v>309</v>
      </c>
      <c r="F131" s="15">
        <f>INT(RANK('nem dontetlen meccsek'!F131,'nem dontetlen meccsek'!F$2:F$217,0)/10)+1</f>
        <v>5</v>
      </c>
      <c r="G131" s="15">
        <f>INT(RANK('nem dontetlen meccsek'!G131,'nem dontetlen meccsek'!G$2:G$217,0)/10)+1</f>
        <v>4</v>
      </c>
      <c r="H131" s="15">
        <f>INT(RANK('nem dontetlen meccsek'!H131,'nem dontetlen meccsek'!H$2:H$217,0)/10)+1</f>
        <v>4</v>
      </c>
      <c r="I131" s="15">
        <f>INT(RANK('nem dontetlen meccsek'!I131,'nem dontetlen meccsek'!I$2:I$217,0)/10)+1</f>
        <v>2</v>
      </c>
      <c r="J131" s="15">
        <f>INT(RANK('nem dontetlen meccsek'!J131,'nem dontetlen meccsek'!J$2:J$217,0)/10)+1</f>
        <v>3</v>
      </c>
      <c r="K131" s="15">
        <f>INT(RANK('nem dontetlen meccsek'!K131,'nem dontetlen meccsek'!K$2:K$217,0)/10)+1</f>
        <v>3</v>
      </c>
      <c r="L131" s="15">
        <f>INT(RANK('nem dontetlen meccsek'!L131,'nem dontetlen meccsek'!L$2:L$217,0)/10)+1</f>
        <v>18</v>
      </c>
      <c r="M131" s="15">
        <f>INT(RANK('nem dontetlen meccsek'!M131,'nem dontetlen meccsek'!M$2:M$217,0)/10)+1</f>
        <v>20</v>
      </c>
      <c r="N131" s="15">
        <f>INT(RANK('nem dontetlen meccsek'!N131,'nem dontetlen meccsek'!N$2:N$217,0)/10)+1</f>
        <v>18</v>
      </c>
      <c r="O131" s="15">
        <f>INT(RANK('nem dontetlen meccsek'!O131,'nem dontetlen meccsek'!O$2:O$217,0)/10)+1</f>
        <v>21</v>
      </c>
      <c r="P131" s="15">
        <f>INT(RANK('nem dontetlen meccsek'!P131,'nem dontetlen meccsek'!P$2:P$217,0)/10)+1</f>
        <v>19</v>
      </c>
      <c r="Q131" s="15">
        <f>INT(RANK('nem dontetlen meccsek'!Q131,'nem dontetlen meccsek'!Q$2:Q$217,0)/10)+1</f>
        <v>20</v>
      </c>
      <c r="R131" s="15">
        <f>INT(RANK('nem dontetlen meccsek'!R131,'nem dontetlen meccsek'!R$2:R$217,0)/10)+1</f>
        <v>3</v>
      </c>
      <c r="S131" s="15">
        <f>INT(RANK('nem dontetlen meccsek'!S131,'nem dontetlen meccsek'!S$2:S$217,0)/10)+1</f>
        <v>21</v>
      </c>
      <c r="T131" s="15">
        <f>INT(RANK('nem dontetlen meccsek'!T131,'nem dontetlen meccsek'!T$2:T$217,0)/10)+1</f>
        <v>9</v>
      </c>
      <c r="U131" s="15">
        <f t="shared" ref="U131:U194" si="36">23-F131</f>
        <v>18</v>
      </c>
      <c r="V131" s="15">
        <f t="shared" ref="V131:V194" si="37">23-G131</f>
        <v>19</v>
      </c>
      <c r="W131" s="15">
        <f t="shared" ref="W131:W194" si="38">23-H131</f>
        <v>19</v>
      </c>
      <c r="X131" s="15">
        <f t="shared" ref="X131:X194" si="39">23-I131</f>
        <v>21</v>
      </c>
      <c r="Y131" s="15">
        <f t="shared" ref="Y131:Y194" si="40">23-J131</f>
        <v>20</v>
      </c>
      <c r="Z131" s="15">
        <f t="shared" ref="Z131:Z194" si="41">23-K131</f>
        <v>20</v>
      </c>
      <c r="AA131" s="15">
        <f t="shared" ref="AA131:AA194" si="42">23-L131</f>
        <v>5</v>
      </c>
      <c r="AB131" s="15">
        <f t="shared" ref="AB131:AB194" si="43">23-M131</f>
        <v>3</v>
      </c>
      <c r="AC131" s="15">
        <f t="shared" ref="AC131:AC194" si="44">23-N131</f>
        <v>5</v>
      </c>
      <c r="AD131" s="15">
        <f t="shared" ref="AD131:AD194" si="45">23-O131</f>
        <v>2</v>
      </c>
      <c r="AE131" s="15">
        <f t="shared" ref="AE131:AE194" si="46">23-P131</f>
        <v>4</v>
      </c>
      <c r="AF131" s="15">
        <f t="shared" ref="AF131:AF194" si="47">23-Q131</f>
        <v>3</v>
      </c>
      <c r="AG131" s="15">
        <f t="shared" ref="AG131:AG194" si="48">23-R131</f>
        <v>20</v>
      </c>
      <c r="AH131" s="15">
        <f t="shared" ref="AH131:AH194" si="49">23-S131</f>
        <v>2</v>
      </c>
      <c r="AI131" s="15">
        <f t="shared" ref="AI131:AI194" si="50">AJ131*1000+10000</f>
        <v>13000</v>
      </c>
      <c r="AJ131" s="15">
        <f t="shared" si="35"/>
        <v>3</v>
      </c>
      <c r="AK131">
        <f>(szimulator!AE403-10000)/1000</f>
        <v>1.8285</v>
      </c>
      <c r="AL131" t="b">
        <f t="shared" ref="AL131:AL194" si="51">(AJ131*AK131)&gt;0</f>
        <v>1</v>
      </c>
    </row>
    <row r="132" spans="1:38" x14ac:dyDescent="0.25">
      <c r="A132" t="s">
        <v>12</v>
      </c>
      <c r="B132" t="s">
        <v>5</v>
      </c>
      <c r="C132">
        <v>1</v>
      </c>
      <c r="D132">
        <v>0</v>
      </c>
      <c r="E132" t="s">
        <v>309</v>
      </c>
      <c r="F132" s="15">
        <f>INT(RANK('nem dontetlen meccsek'!F132,'nem dontetlen meccsek'!F$2:F$217,0)/10)+1</f>
        <v>3</v>
      </c>
      <c r="G132" s="15">
        <f>INT(RANK('nem dontetlen meccsek'!G132,'nem dontetlen meccsek'!G$2:G$217,0)/10)+1</f>
        <v>9</v>
      </c>
      <c r="H132" s="15">
        <f>INT(RANK('nem dontetlen meccsek'!H132,'nem dontetlen meccsek'!H$2:H$217,0)/10)+1</f>
        <v>6</v>
      </c>
      <c r="I132" s="15">
        <f>INT(RANK('nem dontetlen meccsek'!I132,'nem dontetlen meccsek'!I$2:I$217,0)/10)+1</f>
        <v>4</v>
      </c>
      <c r="J132" s="15">
        <f>INT(RANK('nem dontetlen meccsek'!J132,'nem dontetlen meccsek'!J$2:J$217,0)/10)+1</f>
        <v>5</v>
      </c>
      <c r="K132" s="15">
        <f>INT(RANK('nem dontetlen meccsek'!K132,'nem dontetlen meccsek'!K$2:K$217,0)/10)+1</f>
        <v>8</v>
      </c>
      <c r="L132" s="15">
        <f>INT(RANK('nem dontetlen meccsek'!L132,'nem dontetlen meccsek'!L$2:L$217,0)/10)+1</f>
        <v>20</v>
      </c>
      <c r="M132" s="15">
        <f>INT(RANK('nem dontetlen meccsek'!M132,'nem dontetlen meccsek'!M$2:M$217,0)/10)+1</f>
        <v>14</v>
      </c>
      <c r="N132" s="15">
        <f>INT(RANK('nem dontetlen meccsek'!N132,'nem dontetlen meccsek'!N$2:N$217,0)/10)+1</f>
        <v>17</v>
      </c>
      <c r="O132" s="15">
        <f>INT(RANK('nem dontetlen meccsek'!O132,'nem dontetlen meccsek'!O$2:O$217,0)/10)+1</f>
        <v>18</v>
      </c>
      <c r="P132" s="15">
        <f>INT(RANK('nem dontetlen meccsek'!P132,'nem dontetlen meccsek'!P$2:P$217,0)/10)+1</f>
        <v>17</v>
      </c>
      <c r="Q132" s="15">
        <f>INT(RANK('nem dontetlen meccsek'!Q132,'nem dontetlen meccsek'!Q$2:Q$217,0)/10)+1</f>
        <v>15</v>
      </c>
      <c r="R132" s="15">
        <f>INT(RANK('nem dontetlen meccsek'!R132,'nem dontetlen meccsek'!R$2:R$217,0)/10)+1</f>
        <v>5</v>
      </c>
      <c r="S132" s="15">
        <f>INT(RANK('nem dontetlen meccsek'!S132,'nem dontetlen meccsek'!S$2:S$217,0)/10)+1</f>
        <v>17</v>
      </c>
      <c r="T132" s="15">
        <f>INT(RANK('nem dontetlen meccsek'!T132,'nem dontetlen meccsek'!T$2:T$217,0)/10)+1</f>
        <v>5</v>
      </c>
      <c r="U132" s="15">
        <f t="shared" si="36"/>
        <v>20</v>
      </c>
      <c r="V132" s="15">
        <f t="shared" si="37"/>
        <v>14</v>
      </c>
      <c r="W132" s="15">
        <f t="shared" si="38"/>
        <v>17</v>
      </c>
      <c r="X132" s="15">
        <f t="shared" si="39"/>
        <v>19</v>
      </c>
      <c r="Y132" s="15">
        <f t="shared" si="40"/>
        <v>18</v>
      </c>
      <c r="Z132" s="15">
        <f t="shared" si="41"/>
        <v>15</v>
      </c>
      <c r="AA132" s="15">
        <f t="shared" si="42"/>
        <v>3</v>
      </c>
      <c r="AB132" s="15">
        <f t="shared" si="43"/>
        <v>9</v>
      </c>
      <c r="AC132" s="15">
        <f t="shared" si="44"/>
        <v>6</v>
      </c>
      <c r="AD132" s="15">
        <f t="shared" si="45"/>
        <v>5</v>
      </c>
      <c r="AE132" s="15">
        <f t="shared" si="46"/>
        <v>6</v>
      </c>
      <c r="AF132" s="15">
        <f t="shared" si="47"/>
        <v>8</v>
      </c>
      <c r="AG132" s="15">
        <f t="shared" si="48"/>
        <v>18</v>
      </c>
      <c r="AH132" s="15">
        <f t="shared" si="49"/>
        <v>6</v>
      </c>
      <c r="AI132" s="15">
        <f t="shared" si="50"/>
        <v>11000</v>
      </c>
      <c r="AJ132" s="15">
        <f t="shared" si="35"/>
        <v>1</v>
      </c>
      <c r="AK132">
        <f>(szimulator!AE404-10000)/1000</f>
        <v>0.10610000000000036</v>
      </c>
      <c r="AL132" t="b">
        <f t="shared" si="51"/>
        <v>1</v>
      </c>
    </row>
    <row r="133" spans="1:38" x14ac:dyDescent="0.25">
      <c r="A133" t="s">
        <v>11</v>
      </c>
      <c r="B133" t="s">
        <v>10</v>
      </c>
      <c r="C133">
        <v>0</v>
      </c>
      <c r="D133">
        <v>2</v>
      </c>
      <c r="E133" t="s">
        <v>308</v>
      </c>
      <c r="F133" s="15">
        <f>INT(RANK('nem dontetlen meccsek'!F133,'nem dontetlen meccsek'!F$2:F$217,0)/10)+1</f>
        <v>13</v>
      </c>
      <c r="G133" s="15">
        <f>INT(RANK('nem dontetlen meccsek'!G133,'nem dontetlen meccsek'!G$2:G$217,0)/10)+1</f>
        <v>18</v>
      </c>
      <c r="H133" s="15">
        <f>INT(RANK('nem dontetlen meccsek'!H133,'nem dontetlen meccsek'!H$2:H$217,0)/10)+1</f>
        <v>16</v>
      </c>
      <c r="I133" s="15">
        <f>INT(RANK('nem dontetlen meccsek'!I133,'nem dontetlen meccsek'!I$2:I$217,0)/10)+1</f>
        <v>16</v>
      </c>
      <c r="J133" s="15">
        <f>INT(RANK('nem dontetlen meccsek'!J133,'nem dontetlen meccsek'!J$2:J$217,0)/10)+1</f>
        <v>15</v>
      </c>
      <c r="K133" s="15">
        <f>INT(RANK('nem dontetlen meccsek'!K133,'nem dontetlen meccsek'!K$2:K$217,0)/10)+1</f>
        <v>18</v>
      </c>
      <c r="L133" s="15">
        <f>INT(RANK('nem dontetlen meccsek'!L133,'nem dontetlen meccsek'!L$2:L$217,0)/10)+1</f>
        <v>10</v>
      </c>
      <c r="M133" s="15">
        <f>INT(RANK('nem dontetlen meccsek'!M133,'nem dontetlen meccsek'!M$2:M$217,0)/10)+1</f>
        <v>5</v>
      </c>
      <c r="N133" s="15">
        <f>INT(RANK('nem dontetlen meccsek'!N133,'nem dontetlen meccsek'!N$2:N$217,0)/10)+1</f>
        <v>7</v>
      </c>
      <c r="O133" s="15">
        <f>INT(RANK('nem dontetlen meccsek'!O133,'nem dontetlen meccsek'!O$2:O$217,0)/10)+1</f>
        <v>7</v>
      </c>
      <c r="P133" s="15">
        <f>INT(RANK('nem dontetlen meccsek'!P133,'nem dontetlen meccsek'!P$2:P$217,0)/10)+1</f>
        <v>7</v>
      </c>
      <c r="Q133" s="15">
        <f>INT(RANK('nem dontetlen meccsek'!Q133,'nem dontetlen meccsek'!Q$2:Q$217,0)/10)+1</f>
        <v>5</v>
      </c>
      <c r="R133" s="15">
        <f>INT(RANK('nem dontetlen meccsek'!R133,'nem dontetlen meccsek'!R$2:R$217,0)/10)+1</f>
        <v>16</v>
      </c>
      <c r="S133" s="15">
        <f>INT(RANK('nem dontetlen meccsek'!S133,'nem dontetlen meccsek'!S$2:S$217,0)/10)+1</f>
        <v>7</v>
      </c>
      <c r="T133" s="15">
        <f>INT(RANK('nem dontetlen meccsek'!T133,'nem dontetlen meccsek'!T$2:T$217,0)/10)+1</f>
        <v>19</v>
      </c>
      <c r="U133" s="15">
        <f t="shared" si="36"/>
        <v>10</v>
      </c>
      <c r="V133" s="15">
        <f t="shared" si="37"/>
        <v>5</v>
      </c>
      <c r="W133" s="15">
        <f t="shared" si="38"/>
        <v>7</v>
      </c>
      <c r="X133" s="15">
        <f t="shared" si="39"/>
        <v>7</v>
      </c>
      <c r="Y133" s="15">
        <f t="shared" si="40"/>
        <v>8</v>
      </c>
      <c r="Z133" s="15">
        <f t="shared" si="41"/>
        <v>5</v>
      </c>
      <c r="AA133" s="15">
        <f t="shared" si="42"/>
        <v>13</v>
      </c>
      <c r="AB133" s="15">
        <f t="shared" si="43"/>
        <v>18</v>
      </c>
      <c r="AC133" s="15">
        <f t="shared" si="44"/>
        <v>16</v>
      </c>
      <c r="AD133" s="15">
        <f t="shared" si="45"/>
        <v>16</v>
      </c>
      <c r="AE133" s="15">
        <f t="shared" si="46"/>
        <v>16</v>
      </c>
      <c r="AF133" s="15">
        <f t="shared" si="47"/>
        <v>18</v>
      </c>
      <c r="AG133" s="15">
        <f t="shared" si="48"/>
        <v>7</v>
      </c>
      <c r="AH133" s="15">
        <f t="shared" si="49"/>
        <v>16</v>
      </c>
      <c r="AI133" s="15">
        <f t="shared" si="50"/>
        <v>8000</v>
      </c>
      <c r="AJ133" s="15">
        <f t="shared" si="35"/>
        <v>-2</v>
      </c>
      <c r="AK133">
        <f>(szimulator!AE405-10000)/1000</f>
        <v>-0.72279999999999922</v>
      </c>
      <c r="AL133" t="b">
        <f t="shared" si="51"/>
        <v>1</v>
      </c>
    </row>
    <row r="134" spans="1:38" x14ac:dyDescent="0.25">
      <c r="A134" t="s">
        <v>32</v>
      </c>
      <c r="B134" t="s">
        <v>6</v>
      </c>
      <c r="C134">
        <v>0</v>
      </c>
      <c r="D134">
        <v>2</v>
      </c>
      <c r="E134" t="s">
        <v>308</v>
      </c>
      <c r="F134" s="15">
        <f>INT(RANK('nem dontetlen meccsek'!F134,'nem dontetlen meccsek'!F$2:F$217,0)/10)+1</f>
        <v>7</v>
      </c>
      <c r="G134" s="15">
        <f>INT(RANK('nem dontetlen meccsek'!G134,'nem dontetlen meccsek'!G$2:G$217,0)/10)+1</f>
        <v>21</v>
      </c>
      <c r="H134" s="15">
        <f>INT(RANK('nem dontetlen meccsek'!H134,'nem dontetlen meccsek'!H$2:H$217,0)/10)+1</f>
        <v>13</v>
      </c>
      <c r="I134" s="15">
        <f>INT(RANK('nem dontetlen meccsek'!I134,'nem dontetlen meccsek'!I$2:I$217,0)/10)+1</f>
        <v>16</v>
      </c>
      <c r="J134" s="15">
        <f>INT(RANK('nem dontetlen meccsek'!J134,'nem dontetlen meccsek'!J$2:J$217,0)/10)+1</f>
        <v>12</v>
      </c>
      <c r="K134" s="15">
        <f>INT(RANK('nem dontetlen meccsek'!K134,'nem dontetlen meccsek'!K$2:K$217,0)/10)+1</f>
        <v>20</v>
      </c>
      <c r="L134" s="15">
        <f>INT(RANK('nem dontetlen meccsek'!L134,'nem dontetlen meccsek'!L$2:L$217,0)/10)+1</f>
        <v>15</v>
      </c>
      <c r="M134" s="15">
        <f>INT(RANK('nem dontetlen meccsek'!M134,'nem dontetlen meccsek'!M$2:M$217,0)/10)+1</f>
        <v>3</v>
      </c>
      <c r="N134" s="15">
        <f>INT(RANK('nem dontetlen meccsek'!N134,'nem dontetlen meccsek'!N$2:N$217,0)/10)+1</f>
        <v>10</v>
      </c>
      <c r="O134" s="15">
        <f>INT(RANK('nem dontetlen meccsek'!O134,'nem dontetlen meccsek'!O$2:O$217,0)/10)+1</f>
        <v>7</v>
      </c>
      <c r="P134" s="15">
        <f>INT(RANK('nem dontetlen meccsek'!P134,'nem dontetlen meccsek'!P$2:P$217,0)/10)+1</f>
        <v>11</v>
      </c>
      <c r="Q134" s="15">
        <f>INT(RANK('nem dontetlen meccsek'!Q134,'nem dontetlen meccsek'!Q$2:Q$217,0)/10)+1</f>
        <v>3</v>
      </c>
      <c r="R134" s="15">
        <f>INT(RANK('nem dontetlen meccsek'!R134,'nem dontetlen meccsek'!R$2:R$217,0)/10)+1</f>
        <v>17</v>
      </c>
      <c r="S134" s="15">
        <f>INT(RANK('nem dontetlen meccsek'!S134,'nem dontetlen meccsek'!S$2:S$217,0)/10)+1</f>
        <v>8</v>
      </c>
      <c r="T134" s="15">
        <f>INT(RANK('nem dontetlen meccsek'!T134,'nem dontetlen meccsek'!T$2:T$217,0)/10)+1</f>
        <v>22</v>
      </c>
      <c r="U134" s="15">
        <f t="shared" si="36"/>
        <v>16</v>
      </c>
      <c r="V134" s="15">
        <f t="shared" si="37"/>
        <v>2</v>
      </c>
      <c r="W134" s="15">
        <f t="shared" si="38"/>
        <v>10</v>
      </c>
      <c r="X134" s="15">
        <f t="shared" si="39"/>
        <v>7</v>
      </c>
      <c r="Y134" s="15">
        <f t="shared" si="40"/>
        <v>11</v>
      </c>
      <c r="Z134" s="15">
        <f t="shared" si="41"/>
        <v>3</v>
      </c>
      <c r="AA134" s="15">
        <f t="shared" si="42"/>
        <v>8</v>
      </c>
      <c r="AB134" s="15">
        <f t="shared" si="43"/>
        <v>20</v>
      </c>
      <c r="AC134" s="15">
        <f t="shared" si="44"/>
        <v>13</v>
      </c>
      <c r="AD134" s="15">
        <f t="shared" si="45"/>
        <v>16</v>
      </c>
      <c r="AE134" s="15">
        <f t="shared" si="46"/>
        <v>12</v>
      </c>
      <c r="AF134" s="15">
        <f t="shared" si="47"/>
        <v>20</v>
      </c>
      <c r="AG134" s="15">
        <f t="shared" si="48"/>
        <v>6</v>
      </c>
      <c r="AH134" s="15">
        <f t="shared" si="49"/>
        <v>15</v>
      </c>
      <c r="AI134" s="15">
        <f t="shared" si="50"/>
        <v>8000</v>
      </c>
      <c r="AJ134" s="15">
        <f t="shared" si="35"/>
        <v>-2</v>
      </c>
      <c r="AK134">
        <f>(szimulator!AE406-10000)/1000</f>
        <v>8.6100000000000371E-2</v>
      </c>
      <c r="AL134" t="b">
        <f t="shared" si="51"/>
        <v>0</v>
      </c>
    </row>
    <row r="135" spans="1:38" x14ac:dyDescent="0.25">
      <c r="A135" t="s">
        <v>33</v>
      </c>
      <c r="B135" t="s">
        <v>8</v>
      </c>
      <c r="C135">
        <v>2</v>
      </c>
      <c r="D135">
        <v>1</v>
      </c>
      <c r="E135" t="s">
        <v>309</v>
      </c>
      <c r="F135" s="15">
        <f>INT(RANK('nem dontetlen meccsek'!F135,'nem dontetlen meccsek'!F$2:F$217,0)/10)+1</f>
        <v>12</v>
      </c>
      <c r="G135" s="15">
        <f>INT(RANK('nem dontetlen meccsek'!G135,'nem dontetlen meccsek'!G$2:G$217,0)/10)+1</f>
        <v>6</v>
      </c>
      <c r="H135" s="15">
        <f>INT(RANK('nem dontetlen meccsek'!H135,'nem dontetlen meccsek'!H$2:H$217,0)/10)+1</f>
        <v>10</v>
      </c>
      <c r="I135" s="15">
        <f>INT(RANK('nem dontetlen meccsek'!I135,'nem dontetlen meccsek'!I$2:I$217,0)/10)+1</f>
        <v>6</v>
      </c>
      <c r="J135" s="15">
        <f>INT(RANK('nem dontetlen meccsek'!J135,'nem dontetlen meccsek'!J$2:J$217,0)/10)+1</f>
        <v>11</v>
      </c>
      <c r="K135" s="15">
        <f>INT(RANK('nem dontetlen meccsek'!K135,'nem dontetlen meccsek'!K$2:K$217,0)/10)+1</f>
        <v>8</v>
      </c>
      <c r="L135" s="15">
        <f>INT(RANK('nem dontetlen meccsek'!L135,'nem dontetlen meccsek'!L$2:L$217,0)/10)+1</f>
        <v>11</v>
      </c>
      <c r="M135" s="15">
        <f>INT(RANK('nem dontetlen meccsek'!M135,'nem dontetlen meccsek'!M$2:M$217,0)/10)+1</f>
        <v>18</v>
      </c>
      <c r="N135" s="15">
        <f>INT(RANK('nem dontetlen meccsek'!N135,'nem dontetlen meccsek'!N$2:N$217,0)/10)+1</f>
        <v>12</v>
      </c>
      <c r="O135" s="15">
        <f>INT(RANK('nem dontetlen meccsek'!O135,'nem dontetlen meccsek'!O$2:O$217,0)/10)+1</f>
        <v>17</v>
      </c>
      <c r="P135" s="15">
        <f>INT(RANK('nem dontetlen meccsek'!P135,'nem dontetlen meccsek'!P$2:P$217,0)/10)+1</f>
        <v>11</v>
      </c>
      <c r="Q135" s="15">
        <f>INT(RANK('nem dontetlen meccsek'!Q135,'nem dontetlen meccsek'!Q$2:Q$217,0)/10)+1</f>
        <v>16</v>
      </c>
      <c r="R135" s="15">
        <f>INT(RANK('nem dontetlen meccsek'!R135,'nem dontetlen meccsek'!R$2:R$217,0)/10)+1</f>
        <v>8</v>
      </c>
      <c r="S135" s="15">
        <f>INT(RANK('nem dontetlen meccsek'!S135,'nem dontetlen meccsek'!S$2:S$217,0)/10)+1</f>
        <v>15</v>
      </c>
      <c r="T135" s="15">
        <f>INT(RANK('nem dontetlen meccsek'!T135,'nem dontetlen meccsek'!T$2:T$217,0)/10)+1</f>
        <v>15</v>
      </c>
      <c r="U135" s="15">
        <f t="shared" si="36"/>
        <v>11</v>
      </c>
      <c r="V135" s="15">
        <f t="shared" si="37"/>
        <v>17</v>
      </c>
      <c r="W135" s="15">
        <f t="shared" si="38"/>
        <v>13</v>
      </c>
      <c r="X135" s="15">
        <f t="shared" si="39"/>
        <v>17</v>
      </c>
      <c r="Y135" s="15">
        <f t="shared" si="40"/>
        <v>12</v>
      </c>
      <c r="Z135" s="15">
        <f t="shared" si="41"/>
        <v>15</v>
      </c>
      <c r="AA135" s="15">
        <f t="shared" si="42"/>
        <v>12</v>
      </c>
      <c r="AB135" s="15">
        <f t="shared" si="43"/>
        <v>5</v>
      </c>
      <c r="AC135" s="15">
        <f t="shared" si="44"/>
        <v>11</v>
      </c>
      <c r="AD135" s="15">
        <f t="shared" si="45"/>
        <v>6</v>
      </c>
      <c r="AE135" s="15">
        <f t="shared" si="46"/>
        <v>12</v>
      </c>
      <c r="AF135" s="15">
        <f t="shared" si="47"/>
        <v>7</v>
      </c>
      <c r="AG135" s="15">
        <f t="shared" si="48"/>
        <v>15</v>
      </c>
      <c r="AH135" s="15">
        <f t="shared" si="49"/>
        <v>8</v>
      </c>
      <c r="AI135" s="15">
        <f t="shared" si="50"/>
        <v>11000</v>
      </c>
      <c r="AJ135" s="15">
        <f t="shared" si="35"/>
        <v>1</v>
      </c>
      <c r="AK135">
        <f>(szimulator!AE407-10000)/1000</f>
        <v>8.700000000000728E-3</v>
      </c>
      <c r="AL135" t="b">
        <f t="shared" si="51"/>
        <v>1</v>
      </c>
    </row>
    <row r="136" spans="1:38" x14ac:dyDescent="0.25">
      <c r="A136" t="s">
        <v>8</v>
      </c>
      <c r="B136" t="s">
        <v>3</v>
      </c>
      <c r="C136">
        <v>2</v>
      </c>
      <c r="D136">
        <v>0</v>
      </c>
      <c r="E136" t="s">
        <v>309</v>
      </c>
      <c r="F136" s="15">
        <f>INT(RANK('nem dontetlen meccsek'!F136,'nem dontetlen meccsek'!F$2:F$217,0)/10)+1</f>
        <v>11</v>
      </c>
      <c r="G136" s="15">
        <f>INT(RANK('nem dontetlen meccsek'!G136,'nem dontetlen meccsek'!G$2:G$217,0)/10)+1</f>
        <v>8</v>
      </c>
      <c r="H136" s="15">
        <f>INT(RANK('nem dontetlen meccsek'!H136,'nem dontetlen meccsek'!H$2:H$217,0)/10)+1</f>
        <v>7</v>
      </c>
      <c r="I136" s="15">
        <f>INT(RANK('nem dontetlen meccsek'!I136,'nem dontetlen meccsek'!I$2:I$217,0)/10)+1</f>
        <v>12</v>
      </c>
      <c r="J136" s="15">
        <f>INT(RANK('nem dontetlen meccsek'!J136,'nem dontetlen meccsek'!J$2:J$217,0)/10)+1</f>
        <v>6</v>
      </c>
      <c r="K136" s="15">
        <f>INT(RANK('nem dontetlen meccsek'!K136,'nem dontetlen meccsek'!K$2:K$217,0)/10)+1</f>
        <v>10</v>
      </c>
      <c r="L136" s="15">
        <f>INT(RANK('nem dontetlen meccsek'!L136,'nem dontetlen meccsek'!L$2:L$217,0)/10)+1</f>
        <v>11</v>
      </c>
      <c r="M136" s="15">
        <f>INT(RANK('nem dontetlen meccsek'!M136,'nem dontetlen meccsek'!M$2:M$217,0)/10)+1</f>
        <v>16</v>
      </c>
      <c r="N136" s="15">
        <f>INT(RANK('nem dontetlen meccsek'!N136,'nem dontetlen meccsek'!N$2:N$217,0)/10)+1</f>
        <v>15</v>
      </c>
      <c r="O136" s="15">
        <f>INT(RANK('nem dontetlen meccsek'!O136,'nem dontetlen meccsek'!O$2:O$217,0)/10)+1</f>
        <v>10</v>
      </c>
      <c r="P136" s="15">
        <f>INT(RANK('nem dontetlen meccsek'!P136,'nem dontetlen meccsek'!P$2:P$217,0)/10)+1</f>
        <v>16</v>
      </c>
      <c r="Q136" s="15">
        <f>INT(RANK('nem dontetlen meccsek'!Q136,'nem dontetlen meccsek'!Q$2:Q$217,0)/10)+1</f>
        <v>13</v>
      </c>
      <c r="R136" s="15">
        <f>INT(RANK('nem dontetlen meccsek'!R136,'nem dontetlen meccsek'!R$2:R$217,0)/10)+1</f>
        <v>11</v>
      </c>
      <c r="S136" s="15">
        <f>INT(RANK('nem dontetlen meccsek'!S136,'nem dontetlen meccsek'!S$2:S$217,0)/10)+1</f>
        <v>12</v>
      </c>
      <c r="T136" s="15">
        <f>INT(RANK('nem dontetlen meccsek'!T136,'nem dontetlen meccsek'!T$2:T$217,0)/10)+1</f>
        <v>10</v>
      </c>
      <c r="U136" s="15">
        <f t="shared" si="36"/>
        <v>12</v>
      </c>
      <c r="V136" s="15">
        <f t="shared" si="37"/>
        <v>15</v>
      </c>
      <c r="W136" s="15">
        <f t="shared" si="38"/>
        <v>16</v>
      </c>
      <c r="X136" s="15">
        <f t="shared" si="39"/>
        <v>11</v>
      </c>
      <c r="Y136" s="15">
        <f t="shared" si="40"/>
        <v>17</v>
      </c>
      <c r="Z136" s="15">
        <f t="shared" si="41"/>
        <v>13</v>
      </c>
      <c r="AA136" s="15">
        <f t="shared" si="42"/>
        <v>12</v>
      </c>
      <c r="AB136" s="15">
        <f t="shared" si="43"/>
        <v>7</v>
      </c>
      <c r="AC136" s="15">
        <f t="shared" si="44"/>
        <v>8</v>
      </c>
      <c r="AD136" s="15">
        <f t="shared" si="45"/>
        <v>13</v>
      </c>
      <c r="AE136" s="15">
        <f t="shared" si="46"/>
        <v>7</v>
      </c>
      <c r="AF136" s="15">
        <f t="shared" si="47"/>
        <v>10</v>
      </c>
      <c r="AG136" s="15">
        <f t="shared" si="48"/>
        <v>12</v>
      </c>
      <c r="AH136" s="15">
        <f t="shared" si="49"/>
        <v>11</v>
      </c>
      <c r="AI136" s="15">
        <f t="shared" si="50"/>
        <v>12000</v>
      </c>
      <c r="AJ136" s="15">
        <f t="shared" si="35"/>
        <v>2</v>
      </c>
      <c r="AK136">
        <f>(szimulator!AE408-10000)/1000</f>
        <v>0.91949999999999998</v>
      </c>
      <c r="AL136" t="b">
        <f t="shared" si="51"/>
        <v>1</v>
      </c>
    </row>
    <row r="137" spans="1:38" x14ac:dyDescent="0.25">
      <c r="A137" t="s">
        <v>36</v>
      </c>
      <c r="B137" t="s">
        <v>9</v>
      </c>
      <c r="C137">
        <v>2</v>
      </c>
      <c r="D137">
        <v>1</v>
      </c>
      <c r="E137" t="s">
        <v>309</v>
      </c>
      <c r="F137" s="15">
        <f>INT(RANK('nem dontetlen meccsek'!F137,'nem dontetlen meccsek'!F$2:F$217,0)/10)+1</f>
        <v>18</v>
      </c>
      <c r="G137" s="15">
        <f>INT(RANK('nem dontetlen meccsek'!G137,'nem dontetlen meccsek'!G$2:G$217,0)/10)+1</f>
        <v>10</v>
      </c>
      <c r="H137" s="15">
        <f>INT(RANK('nem dontetlen meccsek'!H137,'nem dontetlen meccsek'!H$2:H$217,0)/10)+1</f>
        <v>11</v>
      </c>
      <c r="I137" s="15">
        <f>INT(RANK('nem dontetlen meccsek'!I137,'nem dontetlen meccsek'!I$2:I$217,0)/10)+1</f>
        <v>12</v>
      </c>
      <c r="J137" s="15">
        <f>INT(RANK('nem dontetlen meccsek'!J137,'nem dontetlen meccsek'!J$2:J$217,0)/10)+1</f>
        <v>8</v>
      </c>
      <c r="K137" s="15">
        <f>INT(RANK('nem dontetlen meccsek'!K137,'nem dontetlen meccsek'!K$2:K$217,0)/10)+1</f>
        <v>14</v>
      </c>
      <c r="L137" s="15">
        <f>INT(RANK('nem dontetlen meccsek'!L137,'nem dontetlen meccsek'!L$2:L$217,0)/10)+1</f>
        <v>5</v>
      </c>
      <c r="M137" s="15">
        <f>INT(RANK('nem dontetlen meccsek'!M137,'nem dontetlen meccsek'!M$2:M$217,0)/10)+1</f>
        <v>13</v>
      </c>
      <c r="N137" s="15">
        <f>INT(RANK('nem dontetlen meccsek'!N137,'nem dontetlen meccsek'!N$2:N$217,0)/10)+1</f>
        <v>12</v>
      </c>
      <c r="O137" s="15">
        <f>INT(RANK('nem dontetlen meccsek'!O137,'nem dontetlen meccsek'!O$2:O$217,0)/10)+1</f>
        <v>11</v>
      </c>
      <c r="P137" s="15">
        <f>INT(RANK('nem dontetlen meccsek'!P137,'nem dontetlen meccsek'!P$2:P$217,0)/10)+1</f>
        <v>15</v>
      </c>
      <c r="Q137" s="15">
        <f>INT(RANK('nem dontetlen meccsek'!Q137,'nem dontetlen meccsek'!Q$2:Q$217,0)/10)+1</f>
        <v>10</v>
      </c>
      <c r="R137" s="15">
        <f>INT(RANK('nem dontetlen meccsek'!R137,'nem dontetlen meccsek'!R$2:R$217,0)/10)+1</f>
        <v>12</v>
      </c>
      <c r="S137" s="15">
        <f>INT(RANK('nem dontetlen meccsek'!S137,'nem dontetlen meccsek'!S$2:S$217,0)/10)+1</f>
        <v>11</v>
      </c>
      <c r="T137" s="15">
        <f>INT(RANK('nem dontetlen meccsek'!T137,'nem dontetlen meccsek'!T$2:T$217,0)/10)+1</f>
        <v>11</v>
      </c>
      <c r="U137" s="15">
        <f t="shared" si="36"/>
        <v>5</v>
      </c>
      <c r="V137" s="15">
        <f t="shared" si="37"/>
        <v>13</v>
      </c>
      <c r="W137" s="15">
        <f t="shared" si="38"/>
        <v>12</v>
      </c>
      <c r="X137" s="15">
        <f t="shared" si="39"/>
        <v>11</v>
      </c>
      <c r="Y137" s="15">
        <f t="shared" si="40"/>
        <v>15</v>
      </c>
      <c r="Z137" s="15">
        <f t="shared" si="41"/>
        <v>9</v>
      </c>
      <c r="AA137" s="15">
        <f t="shared" si="42"/>
        <v>18</v>
      </c>
      <c r="AB137" s="15">
        <f t="shared" si="43"/>
        <v>10</v>
      </c>
      <c r="AC137" s="15">
        <f t="shared" si="44"/>
        <v>11</v>
      </c>
      <c r="AD137" s="15">
        <f t="shared" si="45"/>
        <v>12</v>
      </c>
      <c r="AE137" s="15">
        <f t="shared" si="46"/>
        <v>8</v>
      </c>
      <c r="AF137" s="15">
        <f t="shared" si="47"/>
        <v>13</v>
      </c>
      <c r="AG137" s="15">
        <f t="shared" si="48"/>
        <v>11</v>
      </c>
      <c r="AH137" s="15">
        <f t="shared" si="49"/>
        <v>12</v>
      </c>
      <c r="AI137" s="15">
        <f t="shared" si="50"/>
        <v>11000</v>
      </c>
      <c r="AJ137" s="15">
        <f t="shared" si="35"/>
        <v>1</v>
      </c>
      <c r="AK137">
        <f>(szimulator!AE409-10000)/1000</f>
        <v>1.4872999999999992</v>
      </c>
      <c r="AL137" t="b">
        <f t="shared" si="51"/>
        <v>1</v>
      </c>
    </row>
    <row r="138" spans="1:38" x14ac:dyDescent="0.25">
      <c r="A138" t="s">
        <v>0</v>
      </c>
      <c r="B138" t="s">
        <v>1</v>
      </c>
      <c r="C138">
        <v>2</v>
      </c>
      <c r="D138">
        <v>1</v>
      </c>
      <c r="E138" t="s">
        <v>309</v>
      </c>
      <c r="F138" s="15">
        <f>INT(RANK('nem dontetlen meccsek'!F138,'nem dontetlen meccsek'!F$2:F$217,0)/10)+1</f>
        <v>2</v>
      </c>
      <c r="G138" s="15">
        <f>INT(RANK('nem dontetlen meccsek'!G138,'nem dontetlen meccsek'!G$2:G$217,0)/10)+1</f>
        <v>5</v>
      </c>
      <c r="H138" s="15">
        <f>INT(RANK('nem dontetlen meccsek'!H138,'nem dontetlen meccsek'!H$2:H$217,0)/10)+1</f>
        <v>2</v>
      </c>
      <c r="I138" s="15">
        <f>INT(RANK('nem dontetlen meccsek'!I138,'nem dontetlen meccsek'!I$2:I$217,0)/10)+1</f>
        <v>1</v>
      </c>
      <c r="J138" s="15">
        <f>INT(RANK('nem dontetlen meccsek'!J138,'nem dontetlen meccsek'!J$2:J$217,0)/10)+1</f>
        <v>3</v>
      </c>
      <c r="K138" s="15">
        <f>INT(RANK('nem dontetlen meccsek'!K138,'nem dontetlen meccsek'!K$2:K$217,0)/10)+1</f>
        <v>2</v>
      </c>
      <c r="L138" s="15">
        <f>INT(RANK('nem dontetlen meccsek'!L138,'nem dontetlen meccsek'!L$2:L$217,0)/10)+1</f>
        <v>21</v>
      </c>
      <c r="M138" s="15">
        <f>INT(RANK('nem dontetlen meccsek'!M138,'nem dontetlen meccsek'!M$2:M$217,0)/10)+1</f>
        <v>19</v>
      </c>
      <c r="N138" s="15">
        <f>INT(RANK('nem dontetlen meccsek'!N138,'nem dontetlen meccsek'!N$2:N$217,0)/10)+1</f>
        <v>21</v>
      </c>
      <c r="O138" s="15">
        <f>INT(RANK('nem dontetlen meccsek'!O138,'nem dontetlen meccsek'!O$2:O$217,0)/10)+1</f>
        <v>22</v>
      </c>
      <c r="P138" s="15">
        <f>INT(RANK('nem dontetlen meccsek'!P138,'nem dontetlen meccsek'!P$2:P$217,0)/10)+1</f>
        <v>20</v>
      </c>
      <c r="Q138" s="15">
        <f>INT(RANK('nem dontetlen meccsek'!Q138,'nem dontetlen meccsek'!Q$2:Q$217,0)/10)+1</f>
        <v>22</v>
      </c>
      <c r="R138" s="15">
        <f>INT(RANK('nem dontetlen meccsek'!R138,'nem dontetlen meccsek'!R$2:R$217,0)/10)+1</f>
        <v>1</v>
      </c>
      <c r="S138" s="15">
        <f>INT(RANK('nem dontetlen meccsek'!S138,'nem dontetlen meccsek'!S$2:S$217,0)/10)+1</f>
        <v>22</v>
      </c>
      <c r="T138" s="15">
        <f>INT(RANK('nem dontetlen meccsek'!T138,'nem dontetlen meccsek'!T$2:T$217,0)/10)+1</f>
        <v>11</v>
      </c>
      <c r="U138" s="15">
        <f t="shared" si="36"/>
        <v>21</v>
      </c>
      <c r="V138" s="15">
        <f t="shared" si="37"/>
        <v>18</v>
      </c>
      <c r="W138" s="15">
        <f t="shared" si="38"/>
        <v>21</v>
      </c>
      <c r="X138" s="15">
        <f t="shared" si="39"/>
        <v>22</v>
      </c>
      <c r="Y138" s="15">
        <f t="shared" si="40"/>
        <v>20</v>
      </c>
      <c r="Z138" s="15">
        <f t="shared" si="41"/>
        <v>21</v>
      </c>
      <c r="AA138" s="15">
        <f t="shared" si="42"/>
        <v>2</v>
      </c>
      <c r="AB138" s="15">
        <f t="shared" si="43"/>
        <v>4</v>
      </c>
      <c r="AC138" s="15">
        <f t="shared" si="44"/>
        <v>2</v>
      </c>
      <c r="AD138" s="15">
        <f t="shared" si="45"/>
        <v>1</v>
      </c>
      <c r="AE138" s="15">
        <f t="shared" si="46"/>
        <v>3</v>
      </c>
      <c r="AF138" s="15">
        <f t="shared" si="47"/>
        <v>1</v>
      </c>
      <c r="AG138" s="15">
        <f t="shared" si="48"/>
        <v>22</v>
      </c>
      <c r="AH138" s="15">
        <f t="shared" si="49"/>
        <v>1</v>
      </c>
      <c r="AI138" s="15">
        <f t="shared" si="50"/>
        <v>11000</v>
      </c>
      <c r="AJ138" s="15">
        <f t="shared" si="35"/>
        <v>1</v>
      </c>
      <c r="AK138">
        <f>(szimulator!AE410-10000)/1000</f>
        <v>2.2469999999999999</v>
      </c>
      <c r="AL138" t="b">
        <f t="shared" si="51"/>
        <v>1</v>
      </c>
    </row>
    <row r="139" spans="1:38" x14ac:dyDescent="0.25">
      <c r="A139" t="s">
        <v>7</v>
      </c>
      <c r="B139" t="s">
        <v>13</v>
      </c>
      <c r="C139">
        <v>4</v>
      </c>
      <c r="D139">
        <v>2</v>
      </c>
      <c r="E139" t="s">
        <v>309</v>
      </c>
      <c r="F139" s="15">
        <f>INT(RANK('nem dontetlen meccsek'!F139,'nem dontetlen meccsek'!F$2:F$217,0)/10)+1</f>
        <v>11</v>
      </c>
      <c r="G139" s="15">
        <f>INT(RANK('nem dontetlen meccsek'!G139,'nem dontetlen meccsek'!G$2:G$217,0)/10)+1</f>
        <v>8</v>
      </c>
      <c r="H139" s="15">
        <f>INT(RANK('nem dontetlen meccsek'!H139,'nem dontetlen meccsek'!H$2:H$217,0)/10)+1</f>
        <v>12</v>
      </c>
      <c r="I139" s="15">
        <f>INT(RANK('nem dontetlen meccsek'!I139,'nem dontetlen meccsek'!I$2:I$217,0)/10)+1</f>
        <v>10</v>
      </c>
      <c r="J139" s="15">
        <f>INT(RANK('nem dontetlen meccsek'!J139,'nem dontetlen meccsek'!J$2:J$217,0)/10)+1</f>
        <v>12</v>
      </c>
      <c r="K139" s="15">
        <f>INT(RANK('nem dontetlen meccsek'!K139,'nem dontetlen meccsek'!K$2:K$217,0)/10)+1</f>
        <v>6</v>
      </c>
      <c r="L139" s="15">
        <f>INT(RANK('nem dontetlen meccsek'!L139,'nem dontetlen meccsek'!L$2:L$217,0)/10)+1</f>
        <v>12</v>
      </c>
      <c r="M139" s="15">
        <f>INT(RANK('nem dontetlen meccsek'!M139,'nem dontetlen meccsek'!M$2:M$217,0)/10)+1</f>
        <v>15</v>
      </c>
      <c r="N139" s="15">
        <f>INT(RANK('nem dontetlen meccsek'!N139,'nem dontetlen meccsek'!N$2:N$217,0)/10)+1</f>
        <v>11</v>
      </c>
      <c r="O139" s="15">
        <f>INT(RANK('nem dontetlen meccsek'!O139,'nem dontetlen meccsek'!O$2:O$217,0)/10)+1</f>
        <v>13</v>
      </c>
      <c r="P139" s="15">
        <f>INT(RANK('nem dontetlen meccsek'!P139,'nem dontetlen meccsek'!P$2:P$217,0)/10)+1</f>
        <v>10</v>
      </c>
      <c r="Q139" s="15">
        <f>INT(RANK('nem dontetlen meccsek'!Q139,'nem dontetlen meccsek'!Q$2:Q$217,0)/10)+1</f>
        <v>18</v>
      </c>
      <c r="R139" s="15">
        <f>INT(RANK('nem dontetlen meccsek'!R139,'nem dontetlen meccsek'!R$2:R$217,0)/10)+1</f>
        <v>11</v>
      </c>
      <c r="S139" s="15">
        <f>INT(RANK('nem dontetlen meccsek'!S139,'nem dontetlen meccsek'!S$2:S$217,0)/10)+1</f>
        <v>14</v>
      </c>
      <c r="T139" s="15">
        <f>INT(RANK('nem dontetlen meccsek'!T139,'nem dontetlen meccsek'!T$2:T$217,0)/10)+1</f>
        <v>20</v>
      </c>
      <c r="U139" s="15">
        <f t="shared" si="36"/>
        <v>12</v>
      </c>
      <c r="V139" s="15">
        <f t="shared" si="37"/>
        <v>15</v>
      </c>
      <c r="W139" s="15">
        <f t="shared" si="38"/>
        <v>11</v>
      </c>
      <c r="X139" s="15">
        <f t="shared" si="39"/>
        <v>13</v>
      </c>
      <c r="Y139" s="15">
        <f t="shared" si="40"/>
        <v>11</v>
      </c>
      <c r="Z139" s="15">
        <f t="shared" si="41"/>
        <v>17</v>
      </c>
      <c r="AA139" s="15">
        <f t="shared" si="42"/>
        <v>11</v>
      </c>
      <c r="AB139" s="15">
        <f t="shared" si="43"/>
        <v>8</v>
      </c>
      <c r="AC139" s="15">
        <f t="shared" si="44"/>
        <v>12</v>
      </c>
      <c r="AD139" s="15">
        <f t="shared" si="45"/>
        <v>10</v>
      </c>
      <c r="AE139" s="15">
        <f t="shared" si="46"/>
        <v>13</v>
      </c>
      <c r="AF139" s="15">
        <f t="shared" si="47"/>
        <v>5</v>
      </c>
      <c r="AG139" s="15">
        <f t="shared" si="48"/>
        <v>12</v>
      </c>
      <c r="AH139" s="15">
        <f t="shared" si="49"/>
        <v>9</v>
      </c>
      <c r="AI139" s="15">
        <f t="shared" si="50"/>
        <v>12000</v>
      </c>
      <c r="AJ139" s="15">
        <f t="shared" si="35"/>
        <v>2</v>
      </c>
      <c r="AK139">
        <f>(szimulator!AE411-10000)/1000</f>
        <v>0.91949999999999998</v>
      </c>
      <c r="AL139" t="b">
        <f t="shared" si="51"/>
        <v>1</v>
      </c>
    </row>
    <row r="140" spans="1:38" x14ac:dyDescent="0.25">
      <c r="A140" t="s">
        <v>32</v>
      </c>
      <c r="B140" t="s">
        <v>12</v>
      </c>
      <c r="C140">
        <v>0</v>
      </c>
      <c r="D140">
        <v>2</v>
      </c>
      <c r="E140" t="s">
        <v>308</v>
      </c>
      <c r="F140" s="15">
        <f>INT(RANK('nem dontetlen meccsek'!F140,'nem dontetlen meccsek'!F$2:F$217,0)/10)+1</f>
        <v>9</v>
      </c>
      <c r="G140" s="15">
        <f>INT(RANK('nem dontetlen meccsek'!G140,'nem dontetlen meccsek'!G$2:G$217,0)/10)+1</f>
        <v>17</v>
      </c>
      <c r="H140" s="15">
        <f>INT(RANK('nem dontetlen meccsek'!H140,'nem dontetlen meccsek'!H$2:H$217,0)/10)+1</f>
        <v>9</v>
      </c>
      <c r="I140" s="15">
        <f>INT(RANK('nem dontetlen meccsek'!I140,'nem dontetlen meccsek'!I$2:I$217,0)/10)+1</f>
        <v>15</v>
      </c>
      <c r="J140" s="15">
        <f>INT(RANK('nem dontetlen meccsek'!J140,'nem dontetlen meccsek'!J$2:J$217,0)/10)+1</f>
        <v>9</v>
      </c>
      <c r="K140" s="15">
        <f>INT(RANK('nem dontetlen meccsek'!K140,'nem dontetlen meccsek'!K$2:K$217,0)/10)+1</f>
        <v>12</v>
      </c>
      <c r="L140" s="15">
        <f>INT(RANK('nem dontetlen meccsek'!L140,'nem dontetlen meccsek'!L$2:L$217,0)/10)+1</f>
        <v>14</v>
      </c>
      <c r="M140" s="15">
        <f>INT(RANK('nem dontetlen meccsek'!M140,'nem dontetlen meccsek'!M$2:M$217,0)/10)+1</f>
        <v>7</v>
      </c>
      <c r="N140" s="15">
        <f>INT(RANK('nem dontetlen meccsek'!N140,'nem dontetlen meccsek'!N$2:N$217,0)/10)+1</f>
        <v>14</v>
      </c>
      <c r="O140" s="15">
        <f>INT(RANK('nem dontetlen meccsek'!O140,'nem dontetlen meccsek'!O$2:O$217,0)/10)+1</f>
        <v>7</v>
      </c>
      <c r="P140" s="15">
        <f>INT(RANK('nem dontetlen meccsek'!P140,'nem dontetlen meccsek'!P$2:P$217,0)/10)+1</f>
        <v>14</v>
      </c>
      <c r="Q140" s="15">
        <f>INT(RANK('nem dontetlen meccsek'!Q140,'nem dontetlen meccsek'!Q$2:Q$217,0)/10)+1</f>
        <v>11</v>
      </c>
      <c r="R140" s="15">
        <f>INT(RANK('nem dontetlen meccsek'!R140,'nem dontetlen meccsek'!R$2:R$217,0)/10)+1</f>
        <v>13</v>
      </c>
      <c r="S140" s="15">
        <f>INT(RANK('nem dontetlen meccsek'!S140,'nem dontetlen meccsek'!S$2:S$217,0)/10)+1</f>
        <v>10</v>
      </c>
      <c r="T140" s="15">
        <f>INT(RANK('nem dontetlen meccsek'!T140,'nem dontetlen meccsek'!T$2:T$217,0)/10)+1</f>
        <v>13</v>
      </c>
      <c r="U140" s="15">
        <f t="shared" si="36"/>
        <v>14</v>
      </c>
      <c r="V140" s="15">
        <f t="shared" si="37"/>
        <v>6</v>
      </c>
      <c r="W140" s="15">
        <f t="shared" si="38"/>
        <v>14</v>
      </c>
      <c r="X140" s="15">
        <f t="shared" si="39"/>
        <v>8</v>
      </c>
      <c r="Y140" s="15">
        <f t="shared" si="40"/>
        <v>14</v>
      </c>
      <c r="Z140" s="15">
        <f t="shared" si="41"/>
        <v>11</v>
      </c>
      <c r="AA140" s="15">
        <f t="shared" si="42"/>
        <v>9</v>
      </c>
      <c r="AB140" s="15">
        <f t="shared" si="43"/>
        <v>16</v>
      </c>
      <c r="AC140" s="15">
        <f t="shared" si="44"/>
        <v>9</v>
      </c>
      <c r="AD140" s="15">
        <f t="shared" si="45"/>
        <v>16</v>
      </c>
      <c r="AE140" s="15">
        <f t="shared" si="46"/>
        <v>9</v>
      </c>
      <c r="AF140" s="15">
        <f t="shared" si="47"/>
        <v>12</v>
      </c>
      <c r="AG140" s="15">
        <f t="shared" si="48"/>
        <v>10</v>
      </c>
      <c r="AH140" s="15">
        <f t="shared" si="49"/>
        <v>13</v>
      </c>
      <c r="AI140" s="15">
        <f t="shared" si="50"/>
        <v>8000</v>
      </c>
      <c r="AJ140" s="15">
        <f t="shared" si="35"/>
        <v>-2</v>
      </c>
      <c r="AK140">
        <f>(szimulator!AE412-10000)/1000</f>
        <v>1.2788999999999997</v>
      </c>
      <c r="AL140" t="b">
        <f t="shared" si="51"/>
        <v>0</v>
      </c>
    </row>
    <row r="141" spans="1:38" x14ac:dyDescent="0.25">
      <c r="A141" t="s">
        <v>0</v>
      </c>
      <c r="B141" t="s">
        <v>3</v>
      </c>
      <c r="C141">
        <v>1</v>
      </c>
      <c r="D141">
        <v>0</v>
      </c>
      <c r="E141" t="s">
        <v>309</v>
      </c>
      <c r="F141" s="15">
        <f>INT(RANK('nem dontetlen meccsek'!F141,'nem dontetlen meccsek'!F$2:F$217,0)/10)+1</f>
        <v>3</v>
      </c>
      <c r="G141" s="15">
        <f>INT(RANK('nem dontetlen meccsek'!G141,'nem dontetlen meccsek'!G$2:G$217,0)/10)+1</f>
        <v>2</v>
      </c>
      <c r="H141" s="15">
        <f>INT(RANK('nem dontetlen meccsek'!H141,'nem dontetlen meccsek'!H$2:H$217,0)/10)+1</f>
        <v>1</v>
      </c>
      <c r="I141" s="15">
        <f>INT(RANK('nem dontetlen meccsek'!I141,'nem dontetlen meccsek'!I$2:I$217,0)/10)+1</f>
        <v>1</v>
      </c>
      <c r="J141" s="15">
        <f>INT(RANK('nem dontetlen meccsek'!J141,'nem dontetlen meccsek'!J$2:J$217,0)/10)+1</f>
        <v>1</v>
      </c>
      <c r="K141" s="15">
        <f>INT(RANK('nem dontetlen meccsek'!K141,'nem dontetlen meccsek'!K$2:K$217,0)/10)+1</f>
        <v>2</v>
      </c>
      <c r="L141" s="15">
        <f>INT(RANK('nem dontetlen meccsek'!L141,'nem dontetlen meccsek'!L$2:L$217,0)/10)+1</f>
        <v>20</v>
      </c>
      <c r="M141" s="15">
        <f>INT(RANK('nem dontetlen meccsek'!M141,'nem dontetlen meccsek'!M$2:M$217,0)/10)+1</f>
        <v>21</v>
      </c>
      <c r="N141" s="15">
        <f>INT(RANK('nem dontetlen meccsek'!N141,'nem dontetlen meccsek'!N$2:N$217,0)/10)+1</f>
        <v>21</v>
      </c>
      <c r="O141" s="15">
        <f>INT(RANK('nem dontetlen meccsek'!O141,'nem dontetlen meccsek'!O$2:O$217,0)/10)+1</f>
        <v>22</v>
      </c>
      <c r="P141" s="15">
        <f>INT(RANK('nem dontetlen meccsek'!P141,'nem dontetlen meccsek'!P$2:P$217,0)/10)+1</f>
        <v>22</v>
      </c>
      <c r="Q141" s="15">
        <f>INT(RANK('nem dontetlen meccsek'!Q141,'nem dontetlen meccsek'!Q$2:Q$217,0)/10)+1</f>
        <v>21</v>
      </c>
      <c r="R141" s="15">
        <f>INT(RANK('nem dontetlen meccsek'!R141,'nem dontetlen meccsek'!R$2:R$217,0)/10)+1</f>
        <v>1</v>
      </c>
      <c r="S141" s="15">
        <f>INT(RANK('nem dontetlen meccsek'!S141,'nem dontetlen meccsek'!S$2:S$217,0)/10)+1</f>
        <v>22</v>
      </c>
      <c r="T141" s="15">
        <f>INT(RANK('nem dontetlen meccsek'!T141,'nem dontetlen meccsek'!T$2:T$217,0)/10)+1</f>
        <v>4</v>
      </c>
      <c r="U141" s="15">
        <f t="shared" si="36"/>
        <v>20</v>
      </c>
      <c r="V141" s="15">
        <f t="shared" si="37"/>
        <v>21</v>
      </c>
      <c r="W141" s="15">
        <f t="shared" si="38"/>
        <v>22</v>
      </c>
      <c r="X141" s="15">
        <f t="shared" si="39"/>
        <v>22</v>
      </c>
      <c r="Y141" s="15">
        <f t="shared" si="40"/>
        <v>22</v>
      </c>
      <c r="Z141" s="15">
        <f t="shared" si="41"/>
        <v>21</v>
      </c>
      <c r="AA141" s="15">
        <f t="shared" si="42"/>
        <v>3</v>
      </c>
      <c r="AB141" s="15">
        <f t="shared" si="43"/>
        <v>2</v>
      </c>
      <c r="AC141" s="15">
        <f t="shared" si="44"/>
        <v>2</v>
      </c>
      <c r="AD141" s="15">
        <f t="shared" si="45"/>
        <v>1</v>
      </c>
      <c r="AE141" s="15">
        <f t="shared" si="46"/>
        <v>1</v>
      </c>
      <c r="AF141" s="15">
        <f t="shared" si="47"/>
        <v>2</v>
      </c>
      <c r="AG141" s="15">
        <f t="shared" si="48"/>
        <v>22</v>
      </c>
      <c r="AH141" s="15">
        <f t="shared" si="49"/>
        <v>1</v>
      </c>
      <c r="AI141" s="15">
        <f t="shared" si="50"/>
        <v>11000</v>
      </c>
      <c r="AJ141" s="15">
        <f t="shared" si="35"/>
        <v>1</v>
      </c>
      <c r="AK141">
        <f>(szimulator!AE413-10000)/1000</f>
        <v>3.0868999999999995</v>
      </c>
      <c r="AL141" t="b">
        <f t="shared" si="51"/>
        <v>1</v>
      </c>
    </row>
    <row r="142" spans="1:38" x14ac:dyDescent="0.25">
      <c r="A142" t="s">
        <v>1</v>
      </c>
      <c r="B142" t="s">
        <v>8</v>
      </c>
      <c r="C142">
        <v>1</v>
      </c>
      <c r="D142">
        <v>0</v>
      </c>
      <c r="E142" t="s">
        <v>309</v>
      </c>
      <c r="F142" s="15">
        <f>INT(RANK('nem dontetlen meccsek'!F142,'nem dontetlen meccsek'!F$2:F$217,0)/10)+1</f>
        <v>14</v>
      </c>
      <c r="G142" s="15">
        <f>INT(RANK('nem dontetlen meccsek'!G142,'nem dontetlen meccsek'!G$2:G$217,0)/10)+1</f>
        <v>11</v>
      </c>
      <c r="H142" s="15">
        <f>INT(RANK('nem dontetlen meccsek'!H142,'nem dontetlen meccsek'!H$2:H$217,0)/10)+1</f>
        <v>14</v>
      </c>
      <c r="I142" s="15">
        <f>INT(RANK('nem dontetlen meccsek'!I142,'nem dontetlen meccsek'!I$2:I$217,0)/10)+1</f>
        <v>13</v>
      </c>
      <c r="J142" s="15">
        <f>INT(RANK('nem dontetlen meccsek'!J142,'nem dontetlen meccsek'!J$2:J$217,0)/10)+1</f>
        <v>13</v>
      </c>
      <c r="K142" s="15">
        <f>INT(RANK('nem dontetlen meccsek'!K142,'nem dontetlen meccsek'!K$2:K$217,0)/10)+1</f>
        <v>15</v>
      </c>
      <c r="L142" s="15">
        <f>INT(RANK('nem dontetlen meccsek'!L142,'nem dontetlen meccsek'!L$2:L$217,0)/10)+1</f>
        <v>8</v>
      </c>
      <c r="M142" s="15">
        <f>INT(RANK('nem dontetlen meccsek'!M142,'nem dontetlen meccsek'!M$2:M$217,0)/10)+1</f>
        <v>13</v>
      </c>
      <c r="N142" s="15">
        <f>INT(RANK('nem dontetlen meccsek'!N142,'nem dontetlen meccsek'!N$2:N$217,0)/10)+1</f>
        <v>9</v>
      </c>
      <c r="O142" s="15">
        <f>INT(RANK('nem dontetlen meccsek'!O142,'nem dontetlen meccsek'!O$2:O$217,0)/10)+1</f>
        <v>10</v>
      </c>
      <c r="P142" s="15">
        <f>INT(RANK('nem dontetlen meccsek'!P142,'nem dontetlen meccsek'!P$2:P$217,0)/10)+1</f>
        <v>9</v>
      </c>
      <c r="Q142" s="15">
        <f>INT(RANK('nem dontetlen meccsek'!Q142,'nem dontetlen meccsek'!Q$2:Q$217,0)/10)+1</f>
        <v>9</v>
      </c>
      <c r="R142" s="15">
        <f>INT(RANK('nem dontetlen meccsek'!R142,'nem dontetlen meccsek'!R$2:R$217,0)/10)+1</f>
        <v>14</v>
      </c>
      <c r="S142" s="15">
        <f>INT(RANK('nem dontetlen meccsek'!S142,'nem dontetlen meccsek'!S$2:S$217,0)/10)+1</f>
        <v>10</v>
      </c>
      <c r="T142" s="15">
        <f>INT(RANK('nem dontetlen meccsek'!T142,'nem dontetlen meccsek'!T$2:T$217,0)/10)+1</f>
        <v>17</v>
      </c>
      <c r="U142" s="15">
        <f t="shared" si="36"/>
        <v>9</v>
      </c>
      <c r="V142" s="15">
        <f t="shared" si="37"/>
        <v>12</v>
      </c>
      <c r="W142" s="15">
        <f t="shared" si="38"/>
        <v>9</v>
      </c>
      <c r="X142" s="15">
        <f t="shared" si="39"/>
        <v>10</v>
      </c>
      <c r="Y142" s="15">
        <f t="shared" si="40"/>
        <v>10</v>
      </c>
      <c r="Z142" s="15">
        <f t="shared" si="41"/>
        <v>8</v>
      </c>
      <c r="AA142" s="15">
        <f t="shared" si="42"/>
        <v>15</v>
      </c>
      <c r="AB142" s="15">
        <f t="shared" si="43"/>
        <v>10</v>
      </c>
      <c r="AC142" s="15">
        <f t="shared" si="44"/>
        <v>14</v>
      </c>
      <c r="AD142" s="15">
        <f t="shared" si="45"/>
        <v>13</v>
      </c>
      <c r="AE142" s="15">
        <f t="shared" si="46"/>
        <v>14</v>
      </c>
      <c r="AF142" s="15">
        <f t="shared" si="47"/>
        <v>14</v>
      </c>
      <c r="AG142" s="15">
        <f t="shared" si="48"/>
        <v>9</v>
      </c>
      <c r="AH142" s="15">
        <f t="shared" si="49"/>
        <v>13</v>
      </c>
      <c r="AI142" s="15">
        <f t="shared" si="50"/>
        <v>11000</v>
      </c>
      <c r="AJ142" s="15">
        <f t="shared" si="35"/>
        <v>1</v>
      </c>
      <c r="AK142">
        <f>(szimulator!AE414-10000)/1000</f>
        <v>7.7999999999992728E-3</v>
      </c>
      <c r="AL142" t="b">
        <f t="shared" si="51"/>
        <v>1</v>
      </c>
    </row>
    <row r="143" spans="1:38" x14ac:dyDescent="0.25">
      <c r="A143" t="s">
        <v>2</v>
      </c>
      <c r="B143" t="s">
        <v>35</v>
      </c>
      <c r="C143">
        <v>3</v>
      </c>
      <c r="D143">
        <v>1</v>
      </c>
      <c r="E143" t="s">
        <v>309</v>
      </c>
      <c r="F143" s="15">
        <f>INT(RANK('nem dontetlen meccsek'!F143,'nem dontetlen meccsek'!F$2:F$217,0)/10)+1</f>
        <v>6</v>
      </c>
      <c r="G143" s="15">
        <f>INT(RANK('nem dontetlen meccsek'!G143,'nem dontetlen meccsek'!G$2:G$217,0)/10)+1</f>
        <v>13</v>
      </c>
      <c r="H143" s="15">
        <f>INT(RANK('nem dontetlen meccsek'!H143,'nem dontetlen meccsek'!H$2:H$217,0)/10)+1</f>
        <v>9</v>
      </c>
      <c r="I143" s="15">
        <f>INT(RANK('nem dontetlen meccsek'!I143,'nem dontetlen meccsek'!I$2:I$217,0)/10)+1</f>
        <v>9</v>
      </c>
      <c r="J143" s="15">
        <f>INT(RANK('nem dontetlen meccsek'!J143,'nem dontetlen meccsek'!J$2:J$217,0)/10)+1</f>
        <v>5</v>
      </c>
      <c r="K143" s="15">
        <f>INT(RANK('nem dontetlen meccsek'!K143,'nem dontetlen meccsek'!K$2:K$217,0)/10)+1</f>
        <v>14</v>
      </c>
      <c r="L143" s="15">
        <f>INT(RANK('nem dontetlen meccsek'!L143,'nem dontetlen meccsek'!L$2:L$217,0)/10)+1</f>
        <v>17</v>
      </c>
      <c r="M143" s="15">
        <f>INT(RANK('nem dontetlen meccsek'!M143,'nem dontetlen meccsek'!M$2:M$217,0)/10)+1</f>
        <v>10</v>
      </c>
      <c r="N143" s="15">
        <f>INT(RANK('nem dontetlen meccsek'!N143,'nem dontetlen meccsek'!N$2:N$217,0)/10)+1</f>
        <v>14</v>
      </c>
      <c r="O143" s="15">
        <f>INT(RANK('nem dontetlen meccsek'!O143,'nem dontetlen meccsek'!O$2:O$217,0)/10)+1</f>
        <v>14</v>
      </c>
      <c r="P143" s="15">
        <f>INT(RANK('nem dontetlen meccsek'!P143,'nem dontetlen meccsek'!P$2:P$217,0)/10)+1</f>
        <v>18</v>
      </c>
      <c r="Q143" s="15">
        <f>INT(RANK('nem dontetlen meccsek'!Q143,'nem dontetlen meccsek'!Q$2:Q$217,0)/10)+1</f>
        <v>9</v>
      </c>
      <c r="R143" s="15">
        <f>INT(RANK('nem dontetlen meccsek'!R143,'nem dontetlen meccsek'!R$2:R$217,0)/10)+1</f>
        <v>9</v>
      </c>
      <c r="S143" s="15">
        <f>INT(RANK('nem dontetlen meccsek'!S143,'nem dontetlen meccsek'!S$2:S$217,0)/10)+1</f>
        <v>13</v>
      </c>
      <c r="T143" s="15">
        <f>INT(RANK('nem dontetlen meccsek'!T143,'nem dontetlen meccsek'!T$2:T$217,0)/10)+1</f>
        <v>7</v>
      </c>
      <c r="U143" s="15">
        <f t="shared" si="36"/>
        <v>17</v>
      </c>
      <c r="V143" s="15">
        <f t="shared" si="37"/>
        <v>10</v>
      </c>
      <c r="W143" s="15">
        <f t="shared" si="38"/>
        <v>14</v>
      </c>
      <c r="X143" s="15">
        <f t="shared" si="39"/>
        <v>14</v>
      </c>
      <c r="Y143" s="15">
        <f t="shared" si="40"/>
        <v>18</v>
      </c>
      <c r="Z143" s="15">
        <f t="shared" si="41"/>
        <v>9</v>
      </c>
      <c r="AA143" s="15">
        <f t="shared" si="42"/>
        <v>6</v>
      </c>
      <c r="AB143" s="15">
        <f t="shared" si="43"/>
        <v>13</v>
      </c>
      <c r="AC143" s="15">
        <f t="shared" si="44"/>
        <v>9</v>
      </c>
      <c r="AD143" s="15">
        <f t="shared" si="45"/>
        <v>9</v>
      </c>
      <c r="AE143" s="15">
        <f t="shared" si="46"/>
        <v>5</v>
      </c>
      <c r="AF143" s="15">
        <f t="shared" si="47"/>
        <v>14</v>
      </c>
      <c r="AG143" s="15">
        <f t="shared" si="48"/>
        <v>14</v>
      </c>
      <c r="AH143" s="15">
        <f t="shared" si="49"/>
        <v>10</v>
      </c>
      <c r="AI143" s="15">
        <f t="shared" si="50"/>
        <v>12000</v>
      </c>
      <c r="AJ143" s="15">
        <f t="shared" si="35"/>
        <v>2</v>
      </c>
      <c r="AK143">
        <f>(szimulator!AE415-10000)/1000</f>
        <v>0.91770000000000074</v>
      </c>
      <c r="AL143" t="b">
        <f t="shared" si="51"/>
        <v>1</v>
      </c>
    </row>
    <row r="144" spans="1:38" x14ac:dyDescent="0.25">
      <c r="A144" t="s">
        <v>14</v>
      </c>
      <c r="B144" t="s">
        <v>4</v>
      </c>
      <c r="C144">
        <v>1</v>
      </c>
      <c r="D144">
        <v>2</v>
      </c>
      <c r="E144" t="s">
        <v>308</v>
      </c>
      <c r="F144" s="15">
        <f>INT(RANK('nem dontetlen meccsek'!F144,'nem dontetlen meccsek'!F$2:F$217,0)/10)+1</f>
        <v>16</v>
      </c>
      <c r="G144" s="15">
        <f>INT(RANK('nem dontetlen meccsek'!G144,'nem dontetlen meccsek'!G$2:G$217,0)/10)+1</f>
        <v>8</v>
      </c>
      <c r="H144" s="15">
        <f>INT(RANK('nem dontetlen meccsek'!H144,'nem dontetlen meccsek'!H$2:H$217,0)/10)+1</f>
        <v>14</v>
      </c>
      <c r="I144" s="15">
        <f>INT(RANK('nem dontetlen meccsek'!I144,'nem dontetlen meccsek'!I$2:I$217,0)/10)+1</f>
        <v>11</v>
      </c>
      <c r="J144" s="15">
        <f>INT(RANK('nem dontetlen meccsek'!J144,'nem dontetlen meccsek'!J$2:J$217,0)/10)+1</f>
        <v>13</v>
      </c>
      <c r="K144" s="15">
        <f>INT(RANK('nem dontetlen meccsek'!K144,'nem dontetlen meccsek'!K$2:K$217,0)/10)+1</f>
        <v>16</v>
      </c>
      <c r="L144" s="15">
        <f>INT(RANK('nem dontetlen meccsek'!L144,'nem dontetlen meccsek'!L$2:L$217,0)/10)+1</f>
        <v>6</v>
      </c>
      <c r="M144" s="15">
        <f>INT(RANK('nem dontetlen meccsek'!M144,'nem dontetlen meccsek'!M$2:M$217,0)/10)+1</f>
        <v>16</v>
      </c>
      <c r="N144" s="15">
        <f>INT(RANK('nem dontetlen meccsek'!N144,'nem dontetlen meccsek'!N$2:N$217,0)/10)+1</f>
        <v>8</v>
      </c>
      <c r="O144" s="15">
        <f>INT(RANK('nem dontetlen meccsek'!O144,'nem dontetlen meccsek'!O$2:O$217,0)/10)+1</f>
        <v>12</v>
      </c>
      <c r="P144" s="15">
        <f>INT(RANK('nem dontetlen meccsek'!P144,'nem dontetlen meccsek'!P$2:P$217,0)/10)+1</f>
        <v>9</v>
      </c>
      <c r="Q144" s="15">
        <f>INT(RANK('nem dontetlen meccsek'!Q144,'nem dontetlen meccsek'!Q$2:Q$217,0)/10)+1</f>
        <v>7</v>
      </c>
      <c r="R144" s="15">
        <f>INT(RANK('nem dontetlen meccsek'!R144,'nem dontetlen meccsek'!R$2:R$217,0)/10)+1</f>
        <v>13</v>
      </c>
      <c r="S144" s="15">
        <f>INT(RANK('nem dontetlen meccsek'!S144,'nem dontetlen meccsek'!S$2:S$217,0)/10)+1</f>
        <v>11</v>
      </c>
      <c r="T144" s="15">
        <f>INT(RANK('nem dontetlen meccsek'!T144,'nem dontetlen meccsek'!T$2:T$217,0)/10)+1</f>
        <v>18</v>
      </c>
      <c r="U144" s="15">
        <f t="shared" si="36"/>
        <v>7</v>
      </c>
      <c r="V144" s="15">
        <f t="shared" si="37"/>
        <v>15</v>
      </c>
      <c r="W144" s="15">
        <f t="shared" si="38"/>
        <v>9</v>
      </c>
      <c r="X144" s="15">
        <f t="shared" si="39"/>
        <v>12</v>
      </c>
      <c r="Y144" s="15">
        <f t="shared" si="40"/>
        <v>10</v>
      </c>
      <c r="Z144" s="15">
        <f t="shared" si="41"/>
        <v>7</v>
      </c>
      <c r="AA144" s="15">
        <f t="shared" si="42"/>
        <v>17</v>
      </c>
      <c r="AB144" s="15">
        <f t="shared" si="43"/>
        <v>7</v>
      </c>
      <c r="AC144" s="15">
        <f t="shared" si="44"/>
        <v>15</v>
      </c>
      <c r="AD144" s="15">
        <f t="shared" si="45"/>
        <v>11</v>
      </c>
      <c r="AE144" s="15">
        <f t="shared" si="46"/>
        <v>14</v>
      </c>
      <c r="AF144" s="15">
        <f t="shared" si="47"/>
        <v>16</v>
      </c>
      <c r="AG144" s="15">
        <f t="shared" si="48"/>
        <v>10</v>
      </c>
      <c r="AH144" s="15">
        <f t="shared" si="49"/>
        <v>12</v>
      </c>
      <c r="AI144" s="15">
        <f t="shared" si="50"/>
        <v>9000</v>
      </c>
      <c r="AJ144" s="15">
        <f t="shared" si="35"/>
        <v>-1</v>
      </c>
      <c r="AK144">
        <f>(szimulator!AE416-10000)/1000</f>
        <v>-0.55270000000000075</v>
      </c>
      <c r="AL144" t="b">
        <f t="shared" si="51"/>
        <v>1</v>
      </c>
    </row>
    <row r="145" spans="1:38" x14ac:dyDescent="0.25">
      <c r="A145" t="s">
        <v>33</v>
      </c>
      <c r="B145" t="s">
        <v>35</v>
      </c>
      <c r="C145">
        <v>0</v>
      </c>
      <c r="D145">
        <v>1</v>
      </c>
      <c r="E145" t="s">
        <v>308</v>
      </c>
      <c r="F145" s="15">
        <f>INT(RANK('nem dontetlen meccsek'!F145,'nem dontetlen meccsek'!F$2:F$217,0)/10)+1</f>
        <v>6</v>
      </c>
      <c r="G145" s="15">
        <f>INT(RANK('nem dontetlen meccsek'!G145,'nem dontetlen meccsek'!G$2:G$217,0)/10)+1</f>
        <v>5</v>
      </c>
      <c r="H145" s="15">
        <f>INT(RANK('nem dontetlen meccsek'!H145,'nem dontetlen meccsek'!H$2:H$217,0)/10)+1</f>
        <v>5</v>
      </c>
      <c r="I145" s="15">
        <f>INT(RANK('nem dontetlen meccsek'!I145,'nem dontetlen meccsek'!I$2:I$217,0)/10)+1</f>
        <v>4</v>
      </c>
      <c r="J145" s="15">
        <f>INT(RANK('nem dontetlen meccsek'!J145,'nem dontetlen meccsek'!J$2:J$217,0)/10)+1</f>
        <v>3</v>
      </c>
      <c r="K145" s="15">
        <f>INT(RANK('nem dontetlen meccsek'!K145,'nem dontetlen meccsek'!K$2:K$217,0)/10)+1</f>
        <v>7</v>
      </c>
      <c r="L145" s="15">
        <f>INT(RANK('nem dontetlen meccsek'!L145,'nem dontetlen meccsek'!L$2:L$217,0)/10)+1</f>
        <v>17</v>
      </c>
      <c r="M145" s="15">
        <f>INT(RANK('nem dontetlen meccsek'!M145,'nem dontetlen meccsek'!M$2:M$217,0)/10)+1</f>
        <v>18</v>
      </c>
      <c r="N145" s="15">
        <f>INT(RANK('nem dontetlen meccsek'!N145,'nem dontetlen meccsek'!N$2:N$217,0)/10)+1</f>
        <v>18</v>
      </c>
      <c r="O145" s="15">
        <f>INT(RANK('nem dontetlen meccsek'!O145,'nem dontetlen meccsek'!O$2:O$217,0)/10)+1</f>
        <v>18</v>
      </c>
      <c r="P145" s="15">
        <f>INT(RANK('nem dontetlen meccsek'!P145,'nem dontetlen meccsek'!P$2:P$217,0)/10)+1</f>
        <v>19</v>
      </c>
      <c r="Q145" s="15">
        <f>INT(RANK('nem dontetlen meccsek'!Q145,'nem dontetlen meccsek'!Q$2:Q$217,0)/10)+1</f>
        <v>16</v>
      </c>
      <c r="R145" s="15">
        <f>INT(RANK('nem dontetlen meccsek'!R145,'nem dontetlen meccsek'!R$2:R$217,0)/10)+1</f>
        <v>4</v>
      </c>
      <c r="S145" s="15">
        <f>INT(RANK('nem dontetlen meccsek'!S145,'nem dontetlen meccsek'!S$2:S$217,0)/10)+1</f>
        <v>18</v>
      </c>
      <c r="T145" s="15">
        <f>INT(RANK('nem dontetlen meccsek'!T145,'nem dontetlen meccsek'!T$2:T$217,0)/10)+1</f>
        <v>5</v>
      </c>
      <c r="U145" s="15">
        <f t="shared" si="36"/>
        <v>17</v>
      </c>
      <c r="V145" s="15">
        <f t="shared" si="37"/>
        <v>18</v>
      </c>
      <c r="W145" s="15">
        <f t="shared" si="38"/>
        <v>18</v>
      </c>
      <c r="X145" s="15">
        <f t="shared" si="39"/>
        <v>19</v>
      </c>
      <c r="Y145" s="15">
        <f t="shared" si="40"/>
        <v>20</v>
      </c>
      <c r="Z145" s="15">
        <f t="shared" si="41"/>
        <v>16</v>
      </c>
      <c r="AA145" s="15">
        <f t="shared" si="42"/>
        <v>6</v>
      </c>
      <c r="AB145" s="15">
        <f t="shared" si="43"/>
        <v>5</v>
      </c>
      <c r="AC145" s="15">
        <f t="shared" si="44"/>
        <v>5</v>
      </c>
      <c r="AD145" s="15">
        <f t="shared" si="45"/>
        <v>5</v>
      </c>
      <c r="AE145" s="15">
        <f t="shared" si="46"/>
        <v>4</v>
      </c>
      <c r="AF145" s="15">
        <f t="shared" si="47"/>
        <v>7</v>
      </c>
      <c r="AG145" s="15">
        <f t="shared" si="48"/>
        <v>19</v>
      </c>
      <c r="AH145" s="15">
        <f t="shared" si="49"/>
        <v>5</v>
      </c>
      <c r="AI145" s="15">
        <f t="shared" si="50"/>
        <v>9000</v>
      </c>
      <c r="AJ145" s="15">
        <f t="shared" si="35"/>
        <v>-1</v>
      </c>
      <c r="AK145">
        <f>(szimulator!AE417-10000)/1000</f>
        <v>1.3299999999999272E-2</v>
      </c>
      <c r="AL145" t="b">
        <f t="shared" si="51"/>
        <v>0</v>
      </c>
    </row>
    <row r="146" spans="1:38" x14ac:dyDescent="0.25">
      <c r="A146" t="s">
        <v>2</v>
      </c>
      <c r="B146" t="s">
        <v>36</v>
      </c>
      <c r="C146">
        <v>3</v>
      </c>
      <c r="D146">
        <v>1</v>
      </c>
      <c r="E146" t="s">
        <v>309</v>
      </c>
      <c r="F146" s="15">
        <f>INT(RANK('nem dontetlen meccsek'!F146,'nem dontetlen meccsek'!F$2:F$217,0)/10)+1</f>
        <v>5</v>
      </c>
      <c r="G146" s="15">
        <f>INT(RANK('nem dontetlen meccsek'!G146,'nem dontetlen meccsek'!G$2:G$217,0)/10)+1</f>
        <v>9</v>
      </c>
      <c r="H146" s="15">
        <f>INT(RANK('nem dontetlen meccsek'!H146,'nem dontetlen meccsek'!H$2:H$217,0)/10)+1</f>
        <v>6</v>
      </c>
      <c r="I146" s="15">
        <f>INT(RANK('nem dontetlen meccsek'!I146,'nem dontetlen meccsek'!I$2:I$217,0)/10)+1</f>
        <v>10</v>
      </c>
      <c r="J146" s="15">
        <f>INT(RANK('nem dontetlen meccsek'!J146,'nem dontetlen meccsek'!J$2:J$217,0)/10)+1</f>
        <v>8</v>
      </c>
      <c r="K146" s="15">
        <f>INT(RANK('nem dontetlen meccsek'!K146,'nem dontetlen meccsek'!K$2:K$217,0)/10)+1</f>
        <v>10</v>
      </c>
      <c r="L146" s="15">
        <f>INT(RANK('nem dontetlen meccsek'!L146,'nem dontetlen meccsek'!L$2:L$217,0)/10)+1</f>
        <v>17</v>
      </c>
      <c r="M146" s="15">
        <f>INT(RANK('nem dontetlen meccsek'!M146,'nem dontetlen meccsek'!M$2:M$217,0)/10)+1</f>
        <v>15</v>
      </c>
      <c r="N146" s="15">
        <f>INT(RANK('nem dontetlen meccsek'!N146,'nem dontetlen meccsek'!N$2:N$217,0)/10)+1</f>
        <v>16</v>
      </c>
      <c r="O146" s="15">
        <f>INT(RANK('nem dontetlen meccsek'!O146,'nem dontetlen meccsek'!O$2:O$217,0)/10)+1</f>
        <v>13</v>
      </c>
      <c r="P146" s="15">
        <f>INT(RANK('nem dontetlen meccsek'!P146,'nem dontetlen meccsek'!P$2:P$217,0)/10)+1</f>
        <v>15</v>
      </c>
      <c r="Q146" s="15">
        <f>INT(RANK('nem dontetlen meccsek'!Q146,'nem dontetlen meccsek'!Q$2:Q$217,0)/10)+1</f>
        <v>14</v>
      </c>
      <c r="R146" s="15">
        <f>INT(RANK('nem dontetlen meccsek'!R146,'nem dontetlen meccsek'!R$2:R$217,0)/10)+1</f>
        <v>9</v>
      </c>
      <c r="S146" s="15">
        <f>INT(RANK('nem dontetlen meccsek'!S146,'nem dontetlen meccsek'!S$2:S$217,0)/10)+1</f>
        <v>14</v>
      </c>
      <c r="T146" s="15">
        <f>INT(RANK('nem dontetlen meccsek'!T146,'nem dontetlen meccsek'!T$2:T$217,0)/10)+1</f>
        <v>9</v>
      </c>
      <c r="U146" s="15">
        <f t="shared" si="36"/>
        <v>18</v>
      </c>
      <c r="V146" s="15">
        <f t="shared" si="37"/>
        <v>14</v>
      </c>
      <c r="W146" s="15">
        <f t="shared" si="38"/>
        <v>17</v>
      </c>
      <c r="X146" s="15">
        <f t="shared" si="39"/>
        <v>13</v>
      </c>
      <c r="Y146" s="15">
        <f t="shared" si="40"/>
        <v>15</v>
      </c>
      <c r="Z146" s="15">
        <f t="shared" si="41"/>
        <v>13</v>
      </c>
      <c r="AA146" s="15">
        <f t="shared" si="42"/>
        <v>6</v>
      </c>
      <c r="AB146" s="15">
        <f t="shared" si="43"/>
        <v>8</v>
      </c>
      <c r="AC146" s="15">
        <f t="shared" si="44"/>
        <v>7</v>
      </c>
      <c r="AD146" s="15">
        <f t="shared" si="45"/>
        <v>10</v>
      </c>
      <c r="AE146" s="15">
        <f t="shared" si="46"/>
        <v>8</v>
      </c>
      <c r="AF146" s="15">
        <f t="shared" si="47"/>
        <v>9</v>
      </c>
      <c r="AG146" s="15">
        <f t="shared" si="48"/>
        <v>14</v>
      </c>
      <c r="AH146" s="15">
        <f t="shared" si="49"/>
        <v>9</v>
      </c>
      <c r="AI146" s="15">
        <f t="shared" si="50"/>
        <v>12000</v>
      </c>
      <c r="AJ146" s="15">
        <f t="shared" si="35"/>
        <v>2</v>
      </c>
      <c r="AK146">
        <f>(szimulator!AE418-10000)/1000</f>
        <v>1.3798999999999997</v>
      </c>
      <c r="AL146" t="b">
        <f t="shared" si="51"/>
        <v>1</v>
      </c>
    </row>
    <row r="147" spans="1:38" x14ac:dyDescent="0.25">
      <c r="A147" t="s">
        <v>34</v>
      </c>
      <c r="B147" t="s">
        <v>35</v>
      </c>
      <c r="C147">
        <v>2</v>
      </c>
      <c r="D147">
        <v>1</v>
      </c>
      <c r="E147" t="s">
        <v>309</v>
      </c>
      <c r="F147" s="15">
        <f>INT(RANK('nem dontetlen meccsek'!F147,'nem dontetlen meccsek'!F$2:F$217,0)/10)+1</f>
        <v>11</v>
      </c>
      <c r="G147" s="15">
        <f>INT(RANK('nem dontetlen meccsek'!G147,'nem dontetlen meccsek'!G$2:G$217,0)/10)+1</f>
        <v>17</v>
      </c>
      <c r="H147" s="15">
        <f>INT(RANK('nem dontetlen meccsek'!H147,'nem dontetlen meccsek'!H$2:H$217,0)/10)+1</f>
        <v>12</v>
      </c>
      <c r="I147" s="15">
        <f>INT(RANK('nem dontetlen meccsek'!I147,'nem dontetlen meccsek'!I$2:I$217,0)/10)+1</f>
        <v>12</v>
      </c>
      <c r="J147" s="15">
        <f>INT(RANK('nem dontetlen meccsek'!J147,'nem dontetlen meccsek'!J$2:J$217,0)/10)+1</f>
        <v>9</v>
      </c>
      <c r="K147" s="15">
        <f>INT(RANK('nem dontetlen meccsek'!K147,'nem dontetlen meccsek'!K$2:K$217,0)/10)+1</f>
        <v>15</v>
      </c>
      <c r="L147" s="15">
        <f>INT(RANK('nem dontetlen meccsek'!L147,'nem dontetlen meccsek'!L$2:L$217,0)/10)+1</f>
        <v>12</v>
      </c>
      <c r="M147" s="15">
        <f>INT(RANK('nem dontetlen meccsek'!M147,'nem dontetlen meccsek'!M$2:M$217,0)/10)+1</f>
        <v>6</v>
      </c>
      <c r="N147" s="15">
        <f>INT(RANK('nem dontetlen meccsek'!N147,'nem dontetlen meccsek'!N$2:N$217,0)/10)+1</f>
        <v>11</v>
      </c>
      <c r="O147" s="15">
        <f>INT(RANK('nem dontetlen meccsek'!O147,'nem dontetlen meccsek'!O$2:O$217,0)/10)+1</f>
        <v>11</v>
      </c>
      <c r="P147" s="15">
        <f>INT(RANK('nem dontetlen meccsek'!P147,'nem dontetlen meccsek'!P$2:P$217,0)/10)+1</f>
        <v>14</v>
      </c>
      <c r="Q147" s="15">
        <f>INT(RANK('nem dontetlen meccsek'!Q147,'nem dontetlen meccsek'!Q$2:Q$217,0)/10)+1</f>
        <v>8</v>
      </c>
      <c r="R147" s="15">
        <f>INT(RANK('nem dontetlen meccsek'!R147,'nem dontetlen meccsek'!R$2:R$217,0)/10)+1</f>
        <v>13</v>
      </c>
      <c r="S147" s="15">
        <f>INT(RANK('nem dontetlen meccsek'!S147,'nem dontetlen meccsek'!S$2:S$217,0)/10)+1</f>
        <v>11</v>
      </c>
      <c r="T147" s="15">
        <f>INT(RANK('nem dontetlen meccsek'!T147,'nem dontetlen meccsek'!T$2:T$217,0)/10)+1</f>
        <v>16</v>
      </c>
      <c r="U147" s="15">
        <f t="shared" si="36"/>
        <v>12</v>
      </c>
      <c r="V147" s="15">
        <f t="shared" si="37"/>
        <v>6</v>
      </c>
      <c r="W147" s="15">
        <f t="shared" si="38"/>
        <v>11</v>
      </c>
      <c r="X147" s="15">
        <f t="shared" si="39"/>
        <v>11</v>
      </c>
      <c r="Y147" s="15">
        <f t="shared" si="40"/>
        <v>14</v>
      </c>
      <c r="Z147" s="15">
        <f t="shared" si="41"/>
        <v>8</v>
      </c>
      <c r="AA147" s="15">
        <f t="shared" si="42"/>
        <v>11</v>
      </c>
      <c r="AB147" s="15">
        <f t="shared" si="43"/>
        <v>17</v>
      </c>
      <c r="AC147" s="15">
        <f t="shared" si="44"/>
        <v>12</v>
      </c>
      <c r="AD147" s="15">
        <f t="shared" si="45"/>
        <v>12</v>
      </c>
      <c r="AE147" s="15">
        <f t="shared" si="46"/>
        <v>9</v>
      </c>
      <c r="AF147" s="15">
        <f t="shared" si="47"/>
        <v>15</v>
      </c>
      <c r="AG147" s="15">
        <f t="shared" si="48"/>
        <v>10</v>
      </c>
      <c r="AH147" s="15">
        <f t="shared" si="49"/>
        <v>12</v>
      </c>
      <c r="AI147" s="15">
        <f t="shared" si="50"/>
        <v>11000</v>
      </c>
      <c r="AJ147" s="15">
        <f t="shared" si="35"/>
        <v>1</v>
      </c>
      <c r="AK147">
        <f>(szimulator!AE419-10000)/1000</f>
        <v>1.0377999999999992</v>
      </c>
      <c r="AL147" t="b">
        <f t="shared" si="51"/>
        <v>1</v>
      </c>
    </row>
    <row r="148" spans="1:38" x14ac:dyDescent="0.25">
      <c r="A148" t="s">
        <v>14</v>
      </c>
      <c r="B148" t="s">
        <v>1</v>
      </c>
      <c r="C148">
        <v>2</v>
      </c>
      <c r="D148">
        <v>0</v>
      </c>
      <c r="E148" t="s">
        <v>309</v>
      </c>
      <c r="F148" s="15">
        <f>INT(RANK('nem dontetlen meccsek'!F148,'nem dontetlen meccsek'!F$2:F$217,0)/10)+1</f>
        <v>10</v>
      </c>
      <c r="G148" s="15">
        <f>INT(RANK('nem dontetlen meccsek'!G148,'nem dontetlen meccsek'!G$2:G$217,0)/10)+1</f>
        <v>11</v>
      </c>
      <c r="H148" s="15">
        <f>INT(RANK('nem dontetlen meccsek'!H148,'nem dontetlen meccsek'!H$2:H$217,0)/10)+1</f>
        <v>12</v>
      </c>
      <c r="I148" s="15">
        <f>INT(RANK('nem dontetlen meccsek'!I148,'nem dontetlen meccsek'!I$2:I$217,0)/10)+1</f>
        <v>7</v>
      </c>
      <c r="J148" s="15">
        <f>INT(RANK('nem dontetlen meccsek'!J148,'nem dontetlen meccsek'!J$2:J$217,0)/10)+1</f>
        <v>12</v>
      </c>
      <c r="K148" s="15">
        <f>INT(RANK('nem dontetlen meccsek'!K148,'nem dontetlen meccsek'!K$2:K$217,0)/10)+1</f>
        <v>10</v>
      </c>
      <c r="L148" s="15">
        <f>INT(RANK('nem dontetlen meccsek'!L148,'nem dontetlen meccsek'!L$2:L$217,0)/10)+1</f>
        <v>13</v>
      </c>
      <c r="M148" s="15">
        <f>INT(RANK('nem dontetlen meccsek'!M148,'nem dontetlen meccsek'!M$2:M$217,0)/10)+1</f>
        <v>12</v>
      </c>
      <c r="N148" s="15">
        <f>INT(RANK('nem dontetlen meccsek'!N148,'nem dontetlen meccsek'!N$2:N$217,0)/10)+1</f>
        <v>11</v>
      </c>
      <c r="O148" s="15">
        <f>INT(RANK('nem dontetlen meccsek'!O148,'nem dontetlen meccsek'!O$2:O$217,0)/10)+1</f>
        <v>16</v>
      </c>
      <c r="P148" s="15">
        <f>INT(RANK('nem dontetlen meccsek'!P148,'nem dontetlen meccsek'!P$2:P$217,0)/10)+1</f>
        <v>10</v>
      </c>
      <c r="Q148" s="15">
        <f>INT(RANK('nem dontetlen meccsek'!Q148,'nem dontetlen meccsek'!Q$2:Q$217,0)/10)+1</f>
        <v>13</v>
      </c>
      <c r="R148" s="15">
        <f>INT(RANK('nem dontetlen meccsek'!R148,'nem dontetlen meccsek'!R$2:R$217,0)/10)+1</f>
        <v>9</v>
      </c>
      <c r="S148" s="15">
        <f>INT(RANK('nem dontetlen meccsek'!S148,'nem dontetlen meccsek'!S$2:S$217,0)/10)+1</f>
        <v>14</v>
      </c>
      <c r="T148" s="15">
        <f>INT(RANK('nem dontetlen meccsek'!T148,'nem dontetlen meccsek'!T$2:T$217,0)/10)+1</f>
        <v>12</v>
      </c>
      <c r="U148" s="15">
        <f t="shared" si="36"/>
        <v>13</v>
      </c>
      <c r="V148" s="15">
        <f t="shared" si="37"/>
        <v>12</v>
      </c>
      <c r="W148" s="15">
        <f t="shared" si="38"/>
        <v>11</v>
      </c>
      <c r="X148" s="15">
        <f t="shared" si="39"/>
        <v>16</v>
      </c>
      <c r="Y148" s="15">
        <f t="shared" si="40"/>
        <v>11</v>
      </c>
      <c r="Z148" s="15">
        <f t="shared" si="41"/>
        <v>13</v>
      </c>
      <c r="AA148" s="15">
        <f t="shared" si="42"/>
        <v>10</v>
      </c>
      <c r="AB148" s="15">
        <f t="shared" si="43"/>
        <v>11</v>
      </c>
      <c r="AC148" s="15">
        <f t="shared" si="44"/>
        <v>12</v>
      </c>
      <c r="AD148" s="15">
        <f t="shared" si="45"/>
        <v>7</v>
      </c>
      <c r="AE148" s="15">
        <f t="shared" si="46"/>
        <v>13</v>
      </c>
      <c r="AF148" s="15">
        <f t="shared" si="47"/>
        <v>10</v>
      </c>
      <c r="AG148" s="15">
        <f t="shared" si="48"/>
        <v>14</v>
      </c>
      <c r="AH148" s="15">
        <f t="shared" si="49"/>
        <v>9</v>
      </c>
      <c r="AI148" s="15">
        <f t="shared" si="50"/>
        <v>12000</v>
      </c>
      <c r="AJ148" s="15">
        <f t="shared" si="35"/>
        <v>2</v>
      </c>
      <c r="AK148">
        <f>(szimulator!AE420-10000)/1000</f>
        <v>1.8977000000000008</v>
      </c>
      <c r="AL148" t="b">
        <f t="shared" si="51"/>
        <v>1</v>
      </c>
    </row>
    <row r="149" spans="1:38" x14ac:dyDescent="0.25">
      <c r="A149" t="s">
        <v>6</v>
      </c>
      <c r="B149" t="s">
        <v>12</v>
      </c>
      <c r="C149">
        <v>1</v>
      </c>
      <c r="D149">
        <v>0</v>
      </c>
      <c r="E149" t="s">
        <v>309</v>
      </c>
      <c r="F149" s="15">
        <f>INT(RANK('nem dontetlen meccsek'!F149,'nem dontetlen meccsek'!F$2:F$217,0)/10)+1</f>
        <v>14</v>
      </c>
      <c r="G149" s="15">
        <f>INT(RANK('nem dontetlen meccsek'!G149,'nem dontetlen meccsek'!G$2:G$217,0)/10)+1</f>
        <v>6</v>
      </c>
      <c r="H149" s="15">
        <f>INT(RANK('nem dontetlen meccsek'!H149,'nem dontetlen meccsek'!H$2:H$217,0)/10)+1</f>
        <v>8</v>
      </c>
      <c r="I149" s="15">
        <f>INT(RANK('nem dontetlen meccsek'!I149,'nem dontetlen meccsek'!I$2:I$217,0)/10)+1</f>
        <v>12</v>
      </c>
      <c r="J149" s="15">
        <f>INT(RANK('nem dontetlen meccsek'!J149,'nem dontetlen meccsek'!J$2:J$217,0)/10)+1</f>
        <v>9</v>
      </c>
      <c r="K149" s="15">
        <f>INT(RANK('nem dontetlen meccsek'!K149,'nem dontetlen meccsek'!K$2:K$217,0)/10)+1</f>
        <v>3</v>
      </c>
      <c r="L149" s="15">
        <f>INT(RANK('nem dontetlen meccsek'!L149,'nem dontetlen meccsek'!L$2:L$217,0)/10)+1</f>
        <v>9</v>
      </c>
      <c r="M149" s="15">
        <f>INT(RANK('nem dontetlen meccsek'!M149,'nem dontetlen meccsek'!M$2:M$217,0)/10)+1</f>
        <v>17</v>
      </c>
      <c r="N149" s="15">
        <f>INT(RANK('nem dontetlen meccsek'!N149,'nem dontetlen meccsek'!N$2:N$217,0)/10)+1</f>
        <v>15</v>
      </c>
      <c r="O149" s="15">
        <f>INT(RANK('nem dontetlen meccsek'!O149,'nem dontetlen meccsek'!O$2:O$217,0)/10)+1</f>
        <v>11</v>
      </c>
      <c r="P149" s="15">
        <f>INT(RANK('nem dontetlen meccsek'!P149,'nem dontetlen meccsek'!P$2:P$217,0)/10)+1</f>
        <v>14</v>
      </c>
      <c r="Q149" s="15">
        <f>INT(RANK('nem dontetlen meccsek'!Q149,'nem dontetlen meccsek'!Q$2:Q$217,0)/10)+1</f>
        <v>20</v>
      </c>
      <c r="R149" s="15">
        <f>INT(RANK('nem dontetlen meccsek'!R149,'nem dontetlen meccsek'!R$2:R$217,0)/10)+1</f>
        <v>10</v>
      </c>
      <c r="S149" s="15">
        <f>INT(RANK('nem dontetlen meccsek'!S149,'nem dontetlen meccsek'!S$2:S$217,0)/10)+1</f>
        <v>15</v>
      </c>
      <c r="T149" s="15">
        <f>INT(RANK('nem dontetlen meccsek'!T149,'nem dontetlen meccsek'!T$2:T$217,0)/10)+1</f>
        <v>21</v>
      </c>
      <c r="U149" s="15">
        <f t="shared" si="36"/>
        <v>9</v>
      </c>
      <c r="V149" s="15">
        <f t="shared" si="37"/>
        <v>17</v>
      </c>
      <c r="W149" s="15">
        <f t="shared" si="38"/>
        <v>15</v>
      </c>
      <c r="X149" s="15">
        <f t="shared" si="39"/>
        <v>11</v>
      </c>
      <c r="Y149" s="15">
        <f t="shared" si="40"/>
        <v>14</v>
      </c>
      <c r="Z149" s="15">
        <f t="shared" si="41"/>
        <v>20</v>
      </c>
      <c r="AA149" s="15">
        <f t="shared" si="42"/>
        <v>14</v>
      </c>
      <c r="AB149" s="15">
        <f t="shared" si="43"/>
        <v>6</v>
      </c>
      <c r="AC149" s="15">
        <f t="shared" si="44"/>
        <v>8</v>
      </c>
      <c r="AD149" s="15">
        <f t="shared" si="45"/>
        <v>12</v>
      </c>
      <c r="AE149" s="15">
        <f t="shared" si="46"/>
        <v>9</v>
      </c>
      <c r="AF149" s="15">
        <f t="shared" si="47"/>
        <v>3</v>
      </c>
      <c r="AG149" s="15">
        <f t="shared" si="48"/>
        <v>13</v>
      </c>
      <c r="AH149" s="15">
        <f t="shared" si="49"/>
        <v>8</v>
      </c>
      <c r="AI149" s="15">
        <f t="shared" si="50"/>
        <v>11000</v>
      </c>
      <c r="AJ149" s="15">
        <f t="shared" si="35"/>
        <v>1</v>
      </c>
      <c r="AK149">
        <f>(szimulator!AE421-10000)/1000</f>
        <v>8.700000000000728E-3</v>
      </c>
      <c r="AL149" t="b">
        <f t="shared" si="51"/>
        <v>1</v>
      </c>
    </row>
    <row r="150" spans="1:38" x14ac:dyDescent="0.25">
      <c r="A150" t="s">
        <v>7</v>
      </c>
      <c r="B150" t="s">
        <v>32</v>
      </c>
      <c r="C150">
        <v>0</v>
      </c>
      <c r="D150">
        <v>1</v>
      </c>
      <c r="E150" t="s">
        <v>308</v>
      </c>
      <c r="F150" s="15">
        <f>INT(RANK('nem dontetlen meccsek'!F150,'nem dontetlen meccsek'!F$2:F$217,0)/10)+1</f>
        <v>10</v>
      </c>
      <c r="G150" s="15">
        <f>INT(RANK('nem dontetlen meccsek'!G150,'nem dontetlen meccsek'!G$2:G$217,0)/10)+1</f>
        <v>9</v>
      </c>
      <c r="H150" s="15">
        <f>INT(RANK('nem dontetlen meccsek'!H150,'nem dontetlen meccsek'!H$2:H$217,0)/10)+1</f>
        <v>12</v>
      </c>
      <c r="I150" s="15">
        <f>INT(RANK('nem dontetlen meccsek'!I150,'nem dontetlen meccsek'!I$2:I$217,0)/10)+1</f>
        <v>8</v>
      </c>
      <c r="J150" s="15">
        <f>INT(RANK('nem dontetlen meccsek'!J150,'nem dontetlen meccsek'!J$2:J$217,0)/10)+1</f>
        <v>12</v>
      </c>
      <c r="K150" s="15">
        <f>INT(RANK('nem dontetlen meccsek'!K150,'nem dontetlen meccsek'!K$2:K$217,0)/10)+1</f>
        <v>4</v>
      </c>
      <c r="L150" s="15">
        <f>INT(RANK('nem dontetlen meccsek'!L150,'nem dontetlen meccsek'!L$2:L$217,0)/10)+1</f>
        <v>13</v>
      </c>
      <c r="M150" s="15">
        <f>INT(RANK('nem dontetlen meccsek'!M150,'nem dontetlen meccsek'!M$2:M$217,0)/10)+1</f>
        <v>15</v>
      </c>
      <c r="N150" s="15">
        <f>INT(RANK('nem dontetlen meccsek'!N150,'nem dontetlen meccsek'!N$2:N$217,0)/10)+1</f>
        <v>11</v>
      </c>
      <c r="O150" s="15">
        <f>INT(RANK('nem dontetlen meccsek'!O150,'nem dontetlen meccsek'!O$2:O$217,0)/10)+1</f>
        <v>15</v>
      </c>
      <c r="P150" s="15">
        <f>INT(RANK('nem dontetlen meccsek'!P150,'nem dontetlen meccsek'!P$2:P$217,0)/10)+1</f>
        <v>10</v>
      </c>
      <c r="Q150" s="15">
        <f>INT(RANK('nem dontetlen meccsek'!Q150,'nem dontetlen meccsek'!Q$2:Q$217,0)/10)+1</f>
        <v>19</v>
      </c>
      <c r="R150" s="15">
        <f>INT(RANK('nem dontetlen meccsek'!R150,'nem dontetlen meccsek'!R$2:R$217,0)/10)+1</f>
        <v>9</v>
      </c>
      <c r="S150" s="15">
        <f>INT(RANK('nem dontetlen meccsek'!S150,'nem dontetlen meccsek'!S$2:S$217,0)/10)+1</f>
        <v>16</v>
      </c>
      <c r="T150" s="15">
        <f>INT(RANK('nem dontetlen meccsek'!T150,'nem dontetlen meccsek'!T$2:T$217,0)/10)+1</f>
        <v>20</v>
      </c>
      <c r="U150" s="15">
        <f t="shared" si="36"/>
        <v>13</v>
      </c>
      <c r="V150" s="15">
        <f t="shared" si="37"/>
        <v>14</v>
      </c>
      <c r="W150" s="15">
        <f t="shared" si="38"/>
        <v>11</v>
      </c>
      <c r="X150" s="15">
        <f t="shared" si="39"/>
        <v>15</v>
      </c>
      <c r="Y150" s="15">
        <f t="shared" si="40"/>
        <v>11</v>
      </c>
      <c r="Z150" s="15">
        <f t="shared" si="41"/>
        <v>19</v>
      </c>
      <c r="AA150" s="15">
        <f t="shared" si="42"/>
        <v>10</v>
      </c>
      <c r="AB150" s="15">
        <f t="shared" si="43"/>
        <v>8</v>
      </c>
      <c r="AC150" s="15">
        <f t="shared" si="44"/>
        <v>12</v>
      </c>
      <c r="AD150" s="15">
        <f t="shared" si="45"/>
        <v>8</v>
      </c>
      <c r="AE150" s="15">
        <f t="shared" si="46"/>
        <v>13</v>
      </c>
      <c r="AF150" s="15">
        <f t="shared" si="47"/>
        <v>4</v>
      </c>
      <c r="AG150" s="15">
        <f t="shared" si="48"/>
        <v>14</v>
      </c>
      <c r="AH150" s="15">
        <f t="shared" si="49"/>
        <v>7</v>
      </c>
      <c r="AI150" s="15">
        <f t="shared" si="50"/>
        <v>9000</v>
      </c>
      <c r="AJ150" s="15">
        <f t="shared" si="35"/>
        <v>-1</v>
      </c>
      <c r="AK150">
        <f>(szimulator!AE422-10000)/1000</f>
        <v>1.1161000000000003</v>
      </c>
      <c r="AL150" t="b">
        <f t="shared" si="51"/>
        <v>0</v>
      </c>
    </row>
    <row r="151" spans="1:38" x14ac:dyDescent="0.25">
      <c r="A151" t="s">
        <v>13</v>
      </c>
      <c r="B151" t="s">
        <v>34</v>
      </c>
      <c r="C151">
        <v>1</v>
      </c>
      <c r="D151">
        <v>2</v>
      </c>
      <c r="E151" t="s">
        <v>308</v>
      </c>
      <c r="F151" s="15">
        <f>INT(RANK('nem dontetlen meccsek'!F151,'nem dontetlen meccsek'!F$2:F$217,0)/10)+1</f>
        <v>1</v>
      </c>
      <c r="G151" s="15">
        <f>INT(RANK('nem dontetlen meccsek'!G151,'nem dontetlen meccsek'!G$2:G$217,0)/10)+1</f>
        <v>6</v>
      </c>
      <c r="H151" s="15">
        <f>INT(RANK('nem dontetlen meccsek'!H151,'nem dontetlen meccsek'!H$2:H$217,0)/10)+1</f>
        <v>2</v>
      </c>
      <c r="I151" s="15">
        <f>INT(RANK('nem dontetlen meccsek'!I151,'nem dontetlen meccsek'!I$2:I$217,0)/10)+1</f>
        <v>2</v>
      </c>
      <c r="J151" s="15">
        <f>INT(RANK('nem dontetlen meccsek'!J151,'nem dontetlen meccsek'!J$2:J$217,0)/10)+1</f>
        <v>3</v>
      </c>
      <c r="K151" s="15">
        <f>INT(RANK('nem dontetlen meccsek'!K151,'nem dontetlen meccsek'!K$2:K$217,0)/10)+1</f>
        <v>5</v>
      </c>
      <c r="L151" s="15">
        <f>INT(RANK('nem dontetlen meccsek'!L151,'nem dontetlen meccsek'!L$2:L$217,0)/10)+1</f>
        <v>21</v>
      </c>
      <c r="M151" s="15">
        <f>INT(RANK('nem dontetlen meccsek'!M151,'nem dontetlen meccsek'!M$2:M$217,0)/10)+1</f>
        <v>17</v>
      </c>
      <c r="N151" s="15">
        <f>INT(RANK('nem dontetlen meccsek'!N151,'nem dontetlen meccsek'!N$2:N$217,0)/10)+1</f>
        <v>20</v>
      </c>
      <c r="O151" s="15">
        <f>INT(RANK('nem dontetlen meccsek'!O151,'nem dontetlen meccsek'!O$2:O$217,0)/10)+1</f>
        <v>21</v>
      </c>
      <c r="P151" s="15">
        <f>INT(RANK('nem dontetlen meccsek'!P151,'nem dontetlen meccsek'!P$2:P$217,0)/10)+1</f>
        <v>20</v>
      </c>
      <c r="Q151" s="15">
        <f>INT(RANK('nem dontetlen meccsek'!Q151,'nem dontetlen meccsek'!Q$2:Q$217,0)/10)+1</f>
        <v>18</v>
      </c>
      <c r="R151" s="15">
        <f>INT(RANK('nem dontetlen meccsek'!R151,'nem dontetlen meccsek'!R$2:R$217,0)/10)+1</f>
        <v>2</v>
      </c>
      <c r="S151" s="15">
        <f>INT(RANK('nem dontetlen meccsek'!S151,'nem dontetlen meccsek'!S$2:S$217,0)/10)+1</f>
        <v>20</v>
      </c>
      <c r="T151" s="15">
        <f>INT(RANK('nem dontetlen meccsek'!T151,'nem dontetlen meccsek'!T$2:T$217,0)/10)+1</f>
        <v>2</v>
      </c>
      <c r="U151" s="15">
        <f t="shared" si="36"/>
        <v>22</v>
      </c>
      <c r="V151" s="15">
        <f t="shared" si="37"/>
        <v>17</v>
      </c>
      <c r="W151" s="15">
        <f t="shared" si="38"/>
        <v>21</v>
      </c>
      <c r="X151" s="15">
        <f t="shared" si="39"/>
        <v>21</v>
      </c>
      <c r="Y151" s="15">
        <f t="shared" si="40"/>
        <v>20</v>
      </c>
      <c r="Z151" s="15">
        <f t="shared" si="41"/>
        <v>18</v>
      </c>
      <c r="AA151" s="15">
        <f t="shared" si="42"/>
        <v>2</v>
      </c>
      <c r="AB151" s="15">
        <f t="shared" si="43"/>
        <v>6</v>
      </c>
      <c r="AC151" s="15">
        <f t="shared" si="44"/>
        <v>3</v>
      </c>
      <c r="AD151" s="15">
        <f t="shared" si="45"/>
        <v>2</v>
      </c>
      <c r="AE151" s="15">
        <f t="shared" si="46"/>
        <v>3</v>
      </c>
      <c r="AF151" s="15">
        <f t="shared" si="47"/>
        <v>5</v>
      </c>
      <c r="AG151" s="15">
        <f t="shared" si="48"/>
        <v>21</v>
      </c>
      <c r="AH151" s="15">
        <f t="shared" si="49"/>
        <v>3</v>
      </c>
      <c r="AI151" s="15">
        <f t="shared" si="50"/>
        <v>9000</v>
      </c>
      <c r="AJ151" s="15">
        <f t="shared" si="35"/>
        <v>-1</v>
      </c>
      <c r="AK151">
        <f>(szimulator!AE423-10000)/1000</f>
        <v>2.5910000000000002</v>
      </c>
      <c r="AL151" t="b">
        <f t="shared" si="51"/>
        <v>0</v>
      </c>
    </row>
    <row r="152" spans="1:38" x14ac:dyDescent="0.25">
      <c r="A152" t="s">
        <v>10</v>
      </c>
      <c r="B152" t="s">
        <v>0</v>
      </c>
      <c r="C152">
        <v>0</v>
      </c>
      <c r="D152">
        <v>2</v>
      </c>
      <c r="E152" t="s">
        <v>308</v>
      </c>
      <c r="F152" s="15">
        <f>INT(RANK('nem dontetlen meccsek'!F152,'nem dontetlen meccsek'!F$2:F$217,0)/10)+1</f>
        <v>21</v>
      </c>
      <c r="G152" s="15">
        <f>INT(RANK('nem dontetlen meccsek'!G152,'nem dontetlen meccsek'!G$2:G$217,0)/10)+1</f>
        <v>15</v>
      </c>
      <c r="H152" s="15">
        <f>INT(RANK('nem dontetlen meccsek'!H152,'nem dontetlen meccsek'!H$2:H$217,0)/10)+1</f>
        <v>16</v>
      </c>
      <c r="I152" s="15">
        <f>INT(RANK('nem dontetlen meccsek'!I152,'nem dontetlen meccsek'!I$2:I$217,0)/10)+1</f>
        <v>20</v>
      </c>
      <c r="J152" s="15">
        <f>INT(RANK('nem dontetlen meccsek'!J152,'nem dontetlen meccsek'!J$2:J$217,0)/10)+1</f>
        <v>16</v>
      </c>
      <c r="K152" s="15">
        <f>INT(RANK('nem dontetlen meccsek'!K152,'nem dontetlen meccsek'!K$2:K$217,0)/10)+1</f>
        <v>20</v>
      </c>
      <c r="L152" s="15">
        <f>INT(RANK('nem dontetlen meccsek'!L152,'nem dontetlen meccsek'!L$2:L$217,0)/10)+1</f>
        <v>2</v>
      </c>
      <c r="M152" s="15">
        <f>INT(RANK('nem dontetlen meccsek'!M152,'nem dontetlen meccsek'!M$2:M$217,0)/10)+1</f>
        <v>8</v>
      </c>
      <c r="N152" s="15">
        <f>INT(RANK('nem dontetlen meccsek'!N152,'nem dontetlen meccsek'!N$2:N$217,0)/10)+1</f>
        <v>7</v>
      </c>
      <c r="O152" s="15">
        <f>INT(RANK('nem dontetlen meccsek'!O152,'nem dontetlen meccsek'!O$2:O$217,0)/10)+1</f>
        <v>3</v>
      </c>
      <c r="P152" s="15">
        <f>INT(RANK('nem dontetlen meccsek'!P152,'nem dontetlen meccsek'!P$2:P$217,0)/10)+1</f>
        <v>7</v>
      </c>
      <c r="Q152" s="15">
        <f>INT(RANK('nem dontetlen meccsek'!Q152,'nem dontetlen meccsek'!Q$2:Q$217,0)/10)+1</f>
        <v>4</v>
      </c>
      <c r="R152" s="15">
        <f>INT(RANK('nem dontetlen meccsek'!R152,'nem dontetlen meccsek'!R$2:R$217,0)/10)+1</f>
        <v>19</v>
      </c>
      <c r="S152" s="15">
        <f>INT(RANK('nem dontetlen meccsek'!S152,'nem dontetlen meccsek'!S$2:S$217,0)/10)+1</f>
        <v>4</v>
      </c>
      <c r="T152" s="15">
        <f>INT(RANK('nem dontetlen meccsek'!T152,'nem dontetlen meccsek'!T$2:T$217,0)/10)+1</f>
        <v>13</v>
      </c>
      <c r="U152" s="15">
        <f t="shared" si="36"/>
        <v>2</v>
      </c>
      <c r="V152" s="15">
        <f t="shared" si="37"/>
        <v>8</v>
      </c>
      <c r="W152" s="15">
        <f t="shared" si="38"/>
        <v>7</v>
      </c>
      <c r="X152" s="15">
        <f t="shared" si="39"/>
        <v>3</v>
      </c>
      <c r="Y152" s="15">
        <f t="shared" si="40"/>
        <v>7</v>
      </c>
      <c r="Z152" s="15">
        <f t="shared" si="41"/>
        <v>3</v>
      </c>
      <c r="AA152" s="15">
        <f t="shared" si="42"/>
        <v>21</v>
      </c>
      <c r="AB152" s="15">
        <f t="shared" si="43"/>
        <v>15</v>
      </c>
      <c r="AC152" s="15">
        <f t="shared" si="44"/>
        <v>16</v>
      </c>
      <c r="AD152" s="15">
        <f t="shared" si="45"/>
        <v>20</v>
      </c>
      <c r="AE152" s="15">
        <f t="shared" si="46"/>
        <v>16</v>
      </c>
      <c r="AF152" s="15">
        <f t="shared" si="47"/>
        <v>19</v>
      </c>
      <c r="AG152" s="15">
        <f t="shared" si="48"/>
        <v>4</v>
      </c>
      <c r="AH152" s="15">
        <f t="shared" si="49"/>
        <v>19</v>
      </c>
      <c r="AI152" s="15">
        <f t="shared" si="50"/>
        <v>8000</v>
      </c>
      <c r="AJ152" s="15">
        <f t="shared" si="35"/>
        <v>-2</v>
      </c>
      <c r="AK152">
        <f>(szimulator!AE424-10000)/1000</f>
        <v>-1.7037000000000007</v>
      </c>
      <c r="AL152" t="b">
        <f t="shared" si="51"/>
        <v>1</v>
      </c>
    </row>
    <row r="153" spans="1:38" x14ac:dyDescent="0.25">
      <c r="A153" t="s">
        <v>5</v>
      </c>
      <c r="B153" t="s">
        <v>9</v>
      </c>
      <c r="C153">
        <v>3</v>
      </c>
      <c r="D153">
        <v>0</v>
      </c>
      <c r="E153" t="s">
        <v>309</v>
      </c>
      <c r="F153" s="15">
        <f>INT(RANK('nem dontetlen meccsek'!F153,'nem dontetlen meccsek'!F$2:F$217,0)/10)+1</f>
        <v>16</v>
      </c>
      <c r="G153" s="15">
        <f>INT(RANK('nem dontetlen meccsek'!G153,'nem dontetlen meccsek'!G$2:G$217,0)/10)+1</f>
        <v>3</v>
      </c>
      <c r="H153" s="15">
        <f>INT(RANK('nem dontetlen meccsek'!H153,'nem dontetlen meccsek'!H$2:H$217,0)/10)+1</f>
        <v>6</v>
      </c>
      <c r="I153" s="15">
        <f>INT(RANK('nem dontetlen meccsek'!I153,'nem dontetlen meccsek'!I$2:I$217,0)/10)+1</f>
        <v>8</v>
      </c>
      <c r="J153" s="15">
        <f>INT(RANK('nem dontetlen meccsek'!J153,'nem dontetlen meccsek'!J$2:J$217,0)/10)+1</f>
        <v>5</v>
      </c>
      <c r="K153" s="15">
        <f>INT(RANK('nem dontetlen meccsek'!K153,'nem dontetlen meccsek'!K$2:K$217,0)/10)+1</f>
        <v>9</v>
      </c>
      <c r="L153" s="15">
        <f>INT(RANK('nem dontetlen meccsek'!L153,'nem dontetlen meccsek'!L$2:L$217,0)/10)+1</f>
        <v>7</v>
      </c>
      <c r="M153" s="15">
        <f>INT(RANK('nem dontetlen meccsek'!M153,'nem dontetlen meccsek'!M$2:M$217,0)/10)+1</f>
        <v>20</v>
      </c>
      <c r="N153" s="15">
        <f>INT(RANK('nem dontetlen meccsek'!N153,'nem dontetlen meccsek'!N$2:N$217,0)/10)+1</f>
        <v>17</v>
      </c>
      <c r="O153" s="15">
        <f>INT(RANK('nem dontetlen meccsek'!O153,'nem dontetlen meccsek'!O$2:O$217,0)/10)+1</f>
        <v>15</v>
      </c>
      <c r="P153" s="15">
        <f>INT(RANK('nem dontetlen meccsek'!P153,'nem dontetlen meccsek'!P$2:P$217,0)/10)+1</f>
        <v>17</v>
      </c>
      <c r="Q153" s="15">
        <f>INT(RANK('nem dontetlen meccsek'!Q153,'nem dontetlen meccsek'!Q$2:Q$217,0)/10)+1</f>
        <v>14</v>
      </c>
      <c r="R153" s="15">
        <f>INT(RANK('nem dontetlen meccsek'!R153,'nem dontetlen meccsek'!R$2:R$217,0)/10)+1</f>
        <v>8</v>
      </c>
      <c r="S153" s="15">
        <f>INT(RANK('nem dontetlen meccsek'!S153,'nem dontetlen meccsek'!S$2:S$217,0)/10)+1</f>
        <v>15</v>
      </c>
      <c r="T153" s="15">
        <f>INT(RANK('nem dontetlen meccsek'!T153,'nem dontetlen meccsek'!T$2:T$217,0)/10)+1</f>
        <v>10</v>
      </c>
      <c r="U153" s="15">
        <f t="shared" si="36"/>
        <v>7</v>
      </c>
      <c r="V153" s="15">
        <f t="shared" si="37"/>
        <v>20</v>
      </c>
      <c r="W153" s="15">
        <f t="shared" si="38"/>
        <v>17</v>
      </c>
      <c r="X153" s="15">
        <f t="shared" si="39"/>
        <v>15</v>
      </c>
      <c r="Y153" s="15">
        <f t="shared" si="40"/>
        <v>18</v>
      </c>
      <c r="Z153" s="15">
        <f t="shared" si="41"/>
        <v>14</v>
      </c>
      <c r="AA153" s="15">
        <f t="shared" si="42"/>
        <v>16</v>
      </c>
      <c r="AB153" s="15">
        <f t="shared" si="43"/>
        <v>3</v>
      </c>
      <c r="AC153" s="15">
        <f t="shared" si="44"/>
        <v>6</v>
      </c>
      <c r="AD153" s="15">
        <f t="shared" si="45"/>
        <v>8</v>
      </c>
      <c r="AE153" s="15">
        <f t="shared" si="46"/>
        <v>6</v>
      </c>
      <c r="AF153" s="15">
        <f t="shared" si="47"/>
        <v>9</v>
      </c>
      <c r="AG153" s="15">
        <f t="shared" si="48"/>
        <v>15</v>
      </c>
      <c r="AH153" s="15">
        <f t="shared" si="49"/>
        <v>8</v>
      </c>
      <c r="AI153" s="15">
        <f t="shared" si="50"/>
        <v>13000</v>
      </c>
      <c r="AJ153" s="15">
        <f t="shared" si="35"/>
        <v>3</v>
      </c>
      <c r="AK153">
        <f>(szimulator!AE425-10000)/1000</f>
        <v>1.8285</v>
      </c>
      <c r="AL153" t="b">
        <f t="shared" si="51"/>
        <v>1</v>
      </c>
    </row>
    <row r="154" spans="1:38" x14ac:dyDescent="0.25">
      <c r="A154" t="s">
        <v>3</v>
      </c>
      <c r="B154" t="s">
        <v>36</v>
      </c>
      <c r="C154">
        <v>2</v>
      </c>
      <c r="D154">
        <v>1</v>
      </c>
      <c r="E154" t="s">
        <v>309</v>
      </c>
      <c r="F154" s="15">
        <f>INT(RANK('nem dontetlen meccsek'!F154,'nem dontetlen meccsek'!F$2:F$217,0)/10)+1</f>
        <v>5</v>
      </c>
      <c r="G154" s="15">
        <f>INT(RANK('nem dontetlen meccsek'!G154,'nem dontetlen meccsek'!G$2:G$217,0)/10)+1</f>
        <v>12</v>
      </c>
      <c r="H154" s="15">
        <f>INT(RANK('nem dontetlen meccsek'!H154,'nem dontetlen meccsek'!H$2:H$217,0)/10)+1</f>
        <v>10</v>
      </c>
      <c r="I154" s="15">
        <f>INT(RANK('nem dontetlen meccsek'!I154,'nem dontetlen meccsek'!I$2:I$217,0)/10)+1</f>
        <v>11</v>
      </c>
      <c r="J154" s="15">
        <f>INT(RANK('nem dontetlen meccsek'!J154,'nem dontetlen meccsek'!J$2:J$217,0)/10)+1</f>
        <v>13</v>
      </c>
      <c r="K154" s="15">
        <f>INT(RANK('nem dontetlen meccsek'!K154,'nem dontetlen meccsek'!K$2:K$217,0)/10)+1</f>
        <v>9</v>
      </c>
      <c r="L154" s="15">
        <f>INT(RANK('nem dontetlen meccsek'!L154,'nem dontetlen meccsek'!L$2:L$217,0)/10)+1</f>
        <v>17</v>
      </c>
      <c r="M154" s="15">
        <f>INT(RANK('nem dontetlen meccsek'!M154,'nem dontetlen meccsek'!M$2:M$217,0)/10)+1</f>
        <v>11</v>
      </c>
      <c r="N154" s="15">
        <f>INT(RANK('nem dontetlen meccsek'!N154,'nem dontetlen meccsek'!N$2:N$217,0)/10)+1</f>
        <v>12</v>
      </c>
      <c r="O154" s="15">
        <f>INT(RANK('nem dontetlen meccsek'!O154,'nem dontetlen meccsek'!O$2:O$217,0)/10)+1</f>
        <v>11</v>
      </c>
      <c r="P154" s="15">
        <f>INT(RANK('nem dontetlen meccsek'!P154,'nem dontetlen meccsek'!P$2:P$217,0)/10)+1</f>
        <v>10</v>
      </c>
      <c r="Q154" s="15">
        <f>INT(RANK('nem dontetlen meccsek'!Q154,'nem dontetlen meccsek'!Q$2:Q$217,0)/10)+1</f>
        <v>15</v>
      </c>
      <c r="R154" s="15">
        <f>INT(RANK('nem dontetlen meccsek'!R154,'nem dontetlen meccsek'!R$2:R$217,0)/10)+1</f>
        <v>11</v>
      </c>
      <c r="S154" s="15">
        <f>INT(RANK('nem dontetlen meccsek'!S154,'nem dontetlen meccsek'!S$2:S$217,0)/10)+1</f>
        <v>12</v>
      </c>
      <c r="T154" s="15">
        <f>INT(RANK('nem dontetlen meccsek'!T154,'nem dontetlen meccsek'!T$2:T$217,0)/10)+1</f>
        <v>14</v>
      </c>
      <c r="U154" s="15">
        <f t="shared" si="36"/>
        <v>18</v>
      </c>
      <c r="V154" s="15">
        <f t="shared" si="37"/>
        <v>11</v>
      </c>
      <c r="W154" s="15">
        <f t="shared" si="38"/>
        <v>13</v>
      </c>
      <c r="X154" s="15">
        <f t="shared" si="39"/>
        <v>12</v>
      </c>
      <c r="Y154" s="15">
        <f t="shared" si="40"/>
        <v>10</v>
      </c>
      <c r="Z154" s="15">
        <f t="shared" si="41"/>
        <v>14</v>
      </c>
      <c r="AA154" s="15">
        <f t="shared" si="42"/>
        <v>6</v>
      </c>
      <c r="AB154" s="15">
        <f t="shared" si="43"/>
        <v>12</v>
      </c>
      <c r="AC154" s="15">
        <f t="shared" si="44"/>
        <v>11</v>
      </c>
      <c r="AD154" s="15">
        <f t="shared" si="45"/>
        <v>12</v>
      </c>
      <c r="AE154" s="15">
        <f t="shared" si="46"/>
        <v>13</v>
      </c>
      <c r="AF154" s="15">
        <f t="shared" si="47"/>
        <v>8</v>
      </c>
      <c r="AG154" s="15">
        <f t="shared" si="48"/>
        <v>12</v>
      </c>
      <c r="AH154" s="15">
        <f t="shared" si="49"/>
        <v>11</v>
      </c>
      <c r="AI154" s="15">
        <f t="shared" si="50"/>
        <v>11000</v>
      </c>
      <c r="AJ154" s="15">
        <f t="shared" si="35"/>
        <v>1</v>
      </c>
      <c r="AK154">
        <f>(szimulator!AE426-10000)/1000</f>
        <v>0.65020000000000078</v>
      </c>
      <c r="AL154" t="b">
        <f t="shared" si="51"/>
        <v>1</v>
      </c>
    </row>
    <row r="155" spans="1:38" x14ac:dyDescent="0.25">
      <c r="A155" t="s">
        <v>2</v>
      </c>
      <c r="B155" t="s">
        <v>14</v>
      </c>
      <c r="C155">
        <v>1</v>
      </c>
      <c r="D155">
        <v>0</v>
      </c>
      <c r="E155" t="s">
        <v>309</v>
      </c>
      <c r="F155" s="15">
        <f>INT(RANK('nem dontetlen meccsek'!F155,'nem dontetlen meccsek'!F$2:F$217,0)/10)+1</f>
        <v>11</v>
      </c>
      <c r="G155" s="15">
        <f>INT(RANK('nem dontetlen meccsek'!G155,'nem dontetlen meccsek'!G$2:G$217,0)/10)+1</f>
        <v>17</v>
      </c>
      <c r="H155" s="15">
        <f>INT(RANK('nem dontetlen meccsek'!H155,'nem dontetlen meccsek'!H$2:H$217,0)/10)+1</f>
        <v>13</v>
      </c>
      <c r="I155" s="15">
        <f>INT(RANK('nem dontetlen meccsek'!I155,'nem dontetlen meccsek'!I$2:I$217,0)/10)+1</f>
        <v>16</v>
      </c>
      <c r="J155" s="15">
        <f>INT(RANK('nem dontetlen meccsek'!J155,'nem dontetlen meccsek'!J$2:J$217,0)/10)+1</f>
        <v>12</v>
      </c>
      <c r="K155" s="15">
        <f>INT(RANK('nem dontetlen meccsek'!K155,'nem dontetlen meccsek'!K$2:K$217,0)/10)+1</f>
        <v>14</v>
      </c>
      <c r="L155" s="15">
        <f>INT(RANK('nem dontetlen meccsek'!L155,'nem dontetlen meccsek'!L$2:L$217,0)/10)+1</f>
        <v>12</v>
      </c>
      <c r="M155" s="15">
        <f>INT(RANK('nem dontetlen meccsek'!M155,'nem dontetlen meccsek'!M$2:M$217,0)/10)+1</f>
        <v>6</v>
      </c>
      <c r="N155" s="15">
        <f>INT(RANK('nem dontetlen meccsek'!N155,'nem dontetlen meccsek'!N$2:N$217,0)/10)+1</f>
        <v>10</v>
      </c>
      <c r="O155" s="15">
        <f>INT(RANK('nem dontetlen meccsek'!O155,'nem dontetlen meccsek'!O$2:O$217,0)/10)+1</f>
        <v>7</v>
      </c>
      <c r="P155" s="15">
        <f>INT(RANK('nem dontetlen meccsek'!P155,'nem dontetlen meccsek'!P$2:P$217,0)/10)+1</f>
        <v>10</v>
      </c>
      <c r="Q155" s="15">
        <f>INT(RANK('nem dontetlen meccsek'!Q155,'nem dontetlen meccsek'!Q$2:Q$217,0)/10)+1</f>
        <v>9</v>
      </c>
      <c r="R155" s="15">
        <f>INT(RANK('nem dontetlen meccsek'!R155,'nem dontetlen meccsek'!R$2:R$217,0)/10)+1</f>
        <v>15</v>
      </c>
      <c r="S155" s="15">
        <f>INT(RANK('nem dontetlen meccsek'!S155,'nem dontetlen meccsek'!S$2:S$217,0)/10)+1</f>
        <v>8</v>
      </c>
      <c r="T155" s="15">
        <f>INT(RANK('nem dontetlen meccsek'!T155,'nem dontetlen meccsek'!T$2:T$217,0)/10)+1</f>
        <v>18</v>
      </c>
      <c r="U155" s="15">
        <f t="shared" si="36"/>
        <v>12</v>
      </c>
      <c r="V155" s="15">
        <f t="shared" si="37"/>
        <v>6</v>
      </c>
      <c r="W155" s="15">
        <f t="shared" si="38"/>
        <v>10</v>
      </c>
      <c r="X155" s="15">
        <f t="shared" si="39"/>
        <v>7</v>
      </c>
      <c r="Y155" s="15">
        <f t="shared" si="40"/>
        <v>11</v>
      </c>
      <c r="Z155" s="15">
        <f t="shared" si="41"/>
        <v>9</v>
      </c>
      <c r="AA155" s="15">
        <f t="shared" si="42"/>
        <v>11</v>
      </c>
      <c r="AB155" s="15">
        <f t="shared" si="43"/>
        <v>17</v>
      </c>
      <c r="AC155" s="15">
        <f t="shared" si="44"/>
        <v>13</v>
      </c>
      <c r="AD155" s="15">
        <f t="shared" si="45"/>
        <v>16</v>
      </c>
      <c r="AE155" s="15">
        <f t="shared" si="46"/>
        <v>13</v>
      </c>
      <c r="AF155" s="15">
        <f t="shared" si="47"/>
        <v>14</v>
      </c>
      <c r="AG155" s="15">
        <f t="shared" si="48"/>
        <v>8</v>
      </c>
      <c r="AH155" s="15">
        <f t="shared" si="49"/>
        <v>15</v>
      </c>
      <c r="AI155" s="15">
        <f t="shared" si="50"/>
        <v>11000</v>
      </c>
      <c r="AJ155" s="15">
        <f t="shared" si="35"/>
        <v>1</v>
      </c>
      <c r="AK155">
        <f>(szimulator!AE427-10000)/1000</f>
        <v>0.75849999999999995</v>
      </c>
      <c r="AL155" t="b">
        <f t="shared" si="51"/>
        <v>1</v>
      </c>
    </row>
    <row r="156" spans="1:38" x14ac:dyDescent="0.25">
      <c r="A156" t="s">
        <v>8</v>
      </c>
      <c r="B156" t="s">
        <v>0</v>
      </c>
      <c r="C156">
        <v>2</v>
      </c>
      <c r="D156">
        <v>1</v>
      </c>
      <c r="E156" t="s">
        <v>309</v>
      </c>
      <c r="F156" s="15">
        <f>INT(RANK('nem dontetlen meccsek'!F156,'nem dontetlen meccsek'!F$2:F$217,0)/10)+1</f>
        <v>20</v>
      </c>
      <c r="G156" s="15">
        <f>INT(RANK('nem dontetlen meccsek'!G156,'nem dontetlen meccsek'!G$2:G$217,0)/10)+1</f>
        <v>20</v>
      </c>
      <c r="H156" s="15">
        <f>INT(RANK('nem dontetlen meccsek'!H156,'nem dontetlen meccsek'!H$2:H$217,0)/10)+1</f>
        <v>20</v>
      </c>
      <c r="I156" s="15">
        <f>INT(RANK('nem dontetlen meccsek'!I156,'nem dontetlen meccsek'!I$2:I$217,0)/10)+1</f>
        <v>22</v>
      </c>
      <c r="J156" s="15">
        <f>INT(RANK('nem dontetlen meccsek'!J156,'nem dontetlen meccsek'!J$2:J$217,0)/10)+1</f>
        <v>19</v>
      </c>
      <c r="K156" s="15">
        <f>INT(RANK('nem dontetlen meccsek'!K156,'nem dontetlen meccsek'!K$2:K$217,0)/10)+1</f>
        <v>21</v>
      </c>
      <c r="L156" s="15">
        <f>INT(RANK('nem dontetlen meccsek'!L156,'nem dontetlen meccsek'!L$2:L$217,0)/10)+1</f>
        <v>3</v>
      </c>
      <c r="M156" s="15">
        <f>INT(RANK('nem dontetlen meccsek'!M156,'nem dontetlen meccsek'!M$2:M$217,0)/10)+1</f>
        <v>3</v>
      </c>
      <c r="N156" s="15">
        <f>INT(RANK('nem dontetlen meccsek'!N156,'nem dontetlen meccsek'!N$2:N$217,0)/10)+1</f>
        <v>3</v>
      </c>
      <c r="O156" s="15">
        <f>INT(RANK('nem dontetlen meccsek'!O156,'nem dontetlen meccsek'!O$2:O$217,0)/10)+1</f>
        <v>1</v>
      </c>
      <c r="P156" s="15">
        <f>INT(RANK('nem dontetlen meccsek'!P156,'nem dontetlen meccsek'!P$2:P$217,0)/10)+1</f>
        <v>3</v>
      </c>
      <c r="Q156" s="15">
        <f>INT(RANK('nem dontetlen meccsek'!Q156,'nem dontetlen meccsek'!Q$2:Q$217,0)/10)+1</f>
        <v>3</v>
      </c>
      <c r="R156" s="15">
        <f>INT(RANK('nem dontetlen meccsek'!R156,'nem dontetlen meccsek'!R$2:R$217,0)/10)+1</f>
        <v>21</v>
      </c>
      <c r="S156" s="15">
        <f>INT(RANK('nem dontetlen meccsek'!S156,'nem dontetlen meccsek'!S$2:S$217,0)/10)+1</f>
        <v>2</v>
      </c>
      <c r="T156" s="15">
        <f>INT(RANK('nem dontetlen meccsek'!T156,'nem dontetlen meccsek'!T$2:T$217,0)/10)+1</f>
        <v>20</v>
      </c>
      <c r="U156" s="15">
        <f t="shared" si="36"/>
        <v>3</v>
      </c>
      <c r="V156" s="15">
        <f t="shared" si="37"/>
        <v>3</v>
      </c>
      <c r="W156" s="15">
        <f t="shared" si="38"/>
        <v>3</v>
      </c>
      <c r="X156" s="15">
        <f t="shared" si="39"/>
        <v>1</v>
      </c>
      <c r="Y156" s="15">
        <f t="shared" si="40"/>
        <v>4</v>
      </c>
      <c r="Z156" s="15">
        <f t="shared" si="41"/>
        <v>2</v>
      </c>
      <c r="AA156" s="15">
        <f t="shared" si="42"/>
        <v>20</v>
      </c>
      <c r="AB156" s="15">
        <f t="shared" si="43"/>
        <v>20</v>
      </c>
      <c r="AC156" s="15">
        <f t="shared" si="44"/>
        <v>20</v>
      </c>
      <c r="AD156" s="15">
        <f t="shared" si="45"/>
        <v>22</v>
      </c>
      <c r="AE156" s="15">
        <f t="shared" si="46"/>
        <v>20</v>
      </c>
      <c r="AF156" s="15">
        <f t="shared" si="47"/>
        <v>20</v>
      </c>
      <c r="AG156" s="15">
        <f t="shared" si="48"/>
        <v>2</v>
      </c>
      <c r="AH156" s="15">
        <f t="shared" si="49"/>
        <v>21</v>
      </c>
      <c r="AI156" s="15">
        <f t="shared" si="50"/>
        <v>11000</v>
      </c>
      <c r="AJ156" s="15">
        <f t="shared" si="35"/>
        <v>1</v>
      </c>
      <c r="AK156">
        <f>(szimulator!AE428-10000)/1000</f>
        <v>7.7999999999992728E-3</v>
      </c>
      <c r="AL156" t="b">
        <f t="shared" si="51"/>
        <v>1</v>
      </c>
    </row>
    <row r="157" spans="1:38" x14ac:dyDescent="0.25">
      <c r="A157" t="s">
        <v>12</v>
      </c>
      <c r="B157" t="s">
        <v>32</v>
      </c>
      <c r="C157">
        <v>2</v>
      </c>
      <c r="D157">
        <v>0</v>
      </c>
      <c r="E157" t="s">
        <v>309</v>
      </c>
      <c r="F157" s="15">
        <f>INT(RANK('nem dontetlen meccsek'!F157,'nem dontetlen meccsek'!F$2:F$217,0)/10)+1</f>
        <v>15</v>
      </c>
      <c r="G157" s="15">
        <f>INT(RANK('nem dontetlen meccsek'!G157,'nem dontetlen meccsek'!G$2:G$217,0)/10)+1</f>
        <v>8</v>
      </c>
      <c r="H157" s="15">
        <f>INT(RANK('nem dontetlen meccsek'!H157,'nem dontetlen meccsek'!H$2:H$217,0)/10)+1</f>
        <v>15</v>
      </c>
      <c r="I157" s="15">
        <f>INT(RANK('nem dontetlen meccsek'!I157,'nem dontetlen meccsek'!I$2:I$217,0)/10)+1</f>
        <v>9</v>
      </c>
      <c r="J157" s="15">
        <f>INT(RANK('nem dontetlen meccsek'!J157,'nem dontetlen meccsek'!J$2:J$217,0)/10)+1</f>
        <v>16</v>
      </c>
      <c r="K157" s="15">
        <f>INT(RANK('nem dontetlen meccsek'!K157,'nem dontetlen meccsek'!K$2:K$217,0)/10)+1</f>
        <v>12</v>
      </c>
      <c r="L157" s="15">
        <f>INT(RANK('nem dontetlen meccsek'!L157,'nem dontetlen meccsek'!L$2:L$217,0)/10)+1</f>
        <v>8</v>
      </c>
      <c r="M157" s="15">
        <f>INT(RANK('nem dontetlen meccsek'!M157,'nem dontetlen meccsek'!M$2:M$217,0)/10)+1</f>
        <v>16</v>
      </c>
      <c r="N157" s="15">
        <f>INT(RANK('nem dontetlen meccsek'!N157,'nem dontetlen meccsek'!N$2:N$217,0)/10)+1</f>
        <v>8</v>
      </c>
      <c r="O157" s="15">
        <f>INT(RANK('nem dontetlen meccsek'!O157,'nem dontetlen meccsek'!O$2:O$217,0)/10)+1</f>
        <v>14</v>
      </c>
      <c r="P157" s="15">
        <f>INT(RANK('nem dontetlen meccsek'!P157,'nem dontetlen meccsek'!P$2:P$217,0)/10)+1</f>
        <v>7</v>
      </c>
      <c r="Q157" s="15">
        <f>INT(RANK('nem dontetlen meccsek'!Q157,'nem dontetlen meccsek'!Q$2:Q$217,0)/10)+1</f>
        <v>11</v>
      </c>
      <c r="R157" s="15">
        <f>INT(RANK('nem dontetlen meccsek'!R157,'nem dontetlen meccsek'!R$2:R$217,0)/10)+1</f>
        <v>12</v>
      </c>
      <c r="S157" s="15">
        <f>INT(RANK('nem dontetlen meccsek'!S157,'nem dontetlen meccsek'!S$2:S$217,0)/10)+1</f>
        <v>11</v>
      </c>
      <c r="T157" s="15">
        <f>INT(RANK('nem dontetlen meccsek'!T157,'nem dontetlen meccsek'!T$2:T$217,0)/10)+1</f>
        <v>12</v>
      </c>
      <c r="U157" s="15">
        <f t="shared" si="36"/>
        <v>8</v>
      </c>
      <c r="V157" s="15">
        <f t="shared" si="37"/>
        <v>15</v>
      </c>
      <c r="W157" s="15">
        <f t="shared" si="38"/>
        <v>8</v>
      </c>
      <c r="X157" s="15">
        <f t="shared" si="39"/>
        <v>14</v>
      </c>
      <c r="Y157" s="15">
        <f t="shared" si="40"/>
        <v>7</v>
      </c>
      <c r="Z157" s="15">
        <f t="shared" si="41"/>
        <v>11</v>
      </c>
      <c r="AA157" s="15">
        <f t="shared" si="42"/>
        <v>15</v>
      </c>
      <c r="AB157" s="15">
        <f t="shared" si="43"/>
        <v>7</v>
      </c>
      <c r="AC157" s="15">
        <f t="shared" si="44"/>
        <v>15</v>
      </c>
      <c r="AD157" s="15">
        <f t="shared" si="45"/>
        <v>9</v>
      </c>
      <c r="AE157" s="15">
        <f t="shared" si="46"/>
        <v>16</v>
      </c>
      <c r="AF157" s="15">
        <f t="shared" si="47"/>
        <v>12</v>
      </c>
      <c r="AG157" s="15">
        <f t="shared" si="48"/>
        <v>11</v>
      </c>
      <c r="AH157" s="15">
        <f t="shared" si="49"/>
        <v>12</v>
      </c>
      <c r="AI157" s="15">
        <f t="shared" si="50"/>
        <v>12000</v>
      </c>
      <c r="AJ157" s="15">
        <f t="shared" si="35"/>
        <v>2</v>
      </c>
      <c r="AK157">
        <f>(szimulator!AE429-10000)/1000</f>
        <v>1.9303999999999997</v>
      </c>
      <c r="AL157" t="b">
        <f t="shared" si="51"/>
        <v>1</v>
      </c>
    </row>
    <row r="158" spans="1:38" x14ac:dyDescent="0.25">
      <c r="A158" t="s">
        <v>3</v>
      </c>
      <c r="B158" t="s">
        <v>6</v>
      </c>
      <c r="C158">
        <v>1</v>
      </c>
      <c r="D158">
        <v>0</v>
      </c>
      <c r="E158" t="s">
        <v>309</v>
      </c>
      <c r="F158" s="15">
        <f>INT(RANK('nem dontetlen meccsek'!F158,'nem dontetlen meccsek'!F$2:F$217,0)/10)+1</f>
        <v>16</v>
      </c>
      <c r="G158" s="15">
        <f>INT(RANK('nem dontetlen meccsek'!G158,'nem dontetlen meccsek'!G$2:G$217,0)/10)+1</f>
        <v>22</v>
      </c>
      <c r="H158" s="15">
        <f>INT(RANK('nem dontetlen meccsek'!H158,'nem dontetlen meccsek'!H$2:H$217,0)/10)+1</f>
        <v>21</v>
      </c>
      <c r="I158" s="15">
        <f>INT(RANK('nem dontetlen meccsek'!I158,'nem dontetlen meccsek'!I$2:I$217,0)/10)+1</f>
        <v>20</v>
      </c>
      <c r="J158" s="15">
        <f>INT(RANK('nem dontetlen meccsek'!J158,'nem dontetlen meccsek'!J$2:J$217,0)/10)+1</f>
        <v>21</v>
      </c>
      <c r="K158" s="15">
        <f>INT(RANK('nem dontetlen meccsek'!K158,'nem dontetlen meccsek'!K$2:K$217,0)/10)+1</f>
        <v>22</v>
      </c>
      <c r="L158" s="15">
        <f>INT(RANK('nem dontetlen meccsek'!L158,'nem dontetlen meccsek'!L$2:L$217,0)/10)+1</f>
        <v>6</v>
      </c>
      <c r="M158" s="15">
        <f>INT(RANK('nem dontetlen meccsek'!M158,'nem dontetlen meccsek'!M$2:M$217,0)/10)+1</f>
        <v>1</v>
      </c>
      <c r="N158" s="15">
        <f>INT(RANK('nem dontetlen meccsek'!N158,'nem dontetlen meccsek'!N$2:N$217,0)/10)+1</f>
        <v>2</v>
      </c>
      <c r="O158" s="15">
        <f>INT(RANK('nem dontetlen meccsek'!O158,'nem dontetlen meccsek'!O$2:O$217,0)/10)+1</f>
        <v>2</v>
      </c>
      <c r="P158" s="15">
        <f>INT(RANK('nem dontetlen meccsek'!P158,'nem dontetlen meccsek'!P$2:P$217,0)/10)+1</f>
        <v>2</v>
      </c>
      <c r="Q158" s="15">
        <f>INT(RANK('nem dontetlen meccsek'!Q158,'nem dontetlen meccsek'!Q$2:Q$217,0)/10)+1</f>
        <v>2</v>
      </c>
      <c r="R158" s="15">
        <f>INT(RANK('nem dontetlen meccsek'!R158,'nem dontetlen meccsek'!R$2:R$217,0)/10)+1</f>
        <v>21</v>
      </c>
      <c r="S158" s="15">
        <f>INT(RANK('nem dontetlen meccsek'!S158,'nem dontetlen meccsek'!S$2:S$217,0)/10)+1</f>
        <v>2</v>
      </c>
      <c r="T158" s="15">
        <f>INT(RANK('nem dontetlen meccsek'!T158,'nem dontetlen meccsek'!T$2:T$217,0)/10)+1</f>
        <v>22</v>
      </c>
      <c r="U158" s="15">
        <f t="shared" si="36"/>
        <v>7</v>
      </c>
      <c r="V158" s="15">
        <f t="shared" si="37"/>
        <v>1</v>
      </c>
      <c r="W158" s="15">
        <f t="shared" si="38"/>
        <v>2</v>
      </c>
      <c r="X158" s="15">
        <f t="shared" si="39"/>
        <v>3</v>
      </c>
      <c r="Y158" s="15">
        <f t="shared" si="40"/>
        <v>2</v>
      </c>
      <c r="Z158" s="15">
        <f t="shared" si="41"/>
        <v>1</v>
      </c>
      <c r="AA158" s="15">
        <f t="shared" si="42"/>
        <v>17</v>
      </c>
      <c r="AB158" s="15">
        <f t="shared" si="43"/>
        <v>22</v>
      </c>
      <c r="AC158" s="15">
        <f t="shared" si="44"/>
        <v>21</v>
      </c>
      <c r="AD158" s="15">
        <f t="shared" si="45"/>
        <v>21</v>
      </c>
      <c r="AE158" s="15">
        <f t="shared" si="46"/>
        <v>21</v>
      </c>
      <c r="AF158" s="15">
        <f t="shared" si="47"/>
        <v>21</v>
      </c>
      <c r="AG158" s="15">
        <f t="shared" si="48"/>
        <v>2</v>
      </c>
      <c r="AH158" s="15">
        <f t="shared" si="49"/>
        <v>21</v>
      </c>
      <c r="AI158" s="15">
        <f t="shared" si="50"/>
        <v>11000</v>
      </c>
      <c r="AJ158" s="15">
        <f t="shared" si="35"/>
        <v>1</v>
      </c>
      <c r="AK158">
        <f>(szimulator!AE430-10000)/1000</f>
        <v>8.700000000000728E-3</v>
      </c>
      <c r="AL158" t="b">
        <f t="shared" si="51"/>
        <v>1</v>
      </c>
    </row>
    <row r="159" spans="1:38" x14ac:dyDescent="0.25">
      <c r="A159" t="s">
        <v>12</v>
      </c>
      <c r="B159" t="s">
        <v>9</v>
      </c>
      <c r="C159">
        <v>5</v>
      </c>
      <c r="D159">
        <v>0</v>
      </c>
      <c r="E159" t="s">
        <v>309</v>
      </c>
      <c r="F159" s="15">
        <f>INT(RANK('nem dontetlen meccsek'!F159,'nem dontetlen meccsek'!F$2:F$217,0)/10)+1</f>
        <v>5</v>
      </c>
      <c r="G159" s="15">
        <f>INT(RANK('nem dontetlen meccsek'!G159,'nem dontetlen meccsek'!G$2:G$217,0)/10)+1</f>
        <v>2</v>
      </c>
      <c r="H159" s="15">
        <f>INT(RANK('nem dontetlen meccsek'!H159,'nem dontetlen meccsek'!H$2:H$217,0)/10)+1</f>
        <v>2</v>
      </c>
      <c r="I159" s="15">
        <f>INT(RANK('nem dontetlen meccsek'!I159,'nem dontetlen meccsek'!I$2:I$217,0)/10)+1</f>
        <v>1</v>
      </c>
      <c r="J159" s="15">
        <f>INT(RANK('nem dontetlen meccsek'!J159,'nem dontetlen meccsek'!J$2:J$217,0)/10)+1</f>
        <v>2</v>
      </c>
      <c r="K159" s="15">
        <f>INT(RANK('nem dontetlen meccsek'!K159,'nem dontetlen meccsek'!K$2:K$217,0)/10)+1</f>
        <v>6</v>
      </c>
      <c r="L159" s="15">
        <f>INT(RANK('nem dontetlen meccsek'!L159,'nem dontetlen meccsek'!L$2:L$217,0)/10)+1</f>
        <v>17</v>
      </c>
      <c r="M159" s="15">
        <f>INT(RANK('nem dontetlen meccsek'!M159,'nem dontetlen meccsek'!M$2:M$217,0)/10)+1</f>
        <v>22</v>
      </c>
      <c r="N159" s="15">
        <f>INT(RANK('nem dontetlen meccsek'!N159,'nem dontetlen meccsek'!N$2:N$217,0)/10)+1</f>
        <v>21</v>
      </c>
      <c r="O159" s="15">
        <f>INT(RANK('nem dontetlen meccsek'!O159,'nem dontetlen meccsek'!O$2:O$217,0)/10)+1</f>
        <v>21</v>
      </c>
      <c r="P159" s="15">
        <f>INT(RANK('nem dontetlen meccsek'!P159,'nem dontetlen meccsek'!P$2:P$217,0)/10)+1</f>
        <v>21</v>
      </c>
      <c r="Q159" s="15">
        <f>INT(RANK('nem dontetlen meccsek'!Q159,'nem dontetlen meccsek'!Q$2:Q$217,0)/10)+1</f>
        <v>18</v>
      </c>
      <c r="R159" s="15">
        <f>INT(RANK('nem dontetlen meccsek'!R159,'nem dontetlen meccsek'!R$2:R$217,0)/10)+1</f>
        <v>2</v>
      </c>
      <c r="S159" s="15">
        <f>INT(RANK('nem dontetlen meccsek'!S159,'nem dontetlen meccsek'!S$2:S$217,0)/10)+1</f>
        <v>20</v>
      </c>
      <c r="T159" s="15">
        <f>INT(RANK('nem dontetlen meccsek'!T159,'nem dontetlen meccsek'!T$2:T$217,0)/10)+1</f>
        <v>3</v>
      </c>
      <c r="U159" s="15">
        <f t="shared" si="36"/>
        <v>18</v>
      </c>
      <c r="V159" s="15">
        <f t="shared" si="37"/>
        <v>21</v>
      </c>
      <c r="W159" s="15">
        <f t="shared" si="38"/>
        <v>21</v>
      </c>
      <c r="X159" s="15">
        <f t="shared" si="39"/>
        <v>22</v>
      </c>
      <c r="Y159" s="15">
        <f t="shared" si="40"/>
        <v>21</v>
      </c>
      <c r="Z159" s="15">
        <f t="shared" si="41"/>
        <v>17</v>
      </c>
      <c r="AA159" s="15">
        <f t="shared" si="42"/>
        <v>6</v>
      </c>
      <c r="AB159" s="15">
        <f t="shared" si="43"/>
        <v>1</v>
      </c>
      <c r="AC159" s="15">
        <f t="shared" si="44"/>
        <v>2</v>
      </c>
      <c r="AD159" s="15">
        <f t="shared" si="45"/>
        <v>2</v>
      </c>
      <c r="AE159" s="15">
        <f t="shared" si="46"/>
        <v>2</v>
      </c>
      <c r="AF159" s="15">
        <f t="shared" si="47"/>
        <v>5</v>
      </c>
      <c r="AG159" s="15">
        <f t="shared" si="48"/>
        <v>21</v>
      </c>
      <c r="AH159" s="15">
        <f t="shared" si="49"/>
        <v>3</v>
      </c>
      <c r="AI159" s="15">
        <f t="shared" si="50"/>
        <v>15000</v>
      </c>
      <c r="AJ159" s="15">
        <f t="shared" si="35"/>
        <v>5</v>
      </c>
      <c r="AK159">
        <f>(szimulator!AE431-10000)/1000</f>
        <v>3.6482999999999994</v>
      </c>
      <c r="AL159" t="b">
        <f t="shared" si="51"/>
        <v>1</v>
      </c>
    </row>
    <row r="160" spans="1:38" x14ac:dyDescent="0.25">
      <c r="A160" t="s">
        <v>11</v>
      </c>
      <c r="B160" t="s">
        <v>33</v>
      </c>
      <c r="C160">
        <v>1</v>
      </c>
      <c r="D160">
        <v>3</v>
      </c>
      <c r="E160" t="s">
        <v>308</v>
      </c>
      <c r="F160" s="15">
        <f>INT(RANK('nem dontetlen meccsek'!F160,'nem dontetlen meccsek'!F$2:F$217,0)/10)+1</f>
        <v>15</v>
      </c>
      <c r="G160" s="15">
        <f>INT(RANK('nem dontetlen meccsek'!G160,'nem dontetlen meccsek'!G$2:G$217,0)/10)+1</f>
        <v>18</v>
      </c>
      <c r="H160" s="15">
        <f>INT(RANK('nem dontetlen meccsek'!H160,'nem dontetlen meccsek'!H$2:H$217,0)/10)+1</f>
        <v>13</v>
      </c>
      <c r="I160" s="15">
        <f>INT(RANK('nem dontetlen meccsek'!I160,'nem dontetlen meccsek'!I$2:I$217,0)/10)+1</f>
        <v>16</v>
      </c>
      <c r="J160" s="15">
        <f>INT(RANK('nem dontetlen meccsek'!J160,'nem dontetlen meccsek'!J$2:J$217,0)/10)+1</f>
        <v>12</v>
      </c>
      <c r="K160" s="15">
        <f>INT(RANK('nem dontetlen meccsek'!K160,'nem dontetlen meccsek'!K$2:K$217,0)/10)+1</f>
        <v>17</v>
      </c>
      <c r="L160" s="15">
        <f>INT(RANK('nem dontetlen meccsek'!L160,'nem dontetlen meccsek'!L$2:L$217,0)/10)+1</f>
        <v>8</v>
      </c>
      <c r="M160" s="15">
        <f>INT(RANK('nem dontetlen meccsek'!M160,'nem dontetlen meccsek'!M$2:M$217,0)/10)+1</f>
        <v>5</v>
      </c>
      <c r="N160" s="15">
        <f>INT(RANK('nem dontetlen meccsek'!N160,'nem dontetlen meccsek'!N$2:N$217,0)/10)+1</f>
        <v>9</v>
      </c>
      <c r="O160" s="15">
        <f>INT(RANK('nem dontetlen meccsek'!O160,'nem dontetlen meccsek'!O$2:O$217,0)/10)+1</f>
        <v>7</v>
      </c>
      <c r="P160" s="15">
        <f>INT(RANK('nem dontetlen meccsek'!P160,'nem dontetlen meccsek'!P$2:P$217,0)/10)+1</f>
        <v>10</v>
      </c>
      <c r="Q160" s="15">
        <f>INT(RANK('nem dontetlen meccsek'!Q160,'nem dontetlen meccsek'!Q$2:Q$217,0)/10)+1</f>
        <v>7</v>
      </c>
      <c r="R160" s="15">
        <f>INT(RANK('nem dontetlen meccsek'!R160,'nem dontetlen meccsek'!R$2:R$217,0)/10)+1</f>
        <v>16</v>
      </c>
      <c r="S160" s="15">
        <f>INT(RANK('nem dontetlen meccsek'!S160,'nem dontetlen meccsek'!S$2:S$217,0)/10)+1</f>
        <v>8</v>
      </c>
      <c r="T160" s="15">
        <f>INT(RANK('nem dontetlen meccsek'!T160,'nem dontetlen meccsek'!T$2:T$217,0)/10)+1</f>
        <v>19</v>
      </c>
      <c r="U160" s="15">
        <f t="shared" si="36"/>
        <v>8</v>
      </c>
      <c r="V160" s="15">
        <f t="shared" si="37"/>
        <v>5</v>
      </c>
      <c r="W160" s="15">
        <f t="shared" si="38"/>
        <v>10</v>
      </c>
      <c r="X160" s="15">
        <f t="shared" si="39"/>
        <v>7</v>
      </c>
      <c r="Y160" s="15">
        <f t="shared" si="40"/>
        <v>11</v>
      </c>
      <c r="Z160" s="15">
        <f t="shared" si="41"/>
        <v>6</v>
      </c>
      <c r="AA160" s="15">
        <f t="shared" si="42"/>
        <v>15</v>
      </c>
      <c r="AB160" s="15">
        <f t="shared" si="43"/>
        <v>18</v>
      </c>
      <c r="AC160" s="15">
        <f t="shared" si="44"/>
        <v>14</v>
      </c>
      <c r="AD160" s="15">
        <f t="shared" si="45"/>
        <v>16</v>
      </c>
      <c r="AE160" s="15">
        <f t="shared" si="46"/>
        <v>13</v>
      </c>
      <c r="AF160" s="15">
        <f t="shared" si="47"/>
        <v>16</v>
      </c>
      <c r="AG160" s="15">
        <f t="shared" si="48"/>
        <v>7</v>
      </c>
      <c r="AH160" s="15">
        <f t="shared" si="49"/>
        <v>15</v>
      </c>
      <c r="AI160" s="15">
        <f t="shared" si="50"/>
        <v>8000</v>
      </c>
      <c r="AJ160" s="15">
        <f t="shared" si="35"/>
        <v>-2</v>
      </c>
      <c r="AK160">
        <f>(szimulator!AE432-10000)/1000</f>
        <v>-0.53720000000000068</v>
      </c>
      <c r="AL160" t="b">
        <f t="shared" si="51"/>
        <v>1</v>
      </c>
    </row>
    <row r="161" spans="1:38" x14ac:dyDescent="0.25">
      <c r="A161" t="s">
        <v>35</v>
      </c>
      <c r="B161" t="s">
        <v>6</v>
      </c>
      <c r="C161">
        <v>0</v>
      </c>
      <c r="D161">
        <v>1</v>
      </c>
      <c r="E161" t="s">
        <v>308</v>
      </c>
      <c r="F161" s="15">
        <f>INT(RANK('nem dontetlen meccsek'!F161,'nem dontetlen meccsek'!F$2:F$217,0)/10)+1</f>
        <v>20</v>
      </c>
      <c r="G161" s="15">
        <f>INT(RANK('nem dontetlen meccsek'!G161,'nem dontetlen meccsek'!G$2:G$217,0)/10)+1</f>
        <v>22</v>
      </c>
      <c r="H161" s="15">
        <f>INT(RANK('nem dontetlen meccsek'!H161,'nem dontetlen meccsek'!H$2:H$217,0)/10)+1</f>
        <v>21</v>
      </c>
      <c r="I161" s="15">
        <f>INT(RANK('nem dontetlen meccsek'!I161,'nem dontetlen meccsek'!I$2:I$217,0)/10)+1</f>
        <v>21</v>
      </c>
      <c r="J161" s="15">
        <f>INT(RANK('nem dontetlen meccsek'!J161,'nem dontetlen meccsek'!J$2:J$217,0)/10)+1</f>
        <v>22</v>
      </c>
      <c r="K161" s="15">
        <f>INT(RANK('nem dontetlen meccsek'!K161,'nem dontetlen meccsek'!K$2:K$217,0)/10)+1</f>
        <v>21</v>
      </c>
      <c r="L161" s="15">
        <f>INT(RANK('nem dontetlen meccsek'!L161,'nem dontetlen meccsek'!L$2:L$217,0)/10)+1</f>
        <v>3</v>
      </c>
      <c r="M161" s="15">
        <f>INT(RANK('nem dontetlen meccsek'!M161,'nem dontetlen meccsek'!M$2:M$217,0)/10)+1</f>
        <v>2</v>
      </c>
      <c r="N161" s="15">
        <f>INT(RANK('nem dontetlen meccsek'!N161,'nem dontetlen meccsek'!N$2:N$217,0)/10)+1</f>
        <v>2</v>
      </c>
      <c r="O161" s="15">
        <f>INT(RANK('nem dontetlen meccsek'!O161,'nem dontetlen meccsek'!O$2:O$217,0)/10)+1</f>
        <v>2</v>
      </c>
      <c r="P161" s="15">
        <f>INT(RANK('nem dontetlen meccsek'!P161,'nem dontetlen meccsek'!P$2:P$217,0)/10)+1</f>
        <v>1</v>
      </c>
      <c r="Q161" s="15">
        <f>INT(RANK('nem dontetlen meccsek'!Q161,'nem dontetlen meccsek'!Q$2:Q$217,0)/10)+1</f>
        <v>2</v>
      </c>
      <c r="R161" s="15">
        <f>INT(RANK('nem dontetlen meccsek'!R161,'nem dontetlen meccsek'!R$2:R$217,0)/10)+1</f>
        <v>22</v>
      </c>
      <c r="S161" s="15">
        <f>INT(RANK('nem dontetlen meccsek'!S161,'nem dontetlen meccsek'!S$2:S$217,0)/10)+1</f>
        <v>1</v>
      </c>
      <c r="T161" s="15">
        <f>INT(RANK('nem dontetlen meccsek'!T161,'nem dontetlen meccsek'!T$2:T$217,0)/10)+1</f>
        <v>19</v>
      </c>
      <c r="U161" s="15">
        <f t="shared" si="36"/>
        <v>3</v>
      </c>
      <c r="V161" s="15">
        <f t="shared" si="37"/>
        <v>1</v>
      </c>
      <c r="W161" s="15">
        <f t="shared" si="38"/>
        <v>2</v>
      </c>
      <c r="X161" s="15">
        <f t="shared" si="39"/>
        <v>2</v>
      </c>
      <c r="Y161" s="15">
        <f t="shared" si="40"/>
        <v>1</v>
      </c>
      <c r="Z161" s="15">
        <f t="shared" si="41"/>
        <v>2</v>
      </c>
      <c r="AA161" s="15">
        <f t="shared" si="42"/>
        <v>20</v>
      </c>
      <c r="AB161" s="15">
        <f t="shared" si="43"/>
        <v>21</v>
      </c>
      <c r="AC161" s="15">
        <f t="shared" si="44"/>
        <v>21</v>
      </c>
      <c r="AD161" s="15">
        <f t="shared" si="45"/>
        <v>21</v>
      </c>
      <c r="AE161" s="15">
        <f t="shared" si="46"/>
        <v>22</v>
      </c>
      <c r="AF161" s="15">
        <f t="shared" si="47"/>
        <v>21</v>
      </c>
      <c r="AG161" s="15">
        <f t="shared" si="48"/>
        <v>1</v>
      </c>
      <c r="AH161" s="15">
        <f t="shared" si="49"/>
        <v>22</v>
      </c>
      <c r="AI161" s="15">
        <f t="shared" si="50"/>
        <v>9000</v>
      </c>
      <c r="AJ161" s="15">
        <f t="shared" si="35"/>
        <v>-1</v>
      </c>
      <c r="AK161">
        <f>(szimulator!AE433-10000)/1000</f>
        <v>-7.1299999999999267E-2</v>
      </c>
      <c r="AL161" t="b">
        <f t="shared" si="51"/>
        <v>1</v>
      </c>
    </row>
    <row r="162" spans="1:38" x14ac:dyDescent="0.25">
      <c r="A162" t="s">
        <v>11</v>
      </c>
      <c r="B162" t="s">
        <v>1</v>
      </c>
      <c r="C162">
        <v>1</v>
      </c>
      <c r="D162">
        <v>0</v>
      </c>
      <c r="E162" t="s">
        <v>309</v>
      </c>
      <c r="F162" s="15">
        <f>INT(RANK('nem dontetlen meccsek'!F162,'nem dontetlen meccsek'!F$2:F$217,0)/10)+1</f>
        <v>13</v>
      </c>
      <c r="G162" s="15">
        <f>INT(RANK('nem dontetlen meccsek'!G162,'nem dontetlen meccsek'!G$2:G$217,0)/10)+1</f>
        <v>14</v>
      </c>
      <c r="H162" s="15">
        <f>INT(RANK('nem dontetlen meccsek'!H162,'nem dontetlen meccsek'!H$2:H$217,0)/10)+1</f>
        <v>9</v>
      </c>
      <c r="I162" s="15">
        <f>INT(RANK('nem dontetlen meccsek'!I162,'nem dontetlen meccsek'!I$2:I$217,0)/10)+1</f>
        <v>9</v>
      </c>
      <c r="J162" s="15">
        <f>INT(RANK('nem dontetlen meccsek'!J162,'nem dontetlen meccsek'!J$2:J$217,0)/10)+1</f>
        <v>10</v>
      </c>
      <c r="K162" s="15">
        <f>INT(RANK('nem dontetlen meccsek'!K162,'nem dontetlen meccsek'!K$2:K$217,0)/10)+1</f>
        <v>10</v>
      </c>
      <c r="L162" s="15">
        <f>INT(RANK('nem dontetlen meccsek'!L162,'nem dontetlen meccsek'!L$2:L$217,0)/10)+1</f>
        <v>10</v>
      </c>
      <c r="M162" s="15">
        <f>INT(RANK('nem dontetlen meccsek'!M162,'nem dontetlen meccsek'!M$2:M$217,0)/10)+1</f>
        <v>10</v>
      </c>
      <c r="N162" s="15">
        <f>INT(RANK('nem dontetlen meccsek'!N162,'nem dontetlen meccsek'!N$2:N$217,0)/10)+1</f>
        <v>13</v>
      </c>
      <c r="O162" s="15">
        <f>INT(RANK('nem dontetlen meccsek'!O162,'nem dontetlen meccsek'!O$2:O$217,0)/10)+1</f>
        <v>14</v>
      </c>
      <c r="P162" s="15">
        <f>INT(RANK('nem dontetlen meccsek'!P162,'nem dontetlen meccsek'!P$2:P$217,0)/10)+1</f>
        <v>12</v>
      </c>
      <c r="Q162" s="15">
        <f>INT(RANK('nem dontetlen meccsek'!Q162,'nem dontetlen meccsek'!Q$2:Q$217,0)/10)+1</f>
        <v>13</v>
      </c>
      <c r="R162" s="15">
        <f>INT(RANK('nem dontetlen meccsek'!R162,'nem dontetlen meccsek'!R$2:R$217,0)/10)+1</f>
        <v>11</v>
      </c>
      <c r="S162" s="15">
        <f>INT(RANK('nem dontetlen meccsek'!S162,'nem dontetlen meccsek'!S$2:S$217,0)/10)+1</f>
        <v>13</v>
      </c>
      <c r="T162" s="15">
        <f>INT(RANK('nem dontetlen meccsek'!T162,'nem dontetlen meccsek'!T$2:T$217,0)/10)+1</f>
        <v>13</v>
      </c>
      <c r="U162" s="15">
        <f t="shared" si="36"/>
        <v>10</v>
      </c>
      <c r="V162" s="15">
        <f t="shared" si="37"/>
        <v>9</v>
      </c>
      <c r="W162" s="15">
        <f t="shared" si="38"/>
        <v>14</v>
      </c>
      <c r="X162" s="15">
        <f t="shared" si="39"/>
        <v>14</v>
      </c>
      <c r="Y162" s="15">
        <f t="shared" si="40"/>
        <v>13</v>
      </c>
      <c r="Z162" s="15">
        <f t="shared" si="41"/>
        <v>13</v>
      </c>
      <c r="AA162" s="15">
        <f t="shared" si="42"/>
        <v>13</v>
      </c>
      <c r="AB162" s="15">
        <f t="shared" si="43"/>
        <v>13</v>
      </c>
      <c r="AC162" s="15">
        <f t="shared" si="44"/>
        <v>10</v>
      </c>
      <c r="AD162" s="15">
        <f t="shared" si="45"/>
        <v>9</v>
      </c>
      <c r="AE162" s="15">
        <f t="shared" si="46"/>
        <v>11</v>
      </c>
      <c r="AF162" s="15">
        <f t="shared" si="47"/>
        <v>10</v>
      </c>
      <c r="AG162" s="15">
        <f t="shared" si="48"/>
        <v>12</v>
      </c>
      <c r="AH162" s="15">
        <f t="shared" si="49"/>
        <v>10</v>
      </c>
      <c r="AI162" s="15">
        <f t="shared" si="50"/>
        <v>11000</v>
      </c>
      <c r="AJ162" s="15">
        <f t="shared" si="35"/>
        <v>1</v>
      </c>
      <c r="AK162">
        <f>(szimulator!AE434-10000)/1000</f>
        <v>0.63660000000000039</v>
      </c>
      <c r="AL162" t="b">
        <f t="shared" si="51"/>
        <v>1</v>
      </c>
    </row>
    <row r="163" spans="1:38" x14ac:dyDescent="0.25">
      <c r="A163" t="s">
        <v>34</v>
      </c>
      <c r="B163" t="s">
        <v>9</v>
      </c>
      <c r="C163">
        <v>1</v>
      </c>
      <c r="D163">
        <v>0</v>
      </c>
      <c r="E163" t="s">
        <v>309</v>
      </c>
      <c r="F163" s="15">
        <f>INT(RANK('nem dontetlen meccsek'!F163,'nem dontetlen meccsek'!F$2:F$217,0)/10)+1</f>
        <v>17</v>
      </c>
      <c r="G163" s="15">
        <f>INT(RANK('nem dontetlen meccsek'!G163,'nem dontetlen meccsek'!G$2:G$217,0)/10)+1</f>
        <v>10</v>
      </c>
      <c r="H163" s="15">
        <f>INT(RANK('nem dontetlen meccsek'!H163,'nem dontetlen meccsek'!H$2:H$217,0)/10)+1</f>
        <v>8</v>
      </c>
      <c r="I163" s="15">
        <f>INT(RANK('nem dontetlen meccsek'!I163,'nem dontetlen meccsek'!I$2:I$217,0)/10)+1</f>
        <v>12</v>
      </c>
      <c r="J163" s="15">
        <f>INT(RANK('nem dontetlen meccsek'!J163,'nem dontetlen meccsek'!J$2:J$217,0)/10)+1</f>
        <v>5</v>
      </c>
      <c r="K163" s="15">
        <f>INT(RANK('nem dontetlen meccsek'!K163,'nem dontetlen meccsek'!K$2:K$217,0)/10)+1</f>
        <v>13</v>
      </c>
      <c r="L163" s="15">
        <f>INT(RANK('nem dontetlen meccsek'!L163,'nem dontetlen meccsek'!L$2:L$217,0)/10)+1</f>
        <v>6</v>
      </c>
      <c r="M163" s="15">
        <f>INT(RANK('nem dontetlen meccsek'!M163,'nem dontetlen meccsek'!M$2:M$217,0)/10)+1</f>
        <v>13</v>
      </c>
      <c r="N163" s="15">
        <f>INT(RANK('nem dontetlen meccsek'!N163,'nem dontetlen meccsek'!N$2:N$217,0)/10)+1</f>
        <v>15</v>
      </c>
      <c r="O163" s="15">
        <f>INT(RANK('nem dontetlen meccsek'!O163,'nem dontetlen meccsek'!O$2:O$217,0)/10)+1</f>
        <v>11</v>
      </c>
      <c r="P163" s="15">
        <f>INT(RANK('nem dontetlen meccsek'!P163,'nem dontetlen meccsek'!P$2:P$217,0)/10)+1</f>
        <v>17</v>
      </c>
      <c r="Q163" s="15">
        <f>INT(RANK('nem dontetlen meccsek'!Q163,'nem dontetlen meccsek'!Q$2:Q$217,0)/10)+1</f>
        <v>11</v>
      </c>
      <c r="R163" s="15">
        <f>INT(RANK('nem dontetlen meccsek'!R163,'nem dontetlen meccsek'!R$2:R$217,0)/10)+1</f>
        <v>11</v>
      </c>
      <c r="S163" s="15">
        <f>INT(RANK('nem dontetlen meccsek'!S163,'nem dontetlen meccsek'!S$2:S$217,0)/10)+1</f>
        <v>12</v>
      </c>
      <c r="T163" s="15">
        <f>INT(RANK('nem dontetlen meccsek'!T163,'nem dontetlen meccsek'!T$2:T$217,0)/10)+1</f>
        <v>9</v>
      </c>
      <c r="U163" s="15">
        <f t="shared" si="36"/>
        <v>6</v>
      </c>
      <c r="V163" s="15">
        <f t="shared" si="37"/>
        <v>13</v>
      </c>
      <c r="W163" s="15">
        <f t="shared" si="38"/>
        <v>15</v>
      </c>
      <c r="X163" s="15">
        <f t="shared" si="39"/>
        <v>11</v>
      </c>
      <c r="Y163" s="15">
        <f t="shared" si="40"/>
        <v>18</v>
      </c>
      <c r="Z163" s="15">
        <f t="shared" si="41"/>
        <v>10</v>
      </c>
      <c r="AA163" s="15">
        <f t="shared" si="42"/>
        <v>17</v>
      </c>
      <c r="AB163" s="15">
        <f t="shared" si="43"/>
        <v>10</v>
      </c>
      <c r="AC163" s="15">
        <f t="shared" si="44"/>
        <v>8</v>
      </c>
      <c r="AD163" s="15">
        <f t="shared" si="45"/>
        <v>12</v>
      </c>
      <c r="AE163" s="15">
        <f t="shared" si="46"/>
        <v>6</v>
      </c>
      <c r="AF163" s="15">
        <f t="shared" si="47"/>
        <v>12</v>
      </c>
      <c r="AG163" s="15">
        <f t="shared" si="48"/>
        <v>12</v>
      </c>
      <c r="AH163" s="15">
        <f t="shared" si="49"/>
        <v>11</v>
      </c>
      <c r="AI163" s="15">
        <f t="shared" si="50"/>
        <v>11000</v>
      </c>
      <c r="AJ163" s="15">
        <f t="shared" si="35"/>
        <v>1</v>
      </c>
      <c r="AK163">
        <f>(szimulator!AE435-10000)/1000</f>
        <v>0.21620000000000072</v>
      </c>
      <c r="AL163" t="b">
        <f t="shared" si="51"/>
        <v>1</v>
      </c>
    </row>
    <row r="164" spans="1:38" x14ac:dyDescent="0.25">
      <c r="A164" t="s">
        <v>13</v>
      </c>
      <c r="B164" t="s">
        <v>7</v>
      </c>
      <c r="C164">
        <v>2</v>
      </c>
      <c r="D164">
        <v>0</v>
      </c>
      <c r="E164" t="s">
        <v>309</v>
      </c>
      <c r="F164" s="15">
        <f>INT(RANK('nem dontetlen meccsek'!F164,'nem dontetlen meccsek'!F$2:F$217,0)/10)+1</f>
        <v>13</v>
      </c>
      <c r="G164" s="15">
        <f>INT(RANK('nem dontetlen meccsek'!G164,'nem dontetlen meccsek'!G$2:G$217,0)/10)+1</f>
        <v>17</v>
      </c>
      <c r="H164" s="15">
        <f>INT(RANK('nem dontetlen meccsek'!H164,'nem dontetlen meccsek'!H$2:H$217,0)/10)+1</f>
        <v>13</v>
      </c>
      <c r="I164" s="15">
        <f>INT(RANK('nem dontetlen meccsek'!I164,'nem dontetlen meccsek'!I$2:I$217,0)/10)+1</f>
        <v>14</v>
      </c>
      <c r="J164" s="15">
        <f>INT(RANK('nem dontetlen meccsek'!J164,'nem dontetlen meccsek'!J$2:J$217,0)/10)+1</f>
        <v>12</v>
      </c>
      <c r="K164" s="15">
        <f>INT(RANK('nem dontetlen meccsek'!K164,'nem dontetlen meccsek'!K$2:K$217,0)/10)+1</f>
        <v>19</v>
      </c>
      <c r="L164" s="15">
        <f>INT(RANK('nem dontetlen meccsek'!L164,'nem dontetlen meccsek'!L$2:L$217,0)/10)+1</f>
        <v>10</v>
      </c>
      <c r="M164" s="15">
        <f>INT(RANK('nem dontetlen meccsek'!M164,'nem dontetlen meccsek'!M$2:M$217,0)/10)+1</f>
        <v>7</v>
      </c>
      <c r="N164" s="15">
        <f>INT(RANK('nem dontetlen meccsek'!N164,'nem dontetlen meccsek'!N$2:N$217,0)/10)+1</f>
        <v>10</v>
      </c>
      <c r="O164" s="15">
        <f>INT(RANK('nem dontetlen meccsek'!O164,'nem dontetlen meccsek'!O$2:O$217,0)/10)+1</f>
        <v>8</v>
      </c>
      <c r="P164" s="15">
        <f>INT(RANK('nem dontetlen meccsek'!P164,'nem dontetlen meccsek'!P$2:P$217,0)/10)+1</f>
        <v>10</v>
      </c>
      <c r="Q164" s="15">
        <f>INT(RANK('nem dontetlen meccsek'!Q164,'nem dontetlen meccsek'!Q$2:Q$217,0)/10)+1</f>
        <v>5</v>
      </c>
      <c r="R164" s="15">
        <f>INT(RANK('nem dontetlen meccsek'!R164,'nem dontetlen meccsek'!R$2:R$217,0)/10)+1</f>
        <v>16</v>
      </c>
      <c r="S164" s="15">
        <f>INT(RANK('nem dontetlen meccsek'!S164,'nem dontetlen meccsek'!S$2:S$217,0)/10)+1</f>
        <v>9</v>
      </c>
      <c r="T164" s="15">
        <f>INT(RANK('nem dontetlen meccsek'!T164,'nem dontetlen meccsek'!T$2:T$217,0)/10)+1</f>
        <v>20</v>
      </c>
      <c r="U164" s="15">
        <f t="shared" si="36"/>
        <v>10</v>
      </c>
      <c r="V164" s="15">
        <f t="shared" si="37"/>
        <v>6</v>
      </c>
      <c r="W164" s="15">
        <f t="shared" si="38"/>
        <v>10</v>
      </c>
      <c r="X164" s="15">
        <f t="shared" si="39"/>
        <v>9</v>
      </c>
      <c r="Y164" s="15">
        <f t="shared" si="40"/>
        <v>11</v>
      </c>
      <c r="Z164" s="15">
        <f t="shared" si="41"/>
        <v>4</v>
      </c>
      <c r="AA164" s="15">
        <f t="shared" si="42"/>
        <v>13</v>
      </c>
      <c r="AB164" s="15">
        <f t="shared" si="43"/>
        <v>16</v>
      </c>
      <c r="AC164" s="15">
        <f t="shared" si="44"/>
        <v>13</v>
      </c>
      <c r="AD164" s="15">
        <f t="shared" si="45"/>
        <v>15</v>
      </c>
      <c r="AE164" s="15">
        <f t="shared" si="46"/>
        <v>13</v>
      </c>
      <c r="AF164" s="15">
        <f t="shared" si="47"/>
        <v>18</v>
      </c>
      <c r="AG164" s="15">
        <f t="shared" si="48"/>
        <v>7</v>
      </c>
      <c r="AH164" s="15">
        <f t="shared" si="49"/>
        <v>14</v>
      </c>
      <c r="AI164" s="15">
        <f t="shared" si="50"/>
        <v>12000</v>
      </c>
      <c r="AJ164" s="15">
        <f t="shared" si="35"/>
        <v>2</v>
      </c>
      <c r="AK164">
        <f>(szimulator!AE436-10000)/1000</f>
        <v>0.91770000000000074</v>
      </c>
      <c r="AL164" t="b">
        <f t="shared" si="51"/>
        <v>1</v>
      </c>
    </row>
    <row r="165" spans="1:38" x14ac:dyDescent="0.25">
      <c r="A165" t="s">
        <v>5</v>
      </c>
      <c r="B165" t="s">
        <v>0</v>
      </c>
      <c r="C165">
        <v>1</v>
      </c>
      <c r="D165">
        <v>0</v>
      </c>
      <c r="E165" t="s">
        <v>309</v>
      </c>
      <c r="F165" s="15">
        <f>INT(RANK('nem dontetlen meccsek'!F165,'nem dontetlen meccsek'!F$2:F$217,0)/10)+1</f>
        <v>22</v>
      </c>
      <c r="G165" s="15">
        <f>INT(RANK('nem dontetlen meccsek'!G165,'nem dontetlen meccsek'!G$2:G$217,0)/10)+1</f>
        <v>18</v>
      </c>
      <c r="H165" s="15">
        <f>INT(RANK('nem dontetlen meccsek'!H165,'nem dontetlen meccsek'!H$2:H$217,0)/10)+1</f>
        <v>21</v>
      </c>
      <c r="I165" s="15">
        <f>INT(RANK('nem dontetlen meccsek'!I165,'nem dontetlen meccsek'!I$2:I$217,0)/10)+1</f>
        <v>21</v>
      </c>
      <c r="J165" s="15">
        <f>INT(RANK('nem dontetlen meccsek'!J165,'nem dontetlen meccsek'!J$2:J$217,0)/10)+1</f>
        <v>21</v>
      </c>
      <c r="K165" s="15">
        <f>INT(RANK('nem dontetlen meccsek'!K165,'nem dontetlen meccsek'!K$2:K$217,0)/10)+1</f>
        <v>21</v>
      </c>
      <c r="L165" s="15">
        <f>INT(RANK('nem dontetlen meccsek'!L165,'nem dontetlen meccsek'!L$2:L$217,0)/10)+1</f>
        <v>1</v>
      </c>
      <c r="M165" s="15">
        <f>INT(RANK('nem dontetlen meccsek'!M165,'nem dontetlen meccsek'!M$2:M$217,0)/10)+1</f>
        <v>5</v>
      </c>
      <c r="N165" s="15">
        <f>INT(RANK('nem dontetlen meccsek'!N165,'nem dontetlen meccsek'!N$2:N$217,0)/10)+1</f>
        <v>1</v>
      </c>
      <c r="O165" s="15">
        <f>INT(RANK('nem dontetlen meccsek'!O165,'nem dontetlen meccsek'!O$2:O$217,0)/10)+1</f>
        <v>1</v>
      </c>
      <c r="P165" s="15">
        <f>INT(RANK('nem dontetlen meccsek'!P165,'nem dontetlen meccsek'!P$2:P$217,0)/10)+1</f>
        <v>1</v>
      </c>
      <c r="Q165" s="15">
        <f>INT(RANK('nem dontetlen meccsek'!Q165,'nem dontetlen meccsek'!Q$2:Q$217,0)/10)+1</f>
        <v>2</v>
      </c>
      <c r="R165" s="15">
        <f>INT(RANK('nem dontetlen meccsek'!R165,'nem dontetlen meccsek'!R$2:R$217,0)/10)+1</f>
        <v>21</v>
      </c>
      <c r="S165" s="15">
        <f>INT(RANK('nem dontetlen meccsek'!S165,'nem dontetlen meccsek'!S$2:S$217,0)/10)+1</f>
        <v>1</v>
      </c>
      <c r="T165" s="15">
        <f>INT(RANK('nem dontetlen meccsek'!T165,'nem dontetlen meccsek'!T$2:T$217,0)/10)+1</f>
        <v>7</v>
      </c>
      <c r="U165" s="15">
        <f t="shared" si="36"/>
        <v>1</v>
      </c>
      <c r="V165" s="15">
        <f t="shared" si="37"/>
        <v>5</v>
      </c>
      <c r="W165" s="15">
        <f t="shared" si="38"/>
        <v>2</v>
      </c>
      <c r="X165" s="15">
        <f t="shared" si="39"/>
        <v>2</v>
      </c>
      <c r="Y165" s="15">
        <f t="shared" si="40"/>
        <v>2</v>
      </c>
      <c r="Z165" s="15">
        <f t="shared" si="41"/>
        <v>2</v>
      </c>
      <c r="AA165" s="15">
        <f t="shared" si="42"/>
        <v>22</v>
      </c>
      <c r="AB165" s="15">
        <f t="shared" si="43"/>
        <v>18</v>
      </c>
      <c r="AC165" s="15">
        <f t="shared" si="44"/>
        <v>22</v>
      </c>
      <c r="AD165" s="15">
        <f t="shared" si="45"/>
        <v>22</v>
      </c>
      <c r="AE165" s="15">
        <f t="shared" si="46"/>
        <v>22</v>
      </c>
      <c r="AF165" s="15">
        <f t="shared" si="47"/>
        <v>21</v>
      </c>
      <c r="AG165" s="15">
        <f t="shared" si="48"/>
        <v>2</v>
      </c>
      <c r="AH165" s="15">
        <f t="shared" si="49"/>
        <v>22</v>
      </c>
      <c r="AI165" s="15">
        <f t="shared" si="50"/>
        <v>11000</v>
      </c>
      <c r="AJ165" s="15">
        <f t="shared" si="35"/>
        <v>1</v>
      </c>
      <c r="AK165">
        <f>(szimulator!AE437-10000)/1000</f>
        <v>8.0600000000000366E-2</v>
      </c>
      <c r="AL165" t="b">
        <f t="shared" si="51"/>
        <v>1</v>
      </c>
    </row>
    <row r="166" spans="1:38" x14ac:dyDescent="0.25">
      <c r="A166" t="s">
        <v>13</v>
      </c>
      <c r="B166" t="s">
        <v>1</v>
      </c>
      <c r="C166">
        <v>2</v>
      </c>
      <c r="D166">
        <v>0</v>
      </c>
      <c r="E166" t="s">
        <v>309</v>
      </c>
      <c r="F166" s="15">
        <f>INT(RANK('nem dontetlen meccsek'!F166,'nem dontetlen meccsek'!F$2:F$217,0)/10)+1</f>
        <v>3</v>
      </c>
      <c r="G166" s="15">
        <f>INT(RANK('nem dontetlen meccsek'!G166,'nem dontetlen meccsek'!G$2:G$217,0)/10)+1</f>
        <v>13</v>
      </c>
      <c r="H166" s="15">
        <f>INT(RANK('nem dontetlen meccsek'!H166,'nem dontetlen meccsek'!H$2:H$217,0)/10)+1</f>
        <v>4</v>
      </c>
      <c r="I166" s="15">
        <f>INT(RANK('nem dontetlen meccsek'!I166,'nem dontetlen meccsek'!I$2:I$217,0)/10)+1</f>
        <v>3</v>
      </c>
      <c r="J166" s="15">
        <f>INT(RANK('nem dontetlen meccsek'!J166,'nem dontetlen meccsek'!J$2:J$217,0)/10)+1</f>
        <v>4</v>
      </c>
      <c r="K166" s="15">
        <f>INT(RANK('nem dontetlen meccsek'!K166,'nem dontetlen meccsek'!K$2:K$217,0)/10)+1</f>
        <v>6</v>
      </c>
      <c r="L166" s="15">
        <f>INT(RANK('nem dontetlen meccsek'!L166,'nem dontetlen meccsek'!L$2:L$217,0)/10)+1</f>
        <v>20</v>
      </c>
      <c r="M166" s="15">
        <f>INT(RANK('nem dontetlen meccsek'!M166,'nem dontetlen meccsek'!M$2:M$217,0)/10)+1</f>
        <v>11</v>
      </c>
      <c r="N166" s="15">
        <f>INT(RANK('nem dontetlen meccsek'!N166,'nem dontetlen meccsek'!N$2:N$217,0)/10)+1</f>
        <v>19</v>
      </c>
      <c r="O166" s="15">
        <f>INT(RANK('nem dontetlen meccsek'!O166,'nem dontetlen meccsek'!O$2:O$217,0)/10)+1</f>
        <v>20</v>
      </c>
      <c r="P166" s="15">
        <f>INT(RANK('nem dontetlen meccsek'!P166,'nem dontetlen meccsek'!P$2:P$217,0)/10)+1</f>
        <v>18</v>
      </c>
      <c r="Q166" s="15">
        <f>INT(RANK('nem dontetlen meccsek'!Q166,'nem dontetlen meccsek'!Q$2:Q$217,0)/10)+1</f>
        <v>17</v>
      </c>
      <c r="R166" s="15">
        <f>INT(RANK('nem dontetlen meccsek'!R166,'nem dontetlen meccsek'!R$2:R$217,0)/10)+1</f>
        <v>4</v>
      </c>
      <c r="S166" s="15">
        <f>INT(RANK('nem dontetlen meccsek'!S166,'nem dontetlen meccsek'!S$2:S$217,0)/10)+1</f>
        <v>18</v>
      </c>
      <c r="T166" s="15">
        <f>INT(RANK('nem dontetlen meccsek'!T166,'nem dontetlen meccsek'!T$2:T$217,0)/10)+1</f>
        <v>4</v>
      </c>
      <c r="U166" s="15">
        <f t="shared" si="36"/>
        <v>20</v>
      </c>
      <c r="V166" s="15">
        <f t="shared" si="37"/>
        <v>10</v>
      </c>
      <c r="W166" s="15">
        <f t="shared" si="38"/>
        <v>19</v>
      </c>
      <c r="X166" s="15">
        <f t="shared" si="39"/>
        <v>20</v>
      </c>
      <c r="Y166" s="15">
        <f t="shared" si="40"/>
        <v>19</v>
      </c>
      <c r="Z166" s="15">
        <f t="shared" si="41"/>
        <v>17</v>
      </c>
      <c r="AA166" s="15">
        <f t="shared" si="42"/>
        <v>3</v>
      </c>
      <c r="AB166" s="15">
        <f t="shared" si="43"/>
        <v>12</v>
      </c>
      <c r="AC166" s="15">
        <f t="shared" si="44"/>
        <v>4</v>
      </c>
      <c r="AD166" s="15">
        <f t="shared" si="45"/>
        <v>3</v>
      </c>
      <c r="AE166" s="15">
        <f t="shared" si="46"/>
        <v>5</v>
      </c>
      <c r="AF166" s="15">
        <f t="shared" si="47"/>
        <v>6</v>
      </c>
      <c r="AG166" s="15">
        <f t="shared" si="48"/>
        <v>19</v>
      </c>
      <c r="AH166" s="15">
        <f t="shared" si="49"/>
        <v>5</v>
      </c>
      <c r="AI166" s="15">
        <f t="shared" si="50"/>
        <v>12000</v>
      </c>
      <c r="AJ166" s="15">
        <f t="shared" si="35"/>
        <v>2</v>
      </c>
      <c r="AK166">
        <f>(szimulator!AE438-10000)/1000</f>
        <v>1.0113999999999996</v>
      </c>
      <c r="AL166" t="b">
        <f t="shared" si="51"/>
        <v>1</v>
      </c>
    </row>
    <row r="167" spans="1:38" x14ac:dyDescent="0.25">
      <c r="A167" t="s">
        <v>32</v>
      </c>
      <c r="B167" t="s">
        <v>14</v>
      </c>
      <c r="C167">
        <v>0</v>
      </c>
      <c r="D167">
        <v>2</v>
      </c>
      <c r="E167" t="s">
        <v>308</v>
      </c>
      <c r="F167" s="15">
        <f>INT(RANK('nem dontetlen meccsek'!F167,'nem dontetlen meccsek'!F$2:F$217,0)/10)+1</f>
        <v>4</v>
      </c>
      <c r="G167" s="15">
        <f>INT(RANK('nem dontetlen meccsek'!G167,'nem dontetlen meccsek'!G$2:G$217,0)/10)+1</f>
        <v>14</v>
      </c>
      <c r="H167" s="15">
        <f>INT(RANK('nem dontetlen meccsek'!H167,'nem dontetlen meccsek'!H$2:H$217,0)/10)+1</f>
        <v>5</v>
      </c>
      <c r="I167" s="15">
        <f>INT(RANK('nem dontetlen meccsek'!I167,'nem dontetlen meccsek'!I$2:I$217,0)/10)+1</f>
        <v>10</v>
      </c>
      <c r="J167" s="15">
        <f>INT(RANK('nem dontetlen meccsek'!J167,'nem dontetlen meccsek'!J$2:J$217,0)/10)+1</f>
        <v>4</v>
      </c>
      <c r="K167" s="15">
        <f>INT(RANK('nem dontetlen meccsek'!K167,'nem dontetlen meccsek'!K$2:K$217,0)/10)+1</f>
        <v>8</v>
      </c>
      <c r="L167" s="15">
        <f>INT(RANK('nem dontetlen meccsek'!L167,'nem dontetlen meccsek'!L$2:L$217,0)/10)+1</f>
        <v>19</v>
      </c>
      <c r="M167" s="15">
        <f>INT(RANK('nem dontetlen meccsek'!M167,'nem dontetlen meccsek'!M$2:M$217,0)/10)+1</f>
        <v>9</v>
      </c>
      <c r="N167" s="15">
        <f>INT(RANK('nem dontetlen meccsek'!N167,'nem dontetlen meccsek'!N$2:N$217,0)/10)+1</f>
        <v>18</v>
      </c>
      <c r="O167" s="15">
        <f>INT(RANK('nem dontetlen meccsek'!O167,'nem dontetlen meccsek'!O$2:O$217,0)/10)+1</f>
        <v>13</v>
      </c>
      <c r="P167" s="15">
        <f>INT(RANK('nem dontetlen meccsek'!P167,'nem dontetlen meccsek'!P$2:P$217,0)/10)+1</f>
        <v>18</v>
      </c>
      <c r="Q167" s="15">
        <f>INT(RANK('nem dontetlen meccsek'!Q167,'nem dontetlen meccsek'!Q$2:Q$217,0)/10)+1</f>
        <v>15</v>
      </c>
      <c r="R167" s="15">
        <f>INT(RANK('nem dontetlen meccsek'!R167,'nem dontetlen meccsek'!R$2:R$217,0)/10)+1</f>
        <v>8</v>
      </c>
      <c r="S167" s="15">
        <f>INT(RANK('nem dontetlen meccsek'!S167,'nem dontetlen meccsek'!S$2:S$217,0)/10)+1</f>
        <v>15</v>
      </c>
      <c r="T167" s="15">
        <f>INT(RANK('nem dontetlen meccsek'!T167,'nem dontetlen meccsek'!T$2:T$217,0)/10)+1</f>
        <v>6</v>
      </c>
      <c r="U167" s="15">
        <f t="shared" si="36"/>
        <v>19</v>
      </c>
      <c r="V167" s="15">
        <f t="shared" si="37"/>
        <v>9</v>
      </c>
      <c r="W167" s="15">
        <f t="shared" si="38"/>
        <v>18</v>
      </c>
      <c r="X167" s="15">
        <f t="shared" si="39"/>
        <v>13</v>
      </c>
      <c r="Y167" s="15">
        <f t="shared" si="40"/>
        <v>19</v>
      </c>
      <c r="Z167" s="15">
        <f t="shared" si="41"/>
        <v>15</v>
      </c>
      <c r="AA167" s="15">
        <f t="shared" si="42"/>
        <v>4</v>
      </c>
      <c r="AB167" s="15">
        <f t="shared" si="43"/>
        <v>14</v>
      </c>
      <c r="AC167" s="15">
        <f t="shared" si="44"/>
        <v>5</v>
      </c>
      <c r="AD167" s="15">
        <f t="shared" si="45"/>
        <v>10</v>
      </c>
      <c r="AE167" s="15">
        <f t="shared" si="46"/>
        <v>5</v>
      </c>
      <c r="AF167" s="15">
        <f t="shared" si="47"/>
        <v>8</v>
      </c>
      <c r="AG167" s="15">
        <f t="shared" si="48"/>
        <v>15</v>
      </c>
      <c r="AH167" s="15">
        <f t="shared" si="49"/>
        <v>8</v>
      </c>
      <c r="AI167" s="15">
        <f t="shared" si="50"/>
        <v>8000</v>
      </c>
      <c r="AJ167" s="15">
        <f t="shared" si="35"/>
        <v>-2</v>
      </c>
      <c r="AK167">
        <f>(szimulator!AE439-10000)/1000</f>
        <v>-0.64</v>
      </c>
      <c r="AL167" t="b">
        <f t="shared" si="51"/>
        <v>1</v>
      </c>
    </row>
    <row r="168" spans="1:38" x14ac:dyDescent="0.25">
      <c r="A168" t="s">
        <v>34</v>
      </c>
      <c r="B168" t="s">
        <v>7</v>
      </c>
      <c r="C168">
        <v>0</v>
      </c>
      <c r="D168">
        <v>1</v>
      </c>
      <c r="E168" t="s">
        <v>308</v>
      </c>
      <c r="F168" s="15">
        <f>INT(RANK('nem dontetlen meccsek'!F168,'nem dontetlen meccsek'!F$2:F$217,0)/10)+1</f>
        <v>22</v>
      </c>
      <c r="G168" s="15">
        <f>INT(RANK('nem dontetlen meccsek'!G168,'nem dontetlen meccsek'!G$2:G$217,0)/10)+1</f>
        <v>21</v>
      </c>
      <c r="H168" s="15">
        <f>INT(RANK('nem dontetlen meccsek'!H168,'nem dontetlen meccsek'!H$2:H$217,0)/10)+1</f>
        <v>21</v>
      </c>
      <c r="I168" s="15">
        <f>INT(RANK('nem dontetlen meccsek'!I168,'nem dontetlen meccsek'!I$2:I$217,0)/10)+1</f>
        <v>21</v>
      </c>
      <c r="J168" s="15">
        <f>INT(RANK('nem dontetlen meccsek'!J168,'nem dontetlen meccsek'!J$2:J$217,0)/10)+1</f>
        <v>20</v>
      </c>
      <c r="K168" s="15">
        <f>INT(RANK('nem dontetlen meccsek'!K168,'nem dontetlen meccsek'!K$2:K$217,0)/10)+1</f>
        <v>21</v>
      </c>
      <c r="L168" s="15">
        <f>INT(RANK('nem dontetlen meccsek'!L168,'nem dontetlen meccsek'!L$2:L$217,0)/10)+1</f>
        <v>1</v>
      </c>
      <c r="M168" s="15">
        <f>INT(RANK('nem dontetlen meccsek'!M168,'nem dontetlen meccsek'!M$2:M$217,0)/10)+1</f>
        <v>3</v>
      </c>
      <c r="N168" s="15">
        <f>INT(RANK('nem dontetlen meccsek'!N168,'nem dontetlen meccsek'!N$2:N$217,0)/10)+1</f>
        <v>2</v>
      </c>
      <c r="O168" s="15">
        <f>INT(RANK('nem dontetlen meccsek'!O168,'nem dontetlen meccsek'!O$2:O$217,0)/10)+1</f>
        <v>1</v>
      </c>
      <c r="P168" s="15">
        <f>INT(RANK('nem dontetlen meccsek'!P168,'nem dontetlen meccsek'!P$2:P$217,0)/10)+1</f>
        <v>3</v>
      </c>
      <c r="Q168" s="15">
        <f>INT(RANK('nem dontetlen meccsek'!Q168,'nem dontetlen meccsek'!Q$2:Q$217,0)/10)+1</f>
        <v>3</v>
      </c>
      <c r="R168" s="15">
        <f>INT(RANK('nem dontetlen meccsek'!R168,'nem dontetlen meccsek'!R$2:R$217,0)/10)+1</f>
        <v>21</v>
      </c>
      <c r="S168" s="15">
        <f>INT(RANK('nem dontetlen meccsek'!S168,'nem dontetlen meccsek'!S$2:S$217,0)/10)+1</f>
        <v>1</v>
      </c>
      <c r="T168" s="15">
        <f>INT(RANK('nem dontetlen meccsek'!T168,'nem dontetlen meccsek'!T$2:T$217,0)/10)+1</f>
        <v>19</v>
      </c>
      <c r="U168" s="15">
        <f t="shared" si="36"/>
        <v>1</v>
      </c>
      <c r="V168" s="15">
        <f t="shared" si="37"/>
        <v>2</v>
      </c>
      <c r="W168" s="15">
        <f t="shared" si="38"/>
        <v>2</v>
      </c>
      <c r="X168" s="15">
        <f t="shared" si="39"/>
        <v>2</v>
      </c>
      <c r="Y168" s="15">
        <f t="shared" si="40"/>
        <v>3</v>
      </c>
      <c r="Z168" s="15">
        <f t="shared" si="41"/>
        <v>2</v>
      </c>
      <c r="AA168" s="15">
        <f t="shared" si="42"/>
        <v>22</v>
      </c>
      <c r="AB168" s="15">
        <f t="shared" si="43"/>
        <v>20</v>
      </c>
      <c r="AC168" s="15">
        <f t="shared" si="44"/>
        <v>21</v>
      </c>
      <c r="AD168" s="15">
        <f t="shared" si="45"/>
        <v>22</v>
      </c>
      <c r="AE168" s="15">
        <f t="shared" si="46"/>
        <v>20</v>
      </c>
      <c r="AF168" s="15">
        <f t="shared" si="47"/>
        <v>20</v>
      </c>
      <c r="AG168" s="15">
        <f t="shared" si="48"/>
        <v>2</v>
      </c>
      <c r="AH168" s="15">
        <f t="shared" si="49"/>
        <v>22</v>
      </c>
      <c r="AI168" s="15">
        <f t="shared" si="50"/>
        <v>9000</v>
      </c>
      <c r="AJ168" s="15">
        <f t="shared" si="35"/>
        <v>-1</v>
      </c>
      <c r="AK168">
        <f>(szimulator!AE440-10000)/1000</f>
        <v>-8.0399999999999638E-2</v>
      </c>
      <c r="AL168" t="b">
        <f t="shared" si="51"/>
        <v>1</v>
      </c>
    </row>
    <row r="169" spans="1:38" x14ac:dyDescent="0.25">
      <c r="A169" t="s">
        <v>0</v>
      </c>
      <c r="B169" t="s">
        <v>33</v>
      </c>
      <c r="C169">
        <v>1</v>
      </c>
      <c r="D169">
        <v>0</v>
      </c>
      <c r="E169" t="s">
        <v>309</v>
      </c>
      <c r="F169" s="15">
        <f>INT(RANK('nem dontetlen meccsek'!F169,'nem dontetlen meccsek'!F$2:F$217,0)/10)+1</f>
        <v>3</v>
      </c>
      <c r="G169" s="15">
        <f>INT(RANK('nem dontetlen meccsek'!G169,'nem dontetlen meccsek'!G$2:G$217,0)/10)+1</f>
        <v>10</v>
      </c>
      <c r="H169" s="15">
        <f>INT(RANK('nem dontetlen meccsek'!H169,'nem dontetlen meccsek'!H$2:H$217,0)/10)+1</f>
        <v>5</v>
      </c>
      <c r="I169" s="15">
        <f>INT(RANK('nem dontetlen meccsek'!I169,'nem dontetlen meccsek'!I$2:I$217,0)/10)+1</f>
        <v>3</v>
      </c>
      <c r="J169" s="15">
        <f>INT(RANK('nem dontetlen meccsek'!J169,'nem dontetlen meccsek'!J$2:J$217,0)/10)+1</f>
        <v>4</v>
      </c>
      <c r="K169" s="15">
        <f>INT(RANK('nem dontetlen meccsek'!K169,'nem dontetlen meccsek'!K$2:K$217,0)/10)+1</f>
        <v>4</v>
      </c>
      <c r="L169" s="15">
        <f>INT(RANK('nem dontetlen meccsek'!L169,'nem dontetlen meccsek'!L$2:L$217,0)/10)+1</f>
        <v>20</v>
      </c>
      <c r="M169" s="15">
        <f>INT(RANK('nem dontetlen meccsek'!M169,'nem dontetlen meccsek'!M$2:M$217,0)/10)+1</f>
        <v>14</v>
      </c>
      <c r="N169" s="15">
        <f>INT(RANK('nem dontetlen meccsek'!N169,'nem dontetlen meccsek'!N$2:N$217,0)/10)+1</f>
        <v>18</v>
      </c>
      <c r="O169" s="15">
        <f>INT(RANK('nem dontetlen meccsek'!O169,'nem dontetlen meccsek'!O$2:O$217,0)/10)+1</f>
        <v>19</v>
      </c>
      <c r="P169" s="15">
        <f>INT(RANK('nem dontetlen meccsek'!P169,'nem dontetlen meccsek'!P$2:P$217,0)/10)+1</f>
        <v>19</v>
      </c>
      <c r="Q169" s="15">
        <f>INT(RANK('nem dontetlen meccsek'!Q169,'nem dontetlen meccsek'!Q$2:Q$217,0)/10)+1</f>
        <v>20</v>
      </c>
      <c r="R169" s="15">
        <f>INT(RANK('nem dontetlen meccsek'!R169,'nem dontetlen meccsek'!R$2:R$217,0)/10)+1</f>
        <v>3</v>
      </c>
      <c r="S169" s="15">
        <f>INT(RANK('nem dontetlen meccsek'!S169,'nem dontetlen meccsek'!S$2:S$217,0)/10)+1</f>
        <v>19</v>
      </c>
      <c r="T169" s="15">
        <f>INT(RANK('nem dontetlen meccsek'!T169,'nem dontetlen meccsek'!T$2:T$217,0)/10)+1</f>
        <v>7</v>
      </c>
      <c r="U169" s="15">
        <f t="shared" si="36"/>
        <v>20</v>
      </c>
      <c r="V169" s="15">
        <f t="shared" si="37"/>
        <v>13</v>
      </c>
      <c r="W169" s="15">
        <f t="shared" si="38"/>
        <v>18</v>
      </c>
      <c r="X169" s="15">
        <f t="shared" si="39"/>
        <v>20</v>
      </c>
      <c r="Y169" s="15">
        <f t="shared" si="40"/>
        <v>19</v>
      </c>
      <c r="Z169" s="15">
        <f t="shared" si="41"/>
        <v>19</v>
      </c>
      <c r="AA169" s="15">
        <f t="shared" si="42"/>
        <v>3</v>
      </c>
      <c r="AB169" s="15">
        <f t="shared" si="43"/>
        <v>9</v>
      </c>
      <c r="AC169" s="15">
        <f t="shared" si="44"/>
        <v>5</v>
      </c>
      <c r="AD169" s="15">
        <f t="shared" si="45"/>
        <v>4</v>
      </c>
      <c r="AE169" s="15">
        <f t="shared" si="46"/>
        <v>4</v>
      </c>
      <c r="AF169" s="15">
        <f t="shared" si="47"/>
        <v>3</v>
      </c>
      <c r="AG169" s="15">
        <f t="shared" si="48"/>
        <v>20</v>
      </c>
      <c r="AH169" s="15">
        <f t="shared" si="49"/>
        <v>4</v>
      </c>
      <c r="AI169" s="15">
        <f t="shared" si="50"/>
        <v>11000</v>
      </c>
      <c r="AJ169" s="15">
        <f t="shared" si="35"/>
        <v>1</v>
      </c>
      <c r="AK169">
        <f>(szimulator!AE441-10000)/1000</f>
        <v>1.288</v>
      </c>
      <c r="AL169" t="b">
        <f t="shared" si="51"/>
        <v>1</v>
      </c>
    </row>
    <row r="170" spans="1:38" x14ac:dyDescent="0.25">
      <c r="A170" t="s">
        <v>9</v>
      </c>
      <c r="B170" t="s">
        <v>3</v>
      </c>
      <c r="C170">
        <v>0</v>
      </c>
      <c r="D170">
        <v>3</v>
      </c>
      <c r="E170" t="s">
        <v>308</v>
      </c>
      <c r="F170" s="15">
        <f>INT(RANK('nem dontetlen meccsek'!F170,'nem dontetlen meccsek'!F$2:F$217,0)/10)+1</f>
        <v>12</v>
      </c>
      <c r="G170" s="15">
        <f>INT(RANK('nem dontetlen meccsek'!G170,'nem dontetlen meccsek'!G$2:G$217,0)/10)+1</f>
        <v>16</v>
      </c>
      <c r="H170" s="15">
        <f>INT(RANK('nem dontetlen meccsek'!H170,'nem dontetlen meccsek'!H$2:H$217,0)/10)+1</f>
        <v>16</v>
      </c>
      <c r="I170" s="15">
        <f>INT(RANK('nem dontetlen meccsek'!I170,'nem dontetlen meccsek'!I$2:I$217,0)/10)+1</f>
        <v>14</v>
      </c>
      <c r="J170" s="15">
        <f>INT(RANK('nem dontetlen meccsek'!J170,'nem dontetlen meccsek'!J$2:J$217,0)/10)+1</f>
        <v>17</v>
      </c>
      <c r="K170" s="15">
        <f>INT(RANK('nem dontetlen meccsek'!K170,'nem dontetlen meccsek'!K$2:K$217,0)/10)+1</f>
        <v>15</v>
      </c>
      <c r="L170" s="15">
        <f>INT(RANK('nem dontetlen meccsek'!L170,'nem dontetlen meccsek'!L$2:L$217,0)/10)+1</f>
        <v>10</v>
      </c>
      <c r="M170" s="15">
        <f>INT(RANK('nem dontetlen meccsek'!M170,'nem dontetlen meccsek'!M$2:M$217,0)/10)+1</f>
        <v>8</v>
      </c>
      <c r="N170" s="15">
        <f>INT(RANK('nem dontetlen meccsek'!N170,'nem dontetlen meccsek'!N$2:N$217,0)/10)+1</f>
        <v>6</v>
      </c>
      <c r="O170" s="15">
        <f>INT(RANK('nem dontetlen meccsek'!O170,'nem dontetlen meccsek'!O$2:O$217,0)/10)+1</f>
        <v>9</v>
      </c>
      <c r="P170" s="15">
        <f>INT(RANK('nem dontetlen meccsek'!P170,'nem dontetlen meccsek'!P$2:P$217,0)/10)+1</f>
        <v>7</v>
      </c>
      <c r="Q170" s="15">
        <f>INT(RANK('nem dontetlen meccsek'!Q170,'nem dontetlen meccsek'!Q$2:Q$217,0)/10)+1</f>
        <v>9</v>
      </c>
      <c r="R170" s="15">
        <f>INT(RANK('nem dontetlen meccsek'!R170,'nem dontetlen meccsek'!R$2:R$217,0)/10)+1</f>
        <v>15</v>
      </c>
      <c r="S170" s="15">
        <f>INT(RANK('nem dontetlen meccsek'!S170,'nem dontetlen meccsek'!S$2:S$217,0)/10)+1</f>
        <v>8</v>
      </c>
      <c r="T170" s="15">
        <f>INT(RANK('nem dontetlen meccsek'!T170,'nem dontetlen meccsek'!T$2:T$217,0)/10)+1</f>
        <v>14</v>
      </c>
      <c r="U170" s="15">
        <f t="shared" si="36"/>
        <v>11</v>
      </c>
      <c r="V170" s="15">
        <f t="shared" si="37"/>
        <v>7</v>
      </c>
      <c r="W170" s="15">
        <f t="shared" si="38"/>
        <v>7</v>
      </c>
      <c r="X170" s="15">
        <f t="shared" si="39"/>
        <v>9</v>
      </c>
      <c r="Y170" s="15">
        <f t="shared" si="40"/>
        <v>6</v>
      </c>
      <c r="Z170" s="15">
        <f t="shared" si="41"/>
        <v>8</v>
      </c>
      <c r="AA170" s="15">
        <f t="shared" si="42"/>
        <v>13</v>
      </c>
      <c r="AB170" s="15">
        <f t="shared" si="43"/>
        <v>15</v>
      </c>
      <c r="AC170" s="15">
        <f t="shared" si="44"/>
        <v>17</v>
      </c>
      <c r="AD170" s="15">
        <f t="shared" si="45"/>
        <v>14</v>
      </c>
      <c r="AE170" s="15">
        <f t="shared" si="46"/>
        <v>16</v>
      </c>
      <c r="AF170" s="15">
        <f t="shared" si="47"/>
        <v>14</v>
      </c>
      <c r="AG170" s="15">
        <f t="shared" si="48"/>
        <v>8</v>
      </c>
      <c r="AH170" s="15">
        <f t="shared" si="49"/>
        <v>15</v>
      </c>
      <c r="AI170" s="15">
        <f t="shared" si="50"/>
        <v>7000</v>
      </c>
      <c r="AJ170" s="15">
        <f t="shared" si="35"/>
        <v>-3</v>
      </c>
      <c r="AK170">
        <f>(szimulator!AE442-10000)/1000</f>
        <v>-1.1232000000000006</v>
      </c>
      <c r="AL170" t="b">
        <f t="shared" si="51"/>
        <v>1</v>
      </c>
    </row>
    <row r="171" spans="1:38" x14ac:dyDescent="0.25">
      <c r="A171" t="s">
        <v>33</v>
      </c>
      <c r="B171" t="s">
        <v>36</v>
      </c>
      <c r="C171">
        <v>1</v>
      </c>
      <c r="D171">
        <v>0</v>
      </c>
      <c r="E171" t="s">
        <v>309</v>
      </c>
      <c r="F171" s="15">
        <f>INT(RANK('nem dontetlen meccsek'!F171,'nem dontetlen meccsek'!F$2:F$217,0)/10)+1</f>
        <v>5</v>
      </c>
      <c r="G171" s="15">
        <f>INT(RANK('nem dontetlen meccsek'!G171,'nem dontetlen meccsek'!G$2:G$217,0)/10)+1</f>
        <v>3</v>
      </c>
      <c r="H171" s="15">
        <f>INT(RANK('nem dontetlen meccsek'!H171,'nem dontetlen meccsek'!H$2:H$217,0)/10)+1</f>
        <v>3</v>
      </c>
      <c r="I171" s="15">
        <f>INT(RANK('nem dontetlen meccsek'!I171,'nem dontetlen meccsek'!I$2:I$217,0)/10)+1</f>
        <v>5</v>
      </c>
      <c r="J171" s="15">
        <f>INT(RANK('nem dontetlen meccsek'!J171,'nem dontetlen meccsek'!J$2:J$217,0)/10)+1</f>
        <v>5</v>
      </c>
      <c r="K171" s="15">
        <f>INT(RANK('nem dontetlen meccsek'!K171,'nem dontetlen meccsek'!K$2:K$217,0)/10)+1</f>
        <v>4</v>
      </c>
      <c r="L171" s="15">
        <f>INT(RANK('nem dontetlen meccsek'!L171,'nem dontetlen meccsek'!L$2:L$217,0)/10)+1</f>
        <v>18</v>
      </c>
      <c r="M171" s="15">
        <f>INT(RANK('nem dontetlen meccsek'!M171,'nem dontetlen meccsek'!M$2:M$217,0)/10)+1</f>
        <v>20</v>
      </c>
      <c r="N171" s="15">
        <f>INT(RANK('nem dontetlen meccsek'!N171,'nem dontetlen meccsek'!N$2:N$217,0)/10)+1</f>
        <v>20</v>
      </c>
      <c r="O171" s="15">
        <f>INT(RANK('nem dontetlen meccsek'!O171,'nem dontetlen meccsek'!O$2:O$217,0)/10)+1</f>
        <v>18</v>
      </c>
      <c r="P171" s="15">
        <f>INT(RANK('nem dontetlen meccsek'!P171,'nem dontetlen meccsek'!P$2:P$217,0)/10)+1</f>
        <v>18</v>
      </c>
      <c r="Q171" s="15">
        <f>INT(RANK('nem dontetlen meccsek'!Q171,'nem dontetlen meccsek'!Q$2:Q$217,0)/10)+1</f>
        <v>19</v>
      </c>
      <c r="R171" s="15">
        <f>INT(RANK('nem dontetlen meccsek'!R171,'nem dontetlen meccsek'!R$2:R$217,0)/10)+1</f>
        <v>5</v>
      </c>
      <c r="S171" s="15">
        <f>INT(RANK('nem dontetlen meccsek'!S171,'nem dontetlen meccsek'!S$2:S$217,0)/10)+1</f>
        <v>19</v>
      </c>
      <c r="T171" s="15">
        <f>INT(RANK('nem dontetlen meccsek'!T171,'nem dontetlen meccsek'!T$2:T$217,0)/10)+1</f>
        <v>12</v>
      </c>
      <c r="U171" s="15">
        <f t="shared" si="36"/>
        <v>18</v>
      </c>
      <c r="V171" s="15">
        <f t="shared" si="37"/>
        <v>20</v>
      </c>
      <c r="W171" s="15">
        <f t="shared" si="38"/>
        <v>20</v>
      </c>
      <c r="X171" s="15">
        <f t="shared" si="39"/>
        <v>18</v>
      </c>
      <c r="Y171" s="15">
        <f t="shared" si="40"/>
        <v>18</v>
      </c>
      <c r="Z171" s="15">
        <f t="shared" si="41"/>
        <v>19</v>
      </c>
      <c r="AA171" s="15">
        <f t="shared" si="42"/>
        <v>5</v>
      </c>
      <c r="AB171" s="15">
        <f t="shared" si="43"/>
        <v>3</v>
      </c>
      <c r="AC171" s="15">
        <f t="shared" si="44"/>
        <v>3</v>
      </c>
      <c r="AD171" s="15">
        <f t="shared" si="45"/>
        <v>5</v>
      </c>
      <c r="AE171" s="15">
        <f t="shared" si="46"/>
        <v>5</v>
      </c>
      <c r="AF171" s="15">
        <f t="shared" si="47"/>
        <v>4</v>
      </c>
      <c r="AG171" s="15">
        <f t="shared" si="48"/>
        <v>18</v>
      </c>
      <c r="AH171" s="15">
        <f t="shared" si="49"/>
        <v>4</v>
      </c>
      <c r="AI171" s="15">
        <f t="shared" si="50"/>
        <v>11000</v>
      </c>
      <c r="AJ171" s="15">
        <f t="shared" si="35"/>
        <v>1</v>
      </c>
      <c r="AK171">
        <f>(szimulator!AE443-10000)/1000</f>
        <v>0.45089999999999963</v>
      </c>
      <c r="AL171" t="b">
        <f t="shared" si="51"/>
        <v>1</v>
      </c>
    </row>
    <row r="172" spans="1:38" x14ac:dyDescent="0.25">
      <c r="A172" t="s">
        <v>11</v>
      </c>
      <c r="B172" t="s">
        <v>12</v>
      </c>
      <c r="C172">
        <v>1</v>
      </c>
      <c r="D172">
        <v>0</v>
      </c>
      <c r="E172" t="s">
        <v>309</v>
      </c>
      <c r="F172" s="15">
        <f>INT(RANK('nem dontetlen meccsek'!F172,'nem dontetlen meccsek'!F$2:F$217,0)/10)+1</f>
        <v>19</v>
      </c>
      <c r="G172" s="15">
        <f>INT(RANK('nem dontetlen meccsek'!G172,'nem dontetlen meccsek'!G$2:G$217,0)/10)+1</f>
        <v>18</v>
      </c>
      <c r="H172" s="15">
        <f>INT(RANK('nem dontetlen meccsek'!H172,'nem dontetlen meccsek'!H$2:H$217,0)/10)+1</f>
        <v>14</v>
      </c>
      <c r="I172" s="15">
        <f>INT(RANK('nem dontetlen meccsek'!I172,'nem dontetlen meccsek'!I$2:I$217,0)/10)+1</f>
        <v>19</v>
      </c>
      <c r="J172" s="15">
        <f>INT(RANK('nem dontetlen meccsek'!J172,'nem dontetlen meccsek'!J$2:J$217,0)/10)+1</f>
        <v>13</v>
      </c>
      <c r="K172" s="15">
        <f>INT(RANK('nem dontetlen meccsek'!K172,'nem dontetlen meccsek'!K$2:K$217,0)/10)+1</f>
        <v>16</v>
      </c>
      <c r="L172" s="15">
        <f>INT(RANK('nem dontetlen meccsek'!L172,'nem dontetlen meccsek'!L$2:L$217,0)/10)+1</f>
        <v>4</v>
      </c>
      <c r="M172" s="15">
        <f>INT(RANK('nem dontetlen meccsek'!M172,'nem dontetlen meccsek'!M$2:M$217,0)/10)+1</f>
        <v>5</v>
      </c>
      <c r="N172" s="15">
        <f>INT(RANK('nem dontetlen meccsek'!N172,'nem dontetlen meccsek'!N$2:N$217,0)/10)+1</f>
        <v>9</v>
      </c>
      <c r="O172" s="15">
        <f>INT(RANK('nem dontetlen meccsek'!O172,'nem dontetlen meccsek'!O$2:O$217,0)/10)+1</f>
        <v>4</v>
      </c>
      <c r="P172" s="15">
        <f>INT(RANK('nem dontetlen meccsek'!P172,'nem dontetlen meccsek'!P$2:P$217,0)/10)+1</f>
        <v>10</v>
      </c>
      <c r="Q172" s="15">
        <f>INT(RANK('nem dontetlen meccsek'!Q172,'nem dontetlen meccsek'!Q$2:Q$217,0)/10)+1</f>
        <v>8</v>
      </c>
      <c r="R172" s="15">
        <f>INT(RANK('nem dontetlen meccsek'!R172,'nem dontetlen meccsek'!R$2:R$217,0)/10)+1</f>
        <v>17</v>
      </c>
      <c r="S172" s="15">
        <f>INT(RANK('nem dontetlen meccsek'!S172,'nem dontetlen meccsek'!S$2:S$217,0)/10)+1</f>
        <v>6</v>
      </c>
      <c r="T172" s="15">
        <f>INT(RANK('nem dontetlen meccsek'!T172,'nem dontetlen meccsek'!T$2:T$217,0)/10)+1</f>
        <v>13</v>
      </c>
      <c r="U172" s="15">
        <f t="shared" si="36"/>
        <v>4</v>
      </c>
      <c r="V172" s="15">
        <f t="shared" si="37"/>
        <v>5</v>
      </c>
      <c r="W172" s="15">
        <f t="shared" si="38"/>
        <v>9</v>
      </c>
      <c r="X172" s="15">
        <f t="shared" si="39"/>
        <v>4</v>
      </c>
      <c r="Y172" s="15">
        <f t="shared" si="40"/>
        <v>10</v>
      </c>
      <c r="Z172" s="15">
        <f t="shared" si="41"/>
        <v>7</v>
      </c>
      <c r="AA172" s="15">
        <f t="shared" si="42"/>
        <v>19</v>
      </c>
      <c r="AB172" s="15">
        <f t="shared" si="43"/>
        <v>18</v>
      </c>
      <c r="AC172" s="15">
        <f t="shared" si="44"/>
        <v>14</v>
      </c>
      <c r="AD172" s="15">
        <f t="shared" si="45"/>
        <v>19</v>
      </c>
      <c r="AE172" s="15">
        <f t="shared" si="46"/>
        <v>13</v>
      </c>
      <c r="AF172" s="15">
        <f t="shared" si="47"/>
        <v>15</v>
      </c>
      <c r="AG172" s="15">
        <f t="shared" si="48"/>
        <v>6</v>
      </c>
      <c r="AH172" s="15">
        <f t="shared" si="49"/>
        <v>17</v>
      </c>
      <c r="AI172" s="15">
        <f t="shared" si="50"/>
        <v>11000</v>
      </c>
      <c r="AJ172" s="15">
        <f t="shared" si="35"/>
        <v>1</v>
      </c>
      <c r="AK172">
        <f>(szimulator!AE444-10000)/1000</f>
        <v>6.8999999999996365E-3</v>
      </c>
      <c r="AL172" t="b">
        <f t="shared" si="51"/>
        <v>1</v>
      </c>
    </row>
    <row r="173" spans="1:38" x14ac:dyDescent="0.25">
      <c r="A173" t="s">
        <v>8</v>
      </c>
      <c r="B173" t="s">
        <v>5</v>
      </c>
      <c r="C173">
        <v>2</v>
      </c>
      <c r="D173">
        <v>0</v>
      </c>
      <c r="E173" t="s">
        <v>309</v>
      </c>
      <c r="F173" s="15">
        <f>INT(RANK('nem dontetlen meccsek'!F173,'nem dontetlen meccsek'!F$2:F$217,0)/10)+1</f>
        <v>7</v>
      </c>
      <c r="G173" s="15">
        <f>INT(RANK('nem dontetlen meccsek'!G173,'nem dontetlen meccsek'!G$2:G$217,0)/10)+1</f>
        <v>16</v>
      </c>
      <c r="H173" s="15">
        <f>INT(RANK('nem dontetlen meccsek'!H173,'nem dontetlen meccsek'!H$2:H$217,0)/10)+1</f>
        <v>10</v>
      </c>
      <c r="I173" s="15">
        <f>INT(RANK('nem dontetlen meccsek'!I173,'nem dontetlen meccsek'!I$2:I$217,0)/10)+1</f>
        <v>15</v>
      </c>
      <c r="J173" s="15">
        <f>INT(RANK('nem dontetlen meccsek'!J173,'nem dontetlen meccsek'!J$2:J$217,0)/10)+1</f>
        <v>8</v>
      </c>
      <c r="K173" s="15">
        <f>INT(RANK('nem dontetlen meccsek'!K173,'nem dontetlen meccsek'!K$2:K$217,0)/10)+1</f>
        <v>11</v>
      </c>
      <c r="L173" s="15">
        <f>INT(RANK('nem dontetlen meccsek'!L173,'nem dontetlen meccsek'!L$2:L$217,0)/10)+1</f>
        <v>16</v>
      </c>
      <c r="M173" s="15">
        <f>INT(RANK('nem dontetlen meccsek'!M173,'nem dontetlen meccsek'!M$2:M$217,0)/10)+1</f>
        <v>7</v>
      </c>
      <c r="N173" s="15">
        <f>INT(RANK('nem dontetlen meccsek'!N173,'nem dontetlen meccsek'!N$2:N$217,0)/10)+1</f>
        <v>13</v>
      </c>
      <c r="O173" s="15">
        <f>INT(RANK('nem dontetlen meccsek'!O173,'nem dontetlen meccsek'!O$2:O$217,0)/10)+1</f>
        <v>8</v>
      </c>
      <c r="P173" s="15">
        <f>INT(RANK('nem dontetlen meccsek'!P173,'nem dontetlen meccsek'!P$2:P$217,0)/10)+1</f>
        <v>14</v>
      </c>
      <c r="Q173" s="15">
        <f>INT(RANK('nem dontetlen meccsek'!Q173,'nem dontetlen meccsek'!Q$2:Q$217,0)/10)+1</f>
        <v>12</v>
      </c>
      <c r="R173" s="15">
        <f>INT(RANK('nem dontetlen meccsek'!R173,'nem dontetlen meccsek'!R$2:R$217,0)/10)+1</f>
        <v>13</v>
      </c>
      <c r="S173" s="15">
        <f>INT(RANK('nem dontetlen meccsek'!S173,'nem dontetlen meccsek'!S$2:S$217,0)/10)+1</f>
        <v>11</v>
      </c>
      <c r="T173" s="15">
        <f>INT(RANK('nem dontetlen meccsek'!T173,'nem dontetlen meccsek'!T$2:T$217,0)/10)+1</f>
        <v>12</v>
      </c>
      <c r="U173" s="15">
        <f t="shared" si="36"/>
        <v>16</v>
      </c>
      <c r="V173" s="15">
        <f t="shared" si="37"/>
        <v>7</v>
      </c>
      <c r="W173" s="15">
        <f t="shared" si="38"/>
        <v>13</v>
      </c>
      <c r="X173" s="15">
        <f t="shared" si="39"/>
        <v>8</v>
      </c>
      <c r="Y173" s="15">
        <f t="shared" si="40"/>
        <v>15</v>
      </c>
      <c r="Z173" s="15">
        <f t="shared" si="41"/>
        <v>12</v>
      </c>
      <c r="AA173" s="15">
        <f t="shared" si="42"/>
        <v>7</v>
      </c>
      <c r="AB173" s="15">
        <f t="shared" si="43"/>
        <v>16</v>
      </c>
      <c r="AC173" s="15">
        <f t="shared" si="44"/>
        <v>10</v>
      </c>
      <c r="AD173" s="15">
        <f t="shared" si="45"/>
        <v>15</v>
      </c>
      <c r="AE173" s="15">
        <f t="shared" si="46"/>
        <v>9</v>
      </c>
      <c r="AF173" s="15">
        <f t="shared" si="47"/>
        <v>11</v>
      </c>
      <c r="AG173" s="15">
        <f t="shared" si="48"/>
        <v>10</v>
      </c>
      <c r="AH173" s="15">
        <f t="shared" si="49"/>
        <v>12</v>
      </c>
      <c r="AI173" s="15">
        <f t="shared" si="50"/>
        <v>12000</v>
      </c>
      <c r="AJ173" s="15">
        <f t="shared" si="35"/>
        <v>2</v>
      </c>
      <c r="AK173">
        <f>(szimulator!AE445-10000)/1000</f>
        <v>2.379</v>
      </c>
      <c r="AL173" t="b">
        <f t="shared" si="51"/>
        <v>1</v>
      </c>
    </row>
    <row r="174" spans="1:38" x14ac:dyDescent="0.25">
      <c r="A174" t="s">
        <v>4</v>
      </c>
      <c r="B174" t="s">
        <v>3</v>
      </c>
      <c r="C174">
        <v>3</v>
      </c>
      <c r="D174">
        <v>1</v>
      </c>
      <c r="E174" t="s">
        <v>309</v>
      </c>
      <c r="F174" s="15">
        <f>INT(RANK('nem dontetlen meccsek'!F174,'nem dontetlen meccsek'!F$2:F$217,0)/10)+1</f>
        <v>8</v>
      </c>
      <c r="G174" s="15">
        <f>INT(RANK('nem dontetlen meccsek'!G174,'nem dontetlen meccsek'!G$2:G$217,0)/10)+1</f>
        <v>9</v>
      </c>
      <c r="H174" s="15">
        <f>INT(RANK('nem dontetlen meccsek'!H174,'nem dontetlen meccsek'!H$2:H$217,0)/10)+1</f>
        <v>6</v>
      </c>
      <c r="I174" s="15">
        <f>INT(RANK('nem dontetlen meccsek'!I174,'nem dontetlen meccsek'!I$2:I$217,0)/10)+1</f>
        <v>8</v>
      </c>
      <c r="J174" s="15">
        <f>INT(RANK('nem dontetlen meccsek'!J174,'nem dontetlen meccsek'!J$2:J$217,0)/10)+1</f>
        <v>6</v>
      </c>
      <c r="K174" s="15">
        <f>INT(RANK('nem dontetlen meccsek'!K174,'nem dontetlen meccsek'!K$2:K$217,0)/10)+1</f>
        <v>8</v>
      </c>
      <c r="L174" s="15">
        <f>INT(RANK('nem dontetlen meccsek'!L174,'nem dontetlen meccsek'!L$2:L$217,0)/10)+1</f>
        <v>15</v>
      </c>
      <c r="M174" s="15">
        <f>INT(RANK('nem dontetlen meccsek'!M174,'nem dontetlen meccsek'!M$2:M$217,0)/10)+1</f>
        <v>14</v>
      </c>
      <c r="N174" s="15">
        <f>INT(RANK('nem dontetlen meccsek'!N174,'nem dontetlen meccsek'!N$2:N$217,0)/10)+1</f>
        <v>17</v>
      </c>
      <c r="O174" s="15">
        <f>INT(RANK('nem dontetlen meccsek'!O174,'nem dontetlen meccsek'!O$2:O$217,0)/10)+1</f>
        <v>15</v>
      </c>
      <c r="P174" s="15">
        <f>INT(RANK('nem dontetlen meccsek'!P174,'nem dontetlen meccsek'!P$2:P$217,0)/10)+1</f>
        <v>16</v>
      </c>
      <c r="Q174" s="15">
        <f>INT(RANK('nem dontetlen meccsek'!Q174,'nem dontetlen meccsek'!Q$2:Q$217,0)/10)+1</f>
        <v>16</v>
      </c>
      <c r="R174" s="15">
        <f>INT(RANK('nem dontetlen meccsek'!R174,'nem dontetlen meccsek'!R$2:R$217,0)/10)+1</f>
        <v>8</v>
      </c>
      <c r="S174" s="15">
        <f>INT(RANK('nem dontetlen meccsek'!S174,'nem dontetlen meccsek'!S$2:S$217,0)/10)+1</f>
        <v>15</v>
      </c>
      <c r="T174" s="15">
        <f>INT(RANK('nem dontetlen meccsek'!T174,'nem dontetlen meccsek'!T$2:T$217,0)/10)+1</f>
        <v>9</v>
      </c>
      <c r="U174" s="15">
        <f t="shared" si="36"/>
        <v>15</v>
      </c>
      <c r="V174" s="15">
        <f t="shared" si="37"/>
        <v>14</v>
      </c>
      <c r="W174" s="15">
        <f t="shared" si="38"/>
        <v>17</v>
      </c>
      <c r="X174" s="15">
        <f t="shared" si="39"/>
        <v>15</v>
      </c>
      <c r="Y174" s="15">
        <f t="shared" si="40"/>
        <v>17</v>
      </c>
      <c r="Z174" s="15">
        <f t="shared" si="41"/>
        <v>15</v>
      </c>
      <c r="AA174" s="15">
        <f t="shared" si="42"/>
        <v>8</v>
      </c>
      <c r="AB174" s="15">
        <f t="shared" si="43"/>
        <v>9</v>
      </c>
      <c r="AC174" s="15">
        <f t="shared" si="44"/>
        <v>6</v>
      </c>
      <c r="AD174" s="15">
        <f t="shared" si="45"/>
        <v>8</v>
      </c>
      <c r="AE174" s="15">
        <f t="shared" si="46"/>
        <v>7</v>
      </c>
      <c r="AF174" s="15">
        <f t="shared" si="47"/>
        <v>7</v>
      </c>
      <c r="AG174" s="15">
        <f t="shared" si="48"/>
        <v>15</v>
      </c>
      <c r="AH174" s="15">
        <f t="shared" si="49"/>
        <v>8</v>
      </c>
      <c r="AI174" s="15">
        <f t="shared" si="50"/>
        <v>12000</v>
      </c>
      <c r="AJ174" s="15">
        <f t="shared" si="35"/>
        <v>2</v>
      </c>
      <c r="AK174">
        <f>(szimulator!AE446-10000)/1000</f>
        <v>0.91860000000000042</v>
      </c>
      <c r="AL174" t="b">
        <f t="shared" si="51"/>
        <v>1</v>
      </c>
    </row>
    <row r="175" spans="1:38" x14ac:dyDescent="0.25">
      <c r="A175" t="s">
        <v>0</v>
      </c>
      <c r="B175" t="s">
        <v>10</v>
      </c>
      <c r="C175">
        <v>4</v>
      </c>
      <c r="D175">
        <v>1</v>
      </c>
      <c r="E175" t="s">
        <v>309</v>
      </c>
      <c r="F175" s="15">
        <f>INT(RANK('nem dontetlen meccsek'!F175,'nem dontetlen meccsek'!F$2:F$217,0)/10)+1</f>
        <v>2</v>
      </c>
      <c r="G175" s="15">
        <f>INT(RANK('nem dontetlen meccsek'!G175,'nem dontetlen meccsek'!G$2:G$217,0)/10)+1</f>
        <v>10</v>
      </c>
      <c r="H175" s="15">
        <f>INT(RANK('nem dontetlen meccsek'!H175,'nem dontetlen meccsek'!H$2:H$217,0)/10)+1</f>
        <v>8</v>
      </c>
      <c r="I175" s="15">
        <f>INT(RANK('nem dontetlen meccsek'!I175,'nem dontetlen meccsek'!I$2:I$217,0)/10)+1</f>
        <v>3</v>
      </c>
      <c r="J175" s="15">
        <f>INT(RANK('nem dontetlen meccsek'!J175,'nem dontetlen meccsek'!J$2:J$217,0)/10)+1</f>
        <v>8</v>
      </c>
      <c r="K175" s="15">
        <f>INT(RANK('nem dontetlen meccsek'!K175,'nem dontetlen meccsek'!K$2:K$217,0)/10)+1</f>
        <v>4</v>
      </c>
      <c r="L175" s="15">
        <f>INT(RANK('nem dontetlen meccsek'!L175,'nem dontetlen meccsek'!L$2:L$217,0)/10)+1</f>
        <v>21</v>
      </c>
      <c r="M175" s="15">
        <f>INT(RANK('nem dontetlen meccsek'!M175,'nem dontetlen meccsek'!M$2:M$217,0)/10)+1</f>
        <v>14</v>
      </c>
      <c r="N175" s="15">
        <f>INT(RANK('nem dontetlen meccsek'!N175,'nem dontetlen meccsek'!N$2:N$217,0)/10)+1</f>
        <v>15</v>
      </c>
      <c r="O175" s="15">
        <f>INT(RANK('nem dontetlen meccsek'!O175,'nem dontetlen meccsek'!O$2:O$217,0)/10)+1</f>
        <v>20</v>
      </c>
      <c r="P175" s="15">
        <f>INT(RANK('nem dontetlen meccsek'!P175,'nem dontetlen meccsek'!P$2:P$217,0)/10)+1</f>
        <v>15</v>
      </c>
      <c r="Q175" s="15">
        <f>INT(RANK('nem dontetlen meccsek'!Q175,'nem dontetlen meccsek'!Q$2:Q$217,0)/10)+1</f>
        <v>19</v>
      </c>
      <c r="R175" s="15">
        <f>INT(RANK('nem dontetlen meccsek'!R175,'nem dontetlen meccsek'!R$2:R$217,0)/10)+1</f>
        <v>4</v>
      </c>
      <c r="S175" s="15">
        <f>INT(RANK('nem dontetlen meccsek'!S175,'nem dontetlen meccsek'!S$2:S$217,0)/10)+1</f>
        <v>19</v>
      </c>
      <c r="T175" s="15">
        <f>INT(RANK('nem dontetlen meccsek'!T175,'nem dontetlen meccsek'!T$2:T$217,0)/10)+1</f>
        <v>7</v>
      </c>
      <c r="U175" s="15">
        <f t="shared" si="36"/>
        <v>21</v>
      </c>
      <c r="V175" s="15">
        <f t="shared" si="37"/>
        <v>13</v>
      </c>
      <c r="W175" s="15">
        <f t="shared" si="38"/>
        <v>15</v>
      </c>
      <c r="X175" s="15">
        <f t="shared" si="39"/>
        <v>20</v>
      </c>
      <c r="Y175" s="15">
        <f t="shared" si="40"/>
        <v>15</v>
      </c>
      <c r="Z175" s="15">
        <f t="shared" si="41"/>
        <v>19</v>
      </c>
      <c r="AA175" s="15">
        <f t="shared" si="42"/>
        <v>2</v>
      </c>
      <c r="AB175" s="15">
        <f t="shared" si="43"/>
        <v>9</v>
      </c>
      <c r="AC175" s="15">
        <f t="shared" si="44"/>
        <v>8</v>
      </c>
      <c r="AD175" s="15">
        <f t="shared" si="45"/>
        <v>3</v>
      </c>
      <c r="AE175" s="15">
        <f t="shared" si="46"/>
        <v>8</v>
      </c>
      <c r="AF175" s="15">
        <f t="shared" si="47"/>
        <v>4</v>
      </c>
      <c r="AG175" s="15">
        <f t="shared" si="48"/>
        <v>19</v>
      </c>
      <c r="AH175" s="15">
        <f t="shared" si="49"/>
        <v>4</v>
      </c>
      <c r="AI175" s="15">
        <f t="shared" si="50"/>
        <v>13000</v>
      </c>
      <c r="AJ175" s="15">
        <f t="shared" si="35"/>
        <v>3</v>
      </c>
      <c r="AK175">
        <f>(szimulator!AE447-10000)/1000</f>
        <v>2.3398999999999996</v>
      </c>
      <c r="AL175" t="b">
        <f t="shared" si="51"/>
        <v>1</v>
      </c>
    </row>
    <row r="176" spans="1:38" x14ac:dyDescent="0.25">
      <c r="A176" t="s">
        <v>35</v>
      </c>
      <c r="B176" t="s">
        <v>1</v>
      </c>
      <c r="C176">
        <v>2</v>
      </c>
      <c r="D176">
        <v>0</v>
      </c>
      <c r="E176" t="s">
        <v>309</v>
      </c>
      <c r="F176" s="15">
        <f>INT(RANK('nem dontetlen meccsek'!F176,'nem dontetlen meccsek'!F$2:F$217,0)/10)+1</f>
        <v>16</v>
      </c>
      <c r="G176" s="15">
        <f>INT(RANK('nem dontetlen meccsek'!G176,'nem dontetlen meccsek'!G$2:G$217,0)/10)+1</f>
        <v>15</v>
      </c>
      <c r="H176" s="15">
        <f>INT(RANK('nem dontetlen meccsek'!H176,'nem dontetlen meccsek'!H$2:H$217,0)/10)+1</f>
        <v>15</v>
      </c>
      <c r="I176" s="15">
        <f>INT(RANK('nem dontetlen meccsek'!I176,'nem dontetlen meccsek'!I$2:I$217,0)/10)+1</f>
        <v>15</v>
      </c>
      <c r="J176" s="15">
        <f>INT(RANK('nem dontetlen meccsek'!J176,'nem dontetlen meccsek'!J$2:J$217,0)/10)+1</f>
        <v>18</v>
      </c>
      <c r="K176" s="15">
        <f>INT(RANK('nem dontetlen meccsek'!K176,'nem dontetlen meccsek'!K$2:K$217,0)/10)+1</f>
        <v>10</v>
      </c>
      <c r="L176" s="15">
        <f>INT(RANK('nem dontetlen meccsek'!L176,'nem dontetlen meccsek'!L$2:L$217,0)/10)+1</f>
        <v>7</v>
      </c>
      <c r="M176" s="15">
        <f>INT(RANK('nem dontetlen meccsek'!M176,'nem dontetlen meccsek'!M$2:M$217,0)/10)+1</f>
        <v>9</v>
      </c>
      <c r="N176" s="15">
        <f>INT(RANK('nem dontetlen meccsek'!N176,'nem dontetlen meccsek'!N$2:N$217,0)/10)+1</f>
        <v>8</v>
      </c>
      <c r="O176" s="15">
        <f>INT(RANK('nem dontetlen meccsek'!O176,'nem dontetlen meccsek'!O$2:O$217,0)/10)+1</f>
        <v>8</v>
      </c>
      <c r="P176" s="15">
        <f>INT(RANK('nem dontetlen meccsek'!P176,'nem dontetlen meccsek'!P$2:P$217,0)/10)+1</f>
        <v>5</v>
      </c>
      <c r="Q176" s="15">
        <f>INT(RANK('nem dontetlen meccsek'!Q176,'nem dontetlen meccsek'!Q$2:Q$217,0)/10)+1</f>
        <v>13</v>
      </c>
      <c r="R176" s="15">
        <f>INT(RANK('nem dontetlen meccsek'!R176,'nem dontetlen meccsek'!R$2:R$217,0)/10)+1</f>
        <v>15</v>
      </c>
      <c r="S176" s="15">
        <f>INT(RANK('nem dontetlen meccsek'!S176,'nem dontetlen meccsek'!S$2:S$217,0)/10)+1</f>
        <v>8</v>
      </c>
      <c r="T176" s="15">
        <f>INT(RANK('nem dontetlen meccsek'!T176,'nem dontetlen meccsek'!T$2:T$217,0)/10)+1</f>
        <v>10</v>
      </c>
      <c r="U176" s="15">
        <f t="shared" si="36"/>
        <v>7</v>
      </c>
      <c r="V176" s="15">
        <f t="shared" si="37"/>
        <v>8</v>
      </c>
      <c r="W176" s="15">
        <f t="shared" si="38"/>
        <v>8</v>
      </c>
      <c r="X176" s="15">
        <f t="shared" si="39"/>
        <v>8</v>
      </c>
      <c r="Y176" s="15">
        <f t="shared" si="40"/>
        <v>5</v>
      </c>
      <c r="Z176" s="15">
        <f t="shared" si="41"/>
        <v>13</v>
      </c>
      <c r="AA176" s="15">
        <f t="shared" si="42"/>
        <v>16</v>
      </c>
      <c r="AB176" s="15">
        <f t="shared" si="43"/>
        <v>14</v>
      </c>
      <c r="AC176" s="15">
        <f t="shared" si="44"/>
        <v>15</v>
      </c>
      <c r="AD176" s="15">
        <f t="shared" si="45"/>
        <v>15</v>
      </c>
      <c r="AE176" s="15">
        <f t="shared" si="46"/>
        <v>18</v>
      </c>
      <c r="AF176" s="15">
        <f t="shared" si="47"/>
        <v>10</v>
      </c>
      <c r="AG176" s="15">
        <f t="shared" si="48"/>
        <v>8</v>
      </c>
      <c r="AH176" s="15">
        <f t="shared" si="49"/>
        <v>15</v>
      </c>
      <c r="AI176" s="15">
        <f t="shared" si="50"/>
        <v>12000</v>
      </c>
      <c r="AJ176" s="15">
        <f t="shared" si="35"/>
        <v>2</v>
      </c>
      <c r="AK176">
        <f>(szimulator!AE448-10000)/1000</f>
        <v>0.91860000000000042</v>
      </c>
      <c r="AL176" t="b">
        <f t="shared" si="51"/>
        <v>1</v>
      </c>
    </row>
    <row r="177" spans="1:38" x14ac:dyDescent="0.25">
      <c r="A177" t="s">
        <v>2</v>
      </c>
      <c r="B177" t="s">
        <v>7</v>
      </c>
      <c r="C177">
        <v>1</v>
      </c>
      <c r="D177">
        <v>2</v>
      </c>
      <c r="E177" t="s">
        <v>308</v>
      </c>
      <c r="F177" s="15">
        <f>INT(RANK('nem dontetlen meccsek'!F177,'nem dontetlen meccsek'!F$2:F$217,0)/10)+1</f>
        <v>20</v>
      </c>
      <c r="G177" s="15">
        <f>INT(RANK('nem dontetlen meccsek'!G177,'nem dontetlen meccsek'!G$2:G$217,0)/10)+1</f>
        <v>19</v>
      </c>
      <c r="H177" s="15">
        <f>INT(RANK('nem dontetlen meccsek'!H177,'nem dontetlen meccsek'!H$2:H$217,0)/10)+1</f>
        <v>19</v>
      </c>
      <c r="I177" s="15">
        <f>INT(RANK('nem dontetlen meccsek'!I177,'nem dontetlen meccsek'!I$2:I$217,0)/10)+1</f>
        <v>20</v>
      </c>
      <c r="J177" s="15">
        <f>INT(RANK('nem dontetlen meccsek'!J177,'nem dontetlen meccsek'!J$2:J$217,0)/10)+1</f>
        <v>19</v>
      </c>
      <c r="K177" s="15">
        <f>INT(RANK('nem dontetlen meccsek'!K177,'nem dontetlen meccsek'!K$2:K$217,0)/10)+1</f>
        <v>21</v>
      </c>
      <c r="L177" s="15">
        <f>INT(RANK('nem dontetlen meccsek'!L177,'nem dontetlen meccsek'!L$2:L$217,0)/10)+1</f>
        <v>3</v>
      </c>
      <c r="M177" s="15">
        <f>INT(RANK('nem dontetlen meccsek'!M177,'nem dontetlen meccsek'!M$2:M$217,0)/10)+1</f>
        <v>4</v>
      </c>
      <c r="N177" s="15">
        <f>INT(RANK('nem dontetlen meccsek'!N177,'nem dontetlen meccsek'!N$2:N$217,0)/10)+1</f>
        <v>3</v>
      </c>
      <c r="O177" s="15">
        <f>INT(RANK('nem dontetlen meccsek'!O177,'nem dontetlen meccsek'!O$2:O$217,0)/10)+1</f>
        <v>2</v>
      </c>
      <c r="P177" s="15">
        <f>INT(RANK('nem dontetlen meccsek'!P177,'nem dontetlen meccsek'!P$2:P$217,0)/10)+1</f>
        <v>4</v>
      </c>
      <c r="Q177" s="15">
        <f>INT(RANK('nem dontetlen meccsek'!Q177,'nem dontetlen meccsek'!Q$2:Q$217,0)/10)+1</f>
        <v>3</v>
      </c>
      <c r="R177" s="15">
        <f>INT(RANK('nem dontetlen meccsek'!R177,'nem dontetlen meccsek'!R$2:R$217,0)/10)+1</f>
        <v>21</v>
      </c>
      <c r="S177" s="15">
        <f>INT(RANK('nem dontetlen meccsek'!S177,'nem dontetlen meccsek'!S$2:S$217,0)/10)+1</f>
        <v>3</v>
      </c>
      <c r="T177" s="15">
        <f>INT(RANK('nem dontetlen meccsek'!T177,'nem dontetlen meccsek'!T$2:T$217,0)/10)+1</f>
        <v>21</v>
      </c>
      <c r="U177" s="15">
        <f t="shared" si="36"/>
        <v>3</v>
      </c>
      <c r="V177" s="15">
        <f t="shared" si="37"/>
        <v>4</v>
      </c>
      <c r="W177" s="15">
        <f t="shared" si="38"/>
        <v>4</v>
      </c>
      <c r="X177" s="15">
        <f t="shared" si="39"/>
        <v>3</v>
      </c>
      <c r="Y177" s="15">
        <f t="shared" si="40"/>
        <v>4</v>
      </c>
      <c r="Z177" s="15">
        <f t="shared" si="41"/>
        <v>2</v>
      </c>
      <c r="AA177" s="15">
        <f t="shared" si="42"/>
        <v>20</v>
      </c>
      <c r="AB177" s="15">
        <f t="shared" si="43"/>
        <v>19</v>
      </c>
      <c r="AC177" s="15">
        <f t="shared" si="44"/>
        <v>20</v>
      </c>
      <c r="AD177" s="15">
        <f t="shared" si="45"/>
        <v>21</v>
      </c>
      <c r="AE177" s="15">
        <f t="shared" si="46"/>
        <v>19</v>
      </c>
      <c r="AF177" s="15">
        <f t="shared" si="47"/>
        <v>20</v>
      </c>
      <c r="AG177" s="15">
        <f t="shared" si="48"/>
        <v>2</v>
      </c>
      <c r="AH177" s="15">
        <f t="shared" si="49"/>
        <v>20</v>
      </c>
      <c r="AI177" s="15">
        <f t="shared" si="50"/>
        <v>9000</v>
      </c>
      <c r="AJ177" s="15">
        <f t="shared" si="35"/>
        <v>-1</v>
      </c>
      <c r="AK177">
        <f>(szimulator!AE449-10000)/1000</f>
        <v>-1.2999999999992724E-3</v>
      </c>
      <c r="AL177" t="b">
        <f t="shared" si="51"/>
        <v>1</v>
      </c>
    </row>
    <row r="178" spans="1:38" x14ac:dyDescent="0.25">
      <c r="A178" t="s">
        <v>14</v>
      </c>
      <c r="B178" t="s">
        <v>34</v>
      </c>
      <c r="C178">
        <v>2</v>
      </c>
      <c r="D178">
        <v>1</v>
      </c>
      <c r="E178" t="s">
        <v>309</v>
      </c>
      <c r="F178" s="15">
        <f>INT(RANK('nem dontetlen meccsek'!F178,'nem dontetlen meccsek'!F$2:F$217,0)/10)+1</f>
        <v>8</v>
      </c>
      <c r="G178" s="15">
        <f>INT(RANK('nem dontetlen meccsek'!G178,'nem dontetlen meccsek'!G$2:G$217,0)/10)+1</f>
        <v>4</v>
      </c>
      <c r="H178" s="15">
        <f>INT(RANK('nem dontetlen meccsek'!H178,'nem dontetlen meccsek'!H$2:H$217,0)/10)+1</f>
        <v>9</v>
      </c>
      <c r="I178" s="15">
        <f>INT(RANK('nem dontetlen meccsek'!I178,'nem dontetlen meccsek'!I$2:I$217,0)/10)+1</f>
        <v>6</v>
      </c>
      <c r="J178" s="15">
        <f>INT(RANK('nem dontetlen meccsek'!J178,'nem dontetlen meccsek'!J$2:J$217,0)/10)+1</f>
        <v>10</v>
      </c>
      <c r="K178" s="15">
        <f>INT(RANK('nem dontetlen meccsek'!K178,'nem dontetlen meccsek'!K$2:K$217,0)/10)+1</f>
        <v>9</v>
      </c>
      <c r="L178" s="15">
        <f>INT(RANK('nem dontetlen meccsek'!L178,'nem dontetlen meccsek'!L$2:L$217,0)/10)+1</f>
        <v>15</v>
      </c>
      <c r="M178" s="15">
        <f>INT(RANK('nem dontetlen meccsek'!M178,'nem dontetlen meccsek'!M$2:M$217,0)/10)+1</f>
        <v>19</v>
      </c>
      <c r="N178" s="15">
        <f>INT(RANK('nem dontetlen meccsek'!N178,'nem dontetlen meccsek'!N$2:N$217,0)/10)+1</f>
        <v>14</v>
      </c>
      <c r="O178" s="15">
        <f>INT(RANK('nem dontetlen meccsek'!O178,'nem dontetlen meccsek'!O$2:O$217,0)/10)+1</f>
        <v>17</v>
      </c>
      <c r="P178" s="15">
        <f>INT(RANK('nem dontetlen meccsek'!P178,'nem dontetlen meccsek'!P$2:P$217,0)/10)+1</f>
        <v>13</v>
      </c>
      <c r="Q178" s="15">
        <f>INT(RANK('nem dontetlen meccsek'!Q178,'nem dontetlen meccsek'!Q$2:Q$217,0)/10)+1</f>
        <v>14</v>
      </c>
      <c r="R178" s="15">
        <f>INT(RANK('nem dontetlen meccsek'!R178,'nem dontetlen meccsek'!R$2:R$217,0)/10)+1</f>
        <v>7</v>
      </c>
      <c r="S178" s="15">
        <f>INT(RANK('nem dontetlen meccsek'!S178,'nem dontetlen meccsek'!S$2:S$217,0)/10)+1</f>
        <v>17</v>
      </c>
      <c r="T178" s="15">
        <f>INT(RANK('nem dontetlen meccsek'!T178,'nem dontetlen meccsek'!T$2:T$217,0)/10)+1</f>
        <v>11</v>
      </c>
      <c r="U178" s="15">
        <f t="shared" si="36"/>
        <v>15</v>
      </c>
      <c r="V178" s="15">
        <f t="shared" si="37"/>
        <v>19</v>
      </c>
      <c r="W178" s="15">
        <f t="shared" si="38"/>
        <v>14</v>
      </c>
      <c r="X178" s="15">
        <f t="shared" si="39"/>
        <v>17</v>
      </c>
      <c r="Y178" s="15">
        <f t="shared" si="40"/>
        <v>13</v>
      </c>
      <c r="Z178" s="15">
        <f t="shared" si="41"/>
        <v>14</v>
      </c>
      <c r="AA178" s="15">
        <f t="shared" si="42"/>
        <v>8</v>
      </c>
      <c r="AB178" s="15">
        <f t="shared" si="43"/>
        <v>4</v>
      </c>
      <c r="AC178" s="15">
        <f t="shared" si="44"/>
        <v>9</v>
      </c>
      <c r="AD178" s="15">
        <f t="shared" si="45"/>
        <v>6</v>
      </c>
      <c r="AE178" s="15">
        <f t="shared" si="46"/>
        <v>10</v>
      </c>
      <c r="AF178" s="15">
        <f t="shared" si="47"/>
        <v>9</v>
      </c>
      <c r="AG178" s="15">
        <f t="shared" si="48"/>
        <v>16</v>
      </c>
      <c r="AH178" s="15">
        <f t="shared" si="49"/>
        <v>6</v>
      </c>
      <c r="AI178" s="15">
        <f t="shared" si="50"/>
        <v>11000</v>
      </c>
      <c r="AJ178" s="15">
        <f t="shared" si="35"/>
        <v>1</v>
      </c>
      <c r="AK178">
        <f>(szimulator!AE450-10000)/1000</f>
        <v>0.70660000000000034</v>
      </c>
      <c r="AL178" t="b">
        <f t="shared" si="51"/>
        <v>1</v>
      </c>
    </row>
    <row r="179" spans="1:38" x14ac:dyDescent="0.25">
      <c r="A179" t="s">
        <v>32</v>
      </c>
      <c r="B179" t="s">
        <v>13</v>
      </c>
      <c r="C179">
        <v>1</v>
      </c>
      <c r="D179">
        <v>3</v>
      </c>
      <c r="E179" t="s">
        <v>308</v>
      </c>
      <c r="F179" s="15">
        <f>INT(RANK('nem dontetlen meccsek'!F179,'nem dontetlen meccsek'!F$2:F$217,0)/10)+1</f>
        <v>13</v>
      </c>
      <c r="G179" s="15">
        <f>INT(RANK('nem dontetlen meccsek'!G179,'nem dontetlen meccsek'!G$2:G$217,0)/10)+1</f>
        <v>12</v>
      </c>
      <c r="H179" s="15">
        <f>INT(RANK('nem dontetlen meccsek'!H179,'nem dontetlen meccsek'!H$2:H$217,0)/10)+1</f>
        <v>12</v>
      </c>
      <c r="I179" s="15">
        <f>INT(RANK('nem dontetlen meccsek'!I179,'nem dontetlen meccsek'!I$2:I$217,0)/10)+1</f>
        <v>15</v>
      </c>
      <c r="J179" s="15">
        <f>INT(RANK('nem dontetlen meccsek'!J179,'nem dontetlen meccsek'!J$2:J$217,0)/10)+1</f>
        <v>12</v>
      </c>
      <c r="K179" s="15">
        <f>INT(RANK('nem dontetlen meccsek'!K179,'nem dontetlen meccsek'!K$2:K$217,0)/10)+1</f>
        <v>14</v>
      </c>
      <c r="L179" s="15">
        <f>INT(RANK('nem dontetlen meccsek'!L179,'nem dontetlen meccsek'!L$2:L$217,0)/10)+1</f>
        <v>10</v>
      </c>
      <c r="M179" s="15">
        <f>INT(RANK('nem dontetlen meccsek'!M179,'nem dontetlen meccsek'!M$2:M$217,0)/10)+1</f>
        <v>12</v>
      </c>
      <c r="N179" s="15">
        <f>INT(RANK('nem dontetlen meccsek'!N179,'nem dontetlen meccsek'!N$2:N$217,0)/10)+1</f>
        <v>10</v>
      </c>
      <c r="O179" s="15">
        <f>INT(RANK('nem dontetlen meccsek'!O179,'nem dontetlen meccsek'!O$2:O$217,0)/10)+1</f>
        <v>8</v>
      </c>
      <c r="P179" s="15">
        <f>INT(RANK('nem dontetlen meccsek'!P179,'nem dontetlen meccsek'!P$2:P$217,0)/10)+1</f>
        <v>10</v>
      </c>
      <c r="Q179" s="15">
        <f>INT(RANK('nem dontetlen meccsek'!Q179,'nem dontetlen meccsek'!Q$2:Q$217,0)/10)+1</f>
        <v>10</v>
      </c>
      <c r="R179" s="15">
        <f>INT(RANK('nem dontetlen meccsek'!R179,'nem dontetlen meccsek'!R$2:R$217,0)/10)+1</f>
        <v>14</v>
      </c>
      <c r="S179" s="15">
        <f>INT(RANK('nem dontetlen meccsek'!S179,'nem dontetlen meccsek'!S$2:S$217,0)/10)+1</f>
        <v>10</v>
      </c>
      <c r="T179" s="15">
        <f>INT(RANK('nem dontetlen meccsek'!T179,'nem dontetlen meccsek'!T$2:T$217,0)/10)+1</f>
        <v>17</v>
      </c>
      <c r="U179" s="15">
        <f t="shared" si="36"/>
        <v>10</v>
      </c>
      <c r="V179" s="15">
        <f t="shared" si="37"/>
        <v>11</v>
      </c>
      <c r="W179" s="15">
        <f t="shared" si="38"/>
        <v>11</v>
      </c>
      <c r="X179" s="15">
        <f t="shared" si="39"/>
        <v>8</v>
      </c>
      <c r="Y179" s="15">
        <f t="shared" si="40"/>
        <v>11</v>
      </c>
      <c r="Z179" s="15">
        <f t="shared" si="41"/>
        <v>9</v>
      </c>
      <c r="AA179" s="15">
        <f t="shared" si="42"/>
        <v>13</v>
      </c>
      <c r="AB179" s="15">
        <f t="shared" si="43"/>
        <v>11</v>
      </c>
      <c r="AC179" s="15">
        <f t="shared" si="44"/>
        <v>13</v>
      </c>
      <c r="AD179" s="15">
        <f t="shared" si="45"/>
        <v>15</v>
      </c>
      <c r="AE179" s="15">
        <f t="shared" si="46"/>
        <v>13</v>
      </c>
      <c r="AF179" s="15">
        <f t="shared" si="47"/>
        <v>13</v>
      </c>
      <c r="AG179" s="15">
        <f t="shared" si="48"/>
        <v>9</v>
      </c>
      <c r="AH179" s="15">
        <f t="shared" si="49"/>
        <v>13</v>
      </c>
      <c r="AI179" s="15">
        <f t="shared" si="50"/>
        <v>8000</v>
      </c>
      <c r="AJ179" s="15">
        <f t="shared" si="35"/>
        <v>-2</v>
      </c>
      <c r="AK179">
        <f>(szimulator!AE451-10000)/1000</f>
        <v>0.51370000000000071</v>
      </c>
      <c r="AL179" t="b">
        <f t="shared" si="51"/>
        <v>0</v>
      </c>
    </row>
    <row r="180" spans="1:38" x14ac:dyDescent="0.25">
      <c r="A180" t="s">
        <v>33</v>
      </c>
      <c r="B180" t="s">
        <v>9</v>
      </c>
      <c r="C180">
        <v>3</v>
      </c>
      <c r="D180">
        <v>0</v>
      </c>
      <c r="E180" t="s">
        <v>309</v>
      </c>
      <c r="F180" s="15">
        <f>INT(RANK('nem dontetlen meccsek'!F180,'nem dontetlen meccsek'!F$2:F$217,0)/10)+1</f>
        <v>11</v>
      </c>
      <c r="G180" s="15">
        <f>INT(RANK('nem dontetlen meccsek'!G180,'nem dontetlen meccsek'!G$2:G$217,0)/10)+1</f>
        <v>2</v>
      </c>
      <c r="H180" s="15">
        <f>INT(RANK('nem dontetlen meccsek'!H180,'nem dontetlen meccsek'!H$2:H$217,0)/10)+1</f>
        <v>2</v>
      </c>
      <c r="I180" s="15">
        <f>INT(RANK('nem dontetlen meccsek'!I180,'nem dontetlen meccsek'!I$2:I$217,0)/10)+1</f>
        <v>5</v>
      </c>
      <c r="J180" s="15">
        <f>INT(RANK('nem dontetlen meccsek'!J180,'nem dontetlen meccsek'!J$2:J$217,0)/10)+1</f>
        <v>2</v>
      </c>
      <c r="K180" s="15">
        <f>INT(RANK('nem dontetlen meccsek'!K180,'nem dontetlen meccsek'!K$2:K$217,0)/10)+1</f>
        <v>5</v>
      </c>
      <c r="L180" s="15">
        <f>INT(RANK('nem dontetlen meccsek'!L180,'nem dontetlen meccsek'!L$2:L$217,0)/10)+1</f>
        <v>11</v>
      </c>
      <c r="M180" s="15">
        <f>INT(RANK('nem dontetlen meccsek'!M180,'nem dontetlen meccsek'!M$2:M$217,0)/10)+1</f>
        <v>22</v>
      </c>
      <c r="N180" s="15">
        <f>INT(RANK('nem dontetlen meccsek'!N180,'nem dontetlen meccsek'!N$2:N$217,0)/10)+1</f>
        <v>21</v>
      </c>
      <c r="O180" s="15">
        <f>INT(RANK('nem dontetlen meccsek'!O180,'nem dontetlen meccsek'!O$2:O$217,0)/10)+1</f>
        <v>18</v>
      </c>
      <c r="P180" s="15">
        <f>INT(RANK('nem dontetlen meccsek'!P180,'nem dontetlen meccsek'!P$2:P$217,0)/10)+1</f>
        <v>21</v>
      </c>
      <c r="Q180" s="15">
        <f>INT(RANK('nem dontetlen meccsek'!Q180,'nem dontetlen meccsek'!Q$2:Q$217,0)/10)+1</f>
        <v>18</v>
      </c>
      <c r="R180" s="15">
        <f>INT(RANK('nem dontetlen meccsek'!R180,'nem dontetlen meccsek'!R$2:R$217,0)/10)+1</f>
        <v>3</v>
      </c>
      <c r="S180" s="15">
        <f>INT(RANK('nem dontetlen meccsek'!S180,'nem dontetlen meccsek'!S$2:S$217,0)/10)+1</f>
        <v>19</v>
      </c>
      <c r="T180" s="15">
        <f>INT(RANK('nem dontetlen meccsek'!T180,'nem dontetlen meccsek'!T$2:T$217,0)/10)+1</f>
        <v>5</v>
      </c>
      <c r="U180" s="15">
        <f t="shared" si="36"/>
        <v>12</v>
      </c>
      <c r="V180" s="15">
        <f t="shared" si="37"/>
        <v>21</v>
      </c>
      <c r="W180" s="15">
        <f t="shared" si="38"/>
        <v>21</v>
      </c>
      <c r="X180" s="15">
        <f t="shared" si="39"/>
        <v>18</v>
      </c>
      <c r="Y180" s="15">
        <f t="shared" si="40"/>
        <v>21</v>
      </c>
      <c r="Z180" s="15">
        <f t="shared" si="41"/>
        <v>18</v>
      </c>
      <c r="AA180" s="15">
        <f t="shared" si="42"/>
        <v>12</v>
      </c>
      <c r="AB180" s="15">
        <f t="shared" si="43"/>
        <v>1</v>
      </c>
      <c r="AC180" s="15">
        <f t="shared" si="44"/>
        <v>2</v>
      </c>
      <c r="AD180" s="15">
        <f t="shared" si="45"/>
        <v>5</v>
      </c>
      <c r="AE180" s="15">
        <f t="shared" si="46"/>
        <v>2</v>
      </c>
      <c r="AF180" s="15">
        <f t="shared" si="47"/>
        <v>5</v>
      </c>
      <c r="AG180" s="15">
        <f t="shared" si="48"/>
        <v>20</v>
      </c>
      <c r="AH180" s="15">
        <f t="shared" si="49"/>
        <v>4</v>
      </c>
      <c r="AI180" s="15">
        <f t="shared" si="50"/>
        <v>13000</v>
      </c>
      <c r="AJ180" s="15">
        <f t="shared" si="35"/>
        <v>3</v>
      </c>
      <c r="AK180">
        <f>(szimulator!AE452-10000)/1000</f>
        <v>1.9987000000000008</v>
      </c>
      <c r="AL180" t="b">
        <f t="shared" si="51"/>
        <v>1</v>
      </c>
    </row>
    <row r="181" spans="1:38" x14ac:dyDescent="0.25">
      <c r="A181" t="s">
        <v>13</v>
      </c>
      <c r="B181" t="s">
        <v>35</v>
      </c>
      <c r="C181">
        <v>2</v>
      </c>
      <c r="D181">
        <v>1</v>
      </c>
      <c r="E181" t="s">
        <v>309</v>
      </c>
      <c r="F181" s="15">
        <f>INT(RANK('nem dontetlen meccsek'!F181,'nem dontetlen meccsek'!F$2:F$217,0)/10)+1</f>
        <v>1</v>
      </c>
      <c r="G181" s="15">
        <f>INT(RANK('nem dontetlen meccsek'!G181,'nem dontetlen meccsek'!G$2:G$217,0)/10)+1</f>
        <v>11</v>
      </c>
      <c r="H181" s="15">
        <f>INT(RANK('nem dontetlen meccsek'!H181,'nem dontetlen meccsek'!H$2:H$217,0)/10)+1</f>
        <v>2</v>
      </c>
      <c r="I181" s="15">
        <f>INT(RANK('nem dontetlen meccsek'!I181,'nem dontetlen meccsek'!I$2:I$217,0)/10)+1</f>
        <v>1</v>
      </c>
      <c r="J181" s="15">
        <f>INT(RANK('nem dontetlen meccsek'!J181,'nem dontetlen meccsek'!J$2:J$217,0)/10)+1</f>
        <v>1</v>
      </c>
      <c r="K181" s="15">
        <f>INT(RANK('nem dontetlen meccsek'!K181,'nem dontetlen meccsek'!K$2:K$217,0)/10)+1</f>
        <v>7</v>
      </c>
      <c r="L181" s="15">
        <f>INT(RANK('nem dontetlen meccsek'!L181,'nem dontetlen meccsek'!L$2:L$217,0)/10)+1</f>
        <v>22</v>
      </c>
      <c r="M181" s="15">
        <f>INT(RANK('nem dontetlen meccsek'!M181,'nem dontetlen meccsek'!M$2:M$217,0)/10)+1</f>
        <v>13</v>
      </c>
      <c r="N181" s="15">
        <f>INT(RANK('nem dontetlen meccsek'!N181,'nem dontetlen meccsek'!N$2:N$217,0)/10)+1</f>
        <v>21</v>
      </c>
      <c r="O181" s="15">
        <f>INT(RANK('nem dontetlen meccsek'!O181,'nem dontetlen meccsek'!O$2:O$217,0)/10)+1</f>
        <v>21</v>
      </c>
      <c r="P181" s="15">
        <f>INT(RANK('nem dontetlen meccsek'!P181,'nem dontetlen meccsek'!P$2:P$217,0)/10)+1</f>
        <v>21</v>
      </c>
      <c r="Q181" s="15">
        <f>INT(RANK('nem dontetlen meccsek'!Q181,'nem dontetlen meccsek'!Q$2:Q$217,0)/10)+1</f>
        <v>16</v>
      </c>
      <c r="R181" s="15">
        <f>INT(RANK('nem dontetlen meccsek'!R181,'nem dontetlen meccsek'!R$2:R$217,0)/10)+1</f>
        <v>2</v>
      </c>
      <c r="S181" s="15">
        <f>INT(RANK('nem dontetlen meccsek'!S181,'nem dontetlen meccsek'!S$2:S$217,0)/10)+1</f>
        <v>20</v>
      </c>
      <c r="T181" s="15">
        <f>INT(RANK('nem dontetlen meccsek'!T181,'nem dontetlen meccsek'!T$2:T$217,0)/10)+1</f>
        <v>2</v>
      </c>
      <c r="U181" s="15">
        <f t="shared" si="36"/>
        <v>22</v>
      </c>
      <c r="V181" s="15">
        <f t="shared" si="37"/>
        <v>12</v>
      </c>
      <c r="W181" s="15">
        <f t="shared" si="38"/>
        <v>21</v>
      </c>
      <c r="X181" s="15">
        <f t="shared" si="39"/>
        <v>22</v>
      </c>
      <c r="Y181" s="15">
        <f t="shared" si="40"/>
        <v>22</v>
      </c>
      <c r="Z181" s="15">
        <f t="shared" si="41"/>
        <v>16</v>
      </c>
      <c r="AA181" s="15">
        <f t="shared" si="42"/>
        <v>1</v>
      </c>
      <c r="AB181" s="15">
        <f t="shared" si="43"/>
        <v>10</v>
      </c>
      <c r="AC181" s="15">
        <f t="shared" si="44"/>
        <v>2</v>
      </c>
      <c r="AD181" s="15">
        <f t="shared" si="45"/>
        <v>2</v>
      </c>
      <c r="AE181" s="15">
        <f t="shared" si="46"/>
        <v>2</v>
      </c>
      <c r="AF181" s="15">
        <f t="shared" si="47"/>
        <v>7</v>
      </c>
      <c r="AG181" s="15">
        <f t="shared" si="48"/>
        <v>21</v>
      </c>
      <c r="AH181" s="15">
        <f t="shared" si="49"/>
        <v>3</v>
      </c>
      <c r="AI181" s="15">
        <f t="shared" si="50"/>
        <v>11000</v>
      </c>
      <c r="AJ181" s="15">
        <f t="shared" si="35"/>
        <v>1</v>
      </c>
      <c r="AK181">
        <f>(szimulator!AE453-10000)/1000</f>
        <v>1.9758999999999995</v>
      </c>
      <c r="AL181" t="b">
        <f t="shared" si="51"/>
        <v>1</v>
      </c>
    </row>
    <row r="182" spans="1:38" x14ac:dyDescent="0.25">
      <c r="A182" t="s">
        <v>3</v>
      </c>
      <c r="B182" t="s">
        <v>2</v>
      </c>
      <c r="C182">
        <v>0</v>
      </c>
      <c r="D182">
        <v>1</v>
      </c>
      <c r="E182" t="s">
        <v>308</v>
      </c>
      <c r="F182" s="15">
        <f>INT(RANK('nem dontetlen meccsek'!F182,'nem dontetlen meccsek'!F$2:F$217,0)/10)+1</f>
        <v>12</v>
      </c>
      <c r="G182" s="15">
        <f>INT(RANK('nem dontetlen meccsek'!G182,'nem dontetlen meccsek'!G$2:G$217,0)/10)+1</f>
        <v>16</v>
      </c>
      <c r="H182" s="15">
        <f>INT(RANK('nem dontetlen meccsek'!H182,'nem dontetlen meccsek'!H$2:H$217,0)/10)+1</f>
        <v>15</v>
      </c>
      <c r="I182" s="15">
        <f>INT(RANK('nem dontetlen meccsek'!I182,'nem dontetlen meccsek'!I$2:I$217,0)/10)+1</f>
        <v>14</v>
      </c>
      <c r="J182" s="15">
        <f>INT(RANK('nem dontetlen meccsek'!J182,'nem dontetlen meccsek'!J$2:J$217,0)/10)+1</f>
        <v>16</v>
      </c>
      <c r="K182" s="15">
        <f>INT(RANK('nem dontetlen meccsek'!K182,'nem dontetlen meccsek'!K$2:K$217,0)/10)+1</f>
        <v>12</v>
      </c>
      <c r="L182" s="15">
        <f>INT(RANK('nem dontetlen meccsek'!L182,'nem dontetlen meccsek'!L$2:L$217,0)/10)+1</f>
        <v>10</v>
      </c>
      <c r="M182" s="15">
        <f>INT(RANK('nem dontetlen meccsek'!M182,'nem dontetlen meccsek'!M$2:M$217,0)/10)+1</f>
        <v>8</v>
      </c>
      <c r="N182" s="15">
        <f>INT(RANK('nem dontetlen meccsek'!N182,'nem dontetlen meccsek'!N$2:N$217,0)/10)+1</f>
        <v>8</v>
      </c>
      <c r="O182" s="15">
        <f>INT(RANK('nem dontetlen meccsek'!O182,'nem dontetlen meccsek'!O$2:O$217,0)/10)+1</f>
        <v>9</v>
      </c>
      <c r="P182" s="15">
        <f>INT(RANK('nem dontetlen meccsek'!P182,'nem dontetlen meccsek'!P$2:P$217,0)/10)+1</f>
        <v>6</v>
      </c>
      <c r="Q182" s="15">
        <f>INT(RANK('nem dontetlen meccsek'!Q182,'nem dontetlen meccsek'!Q$2:Q$217,0)/10)+1</f>
        <v>12</v>
      </c>
      <c r="R182" s="15">
        <f>INT(RANK('nem dontetlen meccsek'!R182,'nem dontetlen meccsek'!R$2:R$217,0)/10)+1</f>
        <v>14</v>
      </c>
      <c r="S182" s="15">
        <f>INT(RANK('nem dontetlen meccsek'!S182,'nem dontetlen meccsek'!S$2:S$217,0)/10)+1</f>
        <v>9</v>
      </c>
      <c r="T182" s="15">
        <f>INT(RANK('nem dontetlen meccsek'!T182,'nem dontetlen meccsek'!T$2:T$217,0)/10)+1</f>
        <v>14</v>
      </c>
      <c r="U182" s="15">
        <f t="shared" si="36"/>
        <v>11</v>
      </c>
      <c r="V182" s="15">
        <f t="shared" si="37"/>
        <v>7</v>
      </c>
      <c r="W182" s="15">
        <f t="shared" si="38"/>
        <v>8</v>
      </c>
      <c r="X182" s="15">
        <f t="shared" si="39"/>
        <v>9</v>
      </c>
      <c r="Y182" s="15">
        <f t="shared" si="40"/>
        <v>7</v>
      </c>
      <c r="Z182" s="15">
        <f t="shared" si="41"/>
        <v>11</v>
      </c>
      <c r="AA182" s="15">
        <f t="shared" si="42"/>
        <v>13</v>
      </c>
      <c r="AB182" s="15">
        <f t="shared" si="43"/>
        <v>15</v>
      </c>
      <c r="AC182" s="15">
        <f t="shared" si="44"/>
        <v>15</v>
      </c>
      <c r="AD182" s="15">
        <f t="shared" si="45"/>
        <v>14</v>
      </c>
      <c r="AE182" s="15">
        <f t="shared" si="46"/>
        <v>17</v>
      </c>
      <c r="AF182" s="15">
        <f t="shared" si="47"/>
        <v>11</v>
      </c>
      <c r="AG182" s="15">
        <f t="shared" si="48"/>
        <v>9</v>
      </c>
      <c r="AH182" s="15">
        <f t="shared" si="49"/>
        <v>14</v>
      </c>
      <c r="AI182" s="15">
        <f t="shared" si="50"/>
        <v>9000</v>
      </c>
      <c r="AJ182" s="15">
        <f t="shared" si="35"/>
        <v>-1</v>
      </c>
      <c r="AK182">
        <f>(szimulator!AE454-10000)/1000</f>
        <v>0.91860000000000042</v>
      </c>
      <c r="AL182" t="b">
        <f t="shared" si="51"/>
        <v>0</v>
      </c>
    </row>
    <row r="183" spans="1:38" x14ac:dyDescent="0.25">
      <c r="A183" t="s">
        <v>12</v>
      </c>
      <c r="B183" t="s">
        <v>14</v>
      </c>
      <c r="C183">
        <v>1</v>
      </c>
      <c r="D183">
        <v>0</v>
      </c>
      <c r="E183" t="s">
        <v>309</v>
      </c>
      <c r="F183" s="15">
        <f>INT(RANK('nem dontetlen meccsek'!F183,'nem dontetlen meccsek'!F$2:F$217,0)/10)+1</f>
        <v>5</v>
      </c>
      <c r="G183" s="15">
        <f>INT(RANK('nem dontetlen meccsek'!G183,'nem dontetlen meccsek'!G$2:G$217,0)/10)+1</f>
        <v>9</v>
      </c>
      <c r="H183" s="15">
        <f>INT(RANK('nem dontetlen meccsek'!H183,'nem dontetlen meccsek'!H$2:H$217,0)/10)+1</f>
        <v>9</v>
      </c>
      <c r="I183" s="15">
        <f>INT(RANK('nem dontetlen meccsek'!I183,'nem dontetlen meccsek'!I$2:I$217,0)/10)+1</f>
        <v>7</v>
      </c>
      <c r="J183" s="15">
        <f>INT(RANK('nem dontetlen meccsek'!J183,'nem dontetlen meccsek'!J$2:J$217,0)/10)+1</f>
        <v>9</v>
      </c>
      <c r="K183" s="15">
        <f>INT(RANK('nem dontetlen meccsek'!K183,'nem dontetlen meccsek'!K$2:K$217,0)/10)+1</f>
        <v>8</v>
      </c>
      <c r="L183" s="15">
        <f>INT(RANK('nem dontetlen meccsek'!L183,'nem dontetlen meccsek'!L$2:L$217,0)/10)+1</f>
        <v>18</v>
      </c>
      <c r="M183" s="15">
        <f>INT(RANK('nem dontetlen meccsek'!M183,'nem dontetlen meccsek'!M$2:M$217,0)/10)+1</f>
        <v>14</v>
      </c>
      <c r="N183" s="15">
        <f>INT(RANK('nem dontetlen meccsek'!N183,'nem dontetlen meccsek'!N$2:N$217,0)/10)+1</f>
        <v>14</v>
      </c>
      <c r="O183" s="15">
        <f>INT(RANK('nem dontetlen meccsek'!O183,'nem dontetlen meccsek'!O$2:O$217,0)/10)+1</f>
        <v>16</v>
      </c>
      <c r="P183" s="15">
        <f>INT(RANK('nem dontetlen meccsek'!P183,'nem dontetlen meccsek'!P$2:P$217,0)/10)+1</f>
        <v>13</v>
      </c>
      <c r="Q183" s="15">
        <f>INT(RANK('nem dontetlen meccsek'!Q183,'nem dontetlen meccsek'!Q$2:Q$217,0)/10)+1</f>
        <v>15</v>
      </c>
      <c r="R183" s="15">
        <f>INT(RANK('nem dontetlen meccsek'!R183,'nem dontetlen meccsek'!R$2:R$217,0)/10)+1</f>
        <v>8</v>
      </c>
      <c r="S183" s="15">
        <f>INT(RANK('nem dontetlen meccsek'!S183,'nem dontetlen meccsek'!S$2:S$217,0)/10)+1</f>
        <v>16</v>
      </c>
      <c r="T183" s="15">
        <f>INT(RANK('nem dontetlen meccsek'!T183,'nem dontetlen meccsek'!T$2:T$217,0)/10)+1</f>
        <v>10</v>
      </c>
      <c r="U183" s="15">
        <f t="shared" si="36"/>
        <v>18</v>
      </c>
      <c r="V183" s="15">
        <f t="shared" si="37"/>
        <v>14</v>
      </c>
      <c r="W183" s="15">
        <f t="shared" si="38"/>
        <v>14</v>
      </c>
      <c r="X183" s="15">
        <f t="shared" si="39"/>
        <v>16</v>
      </c>
      <c r="Y183" s="15">
        <f t="shared" si="40"/>
        <v>14</v>
      </c>
      <c r="Z183" s="15">
        <f t="shared" si="41"/>
        <v>15</v>
      </c>
      <c r="AA183" s="15">
        <f t="shared" si="42"/>
        <v>5</v>
      </c>
      <c r="AB183" s="15">
        <f t="shared" si="43"/>
        <v>9</v>
      </c>
      <c r="AC183" s="15">
        <f t="shared" si="44"/>
        <v>9</v>
      </c>
      <c r="AD183" s="15">
        <f t="shared" si="45"/>
        <v>7</v>
      </c>
      <c r="AE183" s="15">
        <f t="shared" si="46"/>
        <v>10</v>
      </c>
      <c r="AF183" s="15">
        <f t="shared" si="47"/>
        <v>8</v>
      </c>
      <c r="AG183" s="15">
        <f t="shared" si="48"/>
        <v>15</v>
      </c>
      <c r="AH183" s="15">
        <f t="shared" si="49"/>
        <v>7</v>
      </c>
      <c r="AI183" s="15">
        <f t="shared" si="50"/>
        <v>11000</v>
      </c>
      <c r="AJ183" s="15">
        <f t="shared" si="35"/>
        <v>1</v>
      </c>
      <c r="AK183">
        <f>(szimulator!AE455-10000)/1000</f>
        <v>0.43460000000000037</v>
      </c>
      <c r="AL183" t="b">
        <f t="shared" si="51"/>
        <v>1</v>
      </c>
    </row>
    <row r="184" spans="1:38" x14ac:dyDescent="0.25">
      <c r="A184" t="s">
        <v>32</v>
      </c>
      <c r="B184" t="s">
        <v>33</v>
      </c>
      <c r="C184">
        <v>1</v>
      </c>
      <c r="D184">
        <v>0</v>
      </c>
      <c r="E184" t="s">
        <v>309</v>
      </c>
      <c r="F184" s="15">
        <f>INT(RANK('nem dontetlen meccsek'!F184,'nem dontetlen meccsek'!F$2:F$217,0)/10)+1</f>
        <v>4</v>
      </c>
      <c r="G184" s="15">
        <f>INT(RANK('nem dontetlen meccsek'!G184,'nem dontetlen meccsek'!G$2:G$217,0)/10)+1</f>
        <v>17</v>
      </c>
      <c r="H184" s="15">
        <f>INT(RANK('nem dontetlen meccsek'!H184,'nem dontetlen meccsek'!H$2:H$217,0)/10)+1</f>
        <v>9</v>
      </c>
      <c r="I184" s="15">
        <f>INT(RANK('nem dontetlen meccsek'!I184,'nem dontetlen meccsek'!I$2:I$217,0)/10)+1</f>
        <v>10</v>
      </c>
      <c r="J184" s="15">
        <f>INT(RANK('nem dontetlen meccsek'!J184,'nem dontetlen meccsek'!J$2:J$217,0)/10)+1</f>
        <v>7</v>
      </c>
      <c r="K184" s="15">
        <f>INT(RANK('nem dontetlen meccsek'!K184,'nem dontetlen meccsek'!K$2:K$217,0)/10)+1</f>
        <v>14</v>
      </c>
      <c r="L184" s="15">
        <f>INT(RANK('nem dontetlen meccsek'!L184,'nem dontetlen meccsek'!L$2:L$217,0)/10)+1</f>
        <v>18</v>
      </c>
      <c r="M184" s="15">
        <f>INT(RANK('nem dontetlen meccsek'!M184,'nem dontetlen meccsek'!M$2:M$217,0)/10)+1</f>
        <v>7</v>
      </c>
      <c r="N184" s="15">
        <f>INT(RANK('nem dontetlen meccsek'!N184,'nem dontetlen meccsek'!N$2:N$217,0)/10)+1</f>
        <v>14</v>
      </c>
      <c r="O184" s="15">
        <f>INT(RANK('nem dontetlen meccsek'!O184,'nem dontetlen meccsek'!O$2:O$217,0)/10)+1</f>
        <v>12</v>
      </c>
      <c r="P184" s="15">
        <f>INT(RANK('nem dontetlen meccsek'!P184,'nem dontetlen meccsek'!P$2:P$217,0)/10)+1</f>
        <v>15</v>
      </c>
      <c r="Q184" s="15">
        <f>INT(RANK('nem dontetlen meccsek'!Q184,'nem dontetlen meccsek'!Q$2:Q$217,0)/10)+1</f>
        <v>10</v>
      </c>
      <c r="R184" s="15">
        <f>INT(RANK('nem dontetlen meccsek'!R184,'nem dontetlen meccsek'!R$2:R$217,0)/10)+1</f>
        <v>11</v>
      </c>
      <c r="S184" s="15">
        <f>INT(RANK('nem dontetlen meccsek'!S184,'nem dontetlen meccsek'!S$2:S$217,0)/10)+1</f>
        <v>12</v>
      </c>
      <c r="T184" s="15">
        <f>INT(RANK('nem dontetlen meccsek'!T184,'nem dontetlen meccsek'!T$2:T$217,0)/10)+1</f>
        <v>9</v>
      </c>
      <c r="U184" s="15">
        <f t="shared" si="36"/>
        <v>19</v>
      </c>
      <c r="V184" s="15">
        <f t="shared" si="37"/>
        <v>6</v>
      </c>
      <c r="W184" s="15">
        <f t="shared" si="38"/>
        <v>14</v>
      </c>
      <c r="X184" s="15">
        <f t="shared" si="39"/>
        <v>13</v>
      </c>
      <c r="Y184" s="15">
        <f t="shared" si="40"/>
        <v>16</v>
      </c>
      <c r="Z184" s="15">
        <f t="shared" si="41"/>
        <v>9</v>
      </c>
      <c r="AA184" s="15">
        <f t="shared" si="42"/>
        <v>5</v>
      </c>
      <c r="AB184" s="15">
        <f t="shared" si="43"/>
        <v>16</v>
      </c>
      <c r="AC184" s="15">
        <f t="shared" si="44"/>
        <v>9</v>
      </c>
      <c r="AD184" s="15">
        <f t="shared" si="45"/>
        <v>11</v>
      </c>
      <c r="AE184" s="15">
        <f t="shared" si="46"/>
        <v>8</v>
      </c>
      <c r="AF184" s="15">
        <f t="shared" si="47"/>
        <v>13</v>
      </c>
      <c r="AG184" s="15">
        <f t="shared" si="48"/>
        <v>12</v>
      </c>
      <c r="AH184" s="15">
        <f t="shared" si="49"/>
        <v>11</v>
      </c>
      <c r="AI184" s="15">
        <f t="shared" si="50"/>
        <v>11000</v>
      </c>
      <c r="AJ184" s="15">
        <f t="shared" si="35"/>
        <v>1</v>
      </c>
      <c r="AK184">
        <f>(szimulator!AE456-10000)/1000</f>
        <v>1.3845000000000001</v>
      </c>
      <c r="AL184" t="b">
        <f t="shared" si="51"/>
        <v>1</v>
      </c>
    </row>
    <row r="185" spans="1:38" x14ac:dyDescent="0.25">
      <c r="A185" t="s">
        <v>10</v>
      </c>
      <c r="B185" t="s">
        <v>36</v>
      </c>
      <c r="C185">
        <v>1</v>
      </c>
      <c r="D185">
        <v>0</v>
      </c>
      <c r="E185" t="s">
        <v>309</v>
      </c>
      <c r="F185" s="15">
        <f>INT(RANK('nem dontetlen meccsek'!F185,'nem dontetlen meccsek'!F$2:F$217,0)/10)+1</f>
        <v>7</v>
      </c>
      <c r="G185" s="15">
        <f>INT(RANK('nem dontetlen meccsek'!G185,'nem dontetlen meccsek'!G$2:G$217,0)/10)+1</f>
        <v>3</v>
      </c>
      <c r="H185" s="15">
        <f>INT(RANK('nem dontetlen meccsek'!H185,'nem dontetlen meccsek'!H$2:H$217,0)/10)+1</f>
        <v>2</v>
      </c>
      <c r="I185" s="15">
        <f>INT(RANK('nem dontetlen meccsek'!I185,'nem dontetlen meccsek'!I$2:I$217,0)/10)+1</f>
        <v>6</v>
      </c>
      <c r="J185" s="15">
        <f>INT(RANK('nem dontetlen meccsek'!J185,'nem dontetlen meccsek'!J$2:J$217,0)/10)+1</f>
        <v>2</v>
      </c>
      <c r="K185" s="15">
        <f>INT(RANK('nem dontetlen meccsek'!K185,'nem dontetlen meccsek'!K$2:K$217,0)/10)+1</f>
        <v>4</v>
      </c>
      <c r="L185" s="15">
        <f>INT(RANK('nem dontetlen meccsek'!L185,'nem dontetlen meccsek'!L$2:L$217,0)/10)+1</f>
        <v>15</v>
      </c>
      <c r="M185" s="15">
        <f>INT(RANK('nem dontetlen meccsek'!M185,'nem dontetlen meccsek'!M$2:M$217,0)/10)+1</f>
        <v>20</v>
      </c>
      <c r="N185" s="15">
        <f>INT(RANK('nem dontetlen meccsek'!N185,'nem dontetlen meccsek'!N$2:N$217,0)/10)+1</f>
        <v>21</v>
      </c>
      <c r="O185" s="15">
        <f>INT(RANK('nem dontetlen meccsek'!O185,'nem dontetlen meccsek'!O$2:O$217,0)/10)+1</f>
        <v>17</v>
      </c>
      <c r="P185" s="15">
        <f>INT(RANK('nem dontetlen meccsek'!P185,'nem dontetlen meccsek'!P$2:P$217,0)/10)+1</f>
        <v>20</v>
      </c>
      <c r="Q185" s="15">
        <f>INT(RANK('nem dontetlen meccsek'!Q185,'nem dontetlen meccsek'!Q$2:Q$217,0)/10)+1</f>
        <v>20</v>
      </c>
      <c r="R185" s="15">
        <f>INT(RANK('nem dontetlen meccsek'!R185,'nem dontetlen meccsek'!R$2:R$217,0)/10)+1</f>
        <v>4</v>
      </c>
      <c r="S185" s="15">
        <f>INT(RANK('nem dontetlen meccsek'!S185,'nem dontetlen meccsek'!S$2:S$217,0)/10)+1</f>
        <v>19</v>
      </c>
      <c r="T185" s="15">
        <f>INT(RANK('nem dontetlen meccsek'!T185,'nem dontetlen meccsek'!T$2:T$217,0)/10)+1</f>
        <v>7</v>
      </c>
      <c r="U185" s="15">
        <f t="shared" si="36"/>
        <v>16</v>
      </c>
      <c r="V185" s="15">
        <f t="shared" si="37"/>
        <v>20</v>
      </c>
      <c r="W185" s="15">
        <f t="shared" si="38"/>
        <v>21</v>
      </c>
      <c r="X185" s="15">
        <f t="shared" si="39"/>
        <v>17</v>
      </c>
      <c r="Y185" s="15">
        <f t="shared" si="40"/>
        <v>21</v>
      </c>
      <c r="Z185" s="15">
        <f t="shared" si="41"/>
        <v>19</v>
      </c>
      <c r="AA185" s="15">
        <f t="shared" si="42"/>
        <v>8</v>
      </c>
      <c r="AB185" s="15">
        <f t="shared" si="43"/>
        <v>3</v>
      </c>
      <c r="AC185" s="15">
        <f t="shared" si="44"/>
        <v>2</v>
      </c>
      <c r="AD185" s="15">
        <f t="shared" si="45"/>
        <v>6</v>
      </c>
      <c r="AE185" s="15">
        <f t="shared" si="46"/>
        <v>3</v>
      </c>
      <c r="AF185" s="15">
        <f t="shared" si="47"/>
        <v>3</v>
      </c>
      <c r="AG185" s="15">
        <f t="shared" si="48"/>
        <v>19</v>
      </c>
      <c r="AH185" s="15">
        <f t="shared" si="49"/>
        <v>4</v>
      </c>
      <c r="AI185" s="15">
        <f t="shared" si="50"/>
        <v>11000</v>
      </c>
      <c r="AJ185" s="15">
        <f t="shared" si="35"/>
        <v>1</v>
      </c>
      <c r="AK185">
        <f>(szimulator!AE457-10000)/1000</f>
        <v>0.90220000000000078</v>
      </c>
      <c r="AL185" t="b">
        <f t="shared" si="51"/>
        <v>1</v>
      </c>
    </row>
    <row r="186" spans="1:38" x14ac:dyDescent="0.25">
      <c r="A186" t="s">
        <v>7</v>
      </c>
      <c r="B186" t="s">
        <v>11</v>
      </c>
      <c r="C186">
        <v>4</v>
      </c>
      <c r="D186">
        <v>0</v>
      </c>
      <c r="E186" t="s">
        <v>309</v>
      </c>
      <c r="F186" s="15">
        <f>INT(RANK('nem dontetlen meccsek'!F186,'nem dontetlen meccsek'!F$2:F$217,0)/10)+1</f>
        <v>2</v>
      </c>
      <c r="G186" s="15">
        <f>INT(RANK('nem dontetlen meccsek'!G186,'nem dontetlen meccsek'!G$2:G$217,0)/10)+1</f>
        <v>7</v>
      </c>
      <c r="H186" s="15">
        <f>INT(RANK('nem dontetlen meccsek'!H186,'nem dontetlen meccsek'!H$2:H$217,0)/10)+1</f>
        <v>6</v>
      </c>
      <c r="I186" s="15">
        <f>INT(RANK('nem dontetlen meccsek'!I186,'nem dontetlen meccsek'!I$2:I$217,0)/10)+1</f>
        <v>3</v>
      </c>
      <c r="J186" s="15">
        <f>INT(RANK('nem dontetlen meccsek'!J186,'nem dontetlen meccsek'!J$2:J$217,0)/10)+1</f>
        <v>7</v>
      </c>
      <c r="K186" s="15">
        <f>INT(RANK('nem dontetlen meccsek'!K186,'nem dontetlen meccsek'!K$2:K$217,0)/10)+1</f>
        <v>3</v>
      </c>
      <c r="L186" s="15">
        <f>INT(RANK('nem dontetlen meccsek'!L186,'nem dontetlen meccsek'!L$2:L$217,0)/10)+1</f>
        <v>21</v>
      </c>
      <c r="M186" s="15">
        <f>INT(RANK('nem dontetlen meccsek'!M186,'nem dontetlen meccsek'!M$2:M$217,0)/10)+1</f>
        <v>17</v>
      </c>
      <c r="N186" s="15">
        <f>INT(RANK('nem dontetlen meccsek'!N186,'nem dontetlen meccsek'!N$2:N$217,0)/10)+1</f>
        <v>17</v>
      </c>
      <c r="O186" s="15">
        <f>INT(RANK('nem dontetlen meccsek'!O186,'nem dontetlen meccsek'!O$2:O$217,0)/10)+1</f>
        <v>19</v>
      </c>
      <c r="P186" s="15">
        <f>INT(RANK('nem dontetlen meccsek'!P186,'nem dontetlen meccsek'!P$2:P$217,0)/10)+1</f>
        <v>15</v>
      </c>
      <c r="Q186" s="15">
        <f>INT(RANK('nem dontetlen meccsek'!Q186,'nem dontetlen meccsek'!Q$2:Q$217,0)/10)+1</f>
        <v>20</v>
      </c>
      <c r="R186" s="15">
        <f>INT(RANK('nem dontetlen meccsek'!R186,'nem dontetlen meccsek'!R$2:R$217,0)/10)+1</f>
        <v>4</v>
      </c>
      <c r="S186" s="15">
        <f>INT(RANK('nem dontetlen meccsek'!S186,'nem dontetlen meccsek'!S$2:S$217,0)/10)+1</f>
        <v>20</v>
      </c>
      <c r="T186" s="15">
        <f>INT(RANK('nem dontetlen meccsek'!T186,'nem dontetlen meccsek'!T$2:T$217,0)/10)+1</f>
        <v>13</v>
      </c>
      <c r="U186" s="15">
        <f t="shared" si="36"/>
        <v>21</v>
      </c>
      <c r="V186" s="15">
        <f t="shared" si="37"/>
        <v>16</v>
      </c>
      <c r="W186" s="15">
        <f t="shared" si="38"/>
        <v>17</v>
      </c>
      <c r="X186" s="15">
        <f t="shared" si="39"/>
        <v>20</v>
      </c>
      <c r="Y186" s="15">
        <f t="shared" si="40"/>
        <v>16</v>
      </c>
      <c r="Z186" s="15">
        <f t="shared" si="41"/>
        <v>20</v>
      </c>
      <c r="AA186" s="15">
        <f t="shared" si="42"/>
        <v>2</v>
      </c>
      <c r="AB186" s="15">
        <f t="shared" si="43"/>
        <v>6</v>
      </c>
      <c r="AC186" s="15">
        <f t="shared" si="44"/>
        <v>6</v>
      </c>
      <c r="AD186" s="15">
        <f t="shared" si="45"/>
        <v>4</v>
      </c>
      <c r="AE186" s="15">
        <f t="shared" si="46"/>
        <v>8</v>
      </c>
      <c r="AF186" s="15">
        <f t="shared" si="47"/>
        <v>3</v>
      </c>
      <c r="AG186" s="15">
        <f t="shared" si="48"/>
        <v>19</v>
      </c>
      <c r="AH186" s="15">
        <f t="shared" si="49"/>
        <v>3</v>
      </c>
      <c r="AI186" s="15">
        <f t="shared" si="50"/>
        <v>14000</v>
      </c>
      <c r="AJ186" s="15">
        <f t="shared" si="35"/>
        <v>4</v>
      </c>
      <c r="AK186">
        <f>(szimulator!AE458-10000)/1000</f>
        <v>2.7374999999999998</v>
      </c>
      <c r="AL186" t="b">
        <f t="shared" si="51"/>
        <v>1</v>
      </c>
    </row>
    <row r="187" spans="1:38" x14ac:dyDescent="0.25">
      <c r="A187" t="s">
        <v>34</v>
      </c>
      <c r="B187" t="s">
        <v>0</v>
      </c>
      <c r="C187">
        <v>0</v>
      </c>
      <c r="D187">
        <v>3</v>
      </c>
      <c r="E187" t="s">
        <v>308</v>
      </c>
      <c r="F187" s="15">
        <f>INT(RANK('nem dontetlen meccsek'!F187,'nem dontetlen meccsek'!F$2:F$217,0)/10)+1</f>
        <v>22</v>
      </c>
      <c r="G187" s="15">
        <f>INT(RANK('nem dontetlen meccsek'!G187,'nem dontetlen meccsek'!G$2:G$217,0)/10)+1</f>
        <v>22</v>
      </c>
      <c r="H187" s="15">
        <f>INT(RANK('nem dontetlen meccsek'!H187,'nem dontetlen meccsek'!H$2:H$217,0)/10)+1</f>
        <v>22</v>
      </c>
      <c r="I187" s="15">
        <f>INT(RANK('nem dontetlen meccsek'!I187,'nem dontetlen meccsek'!I$2:I$217,0)/10)+1</f>
        <v>22</v>
      </c>
      <c r="J187" s="15">
        <f>INT(RANK('nem dontetlen meccsek'!J187,'nem dontetlen meccsek'!J$2:J$217,0)/10)+1</f>
        <v>21</v>
      </c>
      <c r="K187" s="15">
        <f>INT(RANK('nem dontetlen meccsek'!K187,'nem dontetlen meccsek'!K$2:K$217,0)/10)+1</f>
        <v>22</v>
      </c>
      <c r="L187" s="15">
        <f>INT(RANK('nem dontetlen meccsek'!L187,'nem dontetlen meccsek'!L$2:L$217,0)/10)+1</f>
        <v>1</v>
      </c>
      <c r="M187" s="15">
        <f>INT(RANK('nem dontetlen meccsek'!M187,'nem dontetlen meccsek'!M$2:M$217,0)/10)+1</f>
        <v>2</v>
      </c>
      <c r="N187" s="15">
        <f>INT(RANK('nem dontetlen meccsek'!N187,'nem dontetlen meccsek'!N$2:N$217,0)/10)+1</f>
        <v>1</v>
      </c>
      <c r="O187" s="15">
        <f>INT(RANK('nem dontetlen meccsek'!O187,'nem dontetlen meccsek'!O$2:O$217,0)/10)+1</f>
        <v>1</v>
      </c>
      <c r="P187" s="15">
        <f>INT(RANK('nem dontetlen meccsek'!P187,'nem dontetlen meccsek'!P$2:P$217,0)/10)+1</f>
        <v>1</v>
      </c>
      <c r="Q187" s="15">
        <f>INT(RANK('nem dontetlen meccsek'!Q187,'nem dontetlen meccsek'!Q$2:Q$217,0)/10)+1</f>
        <v>2</v>
      </c>
      <c r="R187" s="15">
        <f>INT(RANK('nem dontetlen meccsek'!R187,'nem dontetlen meccsek'!R$2:R$217,0)/10)+1</f>
        <v>22</v>
      </c>
      <c r="S187" s="15">
        <f>INT(RANK('nem dontetlen meccsek'!S187,'nem dontetlen meccsek'!S$2:S$217,0)/10)+1</f>
        <v>1</v>
      </c>
      <c r="T187" s="15">
        <f>INT(RANK('nem dontetlen meccsek'!T187,'nem dontetlen meccsek'!T$2:T$217,0)/10)+1</f>
        <v>20</v>
      </c>
      <c r="U187" s="15">
        <f t="shared" si="36"/>
        <v>1</v>
      </c>
      <c r="V187" s="15">
        <f t="shared" si="37"/>
        <v>1</v>
      </c>
      <c r="W187" s="15">
        <f t="shared" si="38"/>
        <v>1</v>
      </c>
      <c r="X187" s="15">
        <f t="shared" si="39"/>
        <v>1</v>
      </c>
      <c r="Y187" s="15">
        <f t="shared" si="40"/>
        <v>2</v>
      </c>
      <c r="Z187" s="15">
        <f t="shared" si="41"/>
        <v>1</v>
      </c>
      <c r="AA187" s="15">
        <f t="shared" si="42"/>
        <v>22</v>
      </c>
      <c r="AB187" s="15">
        <f t="shared" si="43"/>
        <v>21</v>
      </c>
      <c r="AC187" s="15">
        <f t="shared" si="44"/>
        <v>22</v>
      </c>
      <c r="AD187" s="15">
        <f t="shared" si="45"/>
        <v>22</v>
      </c>
      <c r="AE187" s="15">
        <f t="shared" si="46"/>
        <v>22</v>
      </c>
      <c r="AF187" s="15">
        <f t="shared" si="47"/>
        <v>21</v>
      </c>
      <c r="AG187" s="15">
        <f t="shared" si="48"/>
        <v>1</v>
      </c>
      <c r="AH187" s="15">
        <f t="shared" si="49"/>
        <v>22</v>
      </c>
      <c r="AI187" s="15">
        <f t="shared" si="50"/>
        <v>7000</v>
      </c>
      <c r="AJ187" s="15">
        <f t="shared" si="35"/>
        <v>-3</v>
      </c>
      <c r="AK187">
        <f>(szimulator!AE459-10000)/1000</f>
        <v>-7.1299999999999267E-2</v>
      </c>
      <c r="AL187" t="b">
        <f t="shared" si="51"/>
        <v>1</v>
      </c>
    </row>
    <row r="188" spans="1:38" x14ac:dyDescent="0.25">
      <c r="A188" t="s">
        <v>36</v>
      </c>
      <c r="B188" t="s">
        <v>3</v>
      </c>
      <c r="C188">
        <v>2</v>
      </c>
      <c r="D188">
        <v>3</v>
      </c>
      <c r="E188" t="s">
        <v>308</v>
      </c>
      <c r="F188" s="15">
        <f>INT(RANK('nem dontetlen meccsek'!F188,'nem dontetlen meccsek'!F$2:F$217,0)/10)+1</f>
        <v>18</v>
      </c>
      <c r="G188" s="15">
        <f>INT(RANK('nem dontetlen meccsek'!G188,'nem dontetlen meccsek'!G$2:G$217,0)/10)+1</f>
        <v>13</v>
      </c>
      <c r="H188" s="15">
        <f>INT(RANK('nem dontetlen meccsek'!H188,'nem dontetlen meccsek'!H$2:H$217,0)/10)+1</f>
        <v>14</v>
      </c>
      <c r="I188" s="15">
        <f>INT(RANK('nem dontetlen meccsek'!I188,'nem dontetlen meccsek'!I$2:I$217,0)/10)+1</f>
        <v>14</v>
      </c>
      <c r="J188" s="15">
        <f>INT(RANK('nem dontetlen meccsek'!J188,'nem dontetlen meccsek'!J$2:J$217,0)/10)+1</f>
        <v>13</v>
      </c>
      <c r="K188" s="15">
        <f>INT(RANK('nem dontetlen meccsek'!K188,'nem dontetlen meccsek'!K$2:K$217,0)/10)+1</f>
        <v>16</v>
      </c>
      <c r="L188" s="15">
        <f>INT(RANK('nem dontetlen meccsek'!L188,'nem dontetlen meccsek'!L$2:L$217,0)/10)+1</f>
        <v>5</v>
      </c>
      <c r="M188" s="15">
        <f>INT(RANK('nem dontetlen meccsek'!M188,'nem dontetlen meccsek'!M$2:M$217,0)/10)+1</f>
        <v>10</v>
      </c>
      <c r="N188" s="15">
        <f>INT(RANK('nem dontetlen meccsek'!N188,'nem dontetlen meccsek'!N$2:N$217,0)/10)+1</f>
        <v>9</v>
      </c>
      <c r="O188" s="15">
        <f>INT(RANK('nem dontetlen meccsek'!O188,'nem dontetlen meccsek'!O$2:O$217,0)/10)+1</f>
        <v>9</v>
      </c>
      <c r="P188" s="15">
        <f>INT(RANK('nem dontetlen meccsek'!P188,'nem dontetlen meccsek'!P$2:P$217,0)/10)+1</f>
        <v>10</v>
      </c>
      <c r="Q188" s="15">
        <f>INT(RANK('nem dontetlen meccsek'!Q188,'nem dontetlen meccsek'!Q$2:Q$217,0)/10)+1</f>
        <v>8</v>
      </c>
      <c r="R188" s="15">
        <f>INT(RANK('nem dontetlen meccsek'!R188,'nem dontetlen meccsek'!R$2:R$217,0)/10)+1</f>
        <v>15</v>
      </c>
      <c r="S188" s="15">
        <f>INT(RANK('nem dontetlen meccsek'!S188,'nem dontetlen meccsek'!S$2:S$217,0)/10)+1</f>
        <v>9</v>
      </c>
      <c r="T188" s="15">
        <f>INT(RANK('nem dontetlen meccsek'!T188,'nem dontetlen meccsek'!T$2:T$217,0)/10)+1</f>
        <v>17</v>
      </c>
      <c r="U188" s="15">
        <f t="shared" si="36"/>
        <v>5</v>
      </c>
      <c r="V188" s="15">
        <f t="shared" si="37"/>
        <v>10</v>
      </c>
      <c r="W188" s="15">
        <f t="shared" si="38"/>
        <v>9</v>
      </c>
      <c r="X188" s="15">
        <f t="shared" si="39"/>
        <v>9</v>
      </c>
      <c r="Y188" s="15">
        <f t="shared" si="40"/>
        <v>10</v>
      </c>
      <c r="Z188" s="15">
        <f t="shared" si="41"/>
        <v>7</v>
      </c>
      <c r="AA188" s="15">
        <f t="shared" si="42"/>
        <v>18</v>
      </c>
      <c r="AB188" s="15">
        <f t="shared" si="43"/>
        <v>13</v>
      </c>
      <c r="AC188" s="15">
        <f t="shared" si="44"/>
        <v>14</v>
      </c>
      <c r="AD188" s="15">
        <f t="shared" si="45"/>
        <v>14</v>
      </c>
      <c r="AE188" s="15">
        <f t="shared" si="46"/>
        <v>13</v>
      </c>
      <c r="AF188" s="15">
        <f t="shared" si="47"/>
        <v>15</v>
      </c>
      <c r="AG188" s="15">
        <f t="shared" si="48"/>
        <v>8</v>
      </c>
      <c r="AH188" s="15">
        <f t="shared" si="49"/>
        <v>14</v>
      </c>
      <c r="AI188" s="15">
        <f t="shared" si="50"/>
        <v>9000</v>
      </c>
      <c r="AJ188" s="15">
        <f t="shared" si="35"/>
        <v>-1</v>
      </c>
      <c r="AK188">
        <f>(szimulator!AE460-10000)/1000</f>
        <v>-0.8137999999999993</v>
      </c>
      <c r="AL188" t="b">
        <f t="shared" si="51"/>
        <v>1</v>
      </c>
    </row>
    <row r="189" spans="1:38" x14ac:dyDescent="0.25">
      <c r="A189" t="s">
        <v>2</v>
      </c>
      <c r="B189" t="s">
        <v>4</v>
      </c>
      <c r="C189">
        <v>0</v>
      </c>
      <c r="D189">
        <v>1</v>
      </c>
      <c r="E189" t="s">
        <v>308</v>
      </c>
      <c r="F189" s="15">
        <f>INT(RANK('nem dontetlen meccsek'!F189,'nem dontetlen meccsek'!F$2:F$217,0)/10)+1</f>
        <v>16</v>
      </c>
      <c r="G189" s="15">
        <f>INT(RANK('nem dontetlen meccsek'!G189,'nem dontetlen meccsek'!G$2:G$217,0)/10)+1</f>
        <v>13</v>
      </c>
      <c r="H189" s="15">
        <f>INT(RANK('nem dontetlen meccsek'!H189,'nem dontetlen meccsek'!H$2:H$217,0)/10)+1</f>
        <v>15</v>
      </c>
      <c r="I189" s="15">
        <f>INT(RANK('nem dontetlen meccsek'!I189,'nem dontetlen meccsek'!I$2:I$217,0)/10)+1</f>
        <v>15</v>
      </c>
      <c r="J189" s="15">
        <f>INT(RANK('nem dontetlen meccsek'!J189,'nem dontetlen meccsek'!J$2:J$217,0)/10)+1</f>
        <v>13</v>
      </c>
      <c r="K189" s="15">
        <f>INT(RANK('nem dontetlen meccsek'!K189,'nem dontetlen meccsek'!K$2:K$217,0)/10)+1</f>
        <v>18</v>
      </c>
      <c r="L189" s="15">
        <f>INT(RANK('nem dontetlen meccsek'!L189,'nem dontetlen meccsek'!L$2:L$217,0)/10)+1</f>
        <v>7</v>
      </c>
      <c r="M189" s="15">
        <f>INT(RANK('nem dontetlen meccsek'!M189,'nem dontetlen meccsek'!M$2:M$217,0)/10)+1</f>
        <v>10</v>
      </c>
      <c r="N189" s="15">
        <f>INT(RANK('nem dontetlen meccsek'!N189,'nem dontetlen meccsek'!N$2:N$217,0)/10)+1</f>
        <v>8</v>
      </c>
      <c r="O189" s="15">
        <f>INT(RANK('nem dontetlen meccsek'!O189,'nem dontetlen meccsek'!O$2:O$217,0)/10)+1</f>
        <v>8</v>
      </c>
      <c r="P189" s="15">
        <f>INT(RANK('nem dontetlen meccsek'!P189,'nem dontetlen meccsek'!P$2:P$217,0)/10)+1</f>
        <v>9</v>
      </c>
      <c r="Q189" s="15">
        <f>INT(RANK('nem dontetlen meccsek'!Q189,'nem dontetlen meccsek'!Q$2:Q$217,0)/10)+1</f>
        <v>6</v>
      </c>
      <c r="R189" s="15">
        <f>INT(RANK('nem dontetlen meccsek'!R189,'nem dontetlen meccsek'!R$2:R$217,0)/10)+1</f>
        <v>16</v>
      </c>
      <c r="S189" s="15">
        <f>INT(RANK('nem dontetlen meccsek'!S189,'nem dontetlen meccsek'!S$2:S$217,0)/10)+1</f>
        <v>8</v>
      </c>
      <c r="T189" s="15">
        <f>INT(RANK('nem dontetlen meccsek'!T189,'nem dontetlen meccsek'!T$2:T$217,0)/10)+1</f>
        <v>19</v>
      </c>
      <c r="U189" s="15">
        <f t="shared" si="36"/>
        <v>7</v>
      </c>
      <c r="V189" s="15">
        <f t="shared" si="37"/>
        <v>10</v>
      </c>
      <c r="W189" s="15">
        <f t="shared" si="38"/>
        <v>8</v>
      </c>
      <c r="X189" s="15">
        <f t="shared" si="39"/>
        <v>8</v>
      </c>
      <c r="Y189" s="15">
        <f t="shared" si="40"/>
        <v>10</v>
      </c>
      <c r="Z189" s="15">
        <f t="shared" si="41"/>
        <v>5</v>
      </c>
      <c r="AA189" s="15">
        <f t="shared" si="42"/>
        <v>16</v>
      </c>
      <c r="AB189" s="15">
        <f t="shared" si="43"/>
        <v>13</v>
      </c>
      <c r="AC189" s="15">
        <f t="shared" si="44"/>
        <v>15</v>
      </c>
      <c r="AD189" s="15">
        <f t="shared" si="45"/>
        <v>15</v>
      </c>
      <c r="AE189" s="15">
        <f t="shared" si="46"/>
        <v>14</v>
      </c>
      <c r="AF189" s="15">
        <f t="shared" si="47"/>
        <v>17</v>
      </c>
      <c r="AG189" s="15">
        <f t="shared" si="48"/>
        <v>7</v>
      </c>
      <c r="AH189" s="15">
        <f t="shared" si="49"/>
        <v>15</v>
      </c>
      <c r="AI189" s="15">
        <f t="shared" si="50"/>
        <v>9000</v>
      </c>
      <c r="AJ189" s="15">
        <f t="shared" si="35"/>
        <v>-1</v>
      </c>
      <c r="AK189">
        <f>(szimulator!AE461-10000)/1000</f>
        <v>-0.22329999999999928</v>
      </c>
      <c r="AL189" t="b">
        <f t="shared" si="51"/>
        <v>1</v>
      </c>
    </row>
    <row r="190" spans="1:38" x14ac:dyDescent="0.25">
      <c r="A190" t="s">
        <v>11</v>
      </c>
      <c r="B190" t="s">
        <v>9</v>
      </c>
      <c r="C190">
        <v>3</v>
      </c>
      <c r="D190">
        <v>1</v>
      </c>
      <c r="E190" t="s">
        <v>309</v>
      </c>
      <c r="F190" s="15">
        <f>INT(RANK('nem dontetlen meccsek'!F190,'nem dontetlen meccsek'!F$2:F$217,0)/10)+1</f>
        <v>15</v>
      </c>
      <c r="G190" s="15">
        <f>INT(RANK('nem dontetlen meccsek'!G190,'nem dontetlen meccsek'!G$2:G$217,0)/10)+1</f>
        <v>4</v>
      </c>
      <c r="H190" s="15">
        <f>INT(RANK('nem dontetlen meccsek'!H190,'nem dontetlen meccsek'!H$2:H$217,0)/10)+1</f>
        <v>3</v>
      </c>
      <c r="I190" s="15">
        <f>INT(RANK('nem dontetlen meccsek'!I190,'nem dontetlen meccsek'!I$2:I$217,0)/10)+1</f>
        <v>8</v>
      </c>
      <c r="J190" s="15">
        <f>INT(RANK('nem dontetlen meccsek'!J190,'nem dontetlen meccsek'!J$2:J$217,0)/10)+1</f>
        <v>2</v>
      </c>
      <c r="K190" s="15">
        <f>INT(RANK('nem dontetlen meccsek'!K190,'nem dontetlen meccsek'!K$2:K$217,0)/10)+1</f>
        <v>9</v>
      </c>
      <c r="L190" s="15">
        <f>INT(RANK('nem dontetlen meccsek'!L190,'nem dontetlen meccsek'!L$2:L$217,0)/10)+1</f>
        <v>8</v>
      </c>
      <c r="M190" s="15">
        <f>INT(RANK('nem dontetlen meccsek'!M190,'nem dontetlen meccsek'!M$2:M$217,0)/10)+1</f>
        <v>19</v>
      </c>
      <c r="N190" s="15">
        <f>INT(RANK('nem dontetlen meccsek'!N190,'nem dontetlen meccsek'!N$2:N$217,0)/10)+1</f>
        <v>20</v>
      </c>
      <c r="O190" s="15">
        <f>INT(RANK('nem dontetlen meccsek'!O190,'nem dontetlen meccsek'!O$2:O$217,0)/10)+1</f>
        <v>15</v>
      </c>
      <c r="P190" s="15">
        <f>INT(RANK('nem dontetlen meccsek'!P190,'nem dontetlen meccsek'!P$2:P$217,0)/10)+1</f>
        <v>21</v>
      </c>
      <c r="Q190" s="15">
        <f>INT(RANK('nem dontetlen meccsek'!Q190,'nem dontetlen meccsek'!Q$2:Q$217,0)/10)+1</f>
        <v>15</v>
      </c>
      <c r="R190" s="15">
        <f>INT(RANK('nem dontetlen meccsek'!R190,'nem dontetlen meccsek'!R$2:R$217,0)/10)+1</f>
        <v>6</v>
      </c>
      <c r="S190" s="15">
        <f>INT(RANK('nem dontetlen meccsek'!S190,'nem dontetlen meccsek'!S$2:S$217,0)/10)+1</f>
        <v>16</v>
      </c>
      <c r="T190" s="15">
        <f>INT(RANK('nem dontetlen meccsek'!T190,'nem dontetlen meccsek'!T$2:T$217,0)/10)+1</f>
        <v>4</v>
      </c>
      <c r="U190" s="15">
        <f t="shared" si="36"/>
        <v>8</v>
      </c>
      <c r="V190" s="15">
        <f t="shared" si="37"/>
        <v>19</v>
      </c>
      <c r="W190" s="15">
        <f t="shared" si="38"/>
        <v>20</v>
      </c>
      <c r="X190" s="15">
        <f t="shared" si="39"/>
        <v>15</v>
      </c>
      <c r="Y190" s="15">
        <f t="shared" si="40"/>
        <v>21</v>
      </c>
      <c r="Z190" s="15">
        <f t="shared" si="41"/>
        <v>14</v>
      </c>
      <c r="AA190" s="15">
        <f t="shared" si="42"/>
        <v>15</v>
      </c>
      <c r="AB190" s="15">
        <f t="shared" si="43"/>
        <v>4</v>
      </c>
      <c r="AC190" s="15">
        <f t="shared" si="44"/>
        <v>3</v>
      </c>
      <c r="AD190" s="15">
        <f t="shared" si="45"/>
        <v>8</v>
      </c>
      <c r="AE190" s="15">
        <f t="shared" si="46"/>
        <v>2</v>
      </c>
      <c r="AF190" s="15">
        <f t="shared" si="47"/>
        <v>8</v>
      </c>
      <c r="AG190" s="15">
        <f t="shared" si="48"/>
        <v>17</v>
      </c>
      <c r="AH190" s="15">
        <f t="shared" si="49"/>
        <v>7</v>
      </c>
      <c r="AI190" s="15">
        <f t="shared" si="50"/>
        <v>12000</v>
      </c>
      <c r="AJ190" s="15">
        <f t="shared" si="35"/>
        <v>2</v>
      </c>
      <c r="AK190">
        <f>(szimulator!AE462-10000)/1000</f>
        <v>0.91949999999999998</v>
      </c>
      <c r="AL190" t="b">
        <f t="shared" si="51"/>
        <v>1</v>
      </c>
    </row>
    <row r="191" spans="1:38" x14ac:dyDescent="0.25">
      <c r="A191" t="s">
        <v>1</v>
      </c>
      <c r="B191" t="s">
        <v>13</v>
      </c>
      <c r="C191">
        <v>0</v>
      </c>
      <c r="D191">
        <v>1</v>
      </c>
      <c r="E191" t="s">
        <v>308</v>
      </c>
      <c r="F191" s="15">
        <f>INT(RANK('nem dontetlen meccsek'!F191,'nem dontetlen meccsek'!F$2:F$217,0)/10)+1</f>
        <v>20</v>
      </c>
      <c r="G191" s="15">
        <f>INT(RANK('nem dontetlen meccsek'!G191,'nem dontetlen meccsek'!G$2:G$217,0)/10)+1</f>
        <v>13</v>
      </c>
      <c r="H191" s="15">
        <f>INT(RANK('nem dontetlen meccsek'!H191,'nem dontetlen meccsek'!H$2:H$217,0)/10)+1</f>
        <v>19</v>
      </c>
      <c r="I191" s="15">
        <f>INT(RANK('nem dontetlen meccsek'!I191,'nem dontetlen meccsek'!I$2:I$217,0)/10)+1</f>
        <v>20</v>
      </c>
      <c r="J191" s="15">
        <f>INT(RANK('nem dontetlen meccsek'!J191,'nem dontetlen meccsek'!J$2:J$217,0)/10)+1</f>
        <v>19</v>
      </c>
      <c r="K191" s="15">
        <f>INT(RANK('nem dontetlen meccsek'!K191,'nem dontetlen meccsek'!K$2:K$217,0)/10)+1</f>
        <v>19</v>
      </c>
      <c r="L191" s="15">
        <f>INT(RANK('nem dontetlen meccsek'!L191,'nem dontetlen meccsek'!L$2:L$217,0)/10)+1</f>
        <v>3</v>
      </c>
      <c r="M191" s="15">
        <f>INT(RANK('nem dontetlen meccsek'!M191,'nem dontetlen meccsek'!M$2:M$217,0)/10)+1</f>
        <v>11</v>
      </c>
      <c r="N191" s="15">
        <f>INT(RANK('nem dontetlen meccsek'!N191,'nem dontetlen meccsek'!N$2:N$217,0)/10)+1</f>
        <v>4</v>
      </c>
      <c r="O191" s="15">
        <f>INT(RANK('nem dontetlen meccsek'!O191,'nem dontetlen meccsek'!O$2:O$217,0)/10)+1</f>
        <v>3</v>
      </c>
      <c r="P191" s="15">
        <f>INT(RANK('nem dontetlen meccsek'!P191,'nem dontetlen meccsek'!P$2:P$217,0)/10)+1</f>
        <v>4</v>
      </c>
      <c r="Q191" s="15">
        <f>INT(RANK('nem dontetlen meccsek'!Q191,'nem dontetlen meccsek'!Q$2:Q$217,0)/10)+1</f>
        <v>5</v>
      </c>
      <c r="R191" s="15">
        <f>INT(RANK('nem dontetlen meccsek'!R191,'nem dontetlen meccsek'!R$2:R$217,0)/10)+1</f>
        <v>19</v>
      </c>
      <c r="S191" s="15">
        <f>INT(RANK('nem dontetlen meccsek'!S191,'nem dontetlen meccsek'!S$2:S$217,0)/10)+1</f>
        <v>4</v>
      </c>
      <c r="T191" s="15">
        <f>INT(RANK('nem dontetlen meccsek'!T191,'nem dontetlen meccsek'!T$2:T$217,0)/10)+1</f>
        <v>6</v>
      </c>
      <c r="U191" s="15">
        <f t="shared" si="36"/>
        <v>3</v>
      </c>
      <c r="V191" s="15">
        <f t="shared" si="37"/>
        <v>10</v>
      </c>
      <c r="W191" s="15">
        <f t="shared" si="38"/>
        <v>4</v>
      </c>
      <c r="X191" s="15">
        <f t="shared" si="39"/>
        <v>3</v>
      </c>
      <c r="Y191" s="15">
        <f t="shared" si="40"/>
        <v>4</v>
      </c>
      <c r="Z191" s="15">
        <f t="shared" si="41"/>
        <v>4</v>
      </c>
      <c r="AA191" s="15">
        <f t="shared" si="42"/>
        <v>20</v>
      </c>
      <c r="AB191" s="15">
        <f t="shared" si="43"/>
        <v>12</v>
      </c>
      <c r="AC191" s="15">
        <f t="shared" si="44"/>
        <v>19</v>
      </c>
      <c r="AD191" s="15">
        <f t="shared" si="45"/>
        <v>20</v>
      </c>
      <c r="AE191" s="15">
        <f t="shared" si="46"/>
        <v>19</v>
      </c>
      <c r="AF191" s="15">
        <f t="shared" si="47"/>
        <v>18</v>
      </c>
      <c r="AG191" s="15">
        <f t="shared" si="48"/>
        <v>4</v>
      </c>
      <c r="AH191" s="15">
        <f t="shared" si="49"/>
        <v>19</v>
      </c>
      <c r="AI191" s="15">
        <f t="shared" si="50"/>
        <v>9000</v>
      </c>
      <c r="AJ191" s="15">
        <f t="shared" si="35"/>
        <v>-1</v>
      </c>
      <c r="AK191">
        <f>(szimulator!AE463-10000)/1000</f>
        <v>-1.2413999999999996</v>
      </c>
      <c r="AL191" t="b">
        <f t="shared" si="51"/>
        <v>1</v>
      </c>
    </row>
    <row r="192" spans="1:38" x14ac:dyDescent="0.25">
      <c r="A192" t="s">
        <v>8</v>
      </c>
      <c r="B192" t="s">
        <v>34</v>
      </c>
      <c r="C192">
        <v>1</v>
      </c>
      <c r="D192">
        <v>0</v>
      </c>
      <c r="E192" t="s">
        <v>309</v>
      </c>
      <c r="F192" s="15">
        <f>INT(RANK('nem dontetlen meccsek'!F192,'nem dontetlen meccsek'!F$2:F$217,0)/10)+1</f>
        <v>6</v>
      </c>
      <c r="G192" s="15">
        <f>INT(RANK('nem dontetlen meccsek'!G192,'nem dontetlen meccsek'!G$2:G$217,0)/10)+1</f>
        <v>7</v>
      </c>
      <c r="H192" s="15">
        <f>INT(RANK('nem dontetlen meccsek'!H192,'nem dontetlen meccsek'!H$2:H$217,0)/10)+1</f>
        <v>7</v>
      </c>
      <c r="I192" s="15">
        <f>INT(RANK('nem dontetlen meccsek'!I192,'nem dontetlen meccsek'!I$2:I$217,0)/10)+1</f>
        <v>11</v>
      </c>
      <c r="J192" s="15">
        <f>INT(RANK('nem dontetlen meccsek'!J192,'nem dontetlen meccsek'!J$2:J$217,0)/10)+1</f>
        <v>8</v>
      </c>
      <c r="K192" s="15">
        <f>INT(RANK('nem dontetlen meccsek'!K192,'nem dontetlen meccsek'!K$2:K$217,0)/10)+1</f>
        <v>9</v>
      </c>
      <c r="L192" s="15">
        <f>INT(RANK('nem dontetlen meccsek'!L192,'nem dontetlen meccsek'!L$2:L$217,0)/10)+1</f>
        <v>16</v>
      </c>
      <c r="M192" s="15">
        <f>INT(RANK('nem dontetlen meccsek'!M192,'nem dontetlen meccsek'!M$2:M$217,0)/10)+1</f>
        <v>16</v>
      </c>
      <c r="N192" s="15">
        <f>INT(RANK('nem dontetlen meccsek'!N192,'nem dontetlen meccsek'!N$2:N$217,0)/10)+1</f>
        <v>15</v>
      </c>
      <c r="O192" s="15">
        <f>INT(RANK('nem dontetlen meccsek'!O192,'nem dontetlen meccsek'!O$2:O$217,0)/10)+1</f>
        <v>12</v>
      </c>
      <c r="P192" s="15">
        <f>INT(RANK('nem dontetlen meccsek'!P192,'nem dontetlen meccsek'!P$2:P$217,0)/10)+1</f>
        <v>14</v>
      </c>
      <c r="Q192" s="15">
        <f>INT(RANK('nem dontetlen meccsek'!Q192,'nem dontetlen meccsek'!Q$2:Q$217,0)/10)+1</f>
        <v>15</v>
      </c>
      <c r="R192" s="15">
        <f>INT(RANK('nem dontetlen meccsek'!R192,'nem dontetlen meccsek'!R$2:R$217,0)/10)+1</f>
        <v>10</v>
      </c>
      <c r="S192" s="15">
        <f>INT(RANK('nem dontetlen meccsek'!S192,'nem dontetlen meccsek'!S$2:S$217,0)/10)+1</f>
        <v>14</v>
      </c>
      <c r="T192" s="15">
        <f>INT(RANK('nem dontetlen meccsek'!T192,'nem dontetlen meccsek'!T$2:T$217,0)/10)+1</f>
        <v>12</v>
      </c>
      <c r="U192" s="15">
        <f t="shared" si="36"/>
        <v>17</v>
      </c>
      <c r="V192" s="15">
        <f t="shared" si="37"/>
        <v>16</v>
      </c>
      <c r="W192" s="15">
        <f t="shared" si="38"/>
        <v>16</v>
      </c>
      <c r="X192" s="15">
        <f t="shared" si="39"/>
        <v>12</v>
      </c>
      <c r="Y192" s="15">
        <f t="shared" si="40"/>
        <v>15</v>
      </c>
      <c r="Z192" s="15">
        <f t="shared" si="41"/>
        <v>14</v>
      </c>
      <c r="AA192" s="15">
        <f t="shared" si="42"/>
        <v>7</v>
      </c>
      <c r="AB192" s="15">
        <f t="shared" si="43"/>
        <v>7</v>
      </c>
      <c r="AC192" s="15">
        <f t="shared" si="44"/>
        <v>8</v>
      </c>
      <c r="AD192" s="15">
        <f t="shared" si="45"/>
        <v>11</v>
      </c>
      <c r="AE192" s="15">
        <f t="shared" si="46"/>
        <v>9</v>
      </c>
      <c r="AF192" s="15">
        <f t="shared" si="47"/>
        <v>8</v>
      </c>
      <c r="AG192" s="15">
        <f t="shared" si="48"/>
        <v>13</v>
      </c>
      <c r="AH192" s="15">
        <f t="shared" si="49"/>
        <v>9</v>
      </c>
      <c r="AI192" s="15">
        <f t="shared" si="50"/>
        <v>11000</v>
      </c>
      <c r="AJ192" s="15">
        <f t="shared" si="35"/>
        <v>1</v>
      </c>
      <c r="AK192">
        <f>(szimulator!AE464-10000)/1000</f>
        <v>0.91129999999999922</v>
      </c>
      <c r="AL192" t="b">
        <f t="shared" si="51"/>
        <v>1</v>
      </c>
    </row>
    <row r="193" spans="1:38" x14ac:dyDescent="0.25">
      <c r="A193" t="s">
        <v>35</v>
      </c>
      <c r="B193" t="s">
        <v>12</v>
      </c>
      <c r="C193">
        <v>1</v>
      </c>
      <c r="D193">
        <v>0</v>
      </c>
      <c r="E193" t="s">
        <v>309</v>
      </c>
      <c r="F193" s="15">
        <f>INT(RANK('nem dontetlen meccsek'!F193,'nem dontetlen meccsek'!F$2:F$217,0)/10)+1</f>
        <v>21</v>
      </c>
      <c r="G193" s="15">
        <f>INT(RANK('nem dontetlen meccsek'!G193,'nem dontetlen meccsek'!G$2:G$217,0)/10)+1</f>
        <v>20</v>
      </c>
      <c r="H193" s="15">
        <f>INT(RANK('nem dontetlen meccsek'!H193,'nem dontetlen meccsek'!H$2:H$217,0)/10)+1</f>
        <v>19</v>
      </c>
      <c r="I193" s="15">
        <f>INT(RANK('nem dontetlen meccsek'!I193,'nem dontetlen meccsek'!I$2:I$217,0)/10)+1</f>
        <v>21</v>
      </c>
      <c r="J193" s="15">
        <f>INT(RANK('nem dontetlen meccsek'!J193,'nem dontetlen meccsek'!J$2:J$217,0)/10)+1</f>
        <v>20</v>
      </c>
      <c r="K193" s="15">
        <f>INT(RANK('nem dontetlen meccsek'!K193,'nem dontetlen meccsek'!K$2:K$217,0)/10)+1</f>
        <v>16</v>
      </c>
      <c r="L193" s="15">
        <f>INT(RANK('nem dontetlen meccsek'!L193,'nem dontetlen meccsek'!L$2:L$217,0)/10)+1</f>
        <v>2</v>
      </c>
      <c r="M193" s="15">
        <f>INT(RANK('nem dontetlen meccsek'!M193,'nem dontetlen meccsek'!M$2:M$217,0)/10)+1</f>
        <v>4</v>
      </c>
      <c r="N193" s="15">
        <f>INT(RANK('nem dontetlen meccsek'!N193,'nem dontetlen meccsek'!N$2:N$217,0)/10)+1</f>
        <v>4</v>
      </c>
      <c r="O193" s="15">
        <f>INT(RANK('nem dontetlen meccsek'!O193,'nem dontetlen meccsek'!O$2:O$217,0)/10)+1</f>
        <v>2</v>
      </c>
      <c r="P193" s="15">
        <f>INT(RANK('nem dontetlen meccsek'!P193,'nem dontetlen meccsek'!P$2:P$217,0)/10)+1</f>
        <v>3</v>
      </c>
      <c r="Q193" s="15">
        <f>INT(RANK('nem dontetlen meccsek'!Q193,'nem dontetlen meccsek'!Q$2:Q$217,0)/10)+1</f>
        <v>7</v>
      </c>
      <c r="R193" s="15">
        <f>INT(RANK('nem dontetlen meccsek'!R193,'nem dontetlen meccsek'!R$2:R$217,0)/10)+1</f>
        <v>20</v>
      </c>
      <c r="S193" s="15">
        <f>INT(RANK('nem dontetlen meccsek'!S193,'nem dontetlen meccsek'!S$2:S$217,0)/10)+1</f>
        <v>3</v>
      </c>
      <c r="T193" s="15">
        <f>INT(RANK('nem dontetlen meccsek'!T193,'nem dontetlen meccsek'!T$2:T$217,0)/10)+1</f>
        <v>3</v>
      </c>
      <c r="U193" s="15">
        <f t="shared" si="36"/>
        <v>2</v>
      </c>
      <c r="V193" s="15">
        <f t="shared" si="37"/>
        <v>3</v>
      </c>
      <c r="W193" s="15">
        <f t="shared" si="38"/>
        <v>4</v>
      </c>
      <c r="X193" s="15">
        <f t="shared" si="39"/>
        <v>2</v>
      </c>
      <c r="Y193" s="15">
        <f t="shared" si="40"/>
        <v>3</v>
      </c>
      <c r="Z193" s="15">
        <f t="shared" si="41"/>
        <v>7</v>
      </c>
      <c r="AA193" s="15">
        <f t="shared" si="42"/>
        <v>21</v>
      </c>
      <c r="AB193" s="15">
        <f t="shared" si="43"/>
        <v>19</v>
      </c>
      <c r="AC193" s="15">
        <f t="shared" si="44"/>
        <v>19</v>
      </c>
      <c r="AD193" s="15">
        <f t="shared" si="45"/>
        <v>21</v>
      </c>
      <c r="AE193" s="15">
        <f t="shared" si="46"/>
        <v>20</v>
      </c>
      <c r="AF193" s="15">
        <f t="shared" si="47"/>
        <v>16</v>
      </c>
      <c r="AG193" s="15">
        <f t="shared" si="48"/>
        <v>3</v>
      </c>
      <c r="AH193" s="15">
        <f t="shared" si="49"/>
        <v>20</v>
      </c>
      <c r="AI193" s="15">
        <f t="shared" si="50"/>
        <v>11000</v>
      </c>
      <c r="AJ193" s="15">
        <f t="shared" si="35"/>
        <v>1</v>
      </c>
      <c r="AK193">
        <f>(szimulator!AE465-10000)/1000</f>
        <v>7.7999999999992728E-3</v>
      </c>
      <c r="AL193" t="b">
        <f t="shared" si="51"/>
        <v>1</v>
      </c>
    </row>
    <row r="194" spans="1:38" x14ac:dyDescent="0.25">
      <c r="A194" t="s">
        <v>0</v>
      </c>
      <c r="B194" t="s">
        <v>7</v>
      </c>
      <c r="C194">
        <v>0</v>
      </c>
      <c r="D194">
        <v>4</v>
      </c>
      <c r="E194" t="s">
        <v>308</v>
      </c>
      <c r="F194" s="15">
        <f>INT(RANK('nem dontetlen meccsek'!F194,'nem dontetlen meccsek'!F$2:F$217,0)/10)+1</f>
        <v>11</v>
      </c>
      <c r="G194" s="15">
        <f>INT(RANK('nem dontetlen meccsek'!G194,'nem dontetlen meccsek'!G$2:G$217,0)/10)+1</f>
        <v>9</v>
      </c>
      <c r="H194" s="15">
        <f>INT(RANK('nem dontetlen meccsek'!H194,'nem dontetlen meccsek'!H$2:H$217,0)/10)+1</f>
        <v>10</v>
      </c>
      <c r="I194" s="15">
        <f>INT(RANK('nem dontetlen meccsek'!I194,'nem dontetlen meccsek'!I$2:I$217,0)/10)+1</f>
        <v>9</v>
      </c>
      <c r="J194" s="15">
        <f>INT(RANK('nem dontetlen meccsek'!J194,'nem dontetlen meccsek'!J$2:J$217,0)/10)+1</f>
        <v>10</v>
      </c>
      <c r="K194" s="15">
        <f>INT(RANK('nem dontetlen meccsek'!K194,'nem dontetlen meccsek'!K$2:K$217,0)/10)+1</f>
        <v>9</v>
      </c>
      <c r="L194" s="15">
        <f>INT(RANK('nem dontetlen meccsek'!L194,'nem dontetlen meccsek'!L$2:L$217,0)/10)+1</f>
        <v>12</v>
      </c>
      <c r="M194" s="15">
        <f>INT(RANK('nem dontetlen meccsek'!M194,'nem dontetlen meccsek'!M$2:M$217,0)/10)+1</f>
        <v>15</v>
      </c>
      <c r="N194" s="15">
        <f>INT(RANK('nem dontetlen meccsek'!N194,'nem dontetlen meccsek'!N$2:N$217,0)/10)+1</f>
        <v>13</v>
      </c>
      <c r="O194" s="15">
        <f>INT(RANK('nem dontetlen meccsek'!O194,'nem dontetlen meccsek'!O$2:O$217,0)/10)+1</f>
        <v>14</v>
      </c>
      <c r="P194" s="15">
        <f>INT(RANK('nem dontetlen meccsek'!P194,'nem dontetlen meccsek'!P$2:P$217,0)/10)+1</f>
        <v>13</v>
      </c>
      <c r="Q194" s="15">
        <f>INT(RANK('nem dontetlen meccsek'!Q194,'nem dontetlen meccsek'!Q$2:Q$217,0)/10)+1</f>
        <v>14</v>
      </c>
      <c r="R194" s="15">
        <f>INT(RANK('nem dontetlen meccsek'!R194,'nem dontetlen meccsek'!R$2:R$217,0)/10)+1</f>
        <v>9</v>
      </c>
      <c r="S194" s="15">
        <f>INT(RANK('nem dontetlen meccsek'!S194,'nem dontetlen meccsek'!S$2:S$217,0)/10)+1</f>
        <v>14</v>
      </c>
      <c r="T194" s="15">
        <f>INT(RANK('nem dontetlen meccsek'!T194,'nem dontetlen meccsek'!T$2:T$217,0)/10)+1</f>
        <v>13</v>
      </c>
      <c r="U194" s="15">
        <f t="shared" si="36"/>
        <v>12</v>
      </c>
      <c r="V194" s="15">
        <f t="shared" si="37"/>
        <v>14</v>
      </c>
      <c r="W194" s="15">
        <f t="shared" si="38"/>
        <v>13</v>
      </c>
      <c r="X194" s="15">
        <f t="shared" si="39"/>
        <v>14</v>
      </c>
      <c r="Y194" s="15">
        <f t="shared" si="40"/>
        <v>13</v>
      </c>
      <c r="Z194" s="15">
        <f t="shared" si="41"/>
        <v>14</v>
      </c>
      <c r="AA194" s="15">
        <f t="shared" si="42"/>
        <v>11</v>
      </c>
      <c r="AB194" s="15">
        <f t="shared" si="43"/>
        <v>8</v>
      </c>
      <c r="AC194" s="15">
        <f t="shared" si="44"/>
        <v>10</v>
      </c>
      <c r="AD194" s="15">
        <f t="shared" si="45"/>
        <v>9</v>
      </c>
      <c r="AE194" s="15">
        <f t="shared" si="46"/>
        <v>10</v>
      </c>
      <c r="AF194" s="15">
        <f t="shared" si="47"/>
        <v>9</v>
      </c>
      <c r="AG194" s="15">
        <f t="shared" si="48"/>
        <v>14</v>
      </c>
      <c r="AH194" s="15">
        <f t="shared" si="49"/>
        <v>9</v>
      </c>
      <c r="AI194" s="15">
        <f t="shared" si="50"/>
        <v>6000</v>
      </c>
      <c r="AJ194" s="15">
        <f t="shared" ref="AJ194:AJ209" si="52">C194-D194</f>
        <v>-4</v>
      </c>
      <c r="AK194">
        <f>(szimulator!AE466-10000)/1000</f>
        <v>1.5227999999999993</v>
      </c>
      <c r="AL194" t="b">
        <f t="shared" si="51"/>
        <v>0</v>
      </c>
    </row>
    <row r="195" spans="1:38" x14ac:dyDescent="0.25">
      <c r="A195" t="s">
        <v>5</v>
      </c>
      <c r="B195" t="s">
        <v>34</v>
      </c>
      <c r="C195">
        <v>1</v>
      </c>
      <c r="D195">
        <v>0</v>
      </c>
      <c r="E195" t="s">
        <v>309</v>
      </c>
      <c r="F195" s="15">
        <f>INT(RANK('nem dontetlen meccsek'!F195,'nem dontetlen meccsek'!F$2:F$217,0)/10)+1</f>
        <v>11</v>
      </c>
      <c r="G195" s="15">
        <f>INT(RANK('nem dontetlen meccsek'!G195,'nem dontetlen meccsek'!G$2:G$217,0)/10)+1</f>
        <v>4</v>
      </c>
      <c r="H195" s="15">
        <f>INT(RANK('nem dontetlen meccsek'!H195,'nem dontetlen meccsek'!H$2:H$217,0)/10)+1</f>
        <v>11</v>
      </c>
      <c r="I195" s="15">
        <f>INT(RANK('nem dontetlen meccsek'!I195,'nem dontetlen meccsek'!I$2:I$217,0)/10)+1</f>
        <v>9</v>
      </c>
      <c r="J195" s="15">
        <f>INT(RANK('nem dontetlen meccsek'!J195,'nem dontetlen meccsek'!J$2:J$217,0)/10)+1</f>
        <v>13</v>
      </c>
      <c r="K195" s="15">
        <f>INT(RANK('nem dontetlen meccsek'!K195,'nem dontetlen meccsek'!K$2:K$217,0)/10)+1</f>
        <v>9</v>
      </c>
      <c r="L195" s="15">
        <f>INT(RANK('nem dontetlen meccsek'!L195,'nem dontetlen meccsek'!L$2:L$217,0)/10)+1</f>
        <v>12</v>
      </c>
      <c r="M195" s="15">
        <f>INT(RANK('nem dontetlen meccsek'!M195,'nem dontetlen meccsek'!M$2:M$217,0)/10)+1</f>
        <v>19</v>
      </c>
      <c r="N195" s="15">
        <f>INT(RANK('nem dontetlen meccsek'!N195,'nem dontetlen meccsek'!N$2:N$217,0)/10)+1</f>
        <v>12</v>
      </c>
      <c r="O195" s="15">
        <f>INT(RANK('nem dontetlen meccsek'!O195,'nem dontetlen meccsek'!O$2:O$217,0)/10)+1</f>
        <v>14</v>
      </c>
      <c r="P195" s="15">
        <f>INT(RANK('nem dontetlen meccsek'!P195,'nem dontetlen meccsek'!P$2:P$217,0)/10)+1</f>
        <v>10</v>
      </c>
      <c r="Q195" s="15">
        <f>INT(RANK('nem dontetlen meccsek'!Q195,'nem dontetlen meccsek'!Q$2:Q$217,0)/10)+1</f>
        <v>14</v>
      </c>
      <c r="R195" s="15">
        <f>INT(RANK('nem dontetlen meccsek'!R195,'nem dontetlen meccsek'!R$2:R$217,0)/10)+1</f>
        <v>10</v>
      </c>
      <c r="S195" s="15">
        <f>INT(RANK('nem dontetlen meccsek'!S195,'nem dontetlen meccsek'!S$2:S$217,0)/10)+1</f>
        <v>14</v>
      </c>
      <c r="T195" s="15">
        <f>INT(RANK('nem dontetlen meccsek'!T195,'nem dontetlen meccsek'!T$2:T$217,0)/10)+1</f>
        <v>18</v>
      </c>
      <c r="U195" s="15">
        <f t="shared" ref="U195:U209" si="53">23-F195</f>
        <v>12</v>
      </c>
      <c r="V195" s="15">
        <f t="shared" ref="V195:V209" si="54">23-G195</f>
        <v>19</v>
      </c>
      <c r="W195" s="15">
        <f t="shared" ref="W195:W209" si="55">23-H195</f>
        <v>12</v>
      </c>
      <c r="X195" s="15">
        <f t="shared" ref="X195:X209" si="56">23-I195</f>
        <v>14</v>
      </c>
      <c r="Y195" s="15">
        <f t="shared" ref="Y195:Y209" si="57">23-J195</f>
        <v>10</v>
      </c>
      <c r="Z195" s="15">
        <f t="shared" ref="Z195:Z209" si="58">23-K195</f>
        <v>14</v>
      </c>
      <c r="AA195" s="15">
        <f t="shared" ref="AA195:AA209" si="59">23-L195</f>
        <v>11</v>
      </c>
      <c r="AB195" s="15">
        <f t="shared" ref="AB195:AB209" si="60">23-M195</f>
        <v>4</v>
      </c>
      <c r="AC195" s="15">
        <f t="shared" ref="AC195:AC209" si="61">23-N195</f>
        <v>11</v>
      </c>
      <c r="AD195" s="15">
        <f t="shared" ref="AD195:AD209" si="62">23-O195</f>
        <v>9</v>
      </c>
      <c r="AE195" s="15">
        <f t="shared" ref="AE195:AE209" si="63">23-P195</f>
        <v>13</v>
      </c>
      <c r="AF195" s="15">
        <f t="shared" ref="AF195:AF209" si="64">23-Q195</f>
        <v>9</v>
      </c>
      <c r="AG195" s="15">
        <f t="shared" ref="AG195:AG209" si="65">23-R195</f>
        <v>13</v>
      </c>
      <c r="AH195" s="15">
        <f t="shared" ref="AH195:AH209" si="66">23-S195</f>
        <v>9</v>
      </c>
      <c r="AI195" s="15">
        <f t="shared" ref="AI195:AI209" si="67">AJ195*1000+10000</f>
        <v>11000</v>
      </c>
      <c r="AJ195" s="15">
        <f t="shared" si="52"/>
        <v>1</v>
      </c>
      <c r="AK195">
        <f>(szimulator!AE467-10000)/1000</f>
        <v>1.2342999999999993</v>
      </c>
      <c r="AL195" t="b">
        <f t="shared" ref="AL195:AL209" si="68">(AJ195*AK195)&gt;0</f>
        <v>1</v>
      </c>
    </row>
    <row r="196" spans="1:38" x14ac:dyDescent="0.25">
      <c r="A196" t="s">
        <v>9</v>
      </c>
      <c r="B196" t="s">
        <v>12</v>
      </c>
      <c r="C196">
        <v>2</v>
      </c>
      <c r="D196">
        <v>0</v>
      </c>
      <c r="E196" t="s">
        <v>309</v>
      </c>
      <c r="F196" s="15">
        <f>INT(RANK('nem dontetlen meccsek'!F196,'nem dontetlen meccsek'!F$2:F$217,0)/10)+1</f>
        <v>18</v>
      </c>
      <c r="G196" s="15">
        <f>INT(RANK('nem dontetlen meccsek'!G196,'nem dontetlen meccsek'!G$2:G$217,0)/10)+1</f>
        <v>22</v>
      </c>
      <c r="H196" s="15">
        <f>INT(RANK('nem dontetlen meccsek'!H196,'nem dontetlen meccsek'!H$2:H$217,0)/10)+1</f>
        <v>21</v>
      </c>
      <c r="I196" s="15">
        <f>INT(RANK('nem dontetlen meccsek'!I196,'nem dontetlen meccsek'!I$2:I$217,0)/10)+1</f>
        <v>21</v>
      </c>
      <c r="J196" s="15">
        <f>INT(RANK('nem dontetlen meccsek'!J196,'nem dontetlen meccsek'!J$2:J$217,0)/10)+1</f>
        <v>21</v>
      </c>
      <c r="K196" s="15">
        <f>INT(RANK('nem dontetlen meccsek'!K196,'nem dontetlen meccsek'!K$2:K$217,0)/10)+1</f>
        <v>19</v>
      </c>
      <c r="L196" s="15">
        <f>INT(RANK('nem dontetlen meccsek'!L196,'nem dontetlen meccsek'!L$2:L$217,0)/10)+1</f>
        <v>5</v>
      </c>
      <c r="M196" s="15">
        <f>INT(RANK('nem dontetlen meccsek'!M196,'nem dontetlen meccsek'!M$2:M$217,0)/10)+1</f>
        <v>2</v>
      </c>
      <c r="N196" s="15">
        <f>INT(RANK('nem dontetlen meccsek'!N196,'nem dontetlen meccsek'!N$2:N$217,0)/10)+1</f>
        <v>2</v>
      </c>
      <c r="O196" s="15">
        <f>INT(RANK('nem dontetlen meccsek'!O196,'nem dontetlen meccsek'!O$2:O$217,0)/10)+1</f>
        <v>2</v>
      </c>
      <c r="P196" s="15">
        <f>INT(RANK('nem dontetlen meccsek'!P196,'nem dontetlen meccsek'!P$2:P$217,0)/10)+1</f>
        <v>2</v>
      </c>
      <c r="Q196" s="15">
        <f>INT(RANK('nem dontetlen meccsek'!Q196,'nem dontetlen meccsek'!Q$2:Q$217,0)/10)+1</f>
        <v>5</v>
      </c>
      <c r="R196" s="15">
        <f>INT(RANK('nem dontetlen meccsek'!R196,'nem dontetlen meccsek'!R$2:R$217,0)/10)+1</f>
        <v>21</v>
      </c>
      <c r="S196" s="15">
        <f>INT(RANK('nem dontetlen meccsek'!S196,'nem dontetlen meccsek'!S$2:S$217,0)/10)+1</f>
        <v>2</v>
      </c>
      <c r="T196" s="15">
        <f>INT(RANK('nem dontetlen meccsek'!T196,'nem dontetlen meccsek'!T$2:T$217,0)/10)+1</f>
        <v>4</v>
      </c>
      <c r="U196" s="15">
        <f t="shared" si="53"/>
        <v>5</v>
      </c>
      <c r="V196" s="15">
        <f t="shared" si="54"/>
        <v>1</v>
      </c>
      <c r="W196" s="15">
        <f t="shared" si="55"/>
        <v>2</v>
      </c>
      <c r="X196" s="15">
        <f t="shared" si="56"/>
        <v>2</v>
      </c>
      <c r="Y196" s="15">
        <f t="shared" si="57"/>
        <v>2</v>
      </c>
      <c r="Z196" s="15">
        <f t="shared" si="58"/>
        <v>4</v>
      </c>
      <c r="AA196" s="15">
        <f t="shared" si="59"/>
        <v>18</v>
      </c>
      <c r="AB196" s="15">
        <f t="shared" si="60"/>
        <v>21</v>
      </c>
      <c r="AC196" s="15">
        <f t="shared" si="61"/>
        <v>21</v>
      </c>
      <c r="AD196" s="15">
        <f t="shared" si="62"/>
        <v>21</v>
      </c>
      <c r="AE196" s="15">
        <f t="shared" si="63"/>
        <v>21</v>
      </c>
      <c r="AF196" s="15">
        <f t="shared" si="64"/>
        <v>18</v>
      </c>
      <c r="AG196" s="15">
        <f t="shared" si="65"/>
        <v>2</v>
      </c>
      <c r="AH196" s="15">
        <f t="shared" si="66"/>
        <v>21</v>
      </c>
      <c r="AI196" s="15">
        <f t="shared" si="67"/>
        <v>12000</v>
      </c>
      <c r="AJ196" s="15">
        <f t="shared" si="52"/>
        <v>2</v>
      </c>
      <c r="AK196">
        <f>(szimulator!AE468-10000)/1000</f>
        <v>0.91770000000000074</v>
      </c>
      <c r="AL196" t="b">
        <f t="shared" si="68"/>
        <v>1</v>
      </c>
    </row>
    <row r="197" spans="1:38" x14ac:dyDescent="0.25">
      <c r="A197" t="s">
        <v>13</v>
      </c>
      <c r="B197" t="s">
        <v>36</v>
      </c>
      <c r="C197">
        <v>4</v>
      </c>
      <c r="D197">
        <v>1</v>
      </c>
      <c r="E197" t="s">
        <v>309</v>
      </c>
      <c r="F197" s="15">
        <f>INT(RANK('nem dontetlen meccsek'!F197,'nem dontetlen meccsek'!F$2:F$217,0)/10)+1</f>
        <v>1</v>
      </c>
      <c r="G197" s="15">
        <f>INT(RANK('nem dontetlen meccsek'!G197,'nem dontetlen meccsek'!G$2:G$217,0)/10)+1</f>
        <v>6</v>
      </c>
      <c r="H197" s="15">
        <f>INT(RANK('nem dontetlen meccsek'!H197,'nem dontetlen meccsek'!H$2:H$217,0)/10)+1</f>
        <v>1</v>
      </c>
      <c r="I197" s="15">
        <f>INT(RANK('nem dontetlen meccsek'!I197,'nem dontetlen meccsek'!I$2:I$217,0)/10)+1</f>
        <v>2</v>
      </c>
      <c r="J197" s="15">
        <f>INT(RANK('nem dontetlen meccsek'!J197,'nem dontetlen meccsek'!J$2:J$217,0)/10)+1</f>
        <v>2</v>
      </c>
      <c r="K197" s="15">
        <f>INT(RANK('nem dontetlen meccsek'!K197,'nem dontetlen meccsek'!K$2:K$217,0)/10)+1</f>
        <v>4</v>
      </c>
      <c r="L197" s="15">
        <f>INT(RANK('nem dontetlen meccsek'!L197,'nem dontetlen meccsek'!L$2:L$217,0)/10)+1</f>
        <v>22</v>
      </c>
      <c r="M197" s="15">
        <f>INT(RANK('nem dontetlen meccsek'!M197,'nem dontetlen meccsek'!M$2:M$217,0)/10)+1</f>
        <v>17</v>
      </c>
      <c r="N197" s="15">
        <f>INT(RANK('nem dontetlen meccsek'!N197,'nem dontetlen meccsek'!N$2:N$217,0)/10)+1</f>
        <v>21</v>
      </c>
      <c r="O197" s="15">
        <f>INT(RANK('nem dontetlen meccsek'!O197,'nem dontetlen meccsek'!O$2:O$217,0)/10)+1</f>
        <v>21</v>
      </c>
      <c r="P197" s="15">
        <f>INT(RANK('nem dontetlen meccsek'!P197,'nem dontetlen meccsek'!P$2:P$217,0)/10)+1</f>
        <v>21</v>
      </c>
      <c r="Q197" s="15">
        <f>INT(RANK('nem dontetlen meccsek'!Q197,'nem dontetlen meccsek'!Q$2:Q$217,0)/10)+1</f>
        <v>19</v>
      </c>
      <c r="R197" s="15">
        <f>INT(RANK('nem dontetlen meccsek'!R197,'nem dontetlen meccsek'!R$2:R$217,0)/10)+1</f>
        <v>2</v>
      </c>
      <c r="S197" s="15">
        <f>INT(RANK('nem dontetlen meccsek'!S197,'nem dontetlen meccsek'!S$2:S$217,0)/10)+1</f>
        <v>20</v>
      </c>
      <c r="T197" s="15">
        <f>INT(RANK('nem dontetlen meccsek'!T197,'nem dontetlen meccsek'!T$2:T$217,0)/10)+1</f>
        <v>2</v>
      </c>
      <c r="U197" s="15">
        <f t="shared" si="53"/>
        <v>22</v>
      </c>
      <c r="V197" s="15">
        <f t="shared" si="54"/>
        <v>17</v>
      </c>
      <c r="W197" s="15">
        <f t="shared" si="55"/>
        <v>22</v>
      </c>
      <c r="X197" s="15">
        <f t="shared" si="56"/>
        <v>21</v>
      </c>
      <c r="Y197" s="15">
        <f t="shared" si="57"/>
        <v>21</v>
      </c>
      <c r="Z197" s="15">
        <f t="shared" si="58"/>
        <v>19</v>
      </c>
      <c r="AA197" s="15">
        <f t="shared" si="59"/>
        <v>1</v>
      </c>
      <c r="AB197" s="15">
        <f t="shared" si="60"/>
        <v>6</v>
      </c>
      <c r="AC197" s="15">
        <f t="shared" si="61"/>
        <v>2</v>
      </c>
      <c r="AD197" s="15">
        <f t="shared" si="62"/>
        <v>2</v>
      </c>
      <c r="AE197" s="15">
        <f t="shared" si="63"/>
        <v>2</v>
      </c>
      <c r="AF197" s="15">
        <f t="shared" si="64"/>
        <v>4</v>
      </c>
      <c r="AG197" s="15">
        <f t="shared" si="65"/>
        <v>21</v>
      </c>
      <c r="AH197" s="15">
        <f t="shared" si="66"/>
        <v>3</v>
      </c>
      <c r="AI197" s="15">
        <f t="shared" si="67"/>
        <v>13000</v>
      </c>
      <c r="AJ197" s="15">
        <f t="shared" si="52"/>
        <v>3</v>
      </c>
      <c r="AK197">
        <f>(szimulator!AE469-10000)/1000</f>
        <v>2.3944999999999999</v>
      </c>
      <c r="AL197" t="b">
        <f t="shared" si="68"/>
        <v>1</v>
      </c>
    </row>
    <row r="198" spans="1:38" x14ac:dyDescent="0.25">
      <c r="A198" t="s">
        <v>14</v>
      </c>
      <c r="B198" t="s">
        <v>0</v>
      </c>
      <c r="C198">
        <v>1</v>
      </c>
      <c r="D198">
        <v>2</v>
      </c>
      <c r="E198" t="s">
        <v>308</v>
      </c>
      <c r="F198" s="15">
        <f>INT(RANK('nem dontetlen meccsek'!F198,'nem dontetlen meccsek'!F$2:F$217,0)/10)+1</f>
        <v>21</v>
      </c>
      <c r="G198" s="15">
        <f>INT(RANK('nem dontetlen meccsek'!G198,'nem dontetlen meccsek'!G$2:G$217,0)/10)+1</f>
        <v>18</v>
      </c>
      <c r="H198" s="15">
        <f>INT(RANK('nem dontetlen meccsek'!H198,'nem dontetlen meccsek'!H$2:H$217,0)/10)+1</f>
        <v>21</v>
      </c>
      <c r="I198" s="15">
        <f>INT(RANK('nem dontetlen meccsek'!I198,'nem dontetlen meccsek'!I$2:I$217,0)/10)+1</f>
        <v>20</v>
      </c>
      <c r="J198" s="15">
        <f>INT(RANK('nem dontetlen meccsek'!J198,'nem dontetlen meccsek'!J$2:J$217,0)/10)+1</f>
        <v>20</v>
      </c>
      <c r="K198" s="15">
        <f>INT(RANK('nem dontetlen meccsek'!K198,'nem dontetlen meccsek'!K$2:K$217,0)/10)+1</f>
        <v>21</v>
      </c>
      <c r="L198" s="15">
        <f>INT(RANK('nem dontetlen meccsek'!L198,'nem dontetlen meccsek'!L$2:L$217,0)/10)+1</f>
        <v>2</v>
      </c>
      <c r="M198" s="15">
        <f>INT(RANK('nem dontetlen meccsek'!M198,'nem dontetlen meccsek'!M$2:M$217,0)/10)+1</f>
        <v>5</v>
      </c>
      <c r="N198" s="15">
        <f>INT(RANK('nem dontetlen meccsek'!N198,'nem dontetlen meccsek'!N$2:N$217,0)/10)+1</f>
        <v>2</v>
      </c>
      <c r="O198" s="15">
        <f>INT(RANK('nem dontetlen meccsek'!O198,'nem dontetlen meccsek'!O$2:O$217,0)/10)+1</f>
        <v>3</v>
      </c>
      <c r="P198" s="15">
        <f>INT(RANK('nem dontetlen meccsek'!P198,'nem dontetlen meccsek'!P$2:P$217,0)/10)+1</f>
        <v>3</v>
      </c>
      <c r="Q198" s="15">
        <f>INT(RANK('nem dontetlen meccsek'!Q198,'nem dontetlen meccsek'!Q$2:Q$217,0)/10)+1</f>
        <v>2</v>
      </c>
      <c r="R198" s="15">
        <f>INT(RANK('nem dontetlen meccsek'!R198,'nem dontetlen meccsek'!R$2:R$217,0)/10)+1</f>
        <v>21</v>
      </c>
      <c r="S198" s="15">
        <f>INT(RANK('nem dontetlen meccsek'!S198,'nem dontetlen meccsek'!S$2:S$217,0)/10)+1</f>
        <v>3</v>
      </c>
      <c r="T198" s="15">
        <f>INT(RANK('nem dontetlen meccsek'!T198,'nem dontetlen meccsek'!T$2:T$217,0)/10)+1</f>
        <v>20</v>
      </c>
      <c r="U198" s="15">
        <f t="shared" si="53"/>
        <v>2</v>
      </c>
      <c r="V198" s="15">
        <f t="shared" si="54"/>
        <v>5</v>
      </c>
      <c r="W198" s="15">
        <f t="shared" si="55"/>
        <v>2</v>
      </c>
      <c r="X198" s="15">
        <f t="shared" si="56"/>
        <v>3</v>
      </c>
      <c r="Y198" s="15">
        <f t="shared" si="57"/>
        <v>3</v>
      </c>
      <c r="Z198" s="15">
        <f t="shared" si="58"/>
        <v>2</v>
      </c>
      <c r="AA198" s="15">
        <f t="shared" si="59"/>
        <v>21</v>
      </c>
      <c r="AB198" s="15">
        <f t="shared" si="60"/>
        <v>18</v>
      </c>
      <c r="AC198" s="15">
        <f t="shared" si="61"/>
        <v>21</v>
      </c>
      <c r="AD198" s="15">
        <f t="shared" si="62"/>
        <v>20</v>
      </c>
      <c r="AE198" s="15">
        <f t="shared" si="63"/>
        <v>20</v>
      </c>
      <c r="AF198" s="15">
        <f t="shared" si="64"/>
        <v>21</v>
      </c>
      <c r="AG198" s="15">
        <f t="shared" si="65"/>
        <v>2</v>
      </c>
      <c r="AH198" s="15">
        <f t="shared" si="66"/>
        <v>20</v>
      </c>
      <c r="AI198" s="15">
        <f t="shared" si="67"/>
        <v>9000</v>
      </c>
      <c r="AJ198" s="15">
        <f t="shared" si="52"/>
        <v>-1</v>
      </c>
      <c r="AK198">
        <f>(szimulator!AE470-10000)/1000</f>
        <v>-0.98029999999999928</v>
      </c>
      <c r="AL198" t="b">
        <f t="shared" si="68"/>
        <v>1</v>
      </c>
    </row>
    <row r="199" spans="1:38" x14ac:dyDescent="0.25">
      <c r="A199" t="s">
        <v>33</v>
      </c>
      <c r="B199" t="s">
        <v>2</v>
      </c>
      <c r="C199">
        <v>2</v>
      </c>
      <c r="D199">
        <v>1</v>
      </c>
      <c r="E199" t="s">
        <v>309</v>
      </c>
      <c r="F199" s="15">
        <f>INT(RANK('nem dontetlen meccsek'!F199,'nem dontetlen meccsek'!F$2:F$217,0)/10)+1</f>
        <v>11</v>
      </c>
      <c r="G199" s="15">
        <f>INT(RANK('nem dontetlen meccsek'!G199,'nem dontetlen meccsek'!G$2:G$217,0)/10)+1</f>
        <v>5</v>
      </c>
      <c r="H199" s="15">
        <f>INT(RANK('nem dontetlen meccsek'!H199,'nem dontetlen meccsek'!H$2:H$217,0)/10)+1</f>
        <v>8</v>
      </c>
      <c r="I199" s="15">
        <f>INT(RANK('nem dontetlen meccsek'!I199,'nem dontetlen meccsek'!I$2:I$217,0)/10)+1</f>
        <v>7</v>
      </c>
      <c r="J199" s="15">
        <f>INT(RANK('nem dontetlen meccsek'!J199,'nem dontetlen meccsek'!J$2:J$217,0)/10)+1</f>
        <v>10</v>
      </c>
      <c r="K199" s="15">
        <f>INT(RANK('nem dontetlen meccsek'!K199,'nem dontetlen meccsek'!K$2:K$217,0)/10)+1</f>
        <v>6</v>
      </c>
      <c r="L199" s="15">
        <f>INT(RANK('nem dontetlen meccsek'!L199,'nem dontetlen meccsek'!L$2:L$217,0)/10)+1</f>
        <v>11</v>
      </c>
      <c r="M199" s="15">
        <f>INT(RANK('nem dontetlen meccsek'!M199,'nem dontetlen meccsek'!M$2:M$217,0)/10)+1</f>
        <v>19</v>
      </c>
      <c r="N199" s="15">
        <f>INT(RANK('nem dontetlen meccsek'!N199,'nem dontetlen meccsek'!N$2:N$217,0)/10)+1</f>
        <v>14</v>
      </c>
      <c r="O199" s="15">
        <f>INT(RANK('nem dontetlen meccsek'!O199,'nem dontetlen meccsek'!O$2:O$217,0)/10)+1</f>
        <v>15</v>
      </c>
      <c r="P199" s="15">
        <f>INT(RANK('nem dontetlen meccsek'!P199,'nem dontetlen meccsek'!P$2:P$217,0)/10)+1</f>
        <v>12</v>
      </c>
      <c r="Q199" s="15">
        <f>INT(RANK('nem dontetlen meccsek'!Q199,'nem dontetlen meccsek'!Q$2:Q$217,0)/10)+1</f>
        <v>17</v>
      </c>
      <c r="R199" s="15">
        <f>INT(RANK('nem dontetlen meccsek'!R199,'nem dontetlen meccsek'!R$2:R$217,0)/10)+1</f>
        <v>8</v>
      </c>
      <c r="S199" s="15">
        <f>INT(RANK('nem dontetlen meccsek'!S199,'nem dontetlen meccsek'!S$2:S$217,0)/10)+1</f>
        <v>16</v>
      </c>
      <c r="T199" s="15">
        <f>INT(RANK('nem dontetlen meccsek'!T199,'nem dontetlen meccsek'!T$2:T$217,0)/10)+1</f>
        <v>19</v>
      </c>
      <c r="U199" s="15">
        <f t="shared" si="53"/>
        <v>12</v>
      </c>
      <c r="V199" s="15">
        <f t="shared" si="54"/>
        <v>18</v>
      </c>
      <c r="W199" s="15">
        <f t="shared" si="55"/>
        <v>15</v>
      </c>
      <c r="X199" s="15">
        <f t="shared" si="56"/>
        <v>16</v>
      </c>
      <c r="Y199" s="15">
        <f t="shared" si="57"/>
        <v>13</v>
      </c>
      <c r="Z199" s="15">
        <f t="shared" si="58"/>
        <v>17</v>
      </c>
      <c r="AA199" s="15">
        <f t="shared" si="59"/>
        <v>12</v>
      </c>
      <c r="AB199" s="15">
        <f t="shared" si="60"/>
        <v>4</v>
      </c>
      <c r="AC199" s="15">
        <f t="shared" si="61"/>
        <v>9</v>
      </c>
      <c r="AD199" s="15">
        <f t="shared" si="62"/>
        <v>8</v>
      </c>
      <c r="AE199" s="15">
        <f t="shared" si="63"/>
        <v>11</v>
      </c>
      <c r="AF199" s="15">
        <f t="shared" si="64"/>
        <v>6</v>
      </c>
      <c r="AG199" s="15">
        <f t="shared" si="65"/>
        <v>15</v>
      </c>
      <c r="AH199" s="15">
        <f t="shared" si="66"/>
        <v>7</v>
      </c>
      <c r="AI199" s="15">
        <f t="shared" si="67"/>
        <v>11000</v>
      </c>
      <c r="AJ199" s="15">
        <f t="shared" si="52"/>
        <v>1</v>
      </c>
      <c r="AK199">
        <f>(szimulator!AE471-10000)/1000</f>
        <v>8.700000000000728E-3</v>
      </c>
      <c r="AL199" t="b">
        <f t="shared" si="68"/>
        <v>1</v>
      </c>
    </row>
    <row r="200" spans="1:38" x14ac:dyDescent="0.25">
      <c r="A200" t="s">
        <v>32</v>
      </c>
      <c r="B200" t="s">
        <v>11</v>
      </c>
      <c r="C200">
        <v>4</v>
      </c>
      <c r="D200">
        <v>1</v>
      </c>
      <c r="E200" t="s">
        <v>309</v>
      </c>
      <c r="F200" s="15">
        <f>INT(RANK('nem dontetlen meccsek'!F200,'nem dontetlen meccsek'!F$2:F$217,0)/10)+1</f>
        <v>3</v>
      </c>
      <c r="G200" s="15">
        <f>INT(RANK('nem dontetlen meccsek'!G200,'nem dontetlen meccsek'!G$2:G$217,0)/10)+1</f>
        <v>11</v>
      </c>
      <c r="H200" s="15">
        <f>INT(RANK('nem dontetlen meccsek'!H200,'nem dontetlen meccsek'!H$2:H$217,0)/10)+1</f>
        <v>7</v>
      </c>
      <c r="I200" s="15">
        <f>INT(RANK('nem dontetlen meccsek'!I200,'nem dontetlen meccsek'!I$2:I$217,0)/10)+1</f>
        <v>7</v>
      </c>
      <c r="J200" s="15">
        <f>INT(RANK('nem dontetlen meccsek'!J200,'nem dontetlen meccsek'!J$2:J$217,0)/10)+1</f>
        <v>7</v>
      </c>
      <c r="K200" s="15">
        <f>INT(RANK('nem dontetlen meccsek'!K200,'nem dontetlen meccsek'!K$2:K$217,0)/10)+1</f>
        <v>9</v>
      </c>
      <c r="L200" s="15">
        <f>INT(RANK('nem dontetlen meccsek'!L200,'nem dontetlen meccsek'!L$2:L$217,0)/10)+1</f>
        <v>20</v>
      </c>
      <c r="M200" s="15">
        <f>INT(RANK('nem dontetlen meccsek'!M200,'nem dontetlen meccsek'!M$2:M$217,0)/10)+1</f>
        <v>12</v>
      </c>
      <c r="N200" s="15">
        <f>INT(RANK('nem dontetlen meccsek'!N200,'nem dontetlen meccsek'!N$2:N$217,0)/10)+1</f>
        <v>16</v>
      </c>
      <c r="O200" s="15">
        <f>INT(RANK('nem dontetlen meccsek'!O200,'nem dontetlen meccsek'!O$2:O$217,0)/10)+1</f>
        <v>16</v>
      </c>
      <c r="P200" s="15">
        <f>INT(RANK('nem dontetlen meccsek'!P200,'nem dontetlen meccsek'!P$2:P$217,0)/10)+1</f>
        <v>15</v>
      </c>
      <c r="Q200" s="15">
        <f>INT(RANK('nem dontetlen meccsek'!Q200,'nem dontetlen meccsek'!Q$2:Q$217,0)/10)+1</f>
        <v>14</v>
      </c>
      <c r="R200" s="15">
        <f>INT(RANK('nem dontetlen meccsek'!R200,'nem dontetlen meccsek'!R$2:R$217,0)/10)+1</f>
        <v>7</v>
      </c>
      <c r="S200" s="15">
        <f>INT(RANK('nem dontetlen meccsek'!S200,'nem dontetlen meccsek'!S$2:S$217,0)/10)+1</f>
        <v>16</v>
      </c>
      <c r="T200" s="15">
        <f>INT(RANK('nem dontetlen meccsek'!T200,'nem dontetlen meccsek'!T$2:T$217,0)/10)+1</f>
        <v>6</v>
      </c>
      <c r="U200" s="15">
        <f t="shared" si="53"/>
        <v>20</v>
      </c>
      <c r="V200" s="15">
        <f t="shared" si="54"/>
        <v>12</v>
      </c>
      <c r="W200" s="15">
        <f t="shared" si="55"/>
        <v>16</v>
      </c>
      <c r="X200" s="15">
        <f t="shared" si="56"/>
        <v>16</v>
      </c>
      <c r="Y200" s="15">
        <f t="shared" si="57"/>
        <v>16</v>
      </c>
      <c r="Z200" s="15">
        <f t="shared" si="58"/>
        <v>14</v>
      </c>
      <c r="AA200" s="15">
        <f t="shared" si="59"/>
        <v>3</v>
      </c>
      <c r="AB200" s="15">
        <f t="shared" si="60"/>
        <v>11</v>
      </c>
      <c r="AC200" s="15">
        <f t="shared" si="61"/>
        <v>7</v>
      </c>
      <c r="AD200" s="15">
        <f t="shared" si="62"/>
        <v>7</v>
      </c>
      <c r="AE200" s="15">
        <f t="shared" si="63"/>
        <v>8</v>
      </c>
      <c r="AF200" s="15">
        <f t="shared" si="64"/>
        <v>9</v>
      </c>
      <c r="AG200" s="15">
        <f t="shared" si="65"/>
        <v>16</v>
      </c>
      <c r="AH200" s="15">
        <f t="shared" si="66"/>
        <v>7</v>
      </c>
      <c r="AI200" s="15">
        <f t="shared" si="67"/>
        <v>13000</v>
      </c>
      <c r="AJ200" s="15">
        <f t="shared" si="52"/>
        <v>3</v>
      </c>
      <c r="AK200">
        <f>(szimulator!AE472-10000)/1000</f>
        <v>1.8276000000000003</v>
      </c>
      <c r="AL200" t="b">
        <f t="shared" si="68"/>
        <v>1</v>
      </c>
    </row>
    <row r="201" spans="1:38" x14ac:dyDescent="0.25">
      <c r="A201" t="s">
        <v>10</v>
      </c>
      <c r="B201" t="s">
        <v>8</v>
      </c>
      <c r="C201">
        <v>1</v>
      </c>
      <c r="D201">
        <v>0</v>
      </c>
      <c r="E201" t="s">
        <v>309</v>
      </c>
      <c r="F201" s="15">
        <f>INT(RANK('nem dontetlen meccsek'!F201,'nem dontetlen meccsek'!F$2:F$217,0)/10)+1</f>
        <v>14</v>
      </c>
      <c r="G201" s="15">
        <f>INT(RANK('nem dontetlen meccsek'!G201,'nem dontetlen meccsek'!G$2:G$217,0)/10)+1</f>
        <v>6</v>
      </c>
      <c r="H201" s="15">
        <f>INT(RANK('nem dontetlen meccsek'!H201,'nem dontetlen meccsek'!H$2:H$217,0)/10)+1</f>
        <v>6</v>
      </c>
      <c r="I201" s="15">
        <f>INT(RANK('nem dontetlen meccsek'!I201,'nem dontetlen meccsek'!I$2:I$217,0)/10)+1</f>
        <v>6</v>
      </c>
      <c r="J201" s="15">
        <f>INT(RANK('nem dontetlen meccsek'!J201,'nem dontetlen meccsek'!J$2:J$217,0)/10)+1</f>
        <v>8</v>
      </c>
      <c r="K201" s="15">
        <f>INT(RANK('nem dontetlen meccsek'!K201,'nem dontetlen meccsek'!K$2:K$217,0)/10)+1</f>
        <v>7</v>
      </c>
      <c r="L201" s="15">
        <f>INT(RANK('nem dontetlen meccsek'!L201,'nem dontetlen meccsek'!L$2:L$217,0)/10)+1</f>
        <v>8</v>
      </c>
      <c r="M201" s="15">
        <f>INT(RANK('nem dontetlen meccsek'!M201,'nem dontetlen meccsek'!M$2:M$217,0)/10)+1</f>
        <v>18</v>
      </c>
      <c r="N201" s="15">
        <f>INT(RANK('nem dontetlen meccsek'!N201,'nem dontetlen meccsek'!N$2:N$217,0)/10)+1</f>
        <v>16</v>
      </c>
      <c r="O201" s="15">
        <f>INT(RANK('nem dontetlen meccsek'!O201,'nem dontetlen meccsek'!O$2:O$217,0)/10)+1</f>
        <v>16</v>
      </c>
      <c r="P201" s="15">
        <f>INT(RANK('nem dontetlen meccsek'!P201,'nem dontetlen meccsek'!P$2:P$217,0)/10)+1</f>
        <v>15</v>
      </c>
      <c r="Q201" s="15">
        <f>INT(RANK('nem dontetlen meccsek'!Q201,'nem dontetlen meccsek'!Q$2:Q$217,0)/10)+1</f>
        <v>17</v>
      </c>
      <c r="R201" s="15">
        <f>INT(RANK('nem dontetlen meccsek'!R201,'nem dontetlen meccsek'!R$2:R$217,0)/10)+1</f>
        <v>8</v>
      </c>
      <c r="S201" s="15">
        <f>INT(RANK('nem dontetlen meccsek'!S201,'nem dontetlen meccsek'!S$2:S$217,0)/10)+1</f>
        <v>16</v>
      </c>
      <c r="T201" s="15">
        <f>INT(RANK('nem dontetlen meccsek'!T201,'nem dontetlen meccsek'!T$2:T$217,0)/10)+1</f>
        <v>12</v>
      </c>
      <c r="U201" s="15">
        <f t="shared" si="53"/>
        <v>9</v>
      </c>
      <c r="V201" s="15">
        <f t="shared" si="54"/>
        <v>17</v>
      </c>
      <c r="W201" s="15">
        <f t="shared" si="55"/>
        <v>17</v>
      </c>
      <c r="X201" s="15">
        <f t="shared" si="56"/>
        <v>17</v>
      </c>
      <c r="Y201" s="15">
        <f t="shared" si="57"/>
        <v>15</v>
      </c>
      <c r="Z201" s="15">
        <f t="shared" si="58"/>
        <v>16</v>
      </c>
      <c r="AA201" s="15">
        <f t="shared" si="59"/>
        <v>15</v>
      </c>
      <c r="AB201" s="15">
        <f t="shared" si="60"/>
        <v>5</v>
      </c>
      <c r="AC201" s="15">
        <f t="shared" si="61"/>
        <v>7</v>
      </c>
      <c r="AD201" s="15">
        <f t="shared" si="62"/>
        <v>7</v>
      </c>
      <c r="AE201" s="15">
        <f t="shared" si="63"/>
        <v>8</v>
      </c>
      <c r="AF201" s="15">
        <f t="shared" si="64"/>
        <v>6</v>
      </c>
      <c r="AG201" s="15">
        <f t="shared" si="65"/>
        <v>15</v>
      </c>
      <c r="AH201" s="15">
        <f t="shared" si="66"/>
        <v>7</v>
      </c>
      <c r="AI201" s="15">
        <f t="shared" si="67"/>
        <v>11000</v>
      </c>
      <c r="AJ201" s="15">
        <f t="shared" si="52"/>
        <v>1</v>
      </c>
      <c r="AK201">
        <f>(szimulator!AE473-10000)/1000</f>
        <v>3.6899999999999634E-2</v>
      </c>
      <c r="AL201" t="b">
        <f t="shared" si="68"/>
        <v>1</v>
      </c>
    </row>
    <row r="202" spans="1:38" x14ac:dyDescent="0.25">
      <c r="A202" t="s">
        <v>6</v>
      </c>
      <c r="B202" t="s">
        <v>3</v>
      </c>
      <c r="C202">
        <v>4</v>
      </c>
      <c r="D202">
        <v>2</v>
      </c>
      <c r="E202" t="s">
        <v>309</v>
      </c>
      <c r="F202" s="15">
        <f>INT(RANK('nem dontetlen meccsek'!F202,'nem dontetlen meccsek'!F$2:F$217,0)/10)+1</f>
        <v>8</v>
      </c>
      <c r="G202" s="15">
        <f>INT(RANK('nem dontetlen meccsek'!G202,'nem dontetlen meccsek'!G$2:G$217,0)/10)+1</f>
        <v>2</v>
      </c>
      <c r="H202" s="15">
        <f>INT(RANK('nem dontetlen meccsek'!H202,'nem dontetlen meccsek'!H$2:H$217,0)/10)+1</f>
        <v>2</v>
      </c>
      <c r="I202" s="15">
        <f>INT(RANK('nem dontetlen meccsek'!I202,'nem dontetlen meccsek'!I$2:I$217,0)/10)+1</f>
        <v>2</v>
      </c>
      <c r="J202" s="15">
        <f>INT(RANK('nem dontetlen meccsek'!J202,'nem dontetlen meccsek'!J$2:J$217,0)/10)+1</f>
        <v>2</v>
      </c>
      <c r="K202" s="15">
        <f>INT(RANK('nem dontetlen meccsek'!K202,'nem dontetlen meccsek'!K$2:K$217,0)/10)+1</f>
        <v>2</v>
      </c>
      <c r="L202" s="15">
        <f>INT(RANK('nem dontetlen meccsek'!L202,'nem dontetlen meccsek'!L$2:L$217,0)/10)+1</f>
        <v>15</v>
      </c>
      <c r="M202" s="15">
        <f>INT(RANK('nem dontetlen meccsek'!M202,'nem dontetlen meccsek'!M$2:M$217,0)/10)+1</f>
        <v>22</v>
      </c>
      <c r="N202" s="15">
        <f>INT(RANK('nem dontetlen meccsek'!N202,'nem dontetlen meccsek'!N$2:N$217,0)/10)+1</f>
        <v>21</v>
      </c>
      <c r="O202" s="15">
        <f>INT(RANK('nem dontetlen meccsek'!O202,'nem dontetlen meccsek'!O$2:O$217,0)/10)+1</f>
        <v>20</v>
      </c>
      <c r="P202" s="15">
        <f>INT(RANK('nem dontetlen meccsek'!P202,'nem dontetlen meccsek'!P$2:P$217,0)/10)+1</f>
        <v>21</v>
      </c>
      <c r="Q202" s="15">
        <f>INT(RANK('nem dontetlen meccsek'!Q202,'nem dontetlen meccsek'!Q$2:Q$217,0)/10)+1</f>
        <v>21</v>
      </c>
      <c r="R202" s="15">
        <f>INT(RANK('nem dontetlen meccsek'!R202,'nem dontetlen meccsek'!R$2:R$217,0)/10)+1</f>
        <v>2</v>
      </c>
      <c r="S202" s="15">
        <f>INT(RANK('nem dontetlen meccsek'!S202,'nem dontetlen meccsek'!S$2:S$217,0)/10)+1</f>
        <v>22</v>
      </c>
      <c r="T202" s="15">
        <f>INT(RANK('nem dontetlen meccsek'!T202,'nem dontetlen meccsek'!T$2:T$217,0)/10)+1</f>
        <v>21</v>
      </c>
      <c r="U202" s="15">
        <f t="shared" si="53"/>
        <v>15</v>
      </c>
      <c r="V202" s="15">
        <f t="shared" si="54"/>
        <v>21</v>
      </c>
      <c r="W202" s="15">
        <f t="shared" si="55"/>
        <v>21</v>
      </c>
      <c r="X202" s="15">
        <f t="shared" si="56"/>
        <v>21</v>
      </c>
      <c r="Y202" s="15">
        <f t="shared" si="57"/>
        <v>21</v>
      </c>
      <c r="Z202" s="15">
        <f t="shared" si="58"/>
        <v>21</v>
      </c>
      <c r="AA202" s="15">
        <f t="shared" si="59"/>
        <v>8</v>
      </c>
      <c r="AB202" s="15">
        <f t="shared" si="60"/>
        <v>1</v>
      </c>
      <c r="AC202" s="15">
        <f t="shared" si="61"/>
        <v>2</v>
      </c>
      <c r="AD202" s="15">
        <f t="shared" si="62"/>
        <v>3</v>
      </c>
      <c r="AE202" s="15">
        <f t="shared" si="63"/>
        <v>2</v>
      </c>
      <c r="AF202" s="15">
        <f t="shared" si="64"/>
        <v>2</v>
      </c>
      <c r="AG202" s="15">
        <f t="shared" si="65"/>
        <v>21</v>
      </c>
      <c r="AH202" s="15">
        <f t="shared" si="66"/>
        <v>1</v>
      </c>
      <c r="AI202" s="15">
        <f t="shared" si="67"/>
        <v>12000</v>
      </c>
      <c r="AJ202" s="15">
        <f t="shared" si="52"/>
        <v>2</v>
      </c>
      <c r="AK202">
        <f>(szimulator!AE474-10000)/1000</f>
        <v>2.6792000000000007</v>
      </c>
      <c r="AL202" t="b">
        <f t="shared" si="68"/>
        <v>1</v>
      </c>
    </row>
    <row r="203" spans="1:38" x14ac:dyDescent="0.25">
      <c r="A203" t="s">
        <v>35</v>
      </c>
      <c r="B203" t="s">
        <v>32</v>
      </c>
      <c r="C203">
        <v>1</v>
      </c>
      <c r="D203">
        <v>2</v>
      </c>
      <c r="E203" t="s">
        <v>308</v>
      </c>
      <c r="F203" s="15">
        <f>INT(RANK('nem dontetlen meccsek'!F203,'nem dontetlen meccsek'!F$2:F$217,0)/10)+1</f>
        <v>21</v>
      </c>
      <c r="G203" s="15">
        <f>INT(RANK('nem dontetlen meccsek'!G203,'nem dontetlen meccsek'!G$2:G$217,0)/10)+1</f>
        <v>15</v>
      </c>
      <c r="H203" s="15">
        <f>INT(RANK('nem dontetlen meccsek'!H203,'nem dontetlen meccsek'!H$2:H$217,0)/10)+1</f>
        <v>21</v>
      </c>
      <c r="I203" s="15">
        <f>INT(RANK('nem dontetlen meccsek'!I203,'nem dontetlen meccsek'!I$2:I$217,0)/10)+1</f>
        <v>20</v>
      </c>
      <c r="J203" s="15">
        <f>INT(RANK('nem dontetlen meccsek'!J203,'nem dontetlen meccsek'!J$2:J$217,0)/10)+1</f>
        <v>22</v>
      </c>
      <c r="K203" s="15">
        <f>INT(RANK('nem dontetlen meccsek'!K203,'nem dontetlen meccsek'!K$2:K$217,0)/10)+1</f>
        <v>16</v>
      </c>
      <c r="L203" s="15">
        <f>INT(RANK('nem dontetlen meccsek'!L203,'nem dontetlen meccsek'!L$2:L$217,0)/10)+1</f>
        <v>1</v>
      </c>
      <c r="M203" s="15">
        <f>INT(RANK('nem dontetlen meccsek'!M203,'nem dontetlen meccsek'!M$2:M$217,0)/10)+1</f>
        <v>8</v>
      </c>
      <c r="N203" s="15">
        <f>INT(RANK('nem dontetlen meccsek'!N203,'nem dontetlen meccsek'!N$2:N$217,0)/10)+1</f>
        <v>2</v>
      </c>
      <c r="O203" s="15">
        <f>INT(RANK('nem dontetlen meccsek'!O203,'nem dontetlen meccsek'!O$2:O$217,0)/10)+1</f>
        <v>3</v>
      </c>
      <c r="P203" s="15">
        <f>INT(RANK('nem dontetlen meccsek'!P203,'nem dontetlen meccsek'!P$2:P$217,0)/10)+1</f>
        <v>1</v>
      </c>
      <c r="Q203" s="15">
        <f>INT(RANK('nem dontetlen meccsek'!Q203,'nem dontetlen meccsek'!Q$2:Q$217,0)/10)+1</f>
        <v>7</v>
      </c>
      <c r="R203" s="15">
        <f>INT(RANK('nem dontetlen meccsek'!R203,'nem dontetlen meccsek'!R$2:R$217,0)/10)+1</f>
        <v>19</v>
      </c>
      <c r="S203" s="15">
        <f>INT(RANK('nem dontetlen meccsek'!S203,'nem dontetlen meccsek'!S$2:S$217,0)/10)+1</f>
        <v>2</v>
      </c>
      <c r="T203" s="15">
        <f>INT(RANK('nem dontetlen meccsek'!T203,'nem dontetlen meccsek'!T$2:T$217,0)/10)+1</f>
        <v>2</v>
      </c>
      <c r="U203" s="15">
        <f t="shared" si="53"/>
        <v>2</v>
      </c>
      <c r="V203" s="15">
        <f t="shared" si="54"/>
        <v>8</v>
      </c>
      <c r="W203" s="15">
        <f t="shared" si="55"/>
        <v>2</v>
      </c>
      <c r="X203" s="15">
        <f t="shared" si="56"/>
        <v>3</v>
      </c>
      <c r="Y203" s="15">
        <f t="shared" si="57"/>
        <v>1</v>
      </c>
      <c r="Z203" s="15">
        <f t="shared" si="58"/>
        <v>7</v>
      </c>
      <c r="AA203" s="15">
        <f t="shared" si="59"/>
        <v>22</v>
      </c>
      <c r="AB203" s="15">
        <f t="shared" si="60"/>
        <v>15</v>
      </c>
      <c r="AC203" s="15">
        <f t="shared" si="61"/>
        <v>21</v>
      </c>
      <c r="AD203" s="15">
        <f t="shared" si="62"/>
        <v>20</v>
      </c>
      <c r="AE203" s="15">
        <f t="shared" si="63"/>
        <v>22</v>
      </c>
      <c r="AF203" s="15">
        <f t="shared" si="64"/>
        <v>16</v>
      </c>
      <c r="AG203" s="15">
        <f t="shared" si="65"/>
        <v>4</v>
      </c>
      <c r="AH203" s="15">
        <f t="shared" si="66"/>
        <v>21</v>
      </c>
      <c r="AI203" s="15">
        <f t="shared" si="67"/>
        <v>9000</v>
      </c>
      <c r="AJ203" s="15">
        <f t="shared" si="52"/>
        <v>-1</v>
      </c>
      <c r="AK203">
        <f>(szimulator!AE475-10000)/1000</f>
        <v>-1.8118999999999996</v>
      </c>
      <c r="AL203" t="b">
        <f t="shared" si="68"/>
        <v>1</v>
      </c>
    </row>
    <row r="204" spans="1:38" x14ac:dyDescent="0.25">
      <c r="A204" t="s">
        <v>34</v>
      </c>
      <c r="B204" t="s">
        <v>13</v>
      </c>
      <c r="C204">
        <v>1</v>
      </c>
      <c r="D204">
        <v>0</v>
      </c>
      <c r="E204" t="s">
        <v>309</v>
      </c>
      <c r="F204" s="15">
        <f>INT(RANK('nem dontetlen meccsek'!F204,'nem dontetlen meccsek'!F$2:F$217,0)/10)+1</f>
        <v>21</v>
      </c>
      <c r="G204" s="15">
        <f>INT(RANK('nem dontetlen meccsek'!G204,'nem dontetlen meccsek'!G$2:G$217,0)/10)+1</f>
        <v>19</v>
      </c>
      <c r="H204" s="15">
        <f>INT(RANK('nem dontetlen meccsek'!H204,'nem dontetlen meccsek'!H$2:H$217,0)/10)+1</f>
        <v>20</v>
      </c>
      <c r="I204" s="15">
        <f>INT(RANK('nem dontetlen meccsek'!I204,'nem dontetlen meccsek'!I$2:I$217,0)/10)+1</f>
        <v>21</v>
      </c>
      <c r="J204" s="15">
        <f>INT(RANK('nem dontetlen meccsek'!J204,'nem dontetlen meccsek'!J$2:J$217,0)/10)+1</f>
        <v>20</v>
      </c>
      <c r="K204" s="15">
        <f>INT(RANK('nem dontetlen meccsek'!K204,'nem dontetlen meccsek'!K$2:K$217,0)/10)+1</f>
        <v>19</v>
      </c>
      <c r="L204" s="15">
        <f>INT(RANK('nem dontetlen meccsek'!L204,'nem dontetlen meccsek'!L$2:L$217,0)/10)+1</f>
        <v>2</v>
      </c>
      <c r="M204" s="15">
        <f>INT(RANK('nem dontetlen meccsek'!M204,'nem dontetlen meccsek'!M$2:M$217,0)/10)+1</f>
        <v>5</v>
      </c>
      <c r="N204" s="15">
        <f>INT(RANK('nem dontetlen meccsek'!N204,'nem dontetlen meccsek'!N$2:N$217,0)/10)+1</f>
        <v>2</v>
      </c>
      <c r="O204" s="15">
        <f>INT(RANK('nem dontetlen meccsek'!O204,'nem dontetlen meccsek'!O$2:O$217,0)/10)+1</f>
        <v>2</v>
      </c>
      <c r="P204" s="15">
        <f>INT(RANK('nem dontetlen meccsek'!P204,'nem dontetlen meccsek'!P$2:P$217,0)/10)+1</f>
        <v>3</v>
      </c>
      <c r="Q204" s="15">
        <f>INT(RANK('nem dontetlen meccsek'!Q204,'nem dontetlen meccsek'!Q$2:Q$217,0)/10)+1</f>
        <v>4</v>
      </c>
      <c r="R204" s="15">
        <f>INT(RANK('nem dontetlen meccsek'!R204,'nem dontetlen meccsek'!R$2:R$217,0)/10)+1</f>
        <v>20</v>
      </c>
      <c r="S204" s="15">
        <f>INT(RANK('nem dontetlen meccsek'!S204,'nem dontetlen meccsek'!S$2:S$217,0)/10)+1</f>
        <v>2</v>
      </c>
      <c r="T204" s="15">
        <f>INT(RANK('nem dontetlen meccsek'!T204,'nem dontetlen meccsek'!T$2:T$217,0)/10)+1</f>
        <v>4</v>
      </c>
      <c r="U204" s="15">
        <f t="shared" si="53"/>
        <v>2</v>
      </c>
      <c r="V204" s="15">
        <f t="shared" si="54"/>
        <v>4</v>
      </c>
      <c r="W204" s="15">
        <f t="shared" si="55"/>
        <v>3</v>
      </c>
      <c r="X204" s="15">
        <f t="shared" si="56"/>
        <v>2</v>
      </c>
      <c r="Y204" s="15">
        <f t="shared" si="57"/>
        <v>3</v>
      </c>
      <c r="Z204" s="15">
        <f t="shared" si="58"/>
        <v>4</v>
      </c>
      <c r="AA204" s="15">
        <f t="shared" si="59"/>
        <v>21</v>
      </c>
      <c r="AB204" s="15">
        <f t="shared" si="60"/>
        <v>18</v>
      </c>
      <c r="AC204" s="15">
        <f t="shared" si="61"/>
        <v>21</v>
      </c>
      <c r="AD204" s="15">
        <f t="shared" si="62"/>
        <v>21</v>
      </c>
      <c r="AE204" s="15">
        <f t="shared" si="63"/>
        <v>20</v>
      </c>
      <c r="AF204" s="15">
        <f t="shared" si="64"/>
        <v>19</v>
      </c>
      <c r="AG204" s="15">
        <f t="shared" si="65"/>
        <v>3</v>
      </c>
      <c r="AH204" s="15">
        <f t="shared" si="66"/>
        <v>21</v>
      </c>
      <c r="AI204" s="15">
        <f t="shared" si="67"/>
        <v>11000</v>
      </c>
      <c r="AJ204" s="15">
        <f t="shared" si="52"/>
        <v>1</v>
      </c>
      <c r="AK204">
        <f>(szimulator!AE476-10000)/1000</f>
        <v>0.65020000000000078</v>
      </c>
      <c r="AL204" t="b">
        <f t="shared" si="68"/>
        <v>1</v>
      </c>
    </row>
    <row r="205" spans="1:38" x14ac:dyDescent="0.25">
      <c r="A205" t="s">
        <v>0</v>
      </c>
      <c r="B205" t="s">
        <v>5</v>
      </c>
      <c r="C205">
        <v>2</v>
      </c>
      <c r="D205">
        <v>0</v>
      </c>
      <c r="E205" t="s">
        <v>309</v>
      </c>
      <c r="F205" s="15">
        <f>INT(RANK('nem dontetlen meccsek'!F205,'nem dontetlen meccsek'!F$2:F$217,0)/10)+1</f>
        <v>1</v>
      </c>
      <c r="G205" s="15">
        <f>INT(RANK('nem dontetlen meccsek'!G205,'nem dontetlen meccsek'!G$2:G$217,0)/10)+1</f>
        <v>7</v>
      </c>
      <c r="H205" s="15">
        <f>INT(RANK('nem dontetlen meccsek'!H205,'nem dontetlen meccsek'!H$2:H$217,0)/10)+1</f>
        <v>2</v>
      </c>
      <c r="I205" s="15">
        <f>INT(RANK('nem dontetlen meccsek'!I205,'nem dontetlen meccsek'!I$2:I$217,0)/10)+1</f>
        <v>1</v>
      </c>
      <c r="J205" s="15">
        <f>INT(RANK('nem dontetlen meccsek'!J205,'nem dontetlen meccsek'!J$2:J$217,0)/10)+1</f>
        <v>1</v>
      </c>
      <c r="K205" s="15">
        <f>INT(RANK('nem dontetlen meccsek'!K205,'nem dontetlen meccsek'!K$2:K$217,0)/10)+1</f>
        <v>2</v>
      </c>
      <c r="L205" s="15">
        <f>INT(RANK('nem dontetlen meccsek'!L205,'nem dontetlen meccsek'!L$2:L$217,0)/10)+1</f>
        <v>22</v>
      </c>
      <c r="M205" s="15">
        <f>INT(RANK('nem dontetlen meccsek'!M205,'nem dontetlen meccsek'!M$2:M$217,0)/10)+1</f>
        <v>17</v>
      </c>
      <c r="N205" s="15">
        <f>INT(RANK('nem dontetlen meccsek'!N205,'nem dontetlen meccsek'!N$2:N$217,0)/10)+1</f>
        <v>21</v>
      </c>
      <c r="O205" s="15">
        <f>INT(RANK('nem dontetlen meccsek'!O205,'nem dontetlen meccsek'!O$2:O$217,0)/10)+1</f>
        <v>22</v>
      </c>
      <c r="P205" s="15">
        <f>INT(RANK('nem dontetlen meccsek'!P205,'nem dontetlen meccsek'!P$2:P$217,0)/10)+1</f>
        <v>21</v>
      </c>
      <c r="Q205" s="15">
        <f>INT(RANK('nem dontetlen meccsek'!Q205,'nem dontetlen meccsek'!Q$2:Q$217,0)/10)+1</f>
        <v>21</v>
      </c>
      <c r="R205" s="15">
        <f>INT(RANK('nem dontetlen meccsek'!R205,'nem dontetlen meccsek'!R$2:R$217,0)/10)+1</f>
        <v>1</v>
      </c>
      <c r="S205" s="15">
        <f>INT(RANK('nem dontetlen meccsek'!S205,'nem dontetlen meccsek'!S$2:S$217,0)/10)+1</f>
        <v>21</v>
      </c>
      <c r="T205" s="15">
        <f>INT(RANK('nem dontetlen meccsek'!T205,'nem dontetlen meccsek'!T$2:T$217,0)/10)+1</f>
        <v>3</v>
      </c>
      <c r="U205" s="15">
        <f t="shared" si="53"/>
        <v>22</v>
      </c>
      <c r="V205" s="15">
        <f t="shared" si="54"/>
        <v>16</v>
      </c>
      <c r="W205" s="15">
        <f t="shared" si="55"/>
        <v>21</v>
      </c>
      <c r="X205" s="15">
        <f t="shared" si="56"/>
        <v>22</v>
      </c>
      <c r="Y205" s="15">
        <f t="shared" si="57"/>
        <v>22</v>
      </c>
      <c r="Z205" s="15">
        <f t="shared" si="58"/>
        <v>21</v>
      </c>
      <c r="AA205" s="15">
        <f t="shared" si="59"/>
        <v>1</v>
      </c>
      <c r="AB205" s="15">
        <f t="shared" si="60"/>
        <v>6</v>
      </c>
      <c r="AC205" s="15">
        <f t="shared" si="61"/>
        <v>2</v>
      </c>
      <c r="AD205" s="15">
        <f t="shared" si="62"/>
        <v>1</v>
      </c>
      <c r="AE205" s="15">
        <f t="shared" si="63"/>
        <v>2</v>
      </c>
      <c r="AF205" s="15">
        <f t="shared" si="64"/>
        <v>2</v>
      </c>
      <c r="AG205" s="15">
        <f t="shared" si="65"/>
        <v>22</v>
      </c>
      <c r="AH205" s="15">
        <f t="shared" si="66"/>
        <v>2</v>
      </c>
      <c r="AI205" s="15">
        <f t="shared" si="67"/>
        <v>12000</v>
      </c>
      <c r="AJ205" s="15">
        <f t="shared" si="52"/>
        <v>2</v>
      </c>
      <c r="AK205">
        <f>(szimulator!AE477-10000)/1000</f>
        <v>2.3944999999999999</v>
      </c>
      <c r="AL205" t="b">
        <f t="shared" si="68"/>
        <v>1</v>
      </c>
    </row>
    <row r="206" spans="1:38" x14ac:dyDescent="0.25">
      <c r="A206" t="s">
        <v>11</v>
      </c>
      <c r="B206" t="s">
        <v>36</v>
      </c>
      <c r="C206">
        <v>1</v>
      </c>
      <c r="D206">
        <v>0</v>
      </c>
      <c r="E206" t="s">
        <v>309</v>
      </c>
      <c r="F206" s="15">
        <f>INT(RANK('nem dontetlen meccsek'!F206,'nem dontetlen meccsek'!F$2:F$217,0)/10)+1</f>
        <v>8</v>
      </c>
      <c r="G206" s="15">
        <f>INT(RANK('nem dontetlen meccsek'!G206,'nem dontetlen meccsek'!G$2:G$217,0)/10)+1</f>
        <v>7</v>
      </c>
      <c r="H206" s="15">
        <f>INT(RANK('nem dontetlen meccsek'!H206,'nem dontetlen meccsek'!H$2:H$217,0)/10)+1</f>
        <v>4</v>
      </c>
      <c r="I206" s="15">
        <f>INT(RANK('nem dontetlen meccsek'!I206,'nem dontetlen meccsek'!I$2:I$217,0)/10)+1</f>
        <v>8</v>
      </c>
      <c r="J206" s="15">
        <f>INT(RANK('nem dontetlen meccsek'!J206,'nem dontetlen meccsek'!J$2:J$217,0)/10)+1</f>
        <v>5</v>
      </c>
      <c r="K206" s="15">
        <f>INT(RANK('nem dontetlen meccsek'!K206,'nem dontetlen meccsek'!K$2:K$217,0)/10)+1</f>
        <v>8</v>
      </c>
      <c r="L206" s="15">
        <f>INT(RANK('nem dontetlen meccsek'!L206,'nem dontetlen meccsek'!L$2:L$217,0)/10)+1</f>
        <v>15</v>
      </c>
      <c r="M206" s="15">
        <f>INT(RANK('nem dontetlen meccsek'!M206,'nem dontetlen meccsek'!M$2:M$217,0)/10)+1</f>
        <v>17</v>
      </c>
      <c r="N206" s="15">
        <f>INT(RANK('nem dontetlen meccsek'!N206,'nem dontetlen meccsek'!N$2:N$217,0)/10)+1</f>
        <v>19</v>
      </c>
      <c r="O206" s="15">
        <f>INT(RANK('nem dontetlen meccsek'!O206,'nem dontetlen meccsek'!O$2:O$217,0)/10)+1</f>
        <v>14</v>
      </c>
      <c r="P206" s="15">
        <f>INT(RANK('nem dontetlen meccsek'!P206,'nem dontetlen meccsek'!P$2:P$217,0)/10)+1</f>
        <v>18</v>
      </c>
      <c r="Q206" s="15">
        <f>INT(RANK('nem dontetlen meccsek'!Q206,'nem dontetlen meccsek'!Q$2:Q$217,0)/10)+1</f>
        <v>16</v>
      </c>
      <c r="R206" s="15">
        <f>INT(RANK('nem dontetlen meccsek'!R206,'nem dontetlen meccsek'!R$2:R$217,0)/10)+1</f>
        <v>7</v>
      </c>
      <c r="S206" s="15">
        <f>INT(RANK('nem dontetlen meccsek'!S206,'nem dontetlen meccsek'!S$2:S$217,0)/10)+1</f>
        <v>16</v>
      </c>
      <c r="T206" s="15">
        <f>INT(RANK('nem dontetlen meccsek'!T206,'nem dontetlen meccsek'!T$2:T$217,0)/10)+1</f>
        <v>7</v>
      </c>
      <c r="U206" s="15">
        <f t="shared" si="53"/>
        <v>15</v>
      </c>
      <c r="V206" s="15">
        <f t="shared" si="54"/>
        <v>16</v>
      </c>
      <c r="W206" s="15">
        <f t="shared" si="55"/>
        <v>19</v>
      </c>
      <c r="X206" s="15">
        <f t="shared" si="56"/>
        <v>15</v>
      </c>
      <c r="Y206" s="15">
        <f t="shared" si="57"/>
        <v>18</v>
      </c>
      <c r="Z206" s="15">
        <f t="shared" si="58"/>
        <v>15</v>
      </c>
      <c r="AA206" s="15">
        <f t="shared" si="59"/>
        <v>8</v>
      </c>
      <c r="AB206" s="15">
        <f t="shared" si="60"/>
        <v>6</v>
      </c>
      <c r="AC206" s="15">
        <f t="shared" si="61"/>
        <v>4</v>
      </c>
      <c r="AD206" s="15">
        <f t="shared" si="62"/>
        <v>9</v>
      </c>
      <c r="AE206" s="15">
        <f t="shared" si="63"/>
        <v>5</v>
      </c>
      <c r="AF206" s="15">
        <f t="shared" si="64"/>
        <v>7</v>
      </c>
      <c r="AG206" s="15">
        <f t="shared" si="65"/>
        <v>16</v>
      </c>
      <c r="AH206" s="15">
        <f t="shared" si="66"/>
        <v>7</v>
      </c>
      <c r="AI206" s="15">
        <f t="shared" si="67"/>
        <v>11000</v>
      </c>
      <c r="AJ206" s="15">
        <f t="shared" si="52"/>
        <v>1</v>
      </c>
      <c r="AK206">
        <f>(szimulator!AE478-10000)/1000</f>
        <v>0.64110000000000034</v>
      </c>
      <c r="AL206" t="b">
        <f t="shared" si="68"/>
        <v>1</v>
      </c>
    </row>
    <row r="207" spans="1:38" x14ac:dyDescent="0.25">
      <c r="A207" t="s">
        <v>8</v>
      </c>
      <c r="B207" t="s">
        <v>14</v>
      </c>
      <c r="C207">
        <v>1</v>
      </c>
      <c r="D207">
        <v>0</v>
      </c>
      <c r="E207" t="s">
        <v>309</v>
      </c>
      <c r="F207" s="15">
        <f>INT(RANK('nem dontetlen meccsek'!F207,'nem dontetlen meccsek'!F$2:F$217,0)/10)+1</f>
        <v>10</v>
      </c>
      <c r="G207" s="15">
        <f>INT(RANK('nem dontetlen meccsek'!G207,'nem dontetlen meccsek'!G$2:G$217,0)/10)+1</f>
        <v>16</v>
      </c>
      <c r="H207" s="15">
        <f>INT(RANK('nem dontetlen meccsek'!H207,'nem dontetlen meccsek'!H$2:H$217,0)/10)+1</f>
        <v>11</v>
      </c>
      <c r="I207" s="15">
        <f>INT(RANK('nem dontetlen meccsek'!I207,'nem dontetlen meccsek'!I$2:I$217,0)/10)+1</f>
        <v>17</v>
      </c>
      <c r="J207" s="15">
        <f>INT(RANK('nem dontetlen meccsek'!J207,'nem dontetlen meccsek'!J$2:J$217,0)/10)+1</f>
        <v>11</v>
      </c>
      <c r="K207" s="15">
        <f>INT(RANK('nem dontetlen meccsek'!K207,'nem dontetlen meccsek'!K$2:K$217,0)/10)+1</f>
        <v>11</v>
      </c>
      <c r="L207" s="15">
        <f>INT(RANK('nem dontetlen meccsek'!L207,'nem dontetlen meccsek'!L$2:L$217,0)/10)+1</f>
        <v>12</v>
      </c>
      <c r="M207" s="15">
        <f>INT(RANK('nem dontetlen meccsek'!M207,'nem dontetlen meccsek'!M$2:M$217,0)/10)+1</f>
        <v>7</v>
      </c>
      <c r="N207" s="15">
        <f>INT(RANK('nem dontetlen meccsek'!N207,'nem dontetlen meccsek'!N$2:N$217,0)/10)+1</f>
        <v>11</v>
      </c>
      <c r="O207" s="15">
        <f>INT(RANK('nem dontetlen meccsek'!O207,'nem dontetlen meccsek'!O$2:O$217,0)/10)+1</f>
        <v>6</v>
      </c>
      <c r="P207" s="15">
        <f>INT(RANK('nem dontetlen meccsek'!P207,'nem dontetlen meccsek'!P$2:P$217,0)/10)+1</f>
        <v>12</v>
      </c>
      <c r="Q207" s="15">
        <f>INT(RANK('nem dontetlen meccsek'!Q207,'nem dontetlen meccsek'!Q$2:Q$217,0)/10)+1</f>
        <v>12</v>
      </c>
      <c r="R207" s="15">
        <f>INT(RANK('nem dontetlen meccsek'!R207,'nem dontetlen meccsek'!R$2:R$217,0)/10)+1</f>
        <v>15</v>
      </c>
      <c r="S207" s="15">
        <f>INT(RANK('nem dontetlen meccsek'!S207,'nem dontetlen meccsek'!S$2:S$217,0)/10)+1</f>
        <v>9</v>
      </c>
      <c r="T207" s="15">
        <f>INT(RANK('nem dontetlen meccsek'!T207,'nem dontetlen meccsek'!T$2:T$217,0)/10)+1</f>
        <v>15</v>
      </c>
      <c r="U207" s="15">
        <f t="shared" si="53"/>
        <v>13</v>
      </c>
      <c r="V207" s="15">
        <f t="shared" si="54"/>
        <v>7</v>
      </c>
      <c r="W207" s="15">
        <f t="shared" si="55"/>
        <v>12</v>
      </c>
      <c r="X207" s="15">
        <f t="shared" si="56"/>
        <v>6</v>
      </c>
      <c r="Y207" s="15">
        <f t="shared" si="57"/>
        <v>12</v>
      </c>
      <c r="Z207" s="15">
        <f t="shared" si="58"/>
        <v>12</v>
      </c>
      <c r="AA207" s="15">
        <f t="shared" si="59"/>
        <v>11</v>
      </c>
      <c r="AB207" s="15">
        <f t="shared" si="60"/>
        <v>16</v>
      </c>
      <c r="AC207" s="15">
        <f t="shared" si="61"/>
        <v>12</v>
      </c>
      <c r="AD207" s="15">
        <f t="shared" si="62"/>
        <v>17</v>
      </c>
      <c r="AE207" s="15">
        <f t="shared" si="63"/>
        <v>11</v>
      </c>
      <c r="AF207" s="15">
        <f t="shared" si="64"/>
        <v>11</v>
      </c>
      <c r="AG207" s="15">
        <f t="shared" si="65"/>
        <v>8</v>
      </c>
      <c r="AH207" s="15">
        <f t="shared" si="66"/>
        <v>14</v>
      </c>
      <c r="AI207" s="15">
        <f t="shared" si="67"/>
        <v>11000</v>
      </c>
      <c r="AJ207" s="15">
        <f t="shared" si="52"/>
        <v>1</v>
      </c>
      <c r="AK207">
        <f>(szimulator!AE479-10000)/1000</f>
        <v>0.74210000000000031</v>
      </c>
      <c r="AL207" t="b">
        <f t="shared" si="68"/>
        <v>1</v>
      </c>
    </row>
    <row r="208" spans="1:38" x14ac:dyDescent="0.25">
      <c r="A208" t="s">
        <v>2</v>
      </c>
      <c r="B208" t="s">
        <v>10</v>
      </c>
      <c r="C208">
        <v>1</v>
      </c>
      <c r="D208">
        <v>2</v>
      </c>
      <c r="E208" t="s">
        <v>308</v>
      </c>
      <c r="F208" s="15">
        <f>INT(RANK('nem dontetlen meccsek'!F208,'nem dontetlen meccsek'!F$2:F$217,0)/10)+1</f>
        <v>10</v>
      </c>
      <c r="G208" s="15">
        <f>INT(RANK('nem dontetlen meccsek'!G208,'nem dontetlen meccsek'!G$2:G$217,0)/10)+1</f>
        <v>20</v>
      </c>
      <c r="H208" s="15">
        <f>INT(RANK('nem dontetlen meccsek'!H208,'nem dontetlen meccsek'!H$2:H$217,0)/10)+1</f>
        <v>18</v>
      </c>
      <c r="I208" s="15">
        <f>INT(RANK('nem dontetlen meccsek'!I208,'nem dontetlen meccsek'!I$2:I$217,0)/10)+1</f>
        <v>16</v>
      </c>
      <c r="J208" s="15">
        <f>INT(RANK('nem dontetlen meccsek'!J208,'nem dontetlen meccsek'!J$2:J$217,0)/10)+1</f>
        <v>17</v>
      </c>
      <c r="K208" s="15">
        <f>INT(RANK('nem dontetlen meccsek'!K208,'nem dontetlen meccsek'!K$2:K$217,0)/10)+1</f>
        <v>20</v>
      </c>
      <c r="L208" s="15">
        <f>INT(RANK('nem dontetlen meccsek'!L208,'nem dontetlen meccsek'!L$2:L$217,0)/10)+1</f>
        <v>13</v>
      </c>
      <c r="M208" s="15">
        <f>INT(RANK('nem dontetlen meccsek'!M208,'nem dontetlen meccsek'!M$2:M$217,0)/10)+1</f>
        <v>4</v>
      </c>
      <c r="N208" s="15">
        <f>INT(RANK('nem dontetlen meccsek'!N208,'nem dontetlen meccsek'!N$2:N$217,0)/10)+1</f>
        <v>5</v>
      </c>
      <c r="O208" s="15">
        <f>INT(RANK('nem dontetlen meccsek'!O208,'nem dontetlen meccsek'!O$2:O$217,0)/10)+1</f>
        <v>6</v>
      </c>
      <c r="P208" s="15">
        <f>INT(RANK('nem dontetlen meccsek'!P208,'nem dontetlen meccsek'!P$2:P$217,0)/10)+1</f>
        <v>5</v>
      </c>
      <c r="Q208" s="15">
        <f>INT(RANK('nem dontetlen meccsek'!Q208,'nem dontetlen meccsek'!Q$2:Q$217,0)/10)+1</f>
        <v>4</v>
      </c>
      <c r="R208" s="15">
        <f>INT(RANK('nem dontetlen meccsek'!R208,'nem dontetlen meccsek'!R$2:R$217,0)/10)+1</f>
        <v>17</v>
      </c>
      <c r="S208" s="15">
        <f>INT(RANK('nem dontetlen meccsek'!S208,'nem dontetlen meccsek'!S$2:S$217,0)/10)+1</f>
        <v>6</v>
      </c>
      <c r="T208" s="15">
        <f>INT(RANK('nem dontetlen meccsek'!T208,'nem dontetlen meccsek'!T$2:T$217,0)/10)+1</f>
        <v>19</v>
      </c>
      <c r="U208" s="15">
        <f t="shared" si="53"/>
        <v>13</v>
      </c>
      <c r="V208" s="15">
        <f t="shared" si="54"/>
        <v>3</v>
      </c>
      <c r="W208" s="15">
        <f t="shared" si="55"/>
        <v>5</v>
      </c>
      <c r="X208" s="15">
        <f t="shared" si="56"/>
        <v>7</v>
      </c>
      <c r="Y208" s="15">
        <f t="shared" si="57"/>
        <v>6</v>
      </c>
      <c r="Z208" s="15">
        <f t="shared" si="58"/>
        <v>3</v>
      </c>
      <c r="AA208" s="15">
        <f t="shared" si="59"/>
        <v>10</v>
      </c>
      <c r="AB208" s="15">
        <f t="shared" si="60"/>
        <v>19</v>
      </c>
      <c r="AC208" s="15">
        <f t="shared" si="61"/>
        <v>18</v>
      </c>
      <c r="AD208" s="15">
        <f t="shared" si="62"/>
        <v>17</v>
      </c>
      <c r="AE208" s="15">
        <f t="shared" si="63"/>
        <v>18</v>
      </c>
      <c r="AF208" s="15">
        <f t="shared" si="64"/>
        <v>19</v>
      </c>
      <c r="AG208" s="15">
        <f t="shared" si="65"/>
        <v>6</v>
      </c>
      <c r="AH208" s="15">
        <f t="shared" si="66"/>
        <v>17</v>
      </c>
      <c r="AI208" s="15">
        <f t="shared" si="67"/>
        <v>9000</v>
      </c>
      <c r="AJ208" s="15">
        <f t="shared" si="52"/>
        <v>-1</v>
      </c>
      <c r="AK208">
        <f>(szimulator!AE480-10000)/1000</f>
        <v>-0.34789999999999965</v>
      </c>
      <c r="AL208" t="b">
        <f t="shared" si="68"/>
        <v>1</v>
      </c>
    </row>
    <row r="209" spans="1:38" x14ac:dyDescent="0.25">
      <c r="A209" t="s">
        <v>9</v>
      </c>
      <c r="B209" t="s">
        <v>7</v>
      </c>
      <c r="C209">
        <v>2</v>
      </c>
      <c r="D209">
        <v>3</v>
      </c>
      <c r="E209" t="s">
        <v>308</v>
      </c>
      <c r="F209" s="15">
        <f>INT(RANK('nem dontetlen meccsek'!F209,'nem dontetlen meccsek'!F$2:F$217,0)/10)+1</f>
        <v>20</v>
      </c>
      <c r="G209" s="15">
        <f>INT(RANK('nem dontetlen meccsek'!G209,'nem dontetlen meccsek'!G$2:G$217,0)/10)+1</f>
        <v>22</v>
      </c>
      <c r="H209" s="15">
        <f>INT(RANK('nem dontetlen meccsek'!H209,'nem dontetlen meccsek'!H$2:H$217,0)/10)+1</f>
        <v>22</v>
      </c>
      <c r="I209" s="15">
        <f>INT(RANK('nem dontetlen meccsek'!I209,'nem dontetlen meccsek'!I$2:I$217,0)/10)+1</f>
        <v>22</v>
      </c>
      <c r="J209" s="15">
        <f>INT(RANK('nem dontetlen meccsek'!J209,'nem dontetlen meccsek'!J$2:J$217,0)/10)+1</f>
        <v>22</v>
      </c>
      <c r="K209" s="15">
        <f>INT(RANK('nem dontetlen meccsek'!K209,'nem dontetlen meccsek'!K$2:K$217,0)/10)+1</f>
        <v>21</v>
      </c>
      <c r="L209" s="15">
        <f>INT(RANK('nem dontetlen meccsek'!L209,'nem dontetlen meccsek'!L$2:L$217,0)/10)+1</f>
        <v>3</v>
      </c>
      <c r="M209" s="15">
        <f>INT(RANK('nem dontetlen meccsek'!M209,'nem dontetlen meccsek'!M$2:M$217,0)/10)+1</f>
        <v>2</v>
      </c>
      <c r="N209" s="15">
        <f>INT(RANK('nem dontetlen meccsek'!N209,'nem dontetlen meccsek'!N$2:N$217,0)/10)+1</f>
        <v>1</v>
      </c>
      <c r="O209" s="15">
        <f>INT(RANK('nem dontetlen meccsek'!O209,'nem dontetlen meccsek'!O$2:O$217,0)/10)+1</f>
        <v>1</v>
      </c>
      <c r="P209" s="15">
        <f>INT(RANK('nem dontetlen meccsek'!P209,'nem dontetlen meccsek'!P$2:P$217,0)/10)+1</f>
        <v>1</v>
      </c>
      <c r="Q209" s="15">
        <f>INT(RANK('nem dontetlen meccsek'!Q209,'nem dontetlen meccsek'!Q$2:Q$217,0)/10)+1</f>
        <v>3</v>
      </c>
      <c r="R209" s="15">
        <f>INT(RANK('nem dontetlen meccsek'!R209,'nem dontetlen meccsek'!R$2:R$217,0)/10)+1</f>
        <v>22</v>
      </c>
      <c r="S209" s="15">
        <f>INT(RANK('nem dontetlen meccsek'!S209,'nem dontetlen meccsek'!S$2:S$217,0)/10)+1</f>
        <v>1</v>
      </c>
      <c r="T209" s="15">
        <f>INT(RANK('nem dontetlen meccsek'!T209,'nem dontetlen meccsek'!T$2:T$217,0)/10)+1</f>
        <v>4</v>
      </c>
      <c r="U209" s="15">
        <f t="shared" si="53"/>
        <v>3</v>
      </c>
      <c r="V209" s="15">
        <f t="shared" si="54"/>
        <v>1</v>
      </c>
      <c r="W209" s="15">
        <f t="shared" si="55"/>
        <v>1</v>
      </c>
      <c r="X209" s="15">
        <f t="shared" si="56"/>
        <v>1</v>
      </c>
      <c r="Y209" s="15">
        <f t="shared" si="57"/>
        <v>1</v>
      </c>
      <c r="Z209" s="15">
        <f t="shared" si="58"/>
        <v>2</v>
      </c>
      <c r="AA209" s="15">
        <f t="shared" si="59"/>
        <v>20</v>
      </c>
      <c r="AB209" s="15">
        <f t="shared" si="60"/>
        <v>21</v>
      </c>
      <c r="AC209" s="15">
        <f t="shared" si="61"/>
        <v>22</v>
      </c>
      <c r="AD209" s="15">
        <f t="shared" si="62"/>
        <v>22</v>
      </c>
      <c r="AE209" s="15">
        <f t="shared" si="63"/>
        <v>22</v>
      </c>
      <c r="AF209" s="15">
        <f t="shared" si="64"/>
        <v>20</v>
      </c>
      <c r="AG209" s="15">
        <f t="shared" si="65"/>
        <v>1</v>
      </c>
      <c r="AH209" s="15">
        <f t="shared" si="66"/>
        <v>22</v>
      </c>
      <c r="AI209" s="15">
        <f t="shared" si="67"/>
        <v>9000</v>
      </c>
      <c r="AJ209" s="15">
        <f t="shared" si="52"/>
        <v>-1</v>
      </c>
      <c r="AK209">
        <f>(szimulator!AE481-10000)/1000</f>
        <v>0.34810000000000035</v>
      </c>
      <c r="AL209" t="b">
        <f t="shared" si="68"/>
        <v>0</v>
      </c>
    </row>
    <row r="210" spans="1:38" x14ac:dyDescent="0.25">
      <c r="A210" t="s">
        <v>2</v>
      </c>
      <c r="B210" t="s">
        <v>34</v>
      </c>
      <c r="C210">
        <v>3</v>
      </c>
      <c r="D210">
        <v>0</v>
      </c>
      <c r="E210" t="s">
        <v>309</v>
      </c>
      <c r="F210" s="15">
        <f>INT(RANK('nem dontetlen meccsek'!F210,'nem dontetlen meccsek'!F$2:F$217,0)/10)+1</f>
        <v>7</v>
      </c>
      <c r="G210" s="15">
        <f>INT(RANK('nem dontetlen meccsek'!G210,'nem dontetlen meccsek'!G$2:G$217,0)/10)+1</f>
        <v>1</v>
      </c>
      <c r="H210" s="15">
        <f>INT(RANK('nem dontetlen meccsek'!H210,'nem dontetlen meccsek'!H$2:H$217,0)/10)+1</f>
        <v>10</v>
      </c>
      <c r="I210" s="15">
        <f>INT(RANK('nem dontetlen meccsek'!I210,'nem dontetlen meccsek'!I$2:I$217,0)/10)+1</f>
        <v>10</v>
      </c>
      <c r="J210" s="15">
        <f>INT(RANK('nem dontetlen meccsek'!J210,'nem dontetlen meccsek'!J$2:J$217,0)/10)+1</f>
        <v>10</v>
      </c>
      <c r="K210" s="15">
        <f>INT(RANK('nem dontetlen meccsek'!K210,'nem dontetlen meccsek'!K$2:K$217,0)/10)+1</f>
        <v>1</v>
      </c>
      <c r="L210" s="15">
        <f>INT(RANK('nem dontetlen meccsek'!L210,'nem dontetlen meccsek'!L$2:L$217,0)/10)+1</f>
        <v>16</v>
      </c>
      <c r="M210" s="15">
        <f>INT(RANK('nem dontetlen meccsek'!M210,'nem dontetlen meccsek'!M$2:M$217,0)/10)+1</f>
        <v>1</v>
      </c>
      <c r="N210" s="15">
        <f>INT(RANK('nem dontetlen meccsek'!N210,'nem dontetlen meccsek'!N$2:N$217,0)/10)+1</f>
        <v>13</v>
      </c>
      <c r="O210" s="15">
        <f>INT(RANK('nem dontetlen meccsek'!O210,'nem dontetlen meccsek'!O$2:O$217,0)/10)+1</f>
        <v>13</v>
      </c>
      <c r="P210" s="15">
        <f>INT(RANK('nem dontetlen meccsek'!P210,'nem dontetlen meccsek'!P$2:P$217,0)/10)+1</f>
        <v>13</v>
      </c>
      <c r="Q210" s="15">
        <f>INT(RANK('nem dontetlen meccsek'!Q210,'nem dontetlen meccsek'!Q$2:Q$217,0)/10)+1</f>
        <v>1</v>
      </c>
      <c r="R210" s="15">
        <f>INT(RANK('nem dontetlen meccsek'!R210,'nem dontetlen meccsek'!R$2:R$217,0)/10)+1</f>
        <v>5</v>
      </c>
      <c r="S210" s="15">
        <f>INT(RANK('nem dontetlen meccsek'!S210,'nem dontetlen meccsek'!S$2:S$217,0)/10)+1</f>
        <v>7</v>
      </c>
      <c r="T210" s="15">
        <f>INT(RANK('nem dontetlen meccsek'!T210,'nem dontetlen meccsek'!T$2:T$217,0)/10)+1</f>
        <v>1</v>
      </c>
      <c r="U210" s="15">
        <f t="shared" ref="U210:U217" si="69">23-F210</f>
        <v>16</v>
      </c>
      <c r="V210" s="15">
        <f t="shared" ref="V210:V217" si="70">23-G210</f>
        <v>22</v>
      </c>
      <c r="W210" s="15">
        <f t="shared" ref="W210:W217" si="71">23-H210</f>
        <v>13</v>
      </c>
      <c r="X210" s="15">
        <f t="shared" ref="X210:X217" si="72">23-I210</f>
        <v>13</v>
      </c>
      <c r="Y210" s="15">
        <f t="shared" ref="Y210:Y217" si="73">23-J210</f>
        <v>13</v>
      </c>
      <c r="Z210" s="15">
        <f t="shared" ref="Z210:Z217" si="74">23-K210</f>
        <v>22</v>
      </c>
      <c r="AA210" s="15">
        <f t="shared" ref="AA210:AA217" si="75">23-L210</f>
        <v>7</v>
      </c>
      <c r="AB210" s="15">
        <f t="shared" ref="AB210:AB217" si="76">23-M210</f>
        <v>22</v>
      </c>
      <c r="AC210" s="15">
        <f t="shared" ref="AC210:AC217" si="77">23-N210</f>
        <v>10</v>
      </c>
      <c r="AD210" s="15">
        <f t="shared" ref="AD210:AD217" si="78">23-O210</f>
        <v>10</v>
      </c>
      <c r="AE210" s="15">
        <f t="shared" ref="AE210:AE217" si="79">23-P210</f>
        <v>10</v>
      </c>
      <c r="AF210" s="15">
        <f t="shared" ref="AF210:AF217" si="80">23-Q210</f>
        <v>22</v>
      </c>
      <c r="AG210" s="15">
        <f t="shared" ref="AG210:AG217" si="81">23-R210</f>
        <v>18</v>
      </c>
      <c r="AH210" s="15">
        <f t="shared" ref="AH210:AH217" si="82">23-S210</f>
        <v>16</v>
      </c>
      <c r="AI210" s="15">
        <f t="shared" ref="AI210:AI217" si="83">AJ210*1000+10000</f>
        <v>13000</v>
      </c>
      <c r="AJ210" s="15">
        <f t="shared" ref="AJ210:AJ217" si="84">C210-D210</f>
        <v>3</v>
      </c>
      <c r="AK210">
        <f>(szimulator!AE482-10000)/1000</f>
        <v>1.8267000000000007</v>
      </c>
      <c r="AL210" t="b">
        <f t="shared" ref="AL210:AL217" si="85">(AJ210*AK210)&gt;0</f>
        <v>1</v>
      </c>
    </row>
    <row r="211" spans="1:38" x14ac:dyDescent="0.25">
      <c r="A211" t="s">
        <v>36</v>
      </c>
      <c r="B211" t="s">
        <v>1</v>
      </c>
      <c r="C211">
        <v>1</v>
      </c>
      <c r="D211">
        <v>0</v>
      </c>
      <c r="E211" t="s">
        <v>309</v>
      </c>
      <c r="F211" s="15">
        <f>INT(RANK('nem dontetlen meccsek'!F211,'nem dontetlen meccsek'!F$2:F$217,0)/10)+1</f>
        <v>17</v>
      </c>
      <c r="G211" s="15">
        <f>INT(RANK('nem dontetlen meccsek'!G211,'nem dontetlen meccsek'!G$2:G$217,0)/10)+1</f>
        <v>1</v>
      </c>
      <c r="H211" s="15">
        <f>INT(RANK('nem dontetlen meccsek'!H211,'nem dontetlen meccsek'!H$2:H$217,0)/10)+1</f>
        <v>17</v>
      </c>
      <c r="I211" s="15">
        <f>INT(RANK('nem dontetlen meccsek'!I211,'nem dontetlen meccsek'!I$2:I$217,0)/10)+1</f>
        <v>14</v>
      </c>
      <c r="J211" s="15">
        <f>INT(RANK('nem dontetlen meccsek'!J211,'nem dontetlen meccsek'!J$2:J$217,0)/10)+1</f>
        <v>16</v>
      </c>
      <c r="K211" s="15">
        <f>INT(RANK('nem dontetlen meccsek'!K211,'nem dontetlen meccsek'!K$2:K$217,0)/10)+1</f>
        <v>1</v>
      </c>
      <c r="L211" s="15">
        <f>INT(RANK('nem dontetlen meccsek'!L211,'nem dontetlen meccsek'!L$2:L$217,0)/10)+1</f>
        <v>6</v>
      </c>
      <c r="M211" s="15">
        <f>INT(RANK('nem dontetlen meccsek'!M211,'nem dontetlen meccsek'!M$2:M$217,0)/10)+1</f>
        <v>1</v>
      </c>
      <c r="N211" s="15">
        <f>INT(RANK('nem dontetlen meccsek'!N211,'nem dontetlen meccsek'!N$2:N$217,0)/10)+1</f>
        <v>6</v>
      </c>
      <c r="O211" s="15">
        <f>INT(RANK('nem dontetlen meccsek'!O211,'nem dontetlen meccsek'!O$2:O$217,0)/10)+1</f>
        <v>9</v>
      </c>
      <c r="P211" s="15">
        <f>INT(RANK('nem dontetlen meccsek'!P211,'nem dontetlen meccsek'!P$2:P$217,0)/10)+1</f>
        <v>6</v>
      </c>
      <c r="Q211" s="15">
        <f>INT(RANK('nem dontetlen meccsek'!Q211,'nem dontetlen meccsek'!Q$2:Q$217,0)/10)+1</f>
        <v>1</v>
      </c>
      <c r="R211" s="15">
        <f>INT(RANK('nem dontetlen meccsek'!R211,'nem dontetlen meccsek'!R$2:R$217,0)/10)+1</f>
        <v>8</v>
      </c>
      <c r="S211" s="15">
        <f>INT(RANK('nem dontetlen meccsek'!S211,'nem dontetlen meccsek'!S$2:S$217,0)/10)+1</f>
        <v>4</v>
      </c>
      <c r="T211" s="15">
        <f>INT(RANK('nem dontetlen meccsek'!T211,'nem dontetlen meccsek'!T$2:T$217,0)/10)+1</f>
        <v>1</v>
      </c>
      <c r="U211" s="15">
        <f t="shared" si="69"/>
        <v>6</v>
      </c>
      <c r="V211" s="15">
        <f t="shared" si="70"/>
        <v>22</v>
      </c>
      <c r="W211" s="15">
        <f t="shared" si="71"/>
        <v>6</v>
      </c>
      <c r="X211" s="15">
        <f t="shared" si="72"/>
        <v>9</v>
      </c>
      <c r="Y211" s="15">
        <f t="shared" si="73"/>
        <v>7</v>
      </c>
      <c r="Z211" s="15">
        <f t="shared" si="74"/>
        <v>22</v>
      </c>
      <c r="AA211" s="15">
        <f t="shared" si="75"/>
        <v>17</v>
      </c>
      <c r="AB211" s="15">
        <f t="shared" si="76"/>
        <v>22</v>
      </c>
      <c r="AC211" s="15">
        <f t="shared" si="77"/>
        <v>17</v>
      </c>
      <c r="AD211" s="15">
        <f t="shared" si="78"/>
        <v>14</v>
      </c>
      <c r="AE211" s="15">
        <f t="shared" si="79"/>
        <v>17</v>
      </c>
      <c r="AF211" s="15">
        <f t="shared" si="80"/>
        <v>22</v>
      </c>
      <c r="AG211" s="15">
        <f t="shared" si="81"/>
        <v>15</v>
      </c>
      <c r="AH211" s="15">
        <f t="shared" si="82"/>
        <v>19</v>
      </c>
      <c r="AI211" s="15">
        <f t="shared" si="83"/>
        <v>11000</v>
      </c>
      <c r="AJ211" s="15">
        <f t="shared" si="84"/>
        <v>1</v>
      </c>
      <c r="AK211">
        <f>(szimulator!AE483-10000)/1000</f>
        <v>8.700000000000728E-3</v>
      </c>
      <c r="AL211" t="b">
        <f t="shared" si="85"/>
        <v>1</v>
      </c>
    </row>
    <row r="212" spans="1:38" x14ac:dyDescent="0.25">
      <c r="A212" t="s">
        <v>4</v>
      </c>
      <c r="B212" t="s">
        <v>11</v>
      </c>
      <c r="C212">
        <v>1</v>
      </c>
      <c r="D212">
        <v>2</v>
      </c>
      <c r="E212" t="s">
        <v>308</v>
      </c>
      <c r="F212" s="15">
        <f>INT(RANK('nem dontetlen meccsek'!F212,'nem dontetlen meccsek'!F$2:F$217,0)/10)+1</f>
        <v>6</v>
      </c>
      <c r="G212" s="15">
        <f>INT(RANK('nem dontetlen meccsek'!G212,'nem dontetlen meccsek'!G$2:G$217,0)/10)+1</f>
        <v>1</v>
      </c>
      <c r="H212" s="15">
        <f>INT(RANK('nem dontetlen meccsek'!H212,'nem dontetlen meccsek'!H$2:H$217,0)/10)+1</f>
        <v>12</v>
      </c>
      <c r="I212" s="15">
        <f>INT(RANK('nem dontetlen meccsek'!I212,'nem dontetlen meccsek'!I$2:I$217,0)/10)+1</f>
        <v>11</v>
      </c>
      <c r="J212" s="15">
        <f>INT(RANK('nem dontetlen meccsek'!J212,'nem dontetlen meccsek'!J$2:J$217,0)/10)+1</f>
        <v>13</v>
      </c>
      <c r="K212" s="15">
        <f>INT(RANK('nem dontetlen meccsek'!K212,'nem dontetlen meccsek'!K$2:K$217,0)/10)+1</f>
        <v>1</v>
      </c>
      <c r="L212" s="15">
        <f>INT(RANK('nem dontetlen meccsek'!L212,'nem dontetlen meccsek'!L$2:L$217,0)/10)+1</f>
        <v>17</v>
      </c>
      <c r="M212" s="15">
        <f>INT(RANK('nem dontetlen meccsek'!M212,'nem dontetlen meccsek'!M$2:M$217,0)/10)+1</f>
        <v>1</v>
      </c>
      <c r="N212" s="15">
        <f>INT(RANK('nem dontetlen meccsek'!N212,'nem dontetlen meccsek'!N$2:N$217,0)/10)+1</f>
        <v>10</v>
      </c>
      <c r="O212" s="15">
        <f>INT(RANK('nem dontetlen meccsek'!O212,'nem dontetlen meccsek'!O$2:O$217,0)/10)+1</f>
        <v>12</v>
      </c>
      <c r="P212" s="15">
        <f>INT(RANK('nem dontetlen meccsek'!P212,'nem dontetlen meccsek'!P$2:P$217,0)/10)+1</f>
        <v>9</v>
      </c>
      <c r="Q212" s="15">
        <f>INT(RANK('nem dontetlen meccsek'!Q212,'nem dontetlen meccsek'!Q$2:Q$217,0)/10)+1</f>
        <v>1</v>
      </c>
      <c r="R212" s="15">
        <f>INT(RANK('nem dontetlen meccsek'!R212,'nem dontetlen meccsek'!R$2:R$217,0)/10)+1</f>
        <v>6</v>
      </c>
      <c r="S212" s="15">
        <f>INT(RANK('nem dontetlen meccsek'!S212,'nem dontetlen meccsek'!S$2:S$217,0)/10)+1</f>
        <v>6</v>
      </c>
      <c r="T212" s="15">
        <f>INT(RANK('nem dontetlen meccsek'!T212,'nem dontetlen meccsek'!T$2:T$217,0)/10)+1</f>
        <v>1</v>
      </c>
      <c r="U212" s="15">
        <f t="shared" si="69"/>
        <v>17</v>
      </c>
      <c r="V212" s="15">
        <f t="shared" si="70"/>
        <v>22</v>
      </c>
      <c r="W212" s="15">
        <f t="shared" si="71"/>
        <v>11</v>
      </c>
      <c r="X212" s="15">
        <f t="shared" si="72"/>
        <v>12</v>
      </c>
      <c r="Y212" s="15">
        <f t="shared" si="73"/>
        <v>10</v>
      </c>
      <c r="Z212" s="15">
        <f t="shared" si="74"/>
        <v>22</v>
      </c>
      <c r="AA212" s="15">
        <f t="shared" si="75"/>
        <v>6</v>
      </c>
      <c r="AB212" s="15">
        <f t="shared" si="76"/>
        <v>22</v>
      </c>
      <c r="AC212" s="15">
        <f t="shared" si="77"/>
        <v>13</v>
      </c>
      <c r="AD212" s="15">
        <f t="shared" si="78"/>
        <v>11</v>
      </c>
      <c r="AE212" s="15">
        <f t="shared" si="79"/>
        <v>14</v>
      </c>
      <c r="AF212" s="15">
        <f t="shared" si="80"/>
        <v>22</v>
      </c>
      <c r="AG212" s="15">
        <f t="shared" si="81"/>
        <v>17</v>
      </c>
      <c r="AH212" s="15">
        <f t="shared" si="82"/>
        <v>17</v>
      </c>
      <c r="AI212" s="15">
        <f t="shared" si="83"/>
        <v>9000</v>
      </c>
      <c r="AJ212" s="15">
        <f t="shared" si="84"/>
        <v>-1</v>
      </c>
      <c r="AK212">
        <f>(szimulator!AE484-10000)/1000</f>
        <v>1.1870000000000001</v>
      </c>
      <c r="AL212" t="b">
        <f t="shared" si="85"/>
        <v>0</v>
      </c>
    </row>
    <row r="213" spans="1:38" x14ac:dyDescent="0.25">
      <c r="A213" t="s">
        <v>5</v>
      </c>
      <c r="B213" t="s">
        <v>12</v>
      </c>
      <c r="C213">
        <v>1</v>
      </c>
      <c r="D213">
        <v>2</v>
      </c>
      <c r="E213" t="s">
        <v>308</v>
      </c>
      <c r="F213" s="15">
        <f>INT(RANK('nem dontetlen meccsek'!F213,'nem dontetlen meccsek'!F$2:F$217,0)/10)+1</f>
        <v>20</v>
      </c>
      <c r="G213" s="15">
        <f>INT(RANK('nem dontetlen meccsek'!G213,'nem dontetlen meccsek'!G$2:G$217,0)/10)+1</f>
        <v>1</v>
      </c>
      <c r="H213" s="15">
        <f>INT(RANK('nem dontetlen meccsek'!H213,'nem dontetlen meccsek'!H$2:H$217,0)/10)+1</f>
        <v>17</v>
      </c>
      <c r="I213" s="15">
        <f>INT(RANK('nem dontetlen meccsek'!I213,'nem dontetlen meccsek'!I$2:I$217,0)/10)+1</f>
        <v>19</v>
      </c>
      <c r="J213" s="15">
        <f>INT(RANK('nem dontetlen meccsek'!J213,'nem dontetlen meccsek'!J$2:J$217,0)/10)+1</f>
        <v>18</v>
      </c>
      <c r="K213" s="15">
        <f>INT(RANK('nem dontetlen meccsek'!K213,'nem dontetlen meccsek'!K$2:K$217,0)/10)+1</f>
        <v>1</v>
      </c>
      <c r="L213" s="15">
        <f>INT(RANK('nem dontetlen meccsek'!L213,'nem dontetlen meccsek'!L$2:L$217,0)/10)+1</f>
        <v>3</v>
      </c>
      <c r="M213" s="15">
        <f>INT(RANK('nem dontetlen meccsek'!M213,'nem dontetlen meccsek'!M$2:M$217,0)/10)+1</f>
        <v>1</v>
      </c>
      <c r="N213" s="15">
        <f>INT(RANK('nem dontetlen meccsek'!N213,'nem dontetlen meccsek'!N$2:N$217,0)/10)+1</f>
        <v>5</v>
      </c>
      <c r="O213" s="15">
        <f>INT(RANK('nem dontetlen meccsek'!O213,'nem dontetlen meccsek'!O$2:O$217,0)/10)+1</f>
        <v>4</v>
      </c>
      <c r="P213" s="15">
        <f>INT(RANK('nem dontetlen meccsek'!P213,'nem dontetlen meccsek'!P$2:P$217,0)/10)+1</f>
        <v>5</v>
      </c>
      <c r="Q213" s="15">
        <f>INT(RANK('nem dontetlen meccsek'!Q213,'nem dontetlen meccsek'!Q$2:Q$217,0)/10)+1</f>
        <v>1</v>
      </c>
      <c r="R213" s="15">
        <f>INT(RANK('nem dontetlen meccsek'!R213,'nem dontetlen meccsek'!R$2:R$217,0)/10)+1</f>
        <v>12</v>
      </c>
      <c r="S213" s="15">
        <f>INT(RANK('nem dontetlen meccsek'!S213,'nem dontetlen meccsek'!S$2:S$217,0)/10)+1</f>
        <v>2</v>
      </c>
      <c r="T213" s="15">
        <f>INT(RANK('nem dontetlen meccsek'!T213,'nem dontetlen meccsek'!T$2:T$217,0)/10)+1</f>
        <v>1</v>
      </c>
      <c r="U213" s="15">
        <f t="shared" si="69"/>
        <v>3</v>
      </c>
      <c r="V213" s="15">
        <f t="shared" si="70"/>
        <v>22</v>
      </c>
      <c r="W213" s="15">
        <f t="shared" si="71"/>
        <v>6</v>
      </c>
      <c r="X213" s="15">
        <f t="shared" si="72"/>
        <v>4</v>
      </c>
      <c r="Y213" s="15">
        <f t="shared" si="73"/>
        <v>5</v>
      </c>
      <c r="Z213" s="15">
        <f t="shared" si="74"/>
        <v>22</v>
      </c>
      <c r="AA213" s="15">
        <f t="shared" si="75"/>
        <v>20</v>
      </c>
      <c r="AB213" s="15">
        <f t="shared" si="76"/>
        <v>22</v>
      </c>
      <c r="AC213" s="15">
        <f t="shared" si="77"/>
        <v>18</v>
      </c>
      <c r="AD213" s="15">
        <f t="shared" si="78"/>
        <v>19</v>
      </c>
      <c r="AE213" s="15">
        <f t="shared" si="79"/>
        <v>18</v>
      </c>
      <c r="AF213" s="15">
        <f t="shared" si="80"/>
        <v>22</v>
      </c>
      <c r="AG213" s="15">
        <f t="shared" si="81"/>
        <v>11</v>
      </c>
      <c r="AH213" s="15">
        <f t="shared" si="82"/>
        <v>21</v>
      </c>
      <c r="AI213" s="15">
        <f t="shared" si="83"/>
        <v>9000</v>
      </c>
      <c r="AJ213" s="15">
        <f t="shared" si="84"/>
        <v>-1</v>
      </c>
      <c r="AK213">
        <f>(szimulator!AE485-10000)/1000</f>
        <v>-0.35070000000000073</v>
      </c>
      <c r="AL213" t="b">
        <f t="shared" si="85"/>
        <v>1</v>
      </c>
    </row>
    <row r="214" spans="1:38" x14ac:dyDescent="0.25">
      <c r="A214" t="s">
        <v>3</v>
      </c>
      <c r="B214" t="s">
        <v>9</v>
      </c>
      <c r="C214">
        <v>1</v>
      </c>
      <c r="D214">
        <v>0</v>
      </c>
      <c r="E214" t="s">
        <v>309</v>
      </c>
      <c r="F214" s="15">
        <f>INT(RANK('nem dontetlen meccsek'!F214,'nem dontetlen meccsek'!F$2:F$217,0)/10)+1</f>
        <v>12</v>
      </c>
      <c r="G214" s="15">
        <f>INT(RANK('nem dontetlen meccsek'!G214,'nem dontetlen meccsek'!G$2:G$217,0)/10)+1</f>
        <v>1</v>
      </c>
      <c r="H214" s="15">
        <f>INT(RANK('nem dontetlen meccsek'!H214,'nem dontetlen meccsek'!H$2:H$217,0)/10)+1</f>
        <v>8</v>
      </c>
      <c r="I214" s="15">
        <f>INT(RANK('nem dontetlen meccsek'!I214,'nem dontetlen meccsek'!I$2:I$217,0)/10)+1</f>
        <v>10</v>
      </c>
      <c r="J214" s="15">
        <f>INT(RANK('nem dontetlen meccsek'!J214,'nem dontetlen meccsek'!J$2:J$217,0)/10)+1</f>
        <v>8</v>
      </c>
      <c r="K214" s="15">
        <f>INT(RANK('nem dontetlen meccsek'!K214,'nem dontetlen meccsek'!K$2:K$217,0)/10)+1</f>
        <v>1</v>
      </c>
      <c r="L214" s="15">
        <f>INT(RANK('nem dontetlen meccsek'!L214,'nem dontetlen meccsek'!L$2:L$217,0)/10)+1</f>
        <v>10</v>
      </c>
      <c r="M214" s="15">
        <f>INT(RANK('nem dontetlen meccsek'!M214,'nem dontetlen meccsek'!M$2:M$217,0)/10)+1</f>
        <v>1</v>
      </c>
      <c r="N214" s="15">
        <f>INT(RANK('nem dontetlen meccsek'!N214,'nem dontetlen meccsek'!N$2:N$217,0)/10)+1</f>
        <v>15</v>
      </c>
      <c r="O214" s="15">
        <f>INT(RANK('nem dontetlen meccsek'!O214,'nem dontetlen meccsek'!O$2:O$217,0)/10)+1</f>
        <v>12</v>
      </c>
      <c r="P214" s="15">
        <f>INT(RANK('nem dontetlen meccsek'!P214,'nem dontetlen meccsek'!P$2:P$217,0)/10)+1</f>
        <v>15</v>
      </c>
      <c r="Q214" s="15">
        <f>INT(RANK('nem dontetlen meccsek'!Q214,'nem dontetlen meccsek'!Q$2:Q$217,0)/10)+1</f>
        <v>1</v>
      </c>
      <c r="R214" s="15">
        <f>INT(RANK('nem dontetlen meccsek'!R214,'nem dontetlen meccsek'!R$2:R$217,0)/10)+1</f>
        <v>6</v>
      </c>
      <c r="S214" s="15">
        <f>INT(RANK('nem dontetlen meccsek'!S214,'nem dontetlen meccsek'!S$2:S$217,0)/10)+1</f>
        <v>6</v>
      </c>
      <c r="T214" s="15">
        <f>INT(RANK('nem dontetlen meccsek'!T214,'nem dontetlen meccsek'!T$2:T$217,0)/10)+1</f>
        <v>1</v>
      </c>
      <c r="U214" s="15">
        <f t="shared" si="69"/>
        <v>11</v>
      </c>
      <c r="V214" s="15">
        <f t="shared" si="70"/>
        <v>22</v>
      </c>
      <c r="W214" s="15">
        <f t="shared" si="71"/>
        <v>15</v>
      </c>
      <c r="X214" s="15">
        <f t="shared" si="72"/>
        <v>13</v>
      </c>
      <c r="Y214" s="15">
        <f t="shared" si="73"/>
        <v>15</v>
      </c>
      <c r="Z214" s="15">
        <f t="shared" si="74"/>
        <v>22</v>
      </c>
      <c r="AA214" s="15">
        <f t="shared" si="75"/>
        <v>13</v>
      </c>
      <c r="AB214" s="15">
        <f t="shared" si="76"/>
        <v>22</v>
      </c>
      <c r="AC214" s="15">
        <f t="shared" si="77"/>
        <v>8</v>
      </c>
      <c r="AD214" s="15">
        <f t="shared" si="78"/>
        <v>11</v>
      </c>
      <c r="AE214" s="15">
        <f t="shared" si="79"/>
        <v>8</v>
      </c>
      <c r="AF214" s="15">
        <f t="shared" si="80"/>
        <v>22</v>
      </c>
      <c r="AG214" s="15">
        <f t="shared" si="81"/>
        <v>17</v>
      </c>
      <c r="AH214" s="15">
        <f t="shared" si="82"/>
        <v>17</v>
      </c>
      <c r="AI214" s="15">
        <f t="shared" si="83"/>
        <v>11000</v>
      </c>
      <c r="AJ214" s="15">
        <f t="shared" si="84"/>
        <v>1</v>
      </c>
      <c r="AK214">
        <f>(szimulator!AE486-10000)/1000</f>
        <v>0.41820000000000074</v>
      </c>
      <c r="AL214" t="b">
        <f t="shared" si="85"/>
        <v>1</v>
      </c>
    </row>
    <row r="215" spans="1:38" x14ac:dyDescent="0.25">
      <c r="A215" t="s">
        <v>13</v>
      </c>
      <c r="B215" t="s">
        <v>8</v>
      </c>
      <c r="C215">
        <v>1</v>
      </c>
      <c r="D215">
        <v>0</v>
      </c>
      <c r="E215" t="s">
        <v>309</v>
      </c>
      <c r="F215" s="15">
        <f>INT(RANK('nem dontetlen meccsek'!F215,'nem dontetlen meccsek'!F$2:F$217,0)/10)+1</f>
        <v>4</v>
      </c>
      <c r="G215" s="15">
        <f>INT(RANK('nem dontetlen meccsek'!G215,'nem dontetlen meccsek'!G$2:G$217,0)/10)+1</f>
        <v>1</v>
      </c>
      <c r="H215" s="15">
        <f>INT(RANK('nem dontetlen meccsek'!H215,'nem dontetlen meccsek'!H$2:H$217,0)/10)+1</f>
        <v>6</v>
      </c>
      <c r="I215" s="15">
        <f>INT(RANK('nem dontetlen meccsek'!I215,'nem dontetlen meccsek'!I$2:I$217,0)/10)+1</f>
        <v>3</v>
      </c>
      <c r="J215" s="15">
        <f>INT(RANK('nem dontetlen meccsek'!J215,'nem dontetlen meccsek'!J$2:J$217,0)/10)+1</f>
        <v>6</v>
      </c>
      <c r="K215" s="15">
        <f>INT(RANK('nem dontetlen meccsek'!K215,'nem dontetlen meccsek'!K$2:K$217,0)/10)+1</f>
        <v>1</v>
      </c>
      <c r="L215" s="15">
        <f>INT(RANK('nem dontetlen meccsek'!L215,'nem dontetlen meccsek'!L$2:L$217,0)/10)+1</f>
        <v>19</v>
      </c>
      <c r="M215" s="15">
        <f>INT(RANK('nem dontetlen meccsek'!M215,'nem dontetlen meccsek'!M$2:M$217,0)/10)+1</f>
        <v>1</v>
      </c>
      <c r="N215" s="15">
        <f>INT(RANK('nem dontetlen meccsek'!N215,'nem dontetlen meccsek'!N$2:N$217,0)/10)+1</f>
        <v>17</v>
      </c>
      <c r="O215" s="15">
        <f>INT(RANK('nem dontetlen meccsek'!O215,'nem dontetlen meccsek'!O$2:O$217,0)/10)+1</f>
        <v>20</v>
      </c>
      <c r="P215" s="15">
        <f>INT(RANK('nem dontetlen meccsek'!P215,'nem dontetlen meccsek'!P$2:P$217,0)/10)+1</f>
        <v>17</v>
      </c>
      <c r="Q215" s="15">
        <f>INT(RANK('nem dontetlen meccsek'!Q215,'nem dontetlen meccsek'!Q$2:Q$217,0)/10)+1</f>
        <v>1</v>
      </c>
      <c r="R215" s="15">
        <f>INT(RANK('nem dontetlen meccsek'!R215,'nem dontetlen meccsek'!R$2:R$217,0)/10)+1</f>
        <v>2</v>
      </c>
      <c r="S215" s="15">
        <f>INT(RANK('nem dontetlen meccsek'!S215,'nem dontetlen meccsek'!S$2:S$217,0)/10)+1</f>
        <v>10</v>
      </c>
      <c r="T215" s="15">
        <f>INT(RANK('nem dontetlen meccsek'!T215,'nem dontetlen meccsek'!T$2:T$217,0)/10)+1</f>
        <v>1</v>
      </c>
      <c r="U215" s="15">
        <f t="shared" si="69"/>
        <v>19</v>
      </c>
      <c r="V215" s="15">
        <f t="shared" si="70"/>
        <v>22</v>
      </c>
      <c r="W215" s="15">
        <f t="shared" si="71"/>
        <v>17</v>
      </c>
      <c r="X215" s="15">
        <f t="shared" si="72"/>
        <v>20</v>
      </c>
      <c r="Y215" s="15">
        <f t="shared" si="73"/>
        <v>17</v>
      </c>
      <c r="Z215" s="15">
        <f t="shared" si="74"/>
        <v>22</v>
      </c>
      <c r="AA215" s="15">
        <f t="shared" si="75"/>
        <v>4</v>
      </c>
      <c r="AB215" s="15">
        <f t="shared" si="76"/>
        <v>22</v>
      </c>
      <c r="AC215" s="15">
        <f t="shared" si="77"/>
        <v>6</v>
      </c>
      <c r="AD215" s="15">
        <f t="shared" si="78"/>
        <v>3</v>
      </c>
      <c r="AE215" s="15">
        <f t="shared" si="79"/>
        <v>6</v>
      </c>
      <c r="AF215" s="15">
        <f t="shared" si="80"/>
        <v>22</v>
      </c>
      <c r="AG215" s="15">
        <f t="shared" si="81"/>
        <v>21</v>
      </c>
      <c r="AH215" s="15">
        <f t="shared" si="82"/>
        <v>13</v>
      </c>
      <c r="AI215" s="15">
        <f t="shared" si="83"/>
        <v>11000</v>
      </c>
      <c r="AJ215" s="15">
        <f t="shared" si="84"/>
        <v>1</v>
      </c>
      <c r="AK215">
        <f>(szimulator!AE487-10000)/1000</f>
        <v>1.1578999999999997</v>
      </c>
      <c r="AL215" t="b">
        <f t="shared" si="85"/>
        <v>1</v>
      </c>
    </row>
    <row r="216" spans="1:38" x14ac:dyDescent="0.25">
      <c r="A216" t="s">
        <v>33</v>
      </c>
      <c r="B216" t="s">
        <v>14</v>
      </c>
      <c r="C216">
        <v>1</v>
      </c>
      <c r="D216">
        <v>0</v>
      </c>
      <c r="E216" t="s">
        <v>309</v>
      </c>
      <c r="F216" s="15">
        <f>INT(RANK('nem dontetlen meccsek'!F216,'nem dontetlen meccsek'!F$2:F$217,0)/10)+1</f>
        <v>10</v>
      </c>
      <c r="G216" s="15">
        <f>INT(RANK('nem dontetlen meccsek'!G216,'nem dontetlen meccsek'!G$2:G$217,0)/10)+1</f>
        <v>1</v>
      </c>
      <c r="H216" s="15">
        <f>INT(RANK('nem dontetlen meccsek'!H216,'nem dontetlen meccsek'!H$2:H$217,0)/10)+1</f>
        <v>9</v>
      </c>
      <c r="I216" s="15">
        <f>INT(RANK('nem dontetlen meccsek'!I216,'nem dontetlen meccsek'!I$2:I$217,0)/10)+1</f>
        <v>12</v>
      </c>
      <c r="J216" s="15">
        <f>INT(RANK('nem dontetlen meccsek'!J216,'nem dontetlen meccsek'!J$2:J$217,0)/10)+1</f>
        <v>10</v>
      </c>
      <c r="K216" s="15">
        <f>INT(RANK('nem dontetlen meccsek'!K216,'nem dontetlen meccsek'!K$2:K$217,0)/10)+1</f>
        <v>1</v>
      </c>
      <c r="L216" s="15">
        <f>INT(RANK('nem dontetlen meccsek'!L216,'nem dontetlen meccsek'!L$2:L$217,0)/10)+1</f>
        <v>12</v>
      </c>
      <c r="M216" s="15">
        <f>INT(RANK('nem dontetlen meccsek'!M216,'nem dontetlen meccsek'!M$2:M$217,0)/10)+1</f>
        <v>1</v>
      </c>
      <c r="N216" s="15">
        <f>INT(RANK('nem dontetlen meccsek'!N216,'nem dontetlen meccsek'!N$2:N$217,0)/10)+1</f>
        <v>14</v>
      </c>
      <c r="O216" s="15">
        <f>INT(RANK('nem dontetlen meccsek'!O216,'nem dontetlen meccsek'!O$2:O$217,0)/10)+1</f>
        <v>11</v>
      </c>
      <c r="P216" s="15">
        <f>INT(RANK('nem dontetlen meccsek'!P216,'nem dontetlen meccsek'!P$2:P$217,0)/10)+1</f>
        <v>12</v>
      </c>
      <c r="Q216" s="15">
        <f>INT(RANK('nem dontetlen meccsek'!Q216,'nem dontetlen meccsek'!Q$2:Q$217,0)/10)+1</f>
        <v>1</v>
      </c>
      <c r="R216" s="15">
        <f>INT(RANK('nem dontetlen meccsek'!R216,'nem dontetlen meccsek'!R$2:R$217,0)/10)+1</f>
        <v>7</v>
      </c>
      <c r="S216" s="15">
        <f>INT(RANK('nem dontetlen meccsek'!S216,'nem dontetlen meccsek'!S$2:S$217,0)/10)+1</f>
        <v>5</v>
      </c>
      <c r="T216" s="15">
        <f>INT(RANK('nem dontetlen meccsek'!T216,'nem dontetlen meccsek'!T$2:T$217,0)/10)+1</f>
        <v>1</v>
      </c>
      <c r="U216" s="15">
        <f t="shared" si="69"/>
        <v>13</v>
      </c>
      <c r="V216" s="15">
        <f t="shared" si="70"/>
        <v>22</v>
      </c>
      <c r="W216" s="15">
        <f t="shared" si="71"/>
        <v>14</v>
      </c>
      <c r="X216" s="15">
        <f t="shared" si="72"/>
        <v>11</v>
      </c>
      <c r="Y216" s="15">
        <f t="shared" si="73"/>
        <v>13</v>
      </c>
      <c r="Z216" s="15">
        <f t="shared" si="74"/>
        <v>22</v>
      </c>
      <c r="AA216" s="15">
        <f t="shared" si="75"/>
        <v>11</v>
      </c>
      <c r="AB216" s="15">
        <f t="shared" si="76"/>
        <v>22</v>
      </c>
      <c r="AC216" s="15">
        <f t="shared" si="77"/>
        <v>9</v>
      </c>
      <c r="AD216" s="15">
        <f t="shared" si="78"/>
        <v>12</v>
      </c>
      <c r="AE216" s="15">
        <f t="shared" si="79"/>
        <v>11</v>
      </c>
      <c r="AF216" s="15">
        <f t="shared" si="80"/>
        <v>22</v>
      </c>
      <c r="AG216" s="15">
        <f t="shared" si="81"/>
        <v>16</v>
      </c>
      <c r="AH216" s="15">
        <f t="shared" si="82"/>
        <v>18</v>
      </c>
      <c r="AI216" s="15">
        <f t="shared" si="83"/>
        <v>11000</v>
      </c>
      <c r="AJ216" s="15">
        <f t="shared" si="84"/>
        <v>1</v>
      </c>
      <c r="AK216">
        <f>(szimulator!AE488-10000)/1000</f>
        <v>8.700000000000728E-3</v>
      </c>
      <c r="AL216" t="b">
        <f t="shared" si="85"/>
        <v>1</v>
      </c>
    </row>
    <row r="217" spans="1:38" x14ac:dyDescent="0.25">
      <c r="A217" t="s">
        <v>6</v>
      </c>
      <c r="B217" t="s">
        <v>0</v>
      </c>
      <c r="C217">
        <v>1</v>
      </c>
      <c r="D217">
        <v>0</v>
      </c>
      <c r="E217" t="s">
        <v>309</v>
      </c>
      <c r="F217" s="15">
        <f>INT(RANK('nem dontetlen meccsek'!F217,'nem dontetlen meccsek'!F$2:F$217,0)/10)+1</f>
        <v>18</v>
      </c>
      <c r="G217" s="15">
        <f>INT(RANK('nem dontetlen meccsek'!G217,'nem dontetlen meccsek'!G$2:G$217,0)/10)+1</f>
        <v>1</v>
      </c>
      <c r="H217" s="15">
        <f>INT(RANK('nem dontetlen meccsek'!H217,'nem dontetlen meccsek'!H$2:H$217,0)/10)+1</f>
        <v>14</v>
      </c>
      <c r="I217" s="15">
        <f>INT(RANK('nem dontetlen meccsek'!I217,'nem dontetlen meccsek'!I$2:I$217,0)/10)+1</f>
        <v>17</v>
      </c>
      <c r="J217" s="15">
        <f>INT(RANK('nem dontetlen meccsek'!J217,'nem dontetlen meccsek'!J$2:J$217,0)/10)+1</f>
        <v>15</v>
      </c>
      <c r="K217" s="15">
        <f>INT(RANK('nem dontetlen meccsek'!K217,'nem dontetlen meccsek'!K$2:K$217,0)/10)+1</f>
        <v>1</v>
      </c>
      <c r="L217" s="15">
        <f>INT(RANK('nem dontetlen meccsek'!L217,'nem dontetlen meccsek'!L$2:L$217,0)/10)+1</f>
        <v>5</v>
      </c>
      <c r="M217" s="15">
        <f>INT(RANK('nem dontetlen meccsek'!M217,'nem dontetlen meccsek'!M$2:M$217,0)/10)+1</f>
        <v>1</v>
      </c>
      <c r="N217" s="15">
        <f>INT(RANK('nem dontetlen meccsek'!N217,'nem dontetlen meccsek'!N$2:N$217,0)/10)+1</f>
        <v>8</v>
      </c>
      <c r="O217" s="15">
        <f>INT(RANK('nem dontetlen meccsek'!O217,'nem dontetlen meccsek'!O$2:O$217,0)/10)+1</f>
        <v>6</v>
      </c>
      <c r="P217" s="15">
        <f>INT(RANK('nem dontetlen meccsek'!P217,'nem dontetlen meccsek'!P$2:P$217,0)/10)+1</f>
        <v>7</v>
      </c>
      <c r="Q217" s="15">
        <f>INT(RANK('nem dontetlen meccsek'!Q217,'nem dontetlen meccsek'!Q$2:Q$217,0)/10)+1</f>
        <v>1</v>
      </c>
      <c r="R217" s="15">
        <f>INT(RANK('nem dontetlen meccsek'!R217,'nem dontetlen meccsek'!R$2:R$217,0)/10)+1</f>
        <v>11</v>
      </c>
      <c r="S217" s="15">
        <f>INT(RANK('nem dontetlen meccsek'!S217,'nem dontetlen meccsek'!S$2:S$217,0)/10)+1</f>
        <v>3</v>
      </c>
      <c r="T217" s="15">
        <f>INT(RANK('nem dontetlen meccsek'!T217,'nem dontetlen meccsek'!T$2:T$217,0)/10)+1</f>
        <v>1</v>
      </c>
      <c r="U217" s="15">
        <f t="shared" si="69"/>
        <v>5</v>
      </c>
      <c r="V217" s="15">
        <f t="shared" si="70"/>
        <v>22</v>
      </c>
      <c r="W217" s="15">
        <f t="shared" si="71"/>
        <v>9</v>
      </c>
      <c r="X217" s="15">
        <f t="shared" si="72"/>
        <v>6</v>
      </c>
      <c r="Y217" s="15">
        <f t="shared" si="73"/>
        <v>8</v>
      </c>
      <c r="Z217" s="15">
        <f t="shared" si="74"/>
        <v>22</v>
      </c>
      <c r="AA217" s="15">
        <f t="shared" si="75"/>
        <v>18</v>
      </c>
      <c r="AB217" s="15">
        <f t="shared" si="76"/>
        <v>22</v>
      </c>
      <c r="AC217" s="15">
        <f t="shared" si="77"/>
        <v>15</v>
      </c>
      <c r="AD217" s="15">
        <f t="shared" si="78"/>
        <v>17</v>
      </c>
      <c r="AE217" s="15">
        <f t="shared" si="79"/>
        <v>16</v>
      </c>
      <c r="AF217" s="15">
        <f t="shared" si="80"/>
        <v>22</v>
      </c>
      <c r="AG217" s="15">
        <f t="shared" si="81"/>
        <v>12</v>
      </c>
      <c r="AH217" s="15">
        <f t="shared" si="82"/>
        <v>20</v>
      </c>
      <c r="AI217" s="15">
        <f t="shared" si="83"/>
        <v>11000</v>
      </c>
      <c r="AJ217" s="15">
        <f t="shared" si="84"/>
        <v>1</v>
      </c>
      <c r="AK217">
        <f>(szimulator!AE489-10000)/1000</f>
        <v>0.3745</v>
      </c>
      <c r="AL217" t="b">
        <f t="shared" si="85"/>
        <v>1</v>
      </c>
    </row>
  </sheetData>
  <autoFilter ref="A1:A217" xr:uid="{92D61E5C-8230-4752-9B76-2511F13E6BA5}"/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44E1295-636E-4E17-8A92-384B23D8388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la-liga ranking</vt:lpstr>
      <vt:lpstr>world ranking</vt:lpstr>
      <vt:lpstr>la-liga meccsek</vt:lpstr>
      <vt:lpstr>joslas naiv</vt:lpstr>
      <vt:lpstr>nem dontetlen meccsek</vt:lpstr>
      <vt:lpstr>szimulator</vt:lpstr>
      <vt:lpstr>OAM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Placido Scardone</dc:creator>
  <cp:lastModifiedBy>Placido Scardone</cp:lastModifiedBy>
  <dcterms:created xsi:type="dcterms:W3CDTF">2015-06-05T18:19:34Z</dcterms:created>
  <dcterms:modified xsi:type="dcterms:W3CDTF">2022-05-09T20:59:33Z</dcterms:modified>
</cp:coreProperties>
</file>