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6579\var\www\miau\data\miau\289\"/>
    </mc:Choice>
  </mc:AlternateContent>
  <xr:revisionPtr revIDLastSave="0" documentId="13_ncr:1_{83F40796-9942-48FC-8B2B-97608818E238}" xr6:coauthVersionLast="47" xr6:coauthVersionMax="47" xr10:uidLastSave="{00000000-0000-0000-0000-000000000000}"/>
  <bookViews>
    <workbookView xWindow="-108" yWindow="-108" windowWidth="23256" windowHeight="12720" xr2:uid="{ED853FB6-0D29-4B3B-AE48-341645E03ACD}"/>
  </bookViews>
  <sheets>
    <sheet name="info" sheetId="4" r:id="rId1"/>
    <sheet name="trend" sheetId="1" r:id="rId2"/>
    <sheet name="idosorelemzes OAM" sheetId="2" r:id="rId3"/>
    <sheet name="modell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5" i="3" l="1"/>
  <c r="AL60" i="2"/>
  <c r="AL59" i="2"/>
  <c r="AQ60" i="2"/>
  <c r="AQ59" i="2"/>
  <c r="AR59" i="2"/>
  <c r="AS59" i="2" s="1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3" i="2"/>
  <c r="AM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3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AN60" i="2"/>
  <c r="AN59" i="2"/>
  <c r="AM60" i="2"/>
  <c r="AM59" i="2"/>
  <c r="AP58" i="2"/>
  <c r="AO58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Q59" i="2"/>
  <c r="AL58" i="2" s="1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N58" i="2"/>
  <c r="M58" i="2"/>
  <c r="L58" i="2"/>
  <c r="K58" i="2"/>
  <c r="J58" i="2"/>
  <c r="I58" i="2"/>
  <c r="H58" i="2"/>
  <c r="G58" i="2"/>
  <c r="F58" i="2"/>
  <c r="E58" i="2"/>
  <c r="AL1" i="2"/>
  <c r="AL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2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3" i="2"/>
  <c r="AK1" i="2"/>
  <c r="AK2" i="2"/>
  <c r="AJ2" i="2"/>
  <c r="AI2" i="2"/>
  <c r="AH2" i="2"/>
  <c r="AG2" i="2"/>
  <c r="AF2" i="2"/>
  <c r="AE2" i="2"/>
  <c r="AD2" i="2"/>
  <c r="AC2" i="2"/>
  <c r="AB2" i="2"/>
  <c r="AA2" i="2"/>
  <c r="AJ1" i="2"/>
  <c r="AI1" i="2"/>
  <c r="AH1" i="2"/>
  <c r="AG1" i="2"/>
  <c r="AF1" i="2"/>
  <c r="AE1" i="2"/>
  <c r="AD1" i="2"/>
  <c r="AC1" i="2"/>
  <c r="AB1" i="2"/>
  <c r="AA1" i="2"/>
  <c r="Z57" i="2"/>
  <c r="Y57" i="2"/>
  <c r="X57" i="2"/>
  <c r="W57" i="2"/>
  <c r="V57" i="2"/>
  <c r="U57" i="2"/>
  <c r="T57" i="2"/>
  <c r="S57" i="2"/>
  <c r="R57" i="2"/>
  <c r="Q57" i="2"/>
  <c r="Z56" i="2"/>
  <c r="Y56" i="2"/>
  <c r="X56" i="2"/>
  <c r="W56" i="2"/>
  <c r="V56" i="2"/>
  <c r="U56" i="2"/>
  <c r="T56" i="2"/>
  <c r="S56" i="2"/>
  <c r="R56" i="2"/>
  <c r="Q56" i="2"/>
  <c r="Z55" i="2"/>
  <c r="Y55" i="2"/>
  <c r="X55" i="2"/>
  <c r="W55" i="2"/>
  <c r="V55" i="2"/>
  <c r="U55" i="2"/>
  <c r="T55" i="2"/>
  <c r="S55" i="2"/>
  <c r="R55" i="2"/>
  <c r="Q55" i="2"/>
  <c r="Z54" i="2"/>
  <c r="Y54" i="2"/>
  <c r="X54" i="2"/>
  <c r="W54" i="2"/>
  <c r="V54" i="2"/>
  <c r="U54" i="2"/>
  <c r="T54" i="2"/>
  <c r="S54" i="2"/>
  <c r="R54" i="2"/>
  <c r="Q54" i="2"/>
  <c r="Z53" i="2"/>
  <c r="Y53" i="2"/>
  <c r="X53" i="2"/>
  <c r="W53" i="2"/>
  <c r="V53" i="2"/>
  <c r="U53" i="2"/>
  <c r="T53" i="2"/>
  <c r="S53" i="2"/>
  <c r="R53" i="2"/>
  <c r="Q53" i="2"/>
  <c r="Z52" i="2"/>
  <c r="Y52" i="2"/>
  <c r="X52" i="2"/>
  <c r="W52" i="2"/>
  <c r="V52" i="2"/>
  <c r="U52" i="2"/>
  <c r="T52" i="2"/>
  <c r="S52" i="2"/>
  <c r="R52" i="2"/>
  <c r="Q52" i="2"/>
  <c r="Z51" i="2"/>
  <c r="Y51" i="2"/>
  <c r="X51" i="2"/>
  <c r="W51" i="2"/>
  <c r="V51" i="2"/>
  <c r="U51" i="2"/>
  <c r="T51" i="2"/>
  <c r="S51" i="2"/>
  <c r="R51" i="2"/>
  <c r="Q51" i="2"/>
  <c r="Z50" i="2"/>
  <c r="Y50" i="2"/>
  <c r="X50" i="2"/>
  <c r="W50" i="2"/>
  <c r="V50" i="2"/>
  <c r="U50" i="2"/>
  <c r="T50" i="2"/>
  <c r="S50" i="2"/>
  <c r="R50" i="2"/>
  <c r="Q50" i="2"/>
  <c r="Z49" i="2"/>
  <c r="Y49" i="2"/>
  <c r="X49" i="2"/>
  <c r="W49" i="2"/>
  <c r="V49" i="2"/>
  <c r="U49" i="2"/>
  <c r="T49" i="2"/>
  <c r="S49" i="2"/>
  <c r="R49" i="2"/>
  <c r="Q49" i="2"/>
  <c r="Z48" i="2"/>
  <c r="Y48" i="2"/>
  <c r="X48" i="2"/>
  <c r="W48" i="2"/>
  <c r="V48" i="2"/>
  <c r="U48" i="2"/>
  <c r="T48" i="2"/>
  <c r="S48" i="2"/>
  <c r="R48" i="2"/>
  <c r="Q48" i="2"/>
  <c r="Z47" i="2"/>
  <c r="Y47" i="2"/>
  <c r="X47" i="2"/>
  <c r="W47" i="2"/>
  <c r="V47" i="2"/>
  <c r="U47" i="2"/>
  <c r="T47" i="2"/>
  <c r="S47" i="2"/>
  <c r="R47" i="2"/>
  <c r="Q47" i="2"/>
  <c r="Z46" i="2"/>
  <c r="Y46" i="2"/>
  <c r="X46" i="2"/>
  <c r="W46" i="2"/>
  <c r="V46" i="2"/>
  <c r="U46" i="2"/>
  <c r="T46" i="2"/>
  <c r="S46" i="2"/>
  <c r="R46" i="2"/>
  <c r="Q46" i="2"/>
  <c r="Z45" i="2"/>
  <c r="Y45" i="2"/>
  <c r="X45" i="2"/>
  <c r="W45" i="2"/>
  <c r="V45" i="2"/>
  <c r="U45" i="2"/>
  <c r="T45" i="2"/>
  <c r="S45" i="2"/>
  <c r="R45" i="2"/>
  <c r="Q45" i="2"/>
  <c r="Z44" i="2"/>
  <c r="Y44" i="2"/>
  <c r="X44" i="2"/>
  <c r="W44" i="2"/>
  <c r="V44" i="2"/>
  <c r="U44" i="2"/>
  <c r="T44" i="2"/>
  <c r="S44" i="2"/>
  <c r="R44" i="2"/>
  <c r="Q44" i="2"/>
  <c r="Z43" i="2"/>
  <c r="Y43" i="2"/>
  <c r="X43" i="2"/>
  <c r="W43" i="2"/>
  <c r="V43" i="2"/>
  <c r="U43" i="2"/>
  <c r="T43" i="2"/>
  <c r="S43" i="2"/>
  <c r="R43" i="2"/>
  <c r="Q43" i="2"/>
  <c r="Z42" i="2"/>
  <c r="Y42" i="2"/>
  <c r="X42" i="2"/>
  <c r="W42" i="2"/>
  <c r="V42" i="2"/>
  <c r="U42" i="2"/>
  <c r="T42" i="2"/>
  <c r="S42" i="2"/>
  <c r="R42" i="2"/>
  <c r="Q42" i="2"/>
  <c r="Z41" i="2"/>
  <c r="Y41" i="2"/>
  <c r="X41" i="2"/>
  <c r="W41" i="2"/>
  <c r="V41" i="2"/>
  <c r="U41" i="2"/>
  <c r="T41" i="2"/>
  <c r="S41" i="2"/>
  <c r="R41" i="2"/>
  <c r="Q41" i="2"/>
  <c r="Z40" i="2"/>
  <c r="Y40" i="2"/>
  <c r="X40" i="2"/>
  <c r="W40" i="2"/>
  <c r="V40" i="2"/>
  <c r="U40" i="2"/>
  <c r="T40" i="2"/>
  <c r="S40" i="2"/>
  <c r="R40" i="2"/>
  <c r="Q40" i="2"/>
  <c r="Z39" i="2"/>
  <c r="Y39" i="2"/>
  <c r="X39" i="2"/>
  <c r="W39" i="2"/>
  <c r="V39" i="2"/>
  <c r="U39" i="2"/>
  <c r="T39" i="2"/>
  <c r="S39" i="2"/>
  <c r="R39" i="2"/>
  <c r="Q39" i="2"/>
  <c r="Z38" i="2"/>
  <c r="Y38" i="2"/>
  <c r="X38" i="2"/>
  <c r="W38" i="2"/>
  <c r="V38" i="2"/>
  <c r="U38" i="2"/>
  <c r="T38" i="2"/>
  <c r="S38" i="2"/>
  <c r="R38" i="2"/>
  <c r="Q38" i="2"/>
  <c r="Z37" i="2"/>
  <c r="Y37" i="2"/>
  <c r="X37" i="2"/>
  <c r="W37" i="2"/>
  <c r="V37" i="2"/>
  <c r="U37" i="2"/>
  <c r="T37" i="2"/>
  <c r="S37" i="2"/>
  <c r="R37" i="2"/>
  <c r="Q37" i="2"/>
  <c r="Z36" i="2"/>
  <c r="Y36" i="2"/>
  <c r="X36" i="2"/>
  <c r="W36" i="2"/>
  <c r="V36" i="2"/>
  <c r="U36" i="2"/>
  <c r="T36" i="2"/>
  <c r="S36" i="2"/>
  <c r="R36" i="2"/>
  <c r="Q36" i="2"/>
  <c r="Z35" i="2"/>
  <c r="Y35" i="2"/>
  <c r="X35" i="2"/>
  <c r="W35" i="2"/>
  <c r="V35" i="2"/>
  <c r="U35" i="2"/>
  <c r="T35" i="2"/>
  <c r="S35" i="2"/>
  <c r="R35" i="2"/>
  <c r="Q35" i="2"/>
  <c r="Z34" i="2"/>
  <c r="Y34" i="2"/>
  <c r="X34" i="2"/>
  <c r="W34" i="2"/>
  <c r="V34" i="2"/>
  <c r="U34" i="2"/>
  <c r="T34" i="2"/>
  <c r="S34" i="2"/>
  <c r="R34" i="2"/>
  <c r="Q34" i="2"/>
  <c r="Z33" i="2"/>
  <c r="Y33" i="2"/>
  <c r="X33" i="2"/>
  <c r="W33" i="2"/>
  <c r="V33" i="2"/>
  <c r="U33" i="2"/>
  <c r="T33" i="2"/>
  <c r="S33" i="2"/>
  <c r="R33" i="2"/>
  <c r="Q33" i="2"/>
  <c r="Z32" i="2"/>
  <c r="Y32" i="2"/>
  <c r="X32" i="2"/>
  <c r="W32" i="2"/>
  <c r="V32" i="2"/>
  <c r="U32" i="2"/>
  <c r="T32" i="2"/>
  <c r="S32" i="2"/>
  <c r="R32" i="2"/>
  <c r="Q32" i="2"/>
  <c r="Z31" i="2"/>
  <c r="Y31" i="2"/>
  <c r="X31" i="2"/>
  <c r="W31" i="2"/>
  <c r="V31" i="2"/>
  <c r="U31" i="2"/>
  <c r="T31" i="2"/>
  <c r="S31" i="2"/>
  <c r="R31" i="2"/>
  <c r="Q31" i="2"/>
  <c r="Z30" i="2"/>
  <c r="Y30" i="2"/>
  <c r="X30" i="2"/>
  <c r="W30" i="2"/>
  <c r="V30" i="2"/>
  <c r="U30" i="2"/>
  <c r="T30" i="2"/>
  <c r="S30" i="2"/>
  <c r="R30" i="2"/>
  <c r="Q30" i="2"/>
  <c r="Z29" i="2"/>
  <c r="Y29" i="2"/>
  <c r="X29" i="2"/>
  <c r="W29" i="2"/>
  <c r="V29" i="2"/>
  <c r="U29" i="2"/>
  <c r="T29" i="2"/>
  <c r="S29" i="2"/>
  <c r="R29" i="2"/>
  <c r="Q29" i="2"/>
  <c r="Z28" i="2"/>
  <c r="Y28" i="2"/>
  <c r="X28" i="2"/>
  <c r="W28" i="2"/>
  <c r="V28" i="2"/>
  <c r="U28" i="2"/>
  <c r="T28" i="2"/>
  <c r="S28" i="2"/>
  <c r="R28" i="2"/>
  <c r="Q28" i="2"/>
  <c r="Z27" i="2"/>
  <c r="Y27" i="2"/>
  <c r="X27" i="2"/>
  <c r="W27" i="2"/>
  <c r="V27" i="2"/>
  <c r="U27" i="2"/>
  <c r="T27" i="2"/>
  <c r="S27" i="2"/>
  <c r="R27" i="2"/>
  <c r="Q27" i="2"/>
  <c r="Z26" i="2"/>
  <c r="Y26" i="2"/>
  <c r="X26" i="2"/>
  <c r="W26" i="2"/>
  <c r="V26" i="2"/>
  <c r="U26" i="2"/>
  <c r="T26" i="2"/>
  <c r="S26" i="2"/>
  <c r="R26" i="2"/>
  <c r="Q26" i="2"/>
  <c r="Z25" i="2"/>
  <c r="Y25" i="2"/>
  <c r="X25" i="2"/>
  <c r="W25" i="2"/>
  <c r="V25" i="2"/>
  <c r="U25" i="2"/>
  <c r="T25" i="2"/>
  <c r="S25" i="2"/>
  <c r="R25" i="2"/>
  <c r="Q25" i="2"/>
  <c r="Z24" i="2"/>
  <c r="Y24" i="2"/>
  <c r="X24" i="2"/>
  <c r="W24" i="2"/>
  <c r="V24" i="2"/>
  <c r="U24" i="2"/>
  <c r="T24" i="2"/>
  <c r="S24" i="2"/>
  <c r="R24" i="2"/>
  <c r="Q24" i="2"/>
  <c r="Z23" i="2"/>
  <c r="Y23" i="2"/>
  <c r="X23" i="2"/>
  <c r="W23" i="2"/>
  <c r="V23" i="2"/>
  <c r="U23" i="2"/>
  <c r="T23" i="2"/>
  <c r="S23" i="2"/>
  <c r="R23" i="2"/>
  <c r="Q23" i="2"/>
  <c r="Z22" i="2"/>
  <c r="Y22" i="2"/>
  <c r="X22" i="2"/>
  <c r="W22" i="2"/>
  <c r="V22" i="2"/>
  <c r="U22" i="2"/>
  <c r="T22" i="2"/>
  <c r="S22" i="2"/>
  <c r="R22" i="2"/>
  <c r="Q22" i="2"/>
  <c r="Z21" i="2"/>
  <c r="Y21" i="2"/>
  <c r="X21" i="2"/>
  <c r="W21" i="2"/>
  <c r="V21" i="2"/>
  <c r="U21" i="2"/>
  <c r="T21" i="2"/>
  <c r="S21" i="2"/>
  <c r="R21" i="2"/>
  <c r="Q21" i="2"/>
  <c r="Z20" i="2"/>
  <c r="Y20" i="2"/>
  <c r="X20" i="2"/>
  <c r="W20" i="2"/>
  <c r="V20" i="2"/>
  <c r="U20" i="2"/>
  <c r="T20" i="2"/>
  <c r="S20" i="2"/>
  <c r="R20" i="2"/>
  <c r="Q20" i="2"/>
  <c r="Z19" i="2"/>
  <c r="Y19" i="2"/>
  <c r="X19" i="2"/>
  <c r="W19" i="2"/>
  <c r="V19" i="2"/>
  <c r="U19" i="2"/>
  <c r="T19" i="2"/>
  <c r="S19" i="2"/>
  <c r="R19" i="2"/>
  <c r="Q19" i="2"/>
  <c r="Z18" i="2"/>
  <c r="Y18" i="2"/>
  <c r="X18" i="2"/>
  <c r="W18" i="2"/>
  <c r="V18" i="2"/>
  <c r="U18" i="2"/>
  <c r="T18" i="2"/>
  <c r="S18" i="2"/>
  <c r="R18" i="2"/>
  <c r="Q18" i="2"/>
  <c r="Z17" i="2"/>
  <c r="Y17" i="2"/>
  <c r="X17" i="2"/>
  <c r="W17" i="2"/>
  <c r="V17" i="2"/>
  <c r="U17" i="2"/>
  <c r="T17" i="2"/>
  <c r="S17" i="2"/>
  <c r="R17" i="2"/>
  <c r="Q17" i="2"/>
  <c r="Z16" i="2"/>
  <c r="Y16" i="2"/>
  <c r="X16" i="2"/>
  <c r="W16" i="2"/>
  <c r="V16" i="2"/>
  <c r="U16" i="2"/>
  <c r="T16" i="2"/>
  <c r="S16" i="2"/>
  <c r="R16" i="2"/>
  <c r="Q16" i="2"/>
  <c r="Z15" i="2"/>
  <c r="Y15" i="2"/>
  <c r="X15" i="2"/>
  <c r="W15" i="2"/>
  <c r="V15" i="2"/>
  <c r="U15" i="2"/>
  <c r="T15" i="2"/>
  <c r="S15" i="2"/>
  <c r="R15" i="2"/>
  <c r="Q15" i="2"/>
  <c r="Z14" i="2"/>
  <c r="Y14" i="2"/>
  <c r="X14" i="2"/>
  <c r="W14" i="2"/>
  <c r="V14" i="2"/>
  <c r="U14" i="2"/>
  <c r="T14" i="2"/>
  <c r="S14" i="2"/>
  <c r="R14" i="2"/>
  <c r="Q14" i="2"/>
  <c r="Z13" i="2"/>
  <c r="Y13" i="2"/>
  <c r="X13" i="2"/>
  <c r="W13" i="2"/>
  <c r="V13" i="2"/>
  <c r="U13" i="2"/>
  <c r="T13" i="2"/>
  <c r="S13" i="2"/>
  <c r="R13" i="2"/>
  <c r="Q13" i="2"/>
  <c r="Z12" i="2"/>
  <c r="Y12" i="2"/>
  <c r="X12" i="2"/>
  <c r="W12" i="2"/>
  <c r="V12" i="2"/>
  <c r="U12" i="2"/>
  <c r="T12" i="2"/>
  <c r="S12" i="2"/>
  <c r="R12" i="2"/>
  <c r="Q12" i="2"/>
  <c r="Z11" i="2"/>
  <c r="Y11" i="2"/>
  <c r="X11" i="2"/>
  <c r="W11" i="2"/>
  <c r="V11" i="2"/>
  <c r="U11" i="2"/>
  <c r="T11" i="2"/>
  <c r="S11" i="2"/>
  <c r="R11" i="2"/>
  <c r="Q11" i="2"/>
  <c r="Z10" i="2"/>
  <c r="Y10" i="2"/>
  <c r="X10" i="2"/>
  <c r="W10" i="2"/>
  <c r="V10" i="2"/>
  <c r="U10" i="2"/>
  <c r="T10" i="2"/>
  <c r="S10" i="2"/>
  <c r="R10" i="2"/>
  <c r="Q10" i="2"/>
  <c r="Z9" i="2"/>
  <c r="Y9" i="2"/>
  <c r="X9" i="2"/>
  <c r="W9" i="2"/>
  <c r="V9" i="2"/>
  <c r="U9" i="2"/>
  <c r="T9" i="2"/>
  <c r="S9" i="2"/>
  <c r="R9" i="2"/>
  <c r="Q9" i="2"/>
  <c r="Z8" i="2"/>
  <c r="Y8" i="2"/>
  <c r="X8" i="2"/>
  <c r="W8" i="2"/>
  <c r="V8" i="2"/>
  <c r="U8" i="2"/>
  <c r="T8" i="2"/>
  <c r="S8" i="2"/>
  <c r="R8" i="2"/>
  <c r="Q8" i="2"/>
  <c r="Z7" i="2"/>
  <c r="Y7" i="2"/>
  <c r="X7" i="2"/>
  <c r="W7" i="2"/>
  <c r="V7" i="2"/>
  <c r="U7" i="2"/>
  <c r="T7" i="2"/>
  <c r="S7" i="2"/>
  <c r="R7" i="2"/>
  <c r="Q7" i="2"/>
  <c r="Z6" i="2"/>
  <c r="Y6" i="2"/>
  <c r="X6" i="2"/>
  <c r="W6" i="2"/>
  <c r="V6" i="2"/>
  <c r="U6" i="2"/>
  <c r="T6" i="2"/>
  <c r="S6" i="2"/>
  <c r="R6" i="2"/>
  <c r="Q6" i="2"/>
  <c r="Z5" i="2"/>
  <c r="Y5" i="2"/>
  <c r="X5" i="2"/>
  <c r="W5" i="2"/>
  <c r="V5" i="2"/>
  <c r="U5" i="2"/>
  <c r="T5" i="2"/>
  <c r="S5" i="2"/>
  <c r="R5" i="2"/>
  <c r="Q5" i="2"/>
  <c r="Z4" i="2"/>
  <c r="Y4" i="2"/>
  <c r="X4" i="2"/>
  <c r="W4" i="2"/>
  <c r="V4" i="2"/>
  <c r="U4" i="2"/>
  <c r="T4" i="2"/>
  <c r="S4" i="2"/>
  <c r="R4" i="2"/>
  <c r="Q4" i="2"/>
  <c r="Z3" i="2"/>
  <c r="Y3" i="2"/>
  <c r="X3" i="2"/>
  <c r="W3" i="2"/>
  <c r="V3" i="2"/>
  <c r="AC38" i="2" s="1"/>
  <c r="U3" i="2"/>
  <c r="T3" i="2"/>
  <c r="S3" i="2"/>
  <c r="R3" i="2"/>
  <c r="Q3" i="2"/>
  <c r="Z2" i="2"/>
  <c r="Y2" i="2"/>
  <c r="X2" i="2"/>
  <c r="W2" i="2"/>
  <c r="V2" i="2"/>
  <c r="U2" i="2"/>
  <c r="T2" i="2"/>
  <c r="S2" i="2"/>
  <c r="R2" i="2"/>
  <c r="Q2" i="2"/>
  <c r="Z1" i="2"/>
  <c r="Y1" i="2"/>
  <c r="X1" i="2"/>
  <c r="W1" i="2"/>
  <c r="V1" i="2"/>
  <c r="U1" i="2"/>
  <c r="T1" i="2"/>
  <c r="S1" i="2"/>
  <c r="R1" i="2"/>
  <c r="Q1" i="2"/>
  <c r="N28" i="2"/>
  <c r="M29" i="2" s="1"/>
  <c r="L30" i="2" s="1"/>
  <c r="K31" i="2" s="1"/>
  <c r="J32" i="2" s="1"/>
  <c r="I33" i="2" s="1"/>
  <c r="H34" i="2" s="1"/>
  <c r="G35" i="2" s="1"/>
  <c r="F36" i="2" s="1"/>
  <c r="E37" i="2" s="1"/>
  <c r="N34" i="2"/>
  <c r="M35" i="2" s="1"/>
  <c r="L36" i="2" s="1"/>
  <c r="K37" i="2" s="1"/>
  <c r="J38" i="2" s="1"/>
  <c r="I39" i="2" s="1"/>
  <c r="H40" i="2" s="1"/>
  <c r="G41" i="2" s="1"/>
  <c r="F42" i="2" s="1"/>
  <c r="E43" i="2" s="1"/>
  <c r="N50" i="2"/>
  <c r="M51" i="2" s="1"/>
  <c r="L52" i="2" s="1"/>
  <c r="K53" i="2" s="1"/>
  <c r="J54" i="2" s="1"/>
  <c r="I55" i="2" s="1"/>
  <c r="H56" i="2" s="1"/>
  <c r="G57" i="2" s="1"/>
  <c r="N52" i="2"/>
  <c r="M53" i="2" s="1"/>
  <c r="L54" i="2" s="1"/>
  <c r="K55" i="2" s="1"/>
  <c r="J56" i="2" s="1"/>
  <c r="I57" i="2" s="1"/>
  <c r="O57" i="2"/>
  <c r="O56" i="2"/>
  <c r="N57" i="2" s="1"/>
  <c r="O55" i="2"/>
  <c r="N56" i="2" s="1"/>
  <c r="M57" i="2" s="1"/>
  <c r="O54" i="2"/>
  <c r="N55" i="2" s="1"/>
  <c r="M56" i="2" s="1"/>
  <c r="L57" i="2" s="1"/>
  <c r="O53" i="2"/>
  <c r="N54" i="2" s="1"/>
  <c r="M55" i="2" s="1"/>
  <c r="L56" i="2" s="1"/>
  <c r="K57" i="2" s="1"/>
  <c r="O52" i="2"/>
  <c r="N53" i="2" s="1"/>
  <c r="M54" i="2" s="1"/>
  <c r="L55" i="2" s="1"/>
  <c r="K56" i="2" s="1"/>
  <c r="J57" i="2" s="1"/>
  <c r="O51" i="2"/>
  <c r="O50" i="2"/>
  <c r="N51" i="2" s="1"/>
  <c r="M52" i="2" s="1"/>
  <c r="L53" i="2" s="1"/>
  <c r="K54" i="2" s="1"/>
  <c r="J55" i="2" s="1"/>
  <c r="I56" i="2" s="1"/>
  <c r="H57" i="2" s="1"/>
  <c r="O49" i="2"/>
  <c r="O48" i="2"/>
  <c r="N49" i="2" s="1"/>
  <c r="M50" i="2" s="1"/>
  <c r="L51" i="2" s="1"/>
  <c r="K52" i="2" s="1"/>
  <c r="J53" i="2" s="1"/>
  <c r="I54" i="2" s="1"/>
  <c r="H55" i="2" s="1"/>
  <c r="G56" i="2" s="1"/>
  <c r="F57" i="2" s="1"/>
  <c r="O47" i="2"/>
  <c r="N48" i="2" s="1"/>
  <c r="M49" i="2" s="1"/>
  <c r="L50" i="2" s="1"/>
  <c r="K51" i="2" s="1"/>
  <c r="J52" i="2" s="1"/>
  <c r="I53" i="2" s="1"/>
  <c r="H54" i="2" s="1"/>
  <c r="G55" i="2" s="1"/>
  <c r="F56" i="2" s="1"/>
  <c r="E57" i="2" s="1"/>
  <c r="O46" i="2"/>
  <c r="N47" i="2" s="1"/>
  <c r="M48" i="2" s="1"/>
  <c r="L49" i="2" s="1"/>
  <c r="K50" i="2" s="1"/>
  <c r="J51" i="2" s="1"/>
  <c r="I52" i="2" s="1"/>
  <c r="H53" i="2" s="1"/>
  <c r="G54" i="2" s="1"/>
  <c r="F55" i="2" s="1"/>
  <c r="E56" i="2" s="1"/>
  <c r="O45" i="2"/>
  <c r="N46" i="2" s="1"/>
  <c r="M47" i="2" s="1"/>
  <c r="L48" i="2" s="1"/>
  <c r="K49" i="2" s="1"/>
  <c r="J50" i="2" s="1"/>
  <c r="I51" i="2" s="1"/>
  <c r="H52" i="2" s="1"/>
  <c r="G53" i="2" s="1"/>
  <c r="F54" i="2" s="1"/>
  <c r="E55" i="2" s="1"/>
  <c r="O44" i="2"/>
  <c r="N45" i="2" s="1"/>
  <c r="M46" i="2" s="1"/>
  <c r="L47" i="2" s="1"/>
  <c r="K48" i="2" s="1"/>
  <c r="J49" i="2" s="1"/>
  <c r="I50" i="2" s="1"/>
  <c r="H51" i="2" s="1"/>
  <c r="G52" i="2" s="1"/>
  <c r="F53" i="2" s="1"/>
  <c r="E54" i="2" s="1"/>
  <c r="O43" i="2"/>
  <c r="N44" i="2" s="1"/>
  <c r="M45" i="2" s="1"/>
  <c r="L46" i="2" s="1"/>
  <c r="K47" i="2" s="1"/>
  <c r="J48" i="2" s="1"/>
  <c r="I49" i="2" s="1"/>
  <c r="H50" i="2" s="1"/>
  <c r="G51" i="2" s="1"/>
  <c r="F52" i="2" s="1"/>
  <c r="E53" i="2" s="1"/>
  <c r="O42" i="2"/>
  <c r="N43" i="2" s="1"/>
  <c r="M44" i="2" s="1"/>
  <c r="L45" i="2" s="1"/>
  <c r="K46" i="2" s="1"/>
  <c r="J47" i="2" s="1"/>
  <c r="I48" i="2" s="1"/>
  <c r="H49" i="2" s="1"/>
  <c r="G50" i="2" s="1"/>
  <c r="F51" i="2" s="1"/>
  <c r="E52" i="2" s="1"/>
  <c r="O41" i="2"/>
  <c r="N42" i="2" s="1"/>
  <c r="M43" i="2" s="1"/>
  <c r="L44" i="2" s="1"/>
  <c r="K45" i="2" s="1"/>
  <c r="J46" i="2" s="1"/>
  <c r="I47" i="2" s="1"/>
  <c r="H48" i="2" s="1"/>
  <c r="G49" i="2" s="1"/>
  <c r="F50" i="2" s="1"/>
  <c r="E51" i="2" s="1"/>
  <c r="O40" i="2"/>
  <c r="N41" i="2" s="1"/>
  <c r="M42" i="2" s="1"/>
  <c r="L43" i="2" s="1"/>
  <c r="K44" i="2" s="1"/>
  <c r="J45" i="2" s="1"/>
  <c r="I46" i="2" s="1"/>
  <c r="H47" i="2" s="1"/>
  <c r="G48" i="2" s="1"/>
  <c r="F49" i="2" s="1"/>
  <c r="E50" i="2" s="1"/>
  <c r="O39" i="2"/>
  <c r="N40" i="2" s="1"/>
  <c r="M41" i="2" s="1"/>
  <c r="L42" i="2" s="1"/>
  <c r="K43" i="2" s="1"/>
  <c r="J44" i="2" s="1"/>
  <c r="I45" i="2" s="1"/>
  <c r="H46" i="2" s="1"/>
  <c r="G47" i="2" s="1"/>
  <c r="F48" i="2" s="1"/>
  <c r="E49" i="2" s="1"/>
  <c r="O38" i="2"/>
  <c r="N39" i="2" s="1"/>
  <c r="M40" i="2" s="1"/>
  <c r="L41" i="2" s="1"/>
  <c r="K42" i="2" s="1"/>
  <c r="J43" i="2" s="1"/>
  <c r="I44" i="2" s="1"/>
  <c r="H45" i="2" s="1"/>
  <c r="G46" i="2" s="1"/>
  <c r="F47" i="2" s="1"/>
  <c r="E48" i="2" s="1"/>
  <c r="O37" i="2"/>
  <c r="N38" i="2" s="1"/>
  <c r="M39" i="2" s="1"/>
  <c r="L40" i="2" s="1"/>
  <c r="K41" i="2" s="1"/>
  <c r="J42" i="2" s="1"/>
  <c r="I43" i="2" s="1"/>
  <c r="H44" i="2" s="1"/>
  <c r="G45" i="2" s="1"/>
  <c r="F46" i="2" s="1"/>
  <c r="E47" i="2" s="1"/>
  <c r="O36" i="2"/>
  <c r="N37" i="2" s="1"/>
  <c r="M38" i="2" s="1"/>
  <c r="L39" i="2" s="1"/>
  <c r="K40" i="2" s="1"/>
  <c r="J41" i="2" s="1"/>
  <c r="I42" i="2" s="1"/>
  <c r="H43" i="2" s="1"/>
  <c r="G44" i="2" s="1"/>
  <c r="F45" i="2" s="1"/>
  <c r="E46" i="2" s="1"/>
  <c r="O35" i="2"/>
  <c r="N36" i="2" s="1"/>
  <c r="M37" i="2" s="1"/>
  <c r="L38" i="2" s="1"/>
  <c r="K39" i="2" s="1"/>
  <c r="J40" i="2" s="1"/>
  <c r="I41" i="2" s="1"/>
  <c r="H42" i="2" s="1"/>
  <c r="G43" i="2" s="1"/>
  <c r="F44" i="2" s="1"/>
  <c r="E45" i="2" s="1"/>
  <c r="O34" i="2"/>
  <c r="N35" i="2" s="1"/>
  <c r="M36" i="2" s="1"/>
  <c r="L37" i="2" s="1"/>
  <c r="K38" i="2" s="1"/>
  <c r="J39" i="2" s="1"/>
  <c r="I40" i="2" s="1"/>
  <c r="H41" i="2" s="1"/>
  <c r="G42" i="2" s="1"/>
  <c r="F43" i="2" s="1"/>
  <c r="E44" i="2" s="1"/>
  <c r="O33" i="2"/>
  <c r="O32" i="2"/>
  <c r="N33" i="2" s="1"/>
  <c r="M34" i="2" s="1"/>
  <c r="L35" i="2" s="1"/>
  <c r="K36" i="2" s="1"/>
  <c r="J37" i="2" s="1"/>
  <c r="I38" i="2" s="1"/>
  <c r="H39" i="2" s="1"/>
  <c r="G40" i="2" s="1"/>
  <c r="F41" i="2" s="1"/>
  <c r="E42" i="2" s="1"/>
  <c r="O31" i="2"/>
  <c r="N32" i="2" s="1"/>
  <c r="M33" i="2" s="1"/>
  <c r="L34" i="2" s="1"/>
  <c r="K35" i="2" s="1"/>
  <c r="J36" i="2" s="1"/>
  <c r="I37" i="2" s="1"/>
  <c r="H38" i="2" s="1"/>
  <c r="G39" i="2" s="1"/>
  <c r="F40" i="2" s="1"/>
  <c r="E41" i="2" s="1"/>
  <c r="O30" i="2"/>
  <c r="N31" i="2" s="1"/>
  <c r="M32" i="2" s="1"/>
  <c r="L33" i="2" s="1"/>
  <c r="K34" i="2" s="1"/>
  <c r="J35" i="2" s="1"/>
  <c r="I36" i="2" s="1"/>
  <c r="H37" i="2" s="1"/>
  <c r="G38" i="2" s="1"/>
  <c r="F39" i="2" s="1"/>
  <c r="E40" i="2" s="1"/>
  <c r="O29" i="2"/>
  <c r="N30" i="2" s="1"/>
  <c r="M31" i="2" s="1"/>
  <c r="L32" i="2" s="1"/>
  <c r="K33" i="2" s="1"/>
  <c r="J34" i="2" s="1"/>
  <c r="I35" i="2" s="1"/>
  <c r="H36" i="2" s="1"/>
  <c r="G37" i="2" s="1"/>
  <c r="F38" i="2" s="1"/>
  <c r="E39" i="2" s="1"/>
  <c r="O28" i="2"/>
  <c r="N29" i="2" s="1"/>
  <c r="M30" i="2" s="1"/>
  <c r="L31" i="2" s="1"/>
  <c r="K32" i="2" s="1"/>
  <c r="J33" i="2" s="1"/>
  <c r="I34" i="2" s="1"/>
  <c r="H35" i="2" s="1"/>
  <c r="G36" i="2" s="1"/>
  <c r="F37" i="2" s="1"/>
  <c r="E38" i="2" s="1"/>
  <c r="O27" i="2"/>
  <c r="O26" i="2"/>
  <c r="N27" i="2" s="1"/>
  <c r="M28" i="2" s="1"/>
  <c r="L29" i="2" s="1"/>
  <c r="K30" i="2" s="1"/>
  <c r="J31" i="2" s="1"/>
  <c r="I32" i="2" s="1"/>
  <c r="H33" i="2" s="1"/>
  <c r="G34" i="2" s="1"/>
  <c r="F35" i="2" s="1"/>
  <c r="E36" i="2" s="1"/>
  <c r="O25" i="2"/>
  <c r="N26" i="2" s="1"/>
  <c r="M27" i="2" s="1"/>
  <c r="L28" i="2" s="1"/>
  <c r="K29" i="2" s="1"/>
  <c r="J30" i="2" s="1"/>
  <c r="I31" i="2" s="1"/>
  <c r="H32" i="2" s="1"/>
  <c r="G33" i="2" s="1"/>
  <c r="F34" i="2" s="1"/>
  <c r="E35" i="2" s="1"/>
  <c r="O24" i="2"/>
  <c r="N25" i="2" s="1"/>
  <c r="M26" i="2" s="1"/>
  <c r="L27" i="2" s="1"/>
  <c r="K28" i="2" s="1"/>
  <c r="J29" i="2" s="1"/>
  <c r="I30" i="2" s="1"/>
  <c r="H31" i="2" s="1"/>
  <c r="G32" i="2" s="1"/>
  <c r="F33" i="2" s="1"/>
  <c r="E34" i="2" s="1"/>
  <c r="O23" i="2"/>
  <c r="N24" i="2" s="1"/>
  <c r="M25" i="2" s="1"/>
  <c r="L26" i="2" s="1"/>
  <c r="K27" i="2" s="1"/>
  <c r="J28" i="2" s="1"/>
  <c r="I29" i="2" s="1"/>
  <c r="H30" i="2" s="1"/>
  <c r="G31" i="2" s="1"/>
  <c r="F32" i="2" s="1"/>
  <c r="E33" i="2" s="1"/>
  <c r="O22" i="2"/>
  <c r="N23" i="2" s="1"/>
  <c r="M24" i="2" s="1"/>
  <c r="L25" i="2" s="1"/>
  <c r="K26" i="2" s="1"/>
  <c r="J27" i="2" s="1"/>
  <c r="I28" i="2" s="1"/>
  <c r="H29" i="2" s="1"/>
  <c r="G30" i="2" s="1"/>
  <c r="F31" i="2" s="1"/>
  <c r="E32" i="2" s="1"/>
  <c r="O21" i="2"/>
  <c r="N22" i="2" s="1"/>
  <c r="M23" i="2" s="1"/>
  <c r="L24" i="2" s="1"/>
  <c r="K25" i="2" s="1"/>
  <c r="J26" i="2" s="1"/>
  <c r="I27" i="2" s="1"/>
  <c r="H28" i="2" s="1"/>
  <c r="G29" i="2" s="1"/>
  <c r="F30" i="2" s="1"/>
  <c r="E31" i="2" s="1"/>
  <c r="O20" i="2"/>
  <c r="N21" i="2" s="1"/>
  <c r="M22" i="2" s="1"/>
  <c r="L23" i="2" s="1"/>
  <c r="K24" i="2" s="1"/>
  <c r="J25" i="2" s="1"/>
  <c r="I26" i="2" s="1"/>
  <c r="H27" i="2" s="1"/>
  <c r="G28" i="2" s="1"/>
  <c r="F29" i="2" s="1"/>
  <c r="E30" i="2" s="1"/>
  <c r="O19" i="2"/>
  <c r="N20" i="2" s="1"/>
  <c r="M21" i="2" s="1"/>
  <c r="L22" i="2" s="1"/>
  <c r="K23" i="2" s="1"/>
  <c r="J24" i="2" s="1"/>
  <c r="I25" i="2" s="1"/>
  <c r="H26" i="2" s="1"/>
  <c r="G27" i="2" s="1"/>
  <c r="F28" i="2" s="1"/>
  <c r="E29" i="2" s="1"/>
  <c r="O18" i="2"/>
  <c r="N19" i="2" s="1"/>
  <c r="M20" i="2" s="1"/>
  <c r="L21" i="2" s="1"/>
  <c r="K22" i="2" s="1"/>
  <c r="J23" i="2" s="1"/>
  <c r="I24" i="2" s="1"/>
  <c r="H25" i="2" s="1"/>
  <c r="G26" i="2" s="1"/>
  <c r="F27" i="2" s="1"/>
  <c r="E28" i="2" s="1"/>
  <c r="O17" i="2"/>
  <c r="N18" i="2" s="1"/>
  <c r="M19" i="2" s="1"/>
  <c r="L20" i="2" s="1"/>
  <c r="K21" i="2" s="1"/>
  <c r="J22" i="2" s="1"/>
  <c r="I23" i="2" s="1"/>
  <c r="H24" i="2" s="1"/>
  <c r="G25" i="2" s="1"/>
  <c r="F26" i="2" s="1"/>
  <c r="E27" i="2" s="1"/>
  <c r="O16" i="2"/>
  <c r="N17" i="2" s="1"/>
  <c r="M18" i="2" s="1"/>
  <c r="L19" i="2" s="1"/>
  <c r="K20" i="2" s="1"/>
  <c r="J21" i="2" s="1"/>
  <c r="I22" i="2" s="1"/>
  <c r="H23" i="2" s="1"/>
  <c r="G24" i="2" s="1"/>
  <c r="F25" i="2" s="1"/>
  <c r="E26" i="2" s="1"/>
  <c r="O15" i="2"/>
  <c r="N16" i="2" s="1"/>
  <c r="M17" i="2" s="1"/>
  <c r="L18" i="2" s="1"/>
  <c r="K19" i="2" s="1"/>
  <c r="J20" i="2" s="1"/>
  <c r="I21" i="2" s="1"/>
  <c r="H22" i="2" s="1"/>
  <c r="G23" i="2" s="1"/>
  <c r="F24" i="2" s="1"/>
  <c r="E25" i="2" s="1"/>
  <c r="O14" i="2"/>
  <c r="N15" i="2" s="1"/>
  <c r="M16" i="2" s="1"/>
  <c r="L17" i="2" s="1"/>
  <c r="K18" i="2" s="1"/>
  <c r="J19" i="2" s="1"/>
  <c r="I20" i="2" s="1"/>
  <c r="H21" i="2" s="1"/>
  <c r="G22" i="2" s="1"/>
  <c r="F23" i="2" s="1"/>
  <c r="E24" i="2" s="1"/>
  <c r="O13" i="2"/>
  <c r="N14" i="2" s="1"/>
  <c r="M15" i="2" s="1"/>
  <c r="L16" i="2" s="1"/>
  <c r="K17" i="2" s="1"/>
  <c r="J18" i="2" s="1"/>
  <c r="I19" i="2" s="1"/>
  <c r="H20" i="2" s="1"/>
  <c r="G21" i="2" s="1"/>
  <c r="F22" i="2" s="1"/>
  <c r="E23" i="2" s="1"/>
  <c r="O12" i="2"/>
  <c r="N13" i="2" s="1"/>
  <c r="M14" i="2" s="1"/>
  <c r="L15" i="2" s="1"/>
  <c r="K16" i="2" s="1"/>
  <c r="J17" i="2" s="1"/>
  <c r="I18" i="2" s="1"/>
  <c r="H19" i="2" s="1"/>
  <c r="G20" i="2" s="1"/>
  <c r="F21" i="2" s="1"/>
  <c r="E22" i="2" s="1"/>
  <c r="O11" i="2"/>
  <c r="N12" i="2" s="1"/>
  <c r="M13" i="2" s="1"/>
  <c r="L14" i="2" s="1"/>
  <c r="K15" i="2" s="1"/>
  <c r="J16" i="2" s="1"/>
  <c r="I17" i="2" s="1"/>
  <c r="H18" i="2" s="1"/>
  <c r="G19" i="2" s="1"/>
  <c r="F20" i="2" s="1"/>
  <c r="E21" i="2" s="1"/>
  <c r="O10" i="2"/>
  <c r="N11" i="2" s="1"/>
  <c r="M12" i="2" s="1"/>
  <c r="L13" i="2" s="1"/>
  <c r="K14" i="2" s="1"/>
  <c r="J15" i="2" s="1"/>
  <c r="I16" i="2" s="1"/>
  <c r="H17" i="2" s="1"/>
  <c r="G18" i="2" s="1"/>
  <c r="F19" i="2" s="1"/>
  <c r="E20" i="2" s="1"/>
  <c r="O9" i="2"/>
  <c r="N10" i="2" s="1"/>
  <c r="M11" i="2" s="1"/>
  <c r="L12" i="2" s="1"/>
  <c r="K13" i="2" s="1"/>
  <c r="J14" i="2" s="1"/>
  <c r="I15" i="2" s="1"/>
  <c r="H16" i="2" s="1"/>
  <c r="G17" i="2" s="1"/>
  <c r="F18" i="2" s="1"/>
  <c r="E19" i="2" s="1"/>
  <c r="O8" i="2"/>
  <c r="N9" i="2" s="1"/>
  <c r="M10" i="2" s="1"/>
  <c r="L11" i="2" s="1"/>
  <c r="K12" i="2" s="1"/>
  <c r="J13" i="2" s="1"/>
  <c r="I14" i="2" s="1"/>
  <c r="H15" i="2" s="1"/>
  <c r="G16" i="2" s="1"/>
  <c r="F17" i="2" s="1"/>
  <c r="E18" i="2" s="1"/>
  <c r="O7" i="2"/>
  <c r="N8" i="2" s="1"/>
  <c r="M9" i="2" s="1"/>
  <c r="L10" i="2" s="1"/>
  <c r="K11" i="2" s="1"/>
  <c r="J12" i="2" s="1"/>
  <c r="I13" i="2" s="1"/>
  <c r="H14" i="2" s="1"/>
  <c r="G15" i="2" s="1"/>
  <c r="F16" i="2" s="1"/>
  <c r="E17" i="2" s="1"/>
  <c r="O6" i="2"/>
  <c r="N7" i="2" s="1"/>
  <c r="M8" i="2" s="1"/>
  <c r="L9" i="2" s="1"/>
  <c r="K10" i="2" s="1"/>
  <c r="J11" i="2" s="1"/>
  <c r="I12" i="2" s="1"/>
  <c r="H13" i="2" s="1"/>
  <c r="G14" i="2" s="1"/>
  <c r="F15" i="2" s="1"/>
  <c r="E16" i="2" s="1"/>
  <c r="O5" i="2"/>
  <c r="N6" i="2" s="1"/>
  <c r="M7" i="2" s="1"/>
  <c r="L8" i="2" s="1"/>
  <c r="K9" i="2" s="1"/>
  <c r="J10" i="2" s="1"/>
  <c r="I11" i="2" s="1"/>
  <c r="H12" i="2" s="1"/>
  <c r="G13" i="2" s="1"/>
  <c r="F14" i="2" s="1"/>
  <c r="E15" i="2" s="1"/>
  <c r="O4" i="2"/>
  <c r="N5" i="2" s="1"/>
  <c r="M6" i="2" s="1"/>
  <c r="L7" i="2" s="1"/>
  <c r="K8" i="2" s="1"/>
  <c r="J9" i="2" s="1"/>
  <c r="I10" i="2" s="1"/>
  <c r="H11" i="2" s="1"/>
  <c r="G12" i="2" s="1"/>
  <c r="F13" i="2" s="1"/>
  <c r="E14" i="2" s="1"/>
  <c r="O3" i="2"/>
  <c r="N4" i="2" s="1"/>
  <c r="M5" i="2" s="1"/>
  <c r="L6" i="2" s="1"/>
  <c r="K7" i="2" s="1"/>
  <c r="J8" i="2" s="1"/>
  <c r="I9" i="2" s="1"/>
  <c r="H10" i="2" s="1"/>
  <c r="G11" i="2" s="1"/>
  <c r="F12" i="2" s="1"/>
  <c r="E13" i="2" s="1"/>
  <c r="N3" i="2"/>
  <c r="M4" i="2" s="1"/>
  <c r="L5" i="2" s="1"/>
  <c r="K6" i="2" s="1"/>
  <c r="J7" i="2" s="1"/>
  <c r="I8" i="2" s="1"/>
  <c r="H9" i="2" s="1"/>
  <c r="G10" i="2" s="1"/>
  <c r="F11" i="2" s="1"/>
  <c r="E12" i="2" s="1"/>
  <c r="M3" i="2"/>
  <c r="L4" i="2" s="1"/>
  <c r="K5" i="2" s="1"/>
  <c r="J6" i="2" s="1"/>
  <c r="I7" i="2" s="1"/>
  <c r="H8" i="2" s="1"/>
  <c r="G9" i="2" s="1"/>
  <c r="F10" i="2" s="1"/>
  <c r="E11" i="2" s="1"/>
  <c r="L3" i="2"/>
  <c r="K4" i="2" s="1"/>
  <c r="J5" i="2" s="1"/>
  <c r="I6" i="2" s="1"/>
  <c r="H7" i="2" s="1"/>
  <c r="G8" i="2" s="1"/>
  <c r="F9" i="2" s="1"/>
  <c r="E10" i="2" s="1"/>
  <c r="K3" i="2"/>
  <c r="J4" i="2" s="1"/>
  <c r="I5" i="2" s="1"/>
  <c r="H6" i="2" s="1"/>
  <c r="G7" i="2" s="1"/>
  <c r="F8" i="2" s="1"/>
  <c r="E9" i="2" s="1"/>
  <c r="J3" i="2"/>
  <c r="I4" i="2" s="1"/>
  <c r="H5" i="2" s="1"/>
  <c r="G6" i="2" s="1"/>
  <c r="F7" i="2" s="1"/>
  <c r="E8" i="2" s="1"/>
  <c r="I3" i="2"/>
  <c r="H4" i="2" s="1"/>
  <c r="G5" i="2" s="1"/>
  <c r="F6" i="2" s="1"/>
  <c r="E7" i="2" s="1"/>
  <c r="H3" i="2"/>
  <c r="G4" i="2" s="1"/>
  <c r="F5" i="2" s="1"/>
  <c r="E6" i="2" s="1"/>
  <c r="G3" i="2"/>
  <c r="F4" i="2" s="1"/>
  <c r="E5" i="2" s="1"/>
  <c r="F3" i="2"/>
  <c r="E4" i="2" s="1"/>
  <c r="E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3" i="2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70" i="1"/>
  <c r="G51" i="1"/>
  <c r="H9" i="1"/>
  <c r="H7" i="1"/>
  <c r="H5" i="1"/>
  <c r="H3" i="1"/>
  <c r="AR60" i="2" l="1"/>
  <c r="AS60" i="2" s="1"/>
  <c r="AA53" i="2"/>
  <c r="AA21" i="2"/>
  <c r="AG4" i="2"/>
  <c r="AC8" i="2"/>
  <c r="AD13" i="2"/>
  <c r="AE20" i="2"/>
  <c r="AF27" i="2"/>
  <c r="AG34" i="2"/>
  <c r="AH41" i="2"/>
  <c r="AA47" i="2"/>
  <c r="AA15" i="2"/>
  <c r="AD5" i="2"/>
  <c r="AI8" i="2"/>
  <c r="AC14" i="2"/>
  <c r="AD21" i="2"/>
  <c r="AE28" i="2"/>
  <c r="AF35" i="2"/>
  <c r="AG42" i="2"/>
  <c r="AA45" i="2"/>
  <c r="AA13" i="2"/>
  <c r="AF5" i="2"/>
  <c r="AB9" i="2"/>
  <c r="AB15" i="2"/>
  <c r="AC22" i="2"/>
  <c r="AD29" i="2"/>
  <c r="AE36" i="2"/>
  <c r="AF43" i="2"/>
  <c r="AA39" i="2"/>
  <c r="AA7" i="2"/>
  <c r="AC6" i="2"/>
  <c r="AH9" i="2"/>
  <c r="AJ15" i="2"/>
  <c r="AB23" i="2"/>
  <c r="AC30" i="2"/>
  <c r="AD37" i="2"/>
  <c r="AA37" i="2"/>
  <c r="AA5" i="2"/>
  <c r="AE6" i="2"/>
  <c r="AJ9" i="2"/>
  <c r="AI16" i="2"/>
  <c r="AJ23" i="2"/>
  <c r="AB31" i="2"/>
  <c r="AJ57" i="2"/>
  <c r="AF53" i="2"/>
  <c r="AI50" i="2"/>
  <c r="AF45" i="2"/>
  <c r="AC40" i="2"/>
  <c r="AI34" i="2"/>
  <c r="AF29" i="2"/>
  <c r="AC24" i="2"/>
  <c r="AI18" i="2"/>
  <c r="AD15" i="2"/>
  <c r="AH11" i="2"/>
  <c r="AE54" i="2"/>
  <c r="AB49" i="2"/>
  <c r="AJ41" i="2"/>
  <c r="AF37" i="2"/>
  <c r="AB33" i="2"/>
  <c r="AE30" i="2"/>
  <c r="AI26" i="2"/>
  <c r="AE22" i="2"/>
  <c r="AF21" i="2"/>
  <c r="AJ17" i="2"/>
  <c r="AE14" i="2"/>
  <c r="AI10" i="2"/>
  <c r="AC56" i="2"/>
  <c r="AH51" i="2"/>
  <c r="AC48" i="2"/>
  <c r="AG44" i="2"/>
  <c r="AH43" i="2"/>
  <c r="AB41" i="2"/>
  <c r="AD39" i="2"/>
  <c r="AH35" i="2"/>
  <c r="AC32" i="2"/>
  <c r="AG28" i="2"/>
  <c r="AB25" i="2"/>
  <c r="AG20" i="2"/>
  <c r="AC16" i="2"/>
  <c r="AB57" i="2"/>
  <c r="AG52" i="2"/>
  <c r="AJ49" i="2"/>
  <c r="AE46" i="2"/>
  <c r="AE38" i="2"/>
  <c r="AD31" i="2"/>
  <c r="AJ25" i="2"/>
  <c r="AH19" i="2"/>
  <c r="AF13" i="2"/>
  <c r="AD55" i="2"/>
  <c r="AD47" i="2"/>
  <c r="AI42" i="2"/>
  <c r="AG36" i="2"/>
  <c r="AJ33" i="2"/>
  <c r="AH27" i="2"/>
  <c r="AD23" i="2"/>
  <c r="AB17" i="2"/>
  <c r="AG12" i="2"/>
  <c r="AH57" i="2"/>
  <c r="AI56" i="2"/>
  <c r="AJ55" i="2"/>
  <c r="AB55" i="2"/>
  <c r="AC54" i="2"/>
  <c r="AD53" i="2"/>
  <c r="AE52" i="2"/>
  <c r="AF51" i="2"/>
  <c r="AG50" i="2"/>
  <c r="AH49" i="2"/>
  <c r="AI48" i="2"/>
  <c r="AJ47" i="2"/>
  <c r="AB47" i="2"/>
  <c r="AC46" i="2"/>
  <c r="AD45" i="2"/>
  <c r="AE44" i="2"/>
  <c r="AG57" i="2"/>
  <c r="AA31" i="2"/>
  <c r="AF3" i="2"/>
  <c r="AB7" i="2"/>
  <c r="AG10" i="2"/>
  <c r="AH17" i="2"/>
  <c r="AI24" i="2"/>
  <c r="AJ31" i="2"/>
  <c r="AB39" i="2"/>
  <c r="AA29" i="2"/>
  <c r="AH3" i="2"/>
  <c r="AD7" i="2"/>
  <c r="AF11" i="2"/>
  <c r="AG18" i="2"/>
  <c r="AH25" i="2"/>
  <c r="AI32" i="2"/>
  <c r="AJ39" i="2"/>
  <c r="AA55" i="2"/>
  <c r="AA23" i="2"/>
  <c r="AE4" i="2"/>
  <c r="AJ7" i="2"/>
  <c r="AE12" i="2"/>
  <c r="AF19" i="2"/>
  <c r="AG26" i="2"/>
  <c r="AH33" i="2"/>
  <c r="AI40" i="2"/>
  <c r="AA54" i="2"/>
  <c r="AA46" i="2"/>
  <c r="AA38" i="2"/>
  <c r="AA30" i="2"/>
  <c r="AA22" i="2"/>
  <c r="AA14" i="2"/>
  <c r="AA6" i="2"/>
  <c r="AG3" i="2"/>
  <c r="AF4" i="2"/>
  <c r="AE5" i="2"/>
  <c r="AD6" i="2"/>
  <c r="AC7" i="2"/>
  <c r="AB8" i="2"/>
  <c r="AJ8" i="2"/>
  <c r="AI9" i="2"/>
  <c r="AH10" i="2"/>
  <c r="AG11" i="2"/>
  <c r="AF12" i="2"/>
  <c r="AE13" i="2"/>
  <c r="AD14" i="2"/>
  <c r="AC15" i="2"/>
  <c r="AB16" i="2"/>
  <c r="AJ16" i="2"/>
  <c r="AI17" i="2"/>
  <c r="AH18" i="2"/>
  <c r="AG19" i="2"/>
  <c r="AF20" i="2"/>
  <c r="AE21" i="2"/>
  <c r="AD22" i="2"/>
  <c r="AC23" i="2"/>
  <c r="AB24" i="2"/>
  <c r="AJ24" i="2"/>
  <c r="AI25" i="2"/>
  <c r="AH26" i="2"/>
  <c r="AG27" i="2"/>
  <c r="AF28" i="2"/>
  <c r="AE29" i="2"/>
  <c r="AD30" i="2"/>
  <c r="AC31" i="2"/>
  <c r="AB32" i="2"/>
  <c r="AJ32" i="2"/>
  <c r="AI33" i="2"/>
  <c r="AH34" i="2"/>
  <c r="AG35" i="2"/>
  <c r="AF36" i="2"/>
  <c r="AE37" i="2"/>
  <c r="AD38" i="2"/>
  <c r="AC39" i="2"/>
  <c r="AB40" i="2"/>
  <c r="AJ40" i="2"/>
  <c r="AI41" i="2"/>
  <c r="AH42" i="2"/>
  <c r="AG43" i="2"/>
  <c r="AF44" i="2"/>
  <c r="AE45" i="2"/>
  <c r="AD46" i="2"/>
  <c r="AC47" i="2"/>
  <c r="AB48" i="2"/>
  <c r="AJ48" i="2"/>
  <c r="AI49" i="2"/>
  <c r="AH50" i="2"/>
  <c r="AG51" i="2"/>
  <c r="AF52" i="2"/>
  <c r="AE53" i="2"/>
  <c r="AD54" i="2"/>
  <c r="AC55" i="2"/>
  <c r="AB56" i="2"/>
  <c r="AJ56" i="2"/>
  <c r="AI57" i="2"/>
  <c r="AA52" i="2"/>
  <c r="AA44" i="2"/>
  <c r="AA36" i="2"/>
  <c r="AA28" i="2"/>
  <c r="AA20" i="2"/>
  <c r="AA12" i="2"/>
  <c r="AA4" i="2"/>
  <c r="AI3" i="2"/>
  <c r="AH4" i="2"/>
  <c r="AG5" i="2"/>
  <c r="AF6" i="2"/>
  <c r="AE7" i="2"/>
  <c r="AD8" i="2"/>
  <c r="AC9" i="2"/>
  <c r="AB10" i="2"/>
  <c r="AJ10" i="2"/>
  <c r="AI11" i="2"/>
  <c r="AH12" i="2"/>
  <c r="AG13" i="2"/>
  <c r="AF14" i="2"/>
  <c r="AE15" i="2"/>
  <c r="AD16" i="2"/>
  <c r="AC17" i="2"/>
  <c r="AB18" i="2"/>
  <c r="AJ18" i="2"/>
  <c r="AI19" i="2"/>
  <c r="AH20" i="2"/>
  <c r="AG21" i="2"/>
  <c r="AF22" i="2"/>
  <c r="AE23" i="2"/>
  <c r="AD24" i="2"/>
  <c r="AC25" i="2"/>
  <c r="AB26" i="2"/>
  <c r="AJ26" i="2"/>
  <c r="AI27" i="2"/>
  <c r="AH28" i="2"/>
  <c r="AG29" i="2"/>
  <c r="AF30" i="2"/>
  <c r="AE31" i="2"/>
  <c r="AD32" i="2"/>
  <c r="AC33" i="2"/>
  <c r="AB34" i="2"/>
  <c r="AJ34" i="2"/>
  <c r="AI35" i="2"/>
  <c r="AH36" i="2"/>
  <c r="AG37" i="2"/>
  <c r="AF38" i="2"/>
  <c r="AE39" i="2"/>
  <c r="AD40" i="2"/>
  <c r="AC41" i="2"/>
  <c r="AB42" i="2"/>
  <c r="AJ42" i="2"/>
  <c r="AI43" i="2"/>
  <c r="AH44" i="2"/>
  <c r="AG45" i="2"/>
  <c r="AF46" i="2"/>
  <c r="AE47" i="2"/>
  <c r="AD48" i="2"/>
  <c r="AC49" i="2"/>
  <c r="AB50" i="2"/>
  <c r="AJ50" i="2"/>
  <c r="AI51" i="2"/>
  <c r="AH52" i="2"/>
  <c r="AG53" i="2"/>
  <c r="AF54" i="2"/>
  <c r="AE55" i="2"/>
  <c r="AD56" i="2"/>
  <c r="AC57" i="2"/>
  <c r="AA51" i="2"/>
  <c r="AA43" i="2"/>
  <c r="AA35" i="2"/>
  <c r="AA27" i="2"/>
  <c r="AA19" i="2"/>
  <c r="AA11" i="2"/>
  <c r="AB3" i="2"/>
  <c r="AJ3" i="2"/>
  <c r="AI4" i="2"/>
  <c r="AH5" i="2"/>
  <c r="AG6" i="2"/>
  <c r="AF7" i="2"/>
  <c r="AE8" i="2"/>
  <c r="AD9" i="2"/>
  <c r="AC10" i="2"/>
  <c r="AB11" i="2"/>
  <c r="AJ11" i="2"/>
  <c r="AI12" i="2"/>
  <c r="AH13" i="2"/>
  <c r="AG14" i="2"/>
  <c r="AF15" i="2"/>
  <c r="AE16" i="2"/>
  <c r="AD17" i="2"/>
  <c r="AC18" i="2"/>
  <c r="AB19" i="2"/>
  <c r="AJ19" i="2"/>
  <c r="AI20" i="2"/>
  <c r="AH21" i="2"/>
  <c r="AG22" i="2"/>
  <c r="AF23" i="2"/>
  <c r="AE24" i="2"/>
  <c r="AD25" i="2"/>
  <c r="AC26" i="2"/>
  <c r="AB27" i="2"/>
  <c r="AJ27" i="2"/>
  <c r="AI28" i="2"/>
  <c r="AH29" i="2"/>
  <c r="AG30" i="2"/>
  <c r="AF31" i="2"/>
  <c r="AE32" i="2"/>
  <c r="AD33" i="2"/>
  <c r="AC34" i="2"/>
  <c r="AB35" i="2"/>
  <c r="AJ35" i="2"/>
  <c r="AI36" i="2"/>
  <c r="AH37" i="2"/>
  <c r="AG38" i="2"/>
  <c r="AF39" i="2"/>
  <c r="AE40" i="2"/>
  <c r="AD41" i="2"/>
  <c r="AC42" i="2"/>
  <c r="AB43" i="2"/>
  <c r="AJ43" i="2"/>
  <c r="AI44" i="2"/>
  <c r="AH45" i="2"/>
  <c r="AG46" i="2"/>
  <c r="AF47" i="2"/>
  <c r="AE48" i="2"/>
  <c r="AD49" i="2"/>
  <c r="AC50" i="2"/>
  <c r="AB51" i="2"/>
  <c r="AJ51" i="2"/>
  <c r="AI52" i="2"/>
  <c r="AH53" i="2"/>
  <c r="AG54" i="2"/>
  <c r="AF55" i="2"/>
  <c r="AE56" i="2"/>
  <c r="AD57" i="2"/>
  <c r="AA3" i="2"/>
  <c r="AA50" i="2"/>
  <c r="AA42" i="2"/>
  <c r="AA34" i="2"/>
  <c r="AA26" i="2"/>
  <c r="AA18" i="2"/>
  <c r="AA10" i="2"/>
  <c r="AC3" i="2"/>
  <c r="AB4" i="2"/>
  <c r="AJ4" i="2"/>
  <c r="AI5" i="2"/>
  <c r="AH6" i="2"/>
  <c r="AG7" i="2"/>
  <c r="AF8" i="2"/>
  <c r="AE9" i="2"/>
  <c r="AD10" i="2"/>
  <c r="AC11" i="2"/>
  <c r="AB12" i="2"/>
  <c r="AJ12" i="2"/>
  <c r="AI13" i="2"/>
  <c r="AH14" i="2"/>
  <c r="AG15" i="2"/>
  <c r="AF16" i="2"/>
  <c r="AE17" i="2"/>
  <c r="AD18" i="2"/>
  <c r="AC19" i="2"/>
  <c r="AB20" i="2"/>
  <c r="AJ20" i="2"/>
  <c r="AI21" i="2"/>
  <c r="AH22" i="2"/>
  <c r="AG23" i="2"/>
  <c r="AF24" i="2"/>
  <c r="AE25" i="2"/>
  <c r="AD26" i="2"/>
  <c r="AC27" i="2"/>
  <c r="AB28" i="2"/>
  <c r="AJ28" i="2"/>
  <c r="AI29" i="2"/>
  <c r="AH30" i="2"/>
  <c r="AG31" i="2"/>
  <c r="AF32" i="2"/>
  <c r="AE33" i="2"/>
  <c r="AD34" i="2"/>
  <c r="AC35" i="2"/>
  <c r="AB36" i="2"/>
  <c r="AJ36" i="2"/>
  <c r="AI37" i="2"/>
  <c r="AH38" i="2"/>
  <c r="AG39" i="2"/>
  <c r="AF40" i="2"/>
  <c r="AE41" i="2"/>
  <c r="AD42" i="2"/>
  <c r="AC43" i="2"/>
  <c r="AB44" i="2"/>
  <c r="AJ44" i="2"/>
  <c r="AI45" i="2"/>
  <c r="AH46" i="2"/>
  <c r="AG47" i="2"/>
  <c r="AF48" i="2"/>
  <c r="AE49" i="2"/>
  <c r="AD50" i="2"/>
  <c r="AC51" i="2"/>
  <c r="AB52" i="2"/>
  <c r="AJ52" i="2"/>
  <c r="AI53" i="2"/>
  <c r="AH54" i="2"/>
  <c r="AG55" i="2"/>
  <c r="AF56" i="2"/>
  <c r="AE57" i="2"/>
  <c r="AA57" i="2"/>
  <c r="AA49" i="2"/>
  <c r="AA41" i="2"/>
  <c r="AA33" i="2"/>
  <c r="AA25" i="2"/>
  <c r="AA17" i="2"/>
  <c r="AA9" i="2"/>
  <c r="AD3" i="2"/>
  <c r="AC4" i="2"/>
  <c r="AB5" i="2"/>
  <c r="AJ5" i="2"/>
  <c r="AI6" i="2"/>
  <c r="AH7" i="2"/>
  <c r="AG8" i="2"/>
  <c r="AF9" i="2"/>
  <c r="AE10" i="2"/>
  <c r="AD11" i="2"/>
  <c r="AC12" i="2"/>
  <c r="AB13" i="2"/>
  <c r="AJ13" i="2"/>
  <c r="AI14" i="2"/>
  <c r="AH15" i="2"/>
  <c r="AG16" i="2"/>
  <c r="AF17" i="2"/>
  <c r="AE18" i="2"/>
  <c r="AD19" i="2"/>
  <c r="AC20" i="2"/>
  <c r="AB21" i="2"/>
  <c r="AJ21" i="2"/>
  <c r="AI22" i="2"/>
  <c r="AH23" i="2"/>
  <c r="AG24" i="2"/>
  <c r="AF25" i="2"/>
  <c r="AE26" i="2"/>
  <c r="AD27" i="2"/>
  <c r="AC28" i="2"/>
  <c r="AB29" i="2"/>
  <c r="AJ29" i="2"/>
  <c r="AI30" i="2"/>
  <c r="AH31" i="2"/>
  <c r="AG32" i="2"/>
  <c r="AF33" i="2"/>
  <c r="AE34" i="2"/>
  <c r="AD35" i="2"/>
  <c r="AC36" i="2"/>
  <c r="AB37" i="2"/>
  <c r="AJ37" i="2"/>
  <c r="AI38" i="2"/>
  <c r="AH39" i="2"/>
  <c r="AG40" i="2"/>
  <c r="AF41" i="2"/>
  <c r="AE42" i="2"/>
  <c r="AD43" i="2"/>
  <c r="AC44" i="2"/>
  <c r="AB45" i="2"/>
  <c r="AJ45" i="2"/>
  <c r="AI46" i="2"/>
  <c r="AH47" i="2"/>
  <c r="AG48" i="2"/>
  <c r="AF49" i="2"/>
  <c r="AE50" i="2"/>
  <c r="AD51" i="2"/>
  <c r="AC52" i="2"/>
  <c r="AB53" i="2"/>
  <c r="AJ53" i="2"/>
  <c r="AI54" i="2"/>
  <c r="AH55" i="2"/>
  <c r="AG56" i="2"/>
  <c r="AF57" i="2"/>
  <c r="AA56" i="2"/>
  <c r="AA48" i="2"/>
  <c r="AA40" i="2"/>
  <c r="AA32" i="2"/>
  <c r="AA24" i="2"/>
  <c r="AA16" i="2"/>
  <c r="AA8" i="2"/>
  <c r="AE3" i="2"/>
  <c r="AD4" i="2"/>
  <c r="AC5" i="2"/>
  <c r="AB6" i="2"/>
  <c r="AJ6" i="2"/>
  <c r="AI7" i="2"/>
  <c r="AH8" i="2"/>
  <c r="AG9" i="2"/>
  <c r="AF10" i="2"/>
  <c r="AE11" i="2"/>
  <c r="AD12" i="2"/>
  <c r="AC13" i="2"/>
  <c r="AB14" i="2"/>
  <c r="AJ14" i="2"/>
  <c r="AI15" i="2"/>
  <c r="AH16" i="2"/>
  <c r="AG17" i="2"/>
  <c r="AF18" i="2"/>
  <c r="AE19" i="2"/>
  <c r="AD20" i="2"/>
  <c r="AC21" i="2"/>
  <c r="AB22" i="2"/>
  <c r="AJ22" i="2"/>
  <c r="AI23" i="2"/>
  <c r="AH24" i="2"/>
  <c r="AG25" i="2"/>
  <c r="AF26" i="2"/>
  <c r="AE27" i="2"/>
  <c r="AD28" i="2"/>
  <c r="AC29" i="2"/>
  <c r="AB30" i="2"/>
  <c r="AJ30" i="2"/>
  <c r="AI31" i="2"/>
  <c r="AH32" i="2"/>
  <c r="AG33" i="2"/>
  <c r="AF34" i="2"/>
  <c r="AE35" i="2"/>
  <c r="AD36" i="2"/>
  <c r="AC37" i="2"/>
  <c r="AB38" i="2"/>
  <c r="AJ38" i="2"/>
  <c r="AI39" i="2"/>
  <c r="AH40" i="2"/>
  <c r="AG41" i="2"/>
  <c r="AF42" i="2"/>
  <c r="AE43" i="2"/>
  <c r="AD44" i="2"/>
  <c r="AC45" i="2"/>
  <c r="AB46" i="2"/>
  <c r="AJ46" i="2"/>
  <c r="AI47" i="2"/>
  <c r="AH48" i="2"/>
  <c r="AG49" i="2"/>
  <c r="AF50" i="2"/>
  <c r="AE51" i="2"/>
  <c r="AD52" i="2"/>
  <c r="AC53" i="2"/>
  <c r="AB54" i="2"/>
  <c r="AJ54" i="2"/>
  <c r="AI55" i="2"/>
  <c r="AH56" i="2"/>
</calcChain>
</file>

<file path=xl/sharedStrings.xml><?xml version="1.0" encoding="utf-8"?>
<sst xmlns="http://schemas.openxmlformats.org/spreadsheetml/2006/main" count="1456" uniqueCount="344">
  <si>
    <t>Dátum/ISO</t>
  </si>
  <si>
    <t>EUR</t>
  </si>
  <si>
    <t>Egység</t>
  </si>
  <si>
    <t>Átlag</t>
  </si>
  <si>
    <t>Medián</t>
  </si>
  <si>
    <t>Szórás</t>
  </si>
  <si>
    <t>Napok száma</t>
  </si>
  <si>
    <t>árfolyam=</t>
  </si>
  <si>
    <t>Lineáris trend esetén a 99. napon</t>
  </si>
  <si>
    <t>Előrejelzés 34 nap múlva</t>
  </si>
  <si>
    <t>Dátum</t>
  </si>
  <si>
    <t>t0</t>
  </si>
  <si>
    <t>t-1</t>
  </si>
  <si>
    <t>t-7</t>
  </si>
  <si>
    <t>t-6</t>
  </si>
  <si>
    <t>t-5</t>
  </si>
  <si>
    <t>t-4</t>
  </si>
  <si>
    <t>t-3</t>
  </si>
  <si>
    <t>t-2</t>
  </si>
  <si>
    <t>t+1</t>
  </si>
  <si>
    <t>t-8</t>
  </si>
  <si>
    <t>t-9</t>
  </si>
  <si>
    <t>Y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</si>
  <si>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</si>
  <si>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</si>
  <si>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</si>
  <si>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</si>
  <si>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</si>
  <si>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</si>
  <si>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</si>
  <si>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</si>
  <si>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</si>
  <si>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</si>
  <si>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Azonosító:</t>
  </si>
  <si>
    <t>Objektumok:</t>
  </si>
  <si>
    <t>Attribútumok:</t>
  </si>
  <si>
    <t>Lépcsôk:</t>
  </si>
  <si>
    <t>Eltolás:</t>
  </si>
  <si>
    <t>Leírás:</t>
  </si>
  <si>
    <t>COCO STD: 5748126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</si>
  <si>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</si>
  <si>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</si>
  <si>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</si>
  <si>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</si>
  <si>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</si>
  <si>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</si>
  <si>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</si>
  <si>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</si>
  <si>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</si>
  <si>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</si>
  <si>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</si>
  <si>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</si>
  <si>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</si>
  <si>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</si>
  <si>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</si>
  <si>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</si>
  <si>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</si>
  <si>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</si>
  <si>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</si>
  <si>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</si>
  <si>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</si>
  <si>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Y(A21)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</si>
  <si>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</si>
  <si>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</si>
  <si>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</si>
  <si>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</si>
  <si>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</si>
  <si>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</si>
  <si>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</si>
  <si>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</si>
  <si>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</si>
  <si>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</si>
  <si>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</si>
  <si>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</si>
  <si>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</si>
  <si>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</si>
  <si>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</si>
  <si>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</si>
  <si>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</si>
  <si>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</si>
  <si>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</si>
  <si>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</si>
  <si>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</si>
  <si>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</si>
  <si>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</si>
  <si>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</si>
  <si>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</si>
  <si>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</si>
  <si>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</si>
  <si>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</si>
  <si>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</si>
  <si>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</si>
  <si>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</si>
  <si>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</si>
  <si>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</si>
  <si>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</si>
  <si>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</si>
  <si>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</si>
  <si>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</si>
  <si>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</si>
  <si>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</si>
  <si>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</si>
  <si>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</si>
  <si>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</si>
  <si>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</si>
  <si>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</si>
  <si>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</si>
  <si>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</si>
  <si>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</si>
  <si>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</si>
  <si>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</si>
  <si>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</si>
  <si>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</si>
  <si>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</si>
  <si>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</si>
  <si>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</si>
  <si>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</si>
  <si>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Lépcsôk(1)</t>
  </si>
  <si>
    <t>S1</t>
  </si>
  <si>
    <t>(0+4678)/(2)=2339</t>
  </si>
  <si>
    <t>(743+2443)/(2)=1593</t>
  </si>
  <si>
    <t>(2164+2165)/(2)=2164.5</t>
  </si>
  <si>
    <t>(0+168)/(2)=84</t>
  </si>
  <si>
    <t>(144+21987)/(2)=11065.5</t>
  </si>
  <si>
    <t>(37206+0)/(2)=18603</t>
  </si>
  <si>
    <t>(387+504)/(2)=445.5</t>
  </si>
  <si>
    <t>(76+5279)/(2)=2677.5</t>
  </si>
  <si>
    <t>(513+327)/(2)=420</t>
  </si>
  <si>
    <t>(3380+6191)/(2)=4785.5</t>
  </si>
  <si>
    <t>(606+6176)/(2)=3391</t>
  </si>
  <si>
    <t>(3016+0)/(2)=1508</t>
  </si>
  <si>
    <t>(648+1295)/(2)=971.5</t>
  </si>
  <si>
    <t>(627+7439)/(2)=4033</t>
  </si>
  <si>
    <t>(378+17925)/(2)=9151.5</t>
  </si>
  <si>
    <t>(3583+1627)/(2)=2605</t>
  </si>
  <si>
    <t>(33826+877)/(2)=17351.5</t>
  </si>
  <si>
    <t>(467+1346)/(2)=906.5</t>
  </si>
  <si>
    <t>(0+5465)/(2)=2732.5</t>
  </si>
  <si>
    <t>(438+245)/(2)=341.5</t>
  </si>
  <si>
    <t>S2</t>
  </si>
  <si>
    <t>(100+2443)/(2)=1271.5</t>
  </si>
  <si>
    <t>(2064+2165)/(2)=2114.5</t>
  </si>
  <si>
    <t>(0+21462)/(2)=10731</t>
  </si>
  <si>
    <t>(0+504)/(2)=252</t>
  </si>
  <si>
    <t>(0+327)/(2)=163.5</t>
  </si>
  <si>
    <t>(0+6176)/(2)=3088</t>
  </si>
  <si>
    <t>(1887+0)/(2)=943.5</t>
  </si>
  <si>
    <t>(0+17925)/(2)=8962.5</t>
  </si>
  <si>
    <t>S3</t>
  </si>
  <si>
    <t>(100+2420)/(2)=1260</t>
  </si>
  <si>
    <t>(0+7439)/(2)=3719.5</t>
  </si>
  <si>
    <t>S4</t>
  </si>
  <si>
    <t>(0+0)/(2)=0</t>
  </si>
  <si>
    <t>(76+4193)/(2)=2134.5</t>
  </si>
  <si>
    <t>(0+1295)/(2)=647.5</t>
  </si>
  <si>
    <t>(246+1346)/(2)=796</t>
  </si>
  <si>
    <t>S5</t>
  </si>
  <si>
    <t>(3380+6070)/(2)=4725</t>
  </si>
  <si>
    <t>(33649+877)/(2)=17263</t>
  </si>
  <si>
    <t>S6</t>
  </si>
  <si>
    <t>(2358+6070)/(2)=4214</t>
  </si>
  <si>
    <t>(0+5544)/(2)=2772</t>
  </si>
  <si>
    <t>S7</t>
  </si>
  <si>
    <t>(2258+6070)/(2)=4164</t>
  </si>
  <si>
    <t>(0+1030)/(2)=515</t>
  </si>
  <si>
    <t>(33649+676)/(2)=17162.5</t>
  </si>
  <si>
    <t>S8</t>
  </si>
  <si>
    <t>(100+1521)/(2)=810.5</t>
  </si>
  <si>
    <t>(1752+2165)/(2)=1958.5</t>
  </si>
  <si>
    <t>(2258+5972)/(2)=4115</t>
  </si>
  <si>
    <t>(0+7402)/(2)=3701</t>
  </si>
  <si>
    <t>S9</t>
  </si>
  <si>
    <t>(0+3948)/(2)=1974</t>
  </si>
  <si>
    <t>(0+17483)/(2)=8741.5</t>
  </si>
  <si>
    <t>(159+1346)/(2)=752.5</t>
  </si>
  <si>
    <t>S10</t>
  </si>
  <si>
    <t>(1559+2165)/(2)=1862</t>
  </si>
  <si>
    <t>(2258+5878)/(2)=4068</t>
  </si>
  <si>
    <t>(0+4648)/(2)=2324</t>
  </si>
  <si>
    <t>(1886+0)/(2)=943</t>
  </si>
  <si>
    <t>S11</t>
  </si>
  <si>
    <t>(100+1459)/(2)=779.5</t>
  </si>
  <si>
    <t>(1198+2165)/(2)=1681.5</t>
  </si>
  <si>
    <t>(1805+5878)/(2)=3841.5</t>
  </si>
  <si>
    <t>S12</t>
  </si>
  <si>
    <t>(0+321)/(2)=160.5</t>
  </si>
  <si>
    <t>(0+1346)/(2)=673</t>
  </si>
  <si>
    <t>S13</t>
  </si>
  <si>
    <t>(0+4193)/(2)=2096.5</t>
  </si>
  <si>
    <t>S14</t>
  </si>
  <si>
    <t>(1459+5878)/(2)=3668.5</t>
  </si>
  <si>
    <t>(0+16579)/(2)=8289.5</t>
  </si>
  <si>
    <t>(2897+556)/(2)=1726.5</t>
  </si>
  <si>
    <t>S15</t>
  </si>
  <si>
    <t>(0+18704)/(2)=9352</t>
  </si>
  <si>
    <t>(1459+5840)/(2)=3649.5</t>
  </si>
  <si>
    <t>S16</t>
  </si>
  <si>
    <t>S17</t>
  </si>
  <si>
    <t>(969+2165)/(2)=1567</t>
  </si>
  <si>
    <t>(1459+5383)/(2)=3421</t>
  </si>
  <si>
    <t>(0+6816)/(2)=3408</t>
  </si>
  <si>
    <t>(1830+556)/(2)=1193</t>
  </si>
  <si>
    <t>S18</t>
  </si>
  <si>
    <t>(1437+556)/(2)=996.5</t>
  </si>
  <si>
    <t>S19</t>
  </si>
  <si>
    <t>(926+2165)/(2)=1545.5</t>
  </si>
  <si>
    <t>(5100+0)/(2)=2550</t>
  </si>
  <si>
    <t>(1437+498)/(2)=967.5</t>
  </si>
  <si>
    <t>S20</t>
  </si>
  <si>
    <t>(0+1459)/(2)=729.5</t>
  </si>
  <si>
    <t>(0+9715)/(2)=4857.5</t>
  </si>
  <si>
    <t>S21</t>
  </si>
  <si>
    <t>(0+5053)/(2)=2526.5</t>
  </si>
  <si>
    <t>S22</t>
  </si>
  <si>
    <t>(4595+0)/(2)=2297.5</t>
  </si>
  <si>
    <t>(0+3816)/(2)=1908</t>
  </si>
  <si>
    <t>(0+5301)/(2)=2650.5</t>
  </si>
  <si>
    <t>S23</t>
  </si>
  <si>
    <t>(0+3007)/(2)=1503.5</t>
  </si>
  <si>
    <t>(1437+0)/(2)=718.5</t>
  </si>
  <si>
    <t>S24</t>
  </si>
  <si>
    <t>(0+1798)/(2)=899</t>
  </si>
  <si>
    <t>(0+18021)/(2)=9010.5</t>
  </si>
  <si>
    <t>(1459+0)/(2)=729.5</t>
  </si>
  <si>
    <t>(0+2875)/(2)=1437.5</t>
  </si>
  <si>
    <t>(316+245)/(2)=280.5</t>
  </si>
  <si>
    <t>S25</t>
  </si>
  <si>
    <t>S26</t>
  </si>
  <si>
    <t>(3482+0)/(2)=1741</t>
  </si>
  <si>
    <t>(33649+0)/(2)=16824.5</t>
  </si>
  <si>
    <t>S27</t>
  </si>
  <si>
    <t>(3048+0)/(2)=1524</t>
  </si>
  <si>
    <t>(33079+0)/(2)=16539.5</t>
  </si>
  <si>
    <t>(0+3672)/(2)=1836</t>
  </si>
  <si>
    <t>S28</t>
  </si>
  <si>
    <t>S29</t>
  </si>
  <si>
    <t>(0+3319)/(2)=1659.5</t>
  </si>
  <si>
    <t>S30</t>
  </si>
  <si>
    <t>(542+2165)/(2)=1353.5</t>
  </si>
  <si>
    <t>(0+16500)/(2)=8250</t>
  </si>
  <si>
    <t>(316+0)/(2)=158</t>
  </si>
  <si>
    <t>S31</t>
  </si>
  <si>
    <t>(542+0)/(2)=271</t>
  </si>
  <si>
    <t>S32</t>
  </si>
  <si>
    <t>(32283+0)/(2)=16141.5</t>
  </si>
  <si>
    <t>S33</t>
  </si>
  <si>
    <t>(2973+0)/(2)=1486.5</t>
  </si>
  <si>
    <t>S34</t>
  </si>
  <si>
    <t>(1620+0)/(2)=810</t>
  </si>
  <si>
    <t>(32008+0)/(2)=16004</t>
  </si>
  <si>
    <t>S35</t>
  </si>
  <si>
    <t>(0+6384)/(2)=3192</t>
  </si>
  <si>
    <t>(467+0)/(2)=233.5</t>
  </si>
  <si>
    <t>S36</t>
  </si>
  <si>
    <t>S37</t>
  </si>
  <si>
    <t>S38</t>
  </si>
  <si>
    <t>(0+2962)/(2)=1481</t>
  </si>
  <si>
    <t>(1445+0)/(2)=722.5</t>
  </si>
  <si>
    <t>(454+0)/(2)=227</t>
  </si>
  <si>
    <t>S39</t>
  </si>
  <si>
    <t>S40</t>
  </si>
  <si>
    <t>S41</t>
  </si>
  <si>
    <t>(0+984)/(2)=492</t>
  </si>
  <si>
    <t>(552+0)/(2)=276</t>
  </si>
  <si>
    <t>(340+0)/(2)=170</t>
  </si>
  <si>
    <t>S42</t>
  </si>
  <si>
    <t>S43</t>
  </si>
  <si>
    <t>(432+0)/(2)=216</t>
  </si>
  <si>
    <t>S44</t>
  </si>
  <si>
    <t>(334+0)/(2)=167</t>
  </si>
  <si>
    <t>S45</t>
  </si>
  <si>
    <t>(385+0)/(2)=192.5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</si>
  <si>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</si>
  <si>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</si>
  <si>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</si>
  <si>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</si>
  <si>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</si>
  <si>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</si>
  <si>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</si>
  <si>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</si>
  <si>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</si>
  <si>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</si>
  <si>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Lépcsôk(2)</t>
  </si>
  <si>
    <t>COCO:STD</t>
  </si>
  <si>
    <t>Becslés</t>
  </si>
  <si>
    <t>Tény+0</t>
  </si>
  <si>
    <t>Delta</t>
  </si>
  <si>
    <t>Delta/Tény</t>
  </si>
  <si>
    <t>S1 összeg:</t>
  </si>
  <si>
    <t>S55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</si>
  <si>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</si>
  <si>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</si>
  <si>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</si>
  <si>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</si>
  <si>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</si>
  <si>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</si>
  <si>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</si>
  <si>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1.63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</si>
  <si>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1 mp (0.02 p)</t>
    </r>
  </si>
  <si>
    <t>?</t>
  </si>
  <si>
    <t>visszatérés</t>
  </si>
  <si>
    <t>fkeres_1</t>
  </si>
  <si>
    <t>fkeres_2</t>
  </si>
  <si>
    <t>max</t>
  </si>
  <si>
    <t>Becslés_direkt</t>
  </si>
  <si>
    <t>Becslés inverz</t>
  </si>
  <si>
    <t>A hibátlan "tanulást" jelentő modell (tény=becslés) általában túltanult modellnek minősül. A túltanultság azonnal tetten érhető az első éles előrejelzéskor, mert a tanulási direkt/inverz szimmetria azonnal sérül (vö. ábra jobb szélén látható becslési felső és alsó határ kapcsolata a tanulássa: a kék szakasz nagy  mértékben felfelé kompenzál, így a narancssárga szakasznak zuhannia kellett volna quasi a nulla szint közelébe. S ha a kék görbe lenne a domináns, akkor quasi a kék érték a mértékadó. Ha a narancssárga görbe a domináns, akkor a kék görbe felugrása ignorálandó. Naiv megoldás a kék és a narancssárga görbe erőtereinek quasi megfelezése...</t>
  </si>
  <si>
    <t>https://miau.my-x.hu/miau/254/coco_optimum_hatasok_std_modellekkel.xlsx</t>
  </si>
  <si>
    <t>http://miau.my-x.hu/miau/111/chf30.doc</t>
  </si>
  <si>
    <t>Munkalap</t>
  </si>
  <si>
    <t>Tartalom</t>
  </si>
  <si>
    <t>trend</t>
  </si>
  <si>
    <t>Hagyományos benchmark (fecsegő trend-modell)</t>
  </si>
  <si>
    <t>idosorelemzes_OAM</t>
  </si>
  <si>
    <t>Idősor-alapú OAM-képzés L-alakú töréssel és diagonális struktúrával, ill. darabhatöbb()-alapú becslés</t>
  </si>
  <si>
    <t>A tudásreprezentáció egy dupla-attribútum-készletes termelési függvény (COCO-STD), mely direkt és inverz rétegeinek aggregált görbéi szinte teljesen szimmetrikusak, szemben más kísérletek részeredményeivel.</t>
  </si>
  <si>
    <t>pl. https://miau.my-x.hu/miau/290/tel_2022.xlsx</t>
  </si>
  <si>
    <t>A direkt és inverz szimmetriák alapján az éles teszt túltanulási kockázatai becsülhetők:</t>
  </si>
  <si>
    <t>pl. nem lehet egyszerre igaz az éles becslés két (kék és naracssárga) rétege (max-min nézetekkel)</t>
  </si>
  <si>
    <t>pl. mert vagy a vízszintes narancssárga, vagy az emelkedő kék mintázat igaz</t>
  </si>
  <si>
    <t>ill. ha a kék minta emelkedik, akkor a narancssárgának arányosan csökkenie kell</t>
  </si>
  <si>
    <t>vagy ha a narancssárga minta változatlansága érvényesülne, akkor a kék görbe is változatlan kellene, hogy legyen</t>
  </si>
  <si>
    <t>ahol egy naiv kompromisszum lehet a részleges kék hatás…</t>
  </si>
  <si>
    <t>modell</t>
  </si>
  <si>
    <t>Maga a dupla-attribútum-készletű termelési függvény az fkeres1 és fkeres2 alapjaként…</t>
  </si>
  <si>
    <t>&lt;-túl sok</t>
  </si>
  <si>
    <t>múlt</t>
  </si>
  <si>
    <t>A genetikai potenciálja a modellnek túl sok!</t>
  </si>
  <si>
    <t>&lt;--dupla modell esetén a konszolidáció első lépése a /2</t>
  </si>
  <si>
    <t>&lt;--reálisan magas</t>
  </si>
  <si>
    <t>A genetikai potenciál értékének becslése legegyszerűbben a dupla attribútum készlet esetén a felezés, hiszen az S1-összeg a két egymát kizáró (szimmetrikus) erőtér összege ebben az esetben.</t>
  </si>
  <si>
    <t>A megfelezett genetikai potenciál 435 Ft/EUR értékkel racionális…</t>
  </si>
  <si>
    <t>Szerző</t>
  </si>
  <si>
    <t>Pitlik László</t>
  </si>
  <si>
    <t>Cím</t>
  </si>
  <si>
    <t>Title</t>
  </si>
  <si>
    <t>Direkt és inverz modellrétegek szimmetriáinak felhasználása a túltanulás eset-specifikus leleplezésére, korrigálására dupla-attribútum-készletes lépcsős függvények esetén</t>
  </si>
  <si>
    <t>Symmetry of direct and inverse layers as case-specific warn system for overlearning effects in frame of stair case functions based on doubled-attribute-set</t>
  </si>
  <si>
    <t>Kiadó</t>
  </si>
  <si>
    <t>MIAÚ</t>
  </si>
  <si>
    <t>Nr</t>
  </si>
  <si>
    <t>MIAÚ Nr. 289</t>
  </si>
  <si>
    <t>URL</t>
  </si>
  <si>
    <t>https://miau.my-x.hu/miau/289/eur_huf_1_nap_direkt_inverz_grafikus_konzisztencia.xlsx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</si>
</sst>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2" borderId="0" xfId="0" applyFill="1" applyBorder="1"/>
    <xf numFmtId="0" fontId="0" fillId="0" borderId="0" xfId="0" applyBorder="1"/>
    <xf numFmtId="0" fontId="0" fillId="0" borderId="2" xfId="0" applyBorder="1"/>
    <xf numFmtId="14" fontId="0" fillId="0" borderId="2" xfId="0" applyNumberFormat="1" applyBorder="1"/>
    <xf numFmtId="14" fontId="0" fillId="0" borderId="0" xfId="0" applyNumberFormat="1" applyBorder="1"/>
    <xf numFmtId="0" fontId="0" fillId="3" borderId="0" xfId="0" applyFill="1"/>
    <xf numFmtId="0" fontId="1" fillId="3" borderId="0" xfId="0" applyFont="1" applyFill="1"/>
    <xf numFmtId="0" fontId="2" fillId="3" borderId="0" xfId="0" applyFont="1" applyFill="1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4" fillId="0" borderId="0" xfId="1"/>
    <xf numFmtId="0" fontId="12" fillId="0" borderId="0" xfId="0" applyFont="1"/>
    <xf numFmtId="1" fontId="0" fillId="6" borderId="0" xfId="0" applyNumberFormat="1" applyFill="1"/>
    <xf numFmtId="0" fontId="14" fillId="6" borderId="3" xfId="0" applyFont="1" applyFill="1" applyBorder="1" applyAlignment="1">
      <alignment horizontal="center" vertical="center" wrapText="1"/>
    </xf>
    <xf numFmtId="1" fontId="3" fillId="0" borderId="0" xfId="0" applyNumberFormat="1" applyFont="1"/>
    <xf numFmtId="1" fontId="15" fillId="0" borderId="0" xfId="0" applyNumberFormat="1" applyFont="1"/>
    <xf numFmtId="1" fontId="0" fillId="7" borderId="0" xfId="0" applyNumberFormat="1" applyFill="1"/>
    <xf numFmtId="1" fontId="0" fillId="8" borderId="0" xfId="0" applyNumberFormat="1" applyFill="1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6" borderId="0" xfId="0" applyFill="1"/>
    <xf numFmtId="0" fontId="10" fillId="6" borderId="4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Forint/Euró árfolyam alakulása 2022 augusztus elejétől október végéig, előrejelzés november 30-ára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0"/>
            <c:dispRSqr val="0"/>
            <c:dispEq val="1"/>
            <c:trendlineLbl>
              <c:layout>
                <c:manualLayout>
                  <c:x val="-0.44373277404311484"/>
                  <c:y val="0.5150116962705352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aseline="0"/>
                      <a:t>y = 0,358x + 396,11</a:t>
                    </a:r>
                    <a:endParaRPr lang="en-US" sz="12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multiLvlStrRef>
              <c:f>trend!$B$5:$C$105</c:f>
              <c:multiLvlStrCache>
                <c:ptCount val="101"/>
                <c:lvl>
                  <c:pt idx="0">
                    <c:v>2022.08.01</c:v>
                  </c:pt>
                  <c:pt idx="1">
                    <c:v>2022.08.02</c:v>
                  </c:pt>
                  <c:pt idx="2">
                    <c:v>2022.08.03</c:v>
                  </c:pt>
                  <c:pt idx="3">
                    <c:v>2022.08.04</c:v>
                  </c:pt>
                  <c:pt idx="4">
                    <c:v>2022.08.05</c:v>
                  </c:pt>
                  <c:pt idx="5">
                    <c:v>2022.08.08</c:v>
                  </c:pt>
                  <c:pt idx="6">
                    <c:v>2022.08.09</c:v>
                  </c:pt>
                  <c:pt idx="7">
                    <c:v>2022.08.10</c:v>
                  </c:pt>
                  <c:pt idx="8">
                    <c:v>2022.08.11</c:v>
                  </c:pt>
                  <c:pt idx="9">
                    <c:v>2022.08.12</c:v>
                  </c:pt>
                  <c:pt idx="10">
                    <c:v>2022.08.15</c:v>
                  </c:pt>
                  <c:pt idx="11">
                    <c:v>2022.08.16</c:v>
                  </c:pt>
                  <c:pt idx="12">
                    <c:v>2022.08.17</c:v>
                  </c:pt>
                  <c:pt idx="13">
                    <c:v>2022.08.18</c:v>
                  </c:pt>
                  <c:pt idx="14">
                    <c:v>2022.08.19</c:v>
                  </c:pt>
                  <c:pt idx="15">
                    <c:v>2022.08.22</c:v>
                  </c:pt>
                  <c:pt idx="16">
                    <c:v>2022.08.23</c:v>
                  </c:pt>
                  <c:pt idx="17">
                    <c:v>2022.08.24</c:v>
                  </c:pt>
                  <c:pt idx="18">
                    <c:v>2022.08.25</c:v>
                  </c:pt>
                  <c:pt idx="19">
                    <c:v>2022.08.26</c:v>
                  </c:pt>
                  <c:pt idx="20">
                    <c:v>2022.08.29</c:v>
                  </c:pt>
                  <c:pt idx="21">
                    <c:v>2022.08.30</c:v>
                  </c:pt>
                  <c:pt idx="22">
                    <c:v>2022.08.31</c:v>
                  </c:pt>
                  <c:pt idx="23">
                    <c:v>2022.09.01</c:v>
                  </c:pt>
                  <c:pt idx="24">
                    <c:v>2022.09.02</c:v>
                  </c:pt>
                  <c:pt idx="25">
                    <c:v>2022.09.05</c:v>
                  </c:pt>
                  <c:pt idx="26">
                    <c:v>2022.09.06</c:v>
                  </c:pt>
                  <c:pt idx="27">
                    <c:v>2022.09.07</c:v>
                  </c:pt>
                  <c:pt idx="28">
                    <c:v>2022.09.08</c:v>
                  </c:pt>
                  <c:pt idx="29">
                    <c:v>2022.09.09</c:v>
                  </c:pt>
                  <c:pt idx="30">
                    <c:v>2022.09.12</c:v>
                  </c:pt>
                  <c:pt idx="31">
                    <c:v>2022.09.13</c:v>
                  </c:pt>
                  <c:pt idx="32">
                    <c:v>2022.09.14</c:v>
                  </c:pt>
                  <c:pt idx="33">
                    <c:v>2022.09.15</c:v>
                  </c:pt>
                  <c:pt idx="34">
                    <c:v>2022.09.16</c:v>
                  </c:pt>
                  <c:pt idx="35">
                    <c:v>2022.09.19</c:v>
                  </c:pt>
                  <c:pt idx="36">
                    <c:v>2022.09.20</c:v>
                  </c:pt>
                  <c:pt idx="37">
                    <c:v>2022.09.21</c:v>
                  </c:pt>
                  <c:pt idx="38">
                    <c:v>2022.09.22</c:v>
                  </c:pt>
                  <c:pt idx="39">
                    <c:v>2022.09.23</c:v>
                  </c:pt>
                  <c:pt idx="40">
                    <c:v>2022.09.26</c:v>
                  </c:pt>
                  <c:pt idx="41">
                    <c:v>2022.09.27</c:v>
                  </c:pt>
                  <c:pt idx="42">
                    <c:v>2022.09.28</c:v>
                  </c:pt>
                  <c:pt idx="43">
                    <c:v>2022.09.29</c:v>
                  </c:pt>
                  <c:pt idx="44">
                    <c:v>2022.09.30</c:v>
                  </c:pt>
                  <c:pt idx="45">
                    <c:v>2022.10.03</c:v>
                  </c:pt>
                  <c:pt idx="46">
                    <c:v>2022.10.04</c:v>
                  </c:pt>
                  <c:pt idx="47">
                    <c:v>2022.10.05</c:v>
                  </c:pt>
                  <c:pt idx="48">
                    <c:v>2022.10.06</c:v>
                  </c:pt>
                  <c:pt idx="49">
                    <c:v>2022.10.07</c:v>
                  </c:pt>
                  <c:pt idx="50">
                    <c:v>2022.10.10</c:v>
                  </c:pt>
                  <c:pt idx="51">
                    <c:v>2022.10.11</c:v>
                  </c:pt>
                  <c:pt idx="52">
                    <c:v>2022.10.12</c:v>
                  </c:pt>
                  <c:pt idx="53">
                    <c:v>2022.10.13</c:v>
                  </c:pt>
                  <c:pt idx="54">
                    <c:v>2022.10.14</c:v>
                  </c:pt>
                  <c:pt idx="55">
                    <c:v>2022.10.17</c:v>
                  </c:pt>
                  <c:pt idx="56">
                    <c:v>2022.10.18</c:v>
                  </c:pt>
                  <c:pt idx="57">
                    <c:v>2022.10.19</c:v>
                  </c:pt>
                  <c:pt idx="58">
                    <c:v>2022.10.20</c:v>
                  </c:pt>
                  <c:pt idx="59">
                    <c:v>2022.10.21</c:v>
                  </c:pt>
                  <c:pt idx="60">
                    <c:v>2022.10.24</c:v>
                  </c:pt>
                  <c:pt idx="61">
                    <c:v>2022.10.25</c:v>
                  </c:pt>
                  <c:pt idx="62">
                    <c:v>2022.10.26</c:v>
                  </c:pt>
                  <c:pt idx="63">
                    <c:v>2022.10.27</c:v>
                  </c:pt>
                  <c:pt idx="64">
                    <c:v>2022.10.28</c:v>
                  </c:pt>
                  <c:pt idx="65">
                    <c:v>2022.10.29</c:v>
                  </c:pt>
                  <c:pt idx="66">
                    <c:v>2022.10.30</c:v>
                  </c:pt>
                  <c:pt idx="67">
                    <c:v>2022.10.31</c:v>
                  </c:pt>
                  <c:pt idx="68">
                    <c:v>2022.11.01</c:v>
                  </c:pt>
                  <c:pt idx="69">
                    <c:v>2022.11.02</c:v>
                  </c:pt>
                  <c:pt idx="70">
                    <c:v>2022.11.03</c:v>
                  </c:pt>
                  <c:pt idx="71">
                    <c:v>2022.11.04</c:v>
                  </c:pt>
                  <c:pt idx="72">
                    <c:v>2022.11.05</c:v>
                  </c:pt>
                  <c:pt idx="73">
                    <c:v>2022.11.06</c:v>
                  </c:pt>
                  <c:pt idx="74">
                    <c:v>2022.11.07</c:v>
                  </c:pt>
                  <c:pt idx="75">
                    <c:v>2022.11.08</c:v>
                  </c:pt>
                  <c:pt idx="76">
                    <c:v>2022.11.09</c:v>
                  </c:pt>
                  <c:pt idx="77">
                    <c:v>2022.11.10</c:v>
                  </c:pt>
                  <c:pt idx="78">
                    <c:v>2022.11.11</c:v>
                  </c:pt>
                  <c:pt idx="79">
                    <c:v>2022.11.12</c:v>
                  </c:pt>
                  <c:pt idx="80">
                    <c:v>2022.11.13</c:v>
                  </c:pt>
                  <c:pt idx="81">
                    <c:v>2022.11.14</c:v>
                  </c:pt>
                  <c:pt idx="82">
                    <c:v>2022.11.15</c:v>
                  </c:pt>
                  <c:pt idx="83">
                    <c:v>2022.11.16</c:v>
                  </c:pt>
                  <c:pt idx="84">
                    <c:v>2022.11.17</c:v>
                  </c:pt>
                  <c:pt idx="85">
                    <c:v>2022.11.18</c:v>
                  </c:pt>
                  <c:pt idx="86">
                    <c:v>2022.11.19</c:v>
                  </c:pt>
                  <c:pt idx="87">
                    <c:v>2022.11.20</c:v>
                  </c:pt>
                  <c:pt idx="88">
                    <c:v>2022.11.21</c:v>
                  </c:pt>
                  <c:pt idx="89">
                    <c:v>2022.11.22</c:v>
                  </c:pt>
                  <c:pt idx="90">
                    <c:v>2022.11.23</c:v>
                  </c:pt>
                  <c:pt idx="91">
                    <c:v>2022.11.24</c:v>
                  </c:pt>
                  <c:pt idx="92">
                    <c:v>2022.11.25</c:v>
                  </c:pt>
                  <c:pt idx="93">
                    <c:v>2022.11.26</c:v>
                  </c:pt>
                  <c:pt idx="94">
                    <c:v>2022.11.27</c:v>
                  </c:pt>
                  <c:pt idx="95">
                    <c:v>2022.11.28</c:v>
                  </c:pt>
                  <c:pt idx="96">
                    <c:v>2022.11.29</c:v>
                  </c:pt>
                  <c:pt idx="97">
                    <c:v>2022.11.30</c:v>
                  </c:pt>
                  <c:pt idx="98">
                    <c:v>2022.12.01</c:v>
                  </c:pt>
                  <c:pt idx="99">
                    <c:v>2022.12.02</c:v>
                  </c:pt>
                  <c:pt idx="100">
                    <c:v>2022.12.03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</c:lvl>
              </c:multiLvlStrCache>
            </c:multiLvlStrRef>
          </c:cat>
          <c:val>
            <c:numRef>
              <c:f>trend!$D$5:$D$105</c:f>
              <c:numCache>
                <c:formatCode>General</c:formatCode>
                <c:ptCount val="101"/>
                <c:pt idx="0">
                  <c:v>403.28</c:v>
                </c:pt>
                <c:pt idx="1">
                  <c:v>397.93</c:v>
                </c:pt>
                <c:pt idx="2">
                  <c:v>396.01</c:v>
                </c:pt>
                <c:pt idx="3">
                  <c:v>396.49</c:v>
                </c:pt>
                <c:pt idx="4">
                  <c:v>394.82</c:v>
                </c:pt>
                <c:pt idx="5">
                  <c:v>392.66</c:v>
                </c:pt>
                <c:pt idx="6">
                  <c:v>395.02</c:v>
                </c:pt>
                <c:pt idx="7">
                  <c:v>401.29</c:v>
                </c:pt>
                <c:pt idx="8">
                  <c:v>394.59</c:v>
                </c:pt>
                <c:pt idx="9">
                  <c:v>393.04</c:v>
                </c:pt>
                <c:pt idx="10">
                  <c:v>397.33</c:v>
                </c:pt>
                <c:pt idx="11">
                  <c:v>404.01</c:v>
                </c:pt>
                <c:pt idx="12">
                  <c:v>406.92</c:v>
                </c:pt>
                <c:pt idx="13">
                  <c:v>405.05</c:v>
                </c:pt>
                <c:pt idx="14">
                  <c:v>406.85</c:v>
                </c:pt>
                <c:pt idx="15">
                  <c:v>405.83</c:v>
                </c:pt>
                <c:pt idx="16">
                  <c:v>410.88</c:v>
                </c:pt>
                <c:pt idx="17">
                  <c:v>411.24</c:v>
                </c:pt>
                <c:pt idx="18">
                  <c:v>408.35</c:v>
                </c:pt>
                <c:pt idx="19">
                  <c:v>409</c:v>
                </c:pt>
                <c:pt idx="20">
                  <c:v>410.8</c:v>
                </c:pt>
                <c:pt idx="21">
                  <c:v>407.29</c:v>
                </c:pt>
                <c:pt idx="22">
                  <c:v>405.11</c:v>
                </c:pt>
                <c:pt idx="23">
                  <c:v>401.28</c:v>
                </c:pt>
                <c:pt idx="24">
                  <c:v>398.96</c:v>
                </c:pt>
                <c:pt idx="25">
                  <c:v>403.83</c:v>
                </c:pt>
                <c:pt idx="26">
                  <c:v>403.34</c:v>
                </c:pt>
                <c:pt idx="27">
                  <c:v>401.49</c:v>
                </c:pt>
                <c:pt idx="28">
                  <c:v>397.57</c:v>
                </c:pt>
                <c:pt idx="29">
                  <c:v>395.48</c:v>
                </c:pt>
                <c:pt idx="30">
                  <c:v>395.06</c:v>
                </c:pt>
                <c:pt idx="31">
                  <c:v>396.42</c:v>
                </c:pt>
                <c:pt idx="32">
                  <c:v>402.09</c:v>
                </c:pt>
                <c:pt idx="33">
                  <c:v>405.65</c:v>
                </c:pt>
                <c:pt idx="34">
                  <c:v>405.21</c:v>
                </c:pt>
                <c:pt idx="35">
                  <c:v>400.98</c:v>
                </c:pt>
                <c:pt idx="36">
                  <c:v>398.9</c:v>
                </c:pt>
                <c:pt idx="37">
                  <c:v>403.14</c:v>
                </c:pt>
                <c:pt idx="38">
                  <c:v>406.17</c:v>
                </c:pt>
                <c:pt idx="39">
                  <c:v>406.29</c:v>
                </c:pt>
                <c:pt idx="40">
                  <c:v>406.5</c:v>
                </c:pt>
                <c:pt idx="41">
                  <c:v>407.45</c:v>
                </c:pt>
                <c:pt idx="42">
                  <c:v>411.26</c:v>
                </c:pt>
                <c:pt idx="43">
                  <c:v>420.21</c:v>
                </c:pt>
                <c:pt idx="44">
                  <c:v>421.41</c:v>
                </c:pt>
                <c:pt idx="45">
                  <c:v>422.51</c:v>
                </c:pt>
                <c:pt idx="46">
                  <c:v>417.5</c:v>
                </c:pt>
                <c:pt idx="47">
                  <c:v>422.4</c:v>
                </c:pt>
                <c:pt idx="48">
                  <c:v>423.53</c:v>
                </c:pt>
                <c:pt idx="49">
                  <c:v>423.77</c:v>
                </c:pt>
                <c:pt idx="50">
                  <c:v>426.68</c:v>
                </c:pt>
                <c:pt idx="51">
                  <c:v>427.89</c:v>
                </c:pt>
                <c:pt idx="52">
                  <c:v>429.82</c:v>
                </c:pt>
                <c:pt idx="53">
                  <c:v>432.94</c:v>
                </c:pt>
                <c:pt idx="54">
                  <c:v>419.61</c:v>
                </c:pt>
                <c:pt idx="55">
                  <c:v>419.2</c:v>
                </c:pt>
                <c:pt idx="56">
                  <c:v>412.52</c:v>
                </c:pt>
                <c:pt idx="57">
                  <c:v>412.93</c:v>
                </c:pt>
                <c:pt idx="58">
                  <c:v>412.46</c:v>
                </c:pt>
                <c:pt idx="59">
                  <c:v>413.14</c:v>
                </c:pt>
                <c:pt idx="60">
                  <c:v>412.84</c:v>
                </c:pt>
                <c:pt idx="61">
                  <c:v>412.69</c:v>
                </c:pt>
                <c:pt idx="62">
                  <c:v>410.61</c:v>
                </c:pt>
                <c:pt idx="63">
                  <c:v>407.71</c:v>
                </c:pt>
                <c:pt idx="64">
                  <c:v>412.01</c:v>
                </c:pt>
                <c:pt idx="65">
                  <c:v>419.738</c:v>
                </c:pt>
                <c:pt idx="66">
                  <c:v>420.096</c:v>
                </c:pt>
                <c:pt idx="67">
                  <c:v>420.45400000000001</c:v>
                </c:pt>
                <c:pt idx="68">
                  <c:v>420.81200000000001</c:v>
                </c:pt>
                <c:pt idx="69">
                  <c:v>421.17</c:v>
                </c:pt>
                <c:pt idx="70">
                  <c:v>421.52800000000002</c:v>
                </c:pt>
                <c:pt idx="71">
                  <c:v>421.88600000000002</c:v>
                </c:pt>
                <c:pt idx="72">
                  <c:v>422.24400000000003</c:v>
                </c:pt>
                <c:pt idx="73">
                  <c:v>422.60200000000003</c:v>
                </c:pt>
                <c:pt idx="74">
                  <c:v>422.96000000000004</c:v>
                </c:pt>
                <c:pt idx="75">
                  <c:v>423.31799999999998</c:v>
                </c:pt>
                <c:pt idx="76">
                  <c:v>423.67599999999999</c:v>
                </c:pt>
                <c:pt idx="77">
                  <c:v>424.03399999999999</c:v>
                </c:pt>
                <c:pt idx="78">
                  <c:v>424.392</c:v>
                </c:pt>
                <c:pt idx="79">
                  <c:v>424.75</c:v>
                </c:pt>
                <c:pt idx="80">
                  <c:v>425.108</c:v>
                </c:pt>
                <c:pt idx="81">
                  <c:v>425.46600000000001</c:v>
                </c:pt>
                <c:pt idx="82">
                  <c:v>425.82400000000001</c:v>
                </c:pt>
                <c:pt idx="83">
                  <c:v>426.18200000000002</c:v>
                </c:pt>
                <c:pt idx="84">
                  <c:v>426.54</c:v>
                </c:pt>
                <c:pt idx="85">
                  <c:v>426.89800000000002</c:v>
                </c:pt>
                <c:pt idx="86">
                  <c:v>427.25600000000003</c:v>
                </c:pt>
                <c:pt idx="87">
                  <c:v>427.61400000000003</c:v>
                </c:pt>
                <c:pt idx="88">
                  <c:v>427.97200000000004</c:v>
                </c:pt>
                <c:pt idx="89">
                  <c:v>428.33000000000004</c:v>
                </c:pt>
                <c:pt idx="90">
                  <c:v>428.68799999999999</c:v>
                </c:pt>
                <c:pt idx="91">
                  <c:v>429.04599999999999</c:v>
                </c:pt>
                <c:pt idx="92">
                  <c:v>429.404</c:v>
                </c:pt>
                <c:pt idx="93">
                  <c:v>429.762</c:v>
                </c:pt>
                <c:pt idx="94">
                  <c:v>430.12</c:v>
                </c:pt>
                <c:pt idx="95">
                  <c:v>430.47800000000001</c:v>
                </c:pt>
                <c:pt idx="96">
                  <c:v>430.83600000000001</c:v>
                </c:pt>
                <c:pt idx="97">
                  <c:v>431.19400000000002</c:v>
                </c:pt>
                <c:pt idx="98">
                  <c:v>431.55200000000002</c:v>
                </c:pt>
                <c:pt idx="99">
                  <c:v>431.91</c:v>
                </c:pt>
                <c:pt idx="100">
                  <c:v>432.26800000000003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BC-4922-8F43-32223300E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012064"/>
        <c:axId val="772014360"/>
      </c:lineChart>
      <c:catAx>
        <c:axId val="77201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Dátum illetve a kezdő dátumtól eltelt napok száma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014360"/>
        <c:crosses val="autoZero"/>
        <c:auto val="0"/>
        <c:lblAlgn val="ctr"/>
        <c:lblOffset val="100"/>
        <c:tickLblSkip val="10"/>
        <c:tickMarkSkip val="15"/>
        <c:noMultiLvlLbl val="0"/>
      </c:catAx>
      <c:valAx>
        <c:axId val="77201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1 Euró forintban kifejezett értéke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012064"/>
        <c:crossesAt val="0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Direkt vs inverz hatások tanulási kapcsolata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'idosorelemzes OAM'!$AM$2</c:f>
              <c:strCache>
                <c:ptCount val="1"/>
                <c:pt idx="0">
                  <c:v>Becslés_direkt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'idosorelemzes OAM'!$AM$3:$AM$60</c:f>
              <c:numCache>
                <c:formatCode>0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276</c:v>
                </c:pt>
                <c:pt idx="3">
                  <c:v>492</c:v>
                </c:pt>
                <c:pt idx="4">
                  <c:v>160.5</c:v>
                </c:pt>
                <c:pt idx="5">
                  <c:v>271</c:v>
                </c:pt>
                <c:pt idx="6">
                  <c:v>2139</c:v>
                </c:pt>
                <c:pt idx="7">
                  <c:v>8514.5</c:v>
                </c:pt>
                <c:pt idx="8">
                  <c:v>14078.5</c:v>
                </c:pt>
                <c:pt idx="9">
                  <c:v>13031.5</c:v>
                </c:pt>
                <c:pt idx="10">
                  <c:v>15066.5</c:v>
                </c:pt>
                <c:pt idx="11">
                  <c:v>17478.5</c:v>
                </c:pt>
                <c:pt idx="12">
                  <c:v>17678.5</c:v>
                </c:pt>
                <c:pt idx="13">
                  <c:v>16265.5</c:v>
                </c:pt>
                <c:pt idx="14">
                  <c:v>15274.5</c:v>
                </c:pt>
                <c:pt idx="15">
                  <c:v>15262</c:v>
                </c:pt>
                <c:pt idx="16">
                  <c:v>15948.5</c:v>
                </c:pt>
                <c:pt idx="17">
                  <c:v>14796</c:v>
                </c:pt>
                <c:pt idx="18">
                  <c:v>12846.5</c:v>
                </c:pt>
                <c:pt idx="19">
                  <c:v>4983.5</c:v>
                </c:pt>
                <c:pt idx="20">
                  <c:v>4953</c:v>
                </c:pt>
                <c:pt idx="21">
                  <c:v>6159.5</c:v>
                </c:pt>
                <c:pt idx="22">
                  <c:v>3739</c:v>
                </c:pt>
                <c:pt idx="23">
                  <c:v>1752</c:v>
                </c:pt>
                <c:pt idx="24">
                  <c:v>763</c:v>
                </c:pt>
                <c:pt idx="25">
                  <c:v>923.5</c:v>
                </c:pt>
                <c:pt idx="26">
                  <c:v>327.5</c:v>
                </c:pt>
                <c:pt idx="27">
                  <c:v>1214.5</c:v>
                </c:pt>
                <c:pt idx="28">
                  <c:v>3005</c:v>
                </c:pt>
                <c:pt idx="29">
                  <c:v>9736.5</c:v>
                </c:pt>
                <c:pt idx="30">
                  <c:v>8957.5</c:v>
                </c:pt>
                <c:pt idx="31">
                  <c:v>2390.5</c:v>
                </c:pt>
                <c:pt idx="32">
                  <c:v>3458</c:v>
                </c:pt>
                <c:pt idx="33">
                  <c:v>7756.5</c:v>
                </c:pt>
                <c:pt idx="34">
                  <c:v>17075.5</c:v>
                </c:pt>
                <c:pt idx="35">
                  <c:v>17180.5</c:v>
                </c:pt>
                <c:pt idx="36">
                  <c:v>19315.5</c:v>
                </c:pt>
                <c:pt idx="37">
                  <c:v>35640</c:v>
                </c:pt>
                <c:pt idx="38">
                  <c:v>36809.5</c:v>
                </c:pt>
                <c:pt idx="39">
                  <c:v>38336.5</c:v>
                </c:pt>
                <c:pt idx="40">
                  <c:v>40826</c:v>
                </c:pt>
                <c:pt idx="41">
                  <c:v>41117</c:v>
                </c:pt>
                <c:pt idx="42">
                  <c:v>41244.5</c:v>
                </c:pt>
                <c:pt idx="43">
                  <c:v>41400.5</c:v>
                </c:pt>
                <c:pt idx="44">
                  <c:v>41960</c:v>
                </c:pt>
                <c:pt idx="45">
                  <c:v>41686</c:v>
                </c:pt>
                <c:pt idx="46">
                  <c:v>41251.5</c:v>
                </c:pt>
                <c:pt idx="47">
                  <c:v>41293</c:v>
                </c:pt>
                <c:pt idx="48">
                  <c:v>41076</c:v>
                </c:pt>
                <c:pt idx="49">
                  <c:v>41144</c:v>
                </c:pt>
                <c:pt idx="50">
                  <c:v>41057</c:v>
                </c:pt>
                <c:pt idx="51">
                  <c:v>41099.5</c:v>
                </c:pt>
                <c:pt idx="52">
                  <c:v>39330.5</c:v>
                </c:pt>
                <c:pt idx="53">
                  <c:v>37204.5</c:v>
                </c:pt>
                <c:pt idx="54">
                  <c:v>35460.5</c:v>
                </c:pt>
                <c:pt idx="55">
                  <c:v>0</c:v>
                </c:pt>
                <c:pt idx="56">
                  <c:v>39531</c:v>
                </c:pt>
                <c:pt idx="57">
                  <c:v>38152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50-45A6-8969-D3B75A168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395007"/>
        <c:axId val="278392927"/>
      </c:lineChart>
      <c:lineChart>
        <c:grouping val="standard"/>
        <c:varyColors val="0"/>
        <c:ser>
          <c:idx val="1"/>
          <c:order val="1"/>
          <c:tx>
            <c:strRef>
              <c:f>'idosorelemzes OAM'!$AN$2</c:f>
              <c:strCache>
                <c:ptCount val="1"/>
                <c:pt idx="0">
                  <c:v>Becslés inverz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'idosorelemzes OAM'!$AN$3:$AN$60</c:f>
              <c:numCache>
                <c:formatCode>0</c:formatCode>
                <c:ptCount val="58"/>
                <c:pt idx="0">
                  <c:v>39733</c:v>
                </c:pt>
                <c:pt idx="1">
                  <c:v>40401.5</c:v>
                </c:pt>
                <c:pt idx="2">
                  <c:v>40416.5</c:v>
                </c:pt>
                <c:pt idx="3">
                  <c:v>40013.5</c:v>
                </c:pt>
                <c:pt idx="4">
                  <c:v>40525</c:v>
                </c:pt>
                <c:pt idx="5">
                  <c:v>40312</c:v>
                </c:pt>
                <c:pt idx="6">
                  <c:v>38949</c:v>
                </c:pt>
                <c:pt idx="7">
                  <c:v>32610.5</c:v>
                </c:pt>
                <c:pt idx="8">
                  <c:v>26756.5</c:v>
                </c:pt>
                <c:pt idx="9">
                  <c:v>27868.5</c:v>
                </c:pt>
                <c:pt idx="10">
                  <c:v>26013.5</c:v>
                </c:pt>
                <c:pt idx="11">
                  <c:v>23250.5</c:v>
                </c:pt>
                <c:pt idx="12">
                  <c:v>22832.5</c:v>
                </c:pt>
                <c:pt idx="13">
                  <c:v>23862.5</c:v>
                </c:pt>
                <c:pt idx="14">
                  <c:v>24621.5</c:v>
                </c:pt>
                <c:pt idx="15">
                  <c:v>25120.5</c:v>
                </c:pt>
                <c:pt idx="16">
                  <c:v>24385.5</c:v>
                </c:pt>
                <c:pt idx="17">
                  <c:v>25353</c:v>
                </c:pt>
                <c:pt idx="18">
                  <c:v>26911</c:v>
                </c:pt>
                <c:pt idx="19">
                  <c:v>34564</c:v>
                </c:pt>
                <c:pt idx="20">
                  <c:v>34553</c:v>
                </c:pt>
                <c:pt idx="21">
                  <c:v>33483</c:v>
                </c:pt>
                <c:pt idx="22">
                  <c:v>36470.5</c:v>
                </c:pt>
                <c:pt idx="23">
                  <c:v>38813</c:v>
                </c:pt>
                <c:pt idx="24">
                  <c:v>39758</c:v>
                </c:pt>
                <c:pt idx="25">
                  <c:v>39174</c:v>
                </c:pt>
                <c:pt idx="26">
                  <c:v>39562.5</c:v>
                </c:pt>
                <c:pt idx="27">
                  <c:v>39100</c:v>
                </c:pt>
                <c:pt idx="28">
                  <c:v>37613</c:v>
                </c:pt>
                <c:pt idx="29">
                  <c:v>30893</c:v>
                </c:pt>
                <c:pt idx="30">
                  <c:v>31693</c:v>
                </c:pt>
                <c:pt idx="31">
                  <c:v>38354.5</c:v>
                </c:pt>
                <c:pt idx="32">
                  <c:v>37669</c:v>
                </c:pt>
                <c:pt idx="33">
                  <c:v>34265</c:v>
                </c:pt>
                <c:pt idx="34">
                  <c:v>25065</c:v>
                </c:pt>
                <c:pt idx="35">
                  <c:v>25070</c:v>
                </c:pt>
                <c:pt idx="36">
                  <c:v>22434</c:v>
                </c:pt>
                <c:pt idx="37">
                  <c:v>6600</c:v>
                </c:pt>
                <c:pt idx="38">
                  <c:v>5543.5</c:v>
                </c:pt>
                <c:pt idx="39">
                  <c:v>4040</c:v>
                </c:pt>
                <c:pt idx="40">
                  <c:v>1841</c:v>
                </c:pt>
                <c:pt idx="41">
                  <c:v>1671</c:v>
                </c:pt>
                <c:pt idx="42">
                  <c:v>1737</c:v>
                </c:pt>
                <c:pt idx="43">
                  <c:v>1893</c:v>
                </c:pt>
                <c:pt idx="44">
                  <c:v>0</c:v>
                </c:pt>
                <c:pt idx="45">
                  <c:v>233.5</c:v>
                </c:pt>
                <c:pt idx="46">
                  <c:v>0</c:v>
                </c:pt>
                <c:pt idx="47">
                  <c:v>0</c:v>
                </c:pt>
                <c:pt idx="48">
                  <c:v>170</c:v>
                </c:pt>
                <c:pt idx="49">
                  <c:v>170</c:v>
                </c:pt>
                <c:pt idx="50">
                  <c:v>227</c:v>
                </c:pt>
                <c:pt idx="51">
                  <c:v>170</c:v>
                </c:pt>
                <c:pt idx="52">
                  <c:v>1730.5</c:v>
                </c:pt>
                <c:pt idx="53">
                  <c:v>3566.5</c:v>
                </c:pt>
                <c:pt idx="54">
                  <c:v>5740</c:v>
                </c:pt>
                <c:pt idx="56">
                  <c:v>5459.5</c:v>
                </c:pt>
                <c:pt idx="57">
                  <c:v>5459.5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0-45A6-8969-D3B75A168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85967"/>
        <c:axId val="225198623"/>
      </c:lineChart>
      <c:catAx>
        <c:axId val="2783950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392927"/>
        <c:crosses val="autoZero"/>
        <c:auto val="1"/>
        <c:lblAlgn val="ctr"/>
        <c:lblOffset val="100"/>
        <c:noMultiLvlLbl val="0"/>
      </c:catAx>
      <c:valAx>
        <c:axId val="278392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395007"/>
        <c:crosses val="autoZero"/>
        <c:crossBetween val="between"/>
      </c:valAx>
      <c:valAx>
        <c:axId val="225198623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085967"/>
        <c:crosses val="max"/>
        <c:crossBetween val="between"/>
      </c:valAx>
      <c:catAx>
        <c:axId val="584085967"/>
        <c:scaling>
          <c:orientation val="minMax"/>
        </c:scaling>
        <c:delete val="1"/>
        <c:axPos val="b"/>
        <c:majorTickMark val="out"/>
        <c:minorTickMark val="none"/>
        <c:tickLblPos val="nextTo"/>
        <c:crossAx val="2251986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Tény vs becslés kapcsolata a tanulás során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'idosorelemzes OAM'!$AK$2</c:f>
              <c:strCache>
                <c:ptCount val="1"/>
                <c:pt idx="0">
                  <c:v>t+1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'idosorelemzes OAM'!$AK$3:$AK$56</c:f>
              <c:numCache>
                <c:formatCode>0</c:formatCode>
                <c:ptCount val="54"/>
                <c:pt idx="0">
                  <c:v>39733</c:v>
                </c:pt>
                <c:pt idx="1">
                  <c:v>40401</c:v>
                </c:pt>
                <c:pt idx="2">
                  <c:v>40692</c:v>
                </c:pt>
                <c:pt idx="3">
                  <c:v>40505</c:v>
                </c:pt>
                <c:pt idx="4">
                  <c:v>40685</c:v>
                </c:pt>
                <c:pt idx="5">
                  <c:v>40583</c:v>
                </c:pt>
                <c:pt idx="6">
                  <c:v>41088</c:v>
                </c:pt>
                <c:pt idx="7">
                  <c:v>41124</c:v>
                </c:pt>
                <c:pt idx="8">
                  <c:v>40835</c:v>
                </c:pt>
                <c:pt idx="9">
                  <c:v>40900</c:v>
                </c:pt>
                <c:pt idx="10">
                  <c:v>41080</c:v>
                </c:pt>
                <c:pt idx="11">
                  <c:v>40729</c:v>
                </c:pt>
                <c:pt idx="12">
                  <c:v>40511</c:v>
                </c:pt>
                <c:pt idx="13">
                  <c:v>40128</c:v>
                </c:pt>
                <c:pt idx="14">
                  <c:v>39896</c:v>
                </c:pt>
                <c:pt idx="15">
                  <c:v>40383</c:v>
                </c:pt>
                <c:pt idx="16">
                  <c:v>40334</c:v>
                </c:pt>
                <c:pt idx="17">
                  <c:v>40149</c:v>
                </c:pt>
                <c:pt idx="18">
                  <c:v>39757</c:v>
                </c:pt>
                <c:pt idx="19">
                  <c:v>39548</c:v>
                </c:pt>
                <c:pt idx="20">
                  <c:v>39506</c:v>
                </c:pt>
                <c:pt idx="21">
                  <c:v>39642</c:v>
                </c:pt>
                <c:pt idx="22">
                  <c:v>40209</c:v>
                </c:pt>
                <c:pt idx="23">
                  <c:v>40565</c:v>
                </c:pt>
                <c:pt idx="24">
                  <c:v>40521</c:v>
                </c:pt>
                <c:pt idx="25">
                  <c:v>40098</c:v>
                </c:pt>
                <c:pt idx="26">
                  <c:v>39890</c:v>
                </c:pt>
                <c:pt idx="27">
                  <c:v>40314</c:v>
                </c:pt>
                <c:pt idx="28">
                  <c:v>40617</c:v>
                </c:pt>
                <c:pt idx="29">
                  <c:v>40629</c:v>
                </c:pt>
                <c:pt idx="30">
                  <c:v>40650</c:v>
                </c:pt>
                <c:pt idx="31">
                  <c:v>40745</c:v>
                </c:pt>
                <c:pt idx="32">
                  <c:v>41126</c:v>
                </c:pt>
                <c:pt idx="33">
                  <c:v>42021</c:v>
                </c:pt>
                <c:pt idx="34">
                  <c:v>42141</c:v>
                </c:pt>
                <c:pt idx="35">
                  <c:v>42251</c:v>
                </c:pt>
                <c:pt idx="36">
                  <c:v>41750</c:v>
                </c:pt>
                <c:pt idx="37">
                  <c:v>42240</c:v>
                </c:pt>
                <c:pt idx="38">
                  <c:v>42353</c:v>
                </c:pt>
                <c:pt idx="39">
                  <c:v>42377</c:v>
                </c:pt>
                <c:pt idx="40">
                  <c:v>42668</c:v>
                </c:pt>
                <c:pt idx="41">
                  <c:v>42789</c:v>
                </c:pt>
                <c:pt idx="42">
                  <c:v>42982</c:v>
                </c:pt>
                <c:pt idx="43">
                  <c:v>43294</c:v>
                </c:pt>
                <c:pt idx="44">
                  <c:v>41961</c:v>
                </c:pt>
                <c:pt idx="45">
                  <c:v>41920</c:v>
                </c:pt>
                <c:pt idx="46">
                  <c:v>41252</c:v>
                </c:pt>
                <c:pt idx="47">
                  <c:v>41293</c:v>
                </c:pt>
                <c:pt idx="48">
                  <c:v>41246</c:v>
                </c:pt>
                <c:pt idx="49">
                  <c:v>41314</c:v>
                </c:pt>
                <c:pt idx="50">
                  <c:v>41284</c:v>
                </c:pt>
                <c:pt idx="51">
                  <c:v>41269</c:v>
                </c:pt>
                <c:pt idx="52">
                  <c:v>41061</c:v>
                </c:pt>
                <c:pt idx="53">
                  <c:v>40771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4-486E-8DED-57919E8B9D43}"/>
            </c:ext>
          </c:extLst>
        </c:ser>
        <c:ser>
          <c:idx val="1"/>
          <c:order val="1"/>
          <c:tx>
            <c:strRef>
              <c:f>'idosorelemzes OAM'!$AL$2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'idosorelemzes OAM'!$AL$3:$AL$56</c:f>
              <c:numCache>
                <c:formatCode>0</c:formatCode>
                <c:ptCount val="54"/>
                <c:pt idx="0">
                  <c:v>39733</c:v>
                </c:pt>
                <c:pt idx="1">
                  <c:v>40401.5</c:v>
                </c:pt>
                <c:pt idx="2">
                  <c:v>40692.5</c:v>
                </c:pt>
                <c:pt idx="3">
                  <c:v>40505.5</c:v>
                </c:pt>
                <c:pt idx="4">
                  <c:v>40685.5</c:v>
                </c:pt>
                <c:pt idx="5">
                  <c:v>40583</c:v>
                </c:pt>
                <c:pt idx="6">
                  <c:v>41088</c:v>
                </c:pt>
                <c:pt idx="7">
                  <c:v>41125</c:v>
                </c:pt>
                <c:pt idx="8">
                  <c:v>40835</c:v>
                </c:pt>
                <c:pt idx="9">
                  <c:v>40900</c:v>
                </c:pt>
                <c:pt idx="10">
                  <c:v>41080</c:v>
                </c:pt>
                <c:pt idx="11">
                  <c:v>40729</c:v>
                </c:pt>
                <c:pt idx="12">
                  <c:v>40511</c:v>
                </c:pt>
                <c:pt idx="13">
                  <c:v>40128</c:v>
                </c:pt>
                <c:pt idx="14">
                  <c:v>39896</c:v>
                </c:pt>
                <c:pt idx="15">
                  <c:v>40382.5</c:v>
                </c:pt>
                <c:pt idx="16">
                  <c:v>40334</c:v>
                </c:pt>
                <c:pt idx="17">
                  <c:v>40149</c:v>
                </c:pt>
                <c:pt idx="18">
                  <c:v>39757.5</c:v>
                </c:pt>
                <c:pt idx="19">
                  <c:v>39547.5</c:v>
                </c:pt>
                <c:pt idx="20">
                  <c:v>39506</c:v>
                </c:pt>
                <c:pt idx="21">
                  <c:v>39642.5</c:v>
                </c:pt>
                <c:pt idx="22">
                  <c:v>40209.5</c:v>
                </c:pt>
                <c:pt idx="23">
                  <c:v>40565</c:v>
                </c:pt>
                <c:pt idx="24">
                  <c:v>40521</c:v>
                </c:pt>
                <c:pt idx="25">
                  <c:v>40097.5</c:v>
                </c:pt>
                <c:pt idx="26">
                  <c:v>39890</c:v>
                </c:pt>
                <c:pt idx="27">
                  <c:v>40314.5</c:v>
                </c:pt>
                <c:pt idx="28">
                  <c:v>40618</c:v>
                </c:pt>
                <c:pt idx="29">
                  <c:v>40629.5</c:v>
                </c:pt>
                <c:pt idx="30">
                  <c:v>40650.5</c:v>
                </c:pt>
                <c:pt idx="31">
                  <c:v>40745</c:v>
                </c:pt>
                <c:pt idx="32">
                  <c:v>41127</c:v>
                </c:pt>
                <c:pt idx="33">
                  <c:v>42021.5</c:v>
                </c:pt>
                <c:pt idx="34">
                  <c:v>42140.5</c:v>
                </c:pt>
                <c:pt idx="35">
                  <c:v>42250.5</c:v>
                </c:pt>
                <c:pt idx="36">
                  <c:v>41749.5</c:v>
                </c:pt>
                <c:pt idx="37">
                  <c:v>42240</c:v>
                </c:pt>
                <c:pt idx="38">
                  <c:v>42353</c:v>
                </c:pt>
                <c:pt idx="39">
                  <c:v>42376.5</c:v>
                </c:pt>
                <c:pt idx="40">
                  <c:v>42667</c:v>
                </c:pt>
                <c:pt idx="41">
                  <c:v>42788</c:v>
                </c:pt>
                <c:pt idx="42">
                  <c:v>42981.5</c:v>
                </c:pt>
                <c:pt idx="43">
                  <c:v>43293.5</c:v>
                </c:pt>
                <c:pt idx="44">
                  <c:v>41960</c:v>
                </c:pt>
                <c:pt idx="45">
                  <c:v>41919.5</c:v>
                </c:pt>
                <c:pt idx="46">
                  <c:v>41251.5</c:v>
                </c:pt>
                <c:pt idx="47">
                  <c:v>41293</c:v>
                </c:pt>
                <c:pt idx="48">
                  <c:v>41246</c:v>
                </c:pt>
                <c:pt idx="49">
                  <c:v>41314</c:v>
                </c:pt>
                <c:pt idx="50">
                  <c:v>41284</c:v>
                </c:pt>
                <c:pt idx="51">
                  <c:v>41269.5</c:v>
                </c:pt>
                <c:pt idx="52">
                  <c:v>41061</c:v>
                </c:pt>
                <c:pt idx="53">
                  <c:v>40771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4-486E-8DED-57919E8B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2229920"/>
        <c:axId val="1212231168"/>
      </c:lineChart>
      <c:catAx>
        <c:axId val="1212229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231168"/>
        <c:crosses val="autoZero"/>
        <c:auto val="1"/>
        <c:lblAlgn val="ctr"/>
        <c:lblOffset val="100"/>
        <c:noMultiLvlLbl val="0"/>
      </c:catAx>
      <c:valAx>
        <c:axId val="121223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2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200024</xdr:colOff>
      <xdr:row>10</xdr:row>
      <xdr:rowOff>114301</xdr:rowOff>
    </xdr:from>
    <xdr:to>
      <xdr:col>36</xdr:col>
      <xdr:colOff>76200</xdr:colOff>
      <xdr:row>43</xdr:row>
      <xdr:rowOff>123825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1170AA2-F9A0-2981-859B-C6B51FDAA7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143773</xdr:colOff>
      <xdr:row>13</xdr:row>
      <xdr:rowOff>137664</xdr:rowOff>
    </xdr:from>
    <xdr:to>
      <xdr:col>57</xdr:col>
      <xdr:colOff>215660</xdr:colOff>
      <xdr:row>44</xdr:row>
      <xdr:rowOff>100282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8C68C4-22F9-11D6-41AB-19A1DB461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152400</xdr:colOff>
      <xdr:row>0</xdr:row>
      <xdr:rowOff>0</xdr:rowOff>
    </xdr:from>
    <xdr:to>
      <xdr:col>57</xdr:col>
      <xdr:colOff>190500</xdr:colOff>
      <xdr:row>13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E90AAF-51A4-9EF1-5979-0EC5CD5DA6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C9EA050-3252-4F76-5A81-C84B4598C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89/eur_huf_1_nap_direkt_inverz_grafikus_konzisztencia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miau.my-x.hu/miau/111/chf30.doc" TargetMode="External"/><Relationship Id="rId2" Type="http://schemas.openxmlformats.org/officeDocument/2006/relationships/hyperlink" Target="https://miau.my-x.hu/miau/254/coco_optimum_hatasok_std_modellekkel.xlsx" TargetMode="External"/><Relationship Id="rId1" Type="http://schemas.openxmlformats.org/officeDocument/2006/relationships/hyperlink" Target="https://miau.my-x.hu/myx-free/coco/test/574812620221106145136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F48AB-A778-486A-A98C-598EF0F926E5}">
  <dimension ref="A1:B22"/>
  <sheetViews>
    <sheetView tabSelected="1" zoomScale="62" workbookViewId="0"/>
  </sheetViews>
  <sheetFormatPr defaultRowHeight="14.4" x14ac:dyDescent="0.3"/>
  <cols>
    <col min="1" max="1" width="18.77734375" bestFit="1" customWidth="1"/>
    <col min="2" max="2" width="99.77734375" bestFit="1" customWidth="1"/>
  </cols>
  <sheetData>
    <row r="1" spans="1:2" x14ac:dyDescent="0.3">
      <c r="A1" s="33" t="s">
        <v>309</v>
      </c>
      <c r="B1" s="33" t="s">
        <v>310</v>
      </c>
    </row>
    <row r="2" spans="1:2" x14ac:dyDescent="0.3">
      <c r="A2" t="s">
        <v>311</v>
      </c>
      <c r="B2" t="s">
        <v>312</v>
      </c>
    </row>
    <row r="3" spans="1:2" x14ac:dyDescent="0.3">
      <c r="A3" t="s">
        <v>313</v>
      </c>
      <c r="B3" t="s">
        <v>314</v>
      </c>
    </row>
    <row r="4" spans="1:2" ht="43.2" x14ac:dyDescent="0.3">
      <c r="B4" s="32" t="s">
        <v>315</v>
      </c>
    </row>
    <row r="5" spans="1:2" x14ac:dyDescent="0.3">
      <c r="B5" t="s">
        <v>316</v>
      </c>
    </row>
    <row r="6" spans="1:2" x14ac:dyDescent="0.3">
      <c r="B6" t="s">
        <v>317</v>
      </c>
    </row>
    <row r="7" spans="1:2" x14ac:dyDescent="0.3">
      <c r="B7" t="s">
        <v>318</v>
      </c>
    </row>
    <row r="8" spans="1:2" x14ac:dyDescent="0.3">
      <c r="B8" t="s">
        <v>319</v>
      </c>
    </row>
    <row r="9" spans="1:2" x14ac:dyDescent="0.3">
      <c r="B9" t="s">
        <v>320</v>
      </c>
    </row>
    <row r="10" spans="1:2" x14ac:dyDescent="0.3">
      <c r="B10" t="s">
        <v>321</v>
      </c>
    </row>
    <row r="11" spans="1:2" x14ac:dyDescent="0.3">
      <c r="B11" t="s">
        <v>322</v>
      </c>
    </row>
    <row r="12" spans="1:2" x14ac:dyDescent="0.3">
      <c r="A12" t="s">
        <v>323</v>
      </c>
      <c r="B12" t="s">
        <v>324</v>
      </c>
    </row>
    <row r="13" spans="1:2" x14ac:dyDescent="0.3">
      <c r="B13" t="s">
        <v>327</v>
      </c>
    </row>
    <row r="14" spans="1:2" ht="28.8" x14ac:dyDescent="0.3">
      <c r="B14" s="32" t="s">
        <v>330</v>
      </c>
    </row>
    <row r="15" spans="1:2" x14ac:dyDescent="0.3">
      <c r="B15" t="s">
        <v>331</v>
      </c>
    </row>
    <row r="17" spans="1:2" x14ac:dyDescent="0.3">
      <c r="A17" s="33" t="s">
        <v>332</v>
      </c>
      <c r="B17" t="s">
        <v>333</v>
      </c>
    </row>
    <row r="18" spans="1:2" ht="28.8" x14ac:dyDescent="0.3">
      <c r="A18" s="33" t="s">
        <v>334</v>
      </c>
      <c r="B18" s="32" t="s">
        <v>336</v>
      </c>
    </row>
    <row r="19" spans="1:2" ht="28.8" x14ac:dyDescent="0.3">
      <c r="A19" s="33" t="s">
        <v>335</v>
      </c>
      <c r="B19" s="32" t="s">
        <v>337</v>
      </c>
    </row>
    <row r="20" spans="1:2" x14ac:dyDescent="0.3">
      <c r="A20" s="33" t="s">
        <v>338</v>
      </c>
      <c r="B20" t="s">
        <v>339</v>
      </c>
    </row>
    <row r="21" spans="1:2" x14ac:dyDescent="0.3">
      <c r="A21" s="33" t="s">
        <v>340</v>
      </c>
      <c r="B21" t="s">
        <v>341</v>
      </c>
    </row>
    <row r="22" spans="1:2" x14ac:dyDescent="0.3">
      <c r="A22" s="33" t="s">
        <v>342</v>
      </c>
      <c r="B22" s="23" t="s">
        <v>343</v>
      </c>
    </row>
  </sheetData>
  <hyperlinks>
    <hyperlink ref="B22" r:id="rId1" xr:uid="{901BC2C4-EE9C-4507-A049-8E16A44FE8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5D06-2DB5-4DE4-9255-7A71616246CE}">
  <dimension ref="B3:H147"/>
  <sheetViews>
    <sheetView zoomScale="50" workbookViewId="0"/>
  </sheetViews>
  <sheetFormatPr defaultRowHeight="14.4" x14ac:dyDescent="0.3"/>
  <cols>
    <col min="2" max="2" width="12.5546875" bestFit="1" customWidth="1"/>
    <col min="3" max="3" width="11.21875" bestFit="1" customWidth="1"/>
    <col min="7" max="7" width="23.109375" bestFit="1" customWidth="1"/>
    <col min="8" max="8" width="10.33203125" bestFit="1" customWidth="1"/>
  </cols>
  <sheetData>
    <row r="3" spans="2:8" x14ac:dyDescent="0.3">
      <c r="B3" s="3" t="s">
        <v>6</v>
      </c>
      <c r="C3" s="3" t="s">
        <v>0</v>
      </c>
      <c r="D3" s="3" t="s">
        <v>1</v>
      </c>
      <c r="E3" s="4"/>
      <c r="F3" s="4"/>
      <c r="G3" t="s">
        <v>9</v>
      </c>
      <c r="H3">
        <f>_xlfn.FORECAST.ETS(34,D5:D69,B5:B69)</f>
        <v>408.19367473666449</v>
      </c>
    </row>
    <row r="4" spans="2:8" x14ac:dyDescent="0.3">
      <c r="B4" s="3"/>
      <c r="C4" s="3" t="s">
        <v>2</v>
      </c>
      <c r="D4" s="3">
        <v>1</v>
      </c>
      <c r="E4" s="4"/>
      <c r="F4" s="4"/>
    </row>
    <row r="5" spans="2:8" x14ac:dyDescent="0.3">
      <c r="B5" s="1">
        <v>1</v>
      </c>
      <c r="C5" s="2">
        <v>44774</v>
      </c>
      <c r="D5" s="1">
        <v>403.28</v>
      </c>
      <c r="E5" s="5"/>
      <c r="F5" s="5"/>
      <c r="G5" t="s">
        <v>3</v>
      </c>
      <c r="H5">
        <f>AVERAGE(D5:D69)</f>
        <v>407.92676923076914</v>
      </c>
    </row>
    <row r="6" spans="2:8" x14ac:dyDescent="0.3">
      <c r="B6" s="1">
        <v>2</v>
      </c>
      <c r="C6" s="2">
        <v>44775</v>
      </c>
      <c r="D6" s="1">
        <v>397.93</v>
      </c>
      <c r="E6" s="5"/>
      <c r="F6" s="5"/>
    </row>
    <row r="7" spans="2:8" x14ac:dyDescent="0.3">
      <c r="B7" s="1">
        <v>3</v>
      </c>
      <c r="C7" s="2">
        <v>44776</v>
      </c>
      <c r="D7" s="1">
        <v>396.01</v>
      </c>
      <c r="E7" s="5"/>
      <c r="F7" s="5"/>
      <c r="G7" t="s">
        <v>4</v>
      </c>
      <c r="H7">
        <f>MEDIAN(D5:D69)</f>
        <v>406.5</v>
      </c>
    </row>
    <row r="8" spans="2:8" x14ac:dyDescent="0.3">
      <c r="B8" s="1">
        <v>4</v>
      </c>
      <c r="C8" s="2">
        <v>44777</v>
      </c>
      <c r="D8" s="1">
        <v>396.49</v>
      </c>
      <c r="E8" s="5"/>
      <c r="F8" s="5"/>
    </row>
    <row r="9" spans="2:8" x14ac:dyDescent="0.3">
      <c r="B9" s="1">
        <v>5</v>
      </c>
      <c r="C9" s="2">
        <v>44778</v>
      </c>
      <c r="D9" s="1">
        <v>394.82</v>
      </c>
      <c r="E9" s="5"/>
      <c r="F9" s="5"/>
      <c r="G9" t="s">
        <v>5</v>
      </c>
      <c r="H9">
        <f>STDEV(D5:D69)</f>
        <v>9.8394439165299605</v>
      </c>
    </row>
    <row r="10" spans="2:8" x14ac:dyDescent="0.3">
      <c r="B10" s="1">
        <v>6</v>
      </c>
      <c r="C10" s="2">
        <v>44781</v>
      </c>
      <c r="D10" s="1">
        <v>392.66</v>
      </c>
      <c r="E10" s="5"/>
      <c r="F10" s="5"/>
    </row>
    <row r="11" spans="2:8" x14ac:dyDescent="0.3">
      <c r="B11" s="1">
        <v>7</v>
      </c>
      <c r="C11" s="2">
        <v>44782</v>
      </c>
      <c r="D11" s="1">
        <v>395.02</v>
      </c>
      <c r="E11" s="5"/>
      <c r="F11" s="5"/>
    </row>
    <row r="12" spans="2:8" x14ac:dyDescent="0.3">
      <c r="B12" s="1">
        <v>8</v>
      </c>
      <c r="C12" s="2">
        <v>44783</v>
      </c>
      <c r="D12" s="1">
        <v>401.29</v>
      </c>
      <c r="E12" s="5"/>
      <c r="F12" s="5"/>
    </row>
    <row r="13" spans="2:8" x14ac:dyDescent="0.3">
      <c r="B13" s="1">
        <v>9</v>
      </c>
      <c r="C13" s="2">
        <v>44784</v>
      </c>
      <c r="D13" s="1">
        <v>394.59</v>
      </c>
      <c r="E13" s="5"/>
      <c r="F13" s="5"/>
    </row>
    <row r="14" spans="2:8" x14ac:dyDescent="0.3">
      <c r="B14" s="1">
        <v>10</v>
      </c>
      <c r="C14" s="2">
        <v>44785</v>
      </c>
      <c r="D14" s="1">
        <v>393.04</v>
      </c>
      <c r="E14" s="5"/>
      <c r="F14" s="5"/>
    </row>
    <row r="15" spans="2:8" x14ac:dyDescent="0.3">
      <c r="B15" s="1">
        <v>11</v>
      </c>
      <c r="C15" s="2">
        <v>44788</v>
      </c>
      <c r="D15" s="1">
        <v>397.33</v>
      </c>
      <c r="E15" s="5"/>
      <c r="F15" s="5"/>
    </row>
    <row r="16" spans="2:8" x14ac:dyDescent="0.3">
      <c r="B16" s="1">
        <v>12</v>
      </c>
      <c r="C16" s="2">
        <v>44789</v>
      </c>
      <c r="D16" s="1">
        <v>404.01</v>
      </c>
      <c r="E16" s="5"/>
      <c r="F16" s="5"/>
    </row>
    <row r="17" spans="2:6" x14ac:dyDescent="0.3">
      <c r="B17" s="1">
        <v>13</v>
      </c>
      <c r="C17" s="2">
        <v>44790</v>
      </c>
      <c r="D17" s="1">
        <v>406.92</v>
      </c>
      <c r="E17" s="5"/>
      <c r="F17" s="5"/>
    </row>
    <row r="18" spans="2:6" x14ac:dyDescent="0.3">
      <c r="B18" s="1">
        <v>14</v>
      </c>
      <c r="C18" s="2">
        <v>44791</v>
      </c>
      <c r="D18" s="1">
        <v>405.05</v>
      </c>
      <c r="E18" s="5"/>
      <c r="F18" s="5"/>
    </row>
    <row r="19" spans="2:6" x14ac:dyDescent="0.3">
      <c r="B19" s="1">
        <v>15</v>
      </c>
      <c r="C19" s="2">
        <v>44792</v>
      </c>
      <c r="D19" s="1">
        <v>406.85</v>
      </c>
      <c r="E19" s="5"/>
      <c r="F19" s="5"/>
    </row>
    <row r="20" spans="2:6" x14ac:dyDescent="0.3">
      <c r="B20" s="1">
        <v>16</v>
      </c>
      <c r="C20" s="2">
        <v>44795</v>
      </c>
      <c r="D20" s="1">
        <v>405.83</v>
      </c>
      <c r="E20" s="5"/>
      <c r="F20" s="5"/>
    </row>
    <row r="21" spans="2:6" x14ac:dyDescent="0.3">
      <c r="B21" s="1">
        <v>17</v>
      </c>
      <c r="C21" s="2">
        <v>44796</v>
      </c>
      <c r="D21" s="1">
        <v>410.88</v>
      </c>
      <c r="E21" s="5"/>
      <c r="F21" s="5"/>
    </row>
    <row r="22" spans="2:6" x14ac:dyDescent="0.3">
      <c r="B22" s="1">
        <v>18</v>
      </c>
      <c r="C22" s="2">
        <v>44797</v>
      </c>
      <c r="D22" s="1">
        <v>411.24</v>
      </c>
      <c r="E22" s="5"/>
      <c r="F22" s="5"/>
    </row>
    <row r="23" spans="2:6" x14ac:dyDescent="0.3">
      <c r="B23" s="1">
        <v>19</v>
      </c>
      <c r="C23" s="2">
        <v>44798</v>
      </c>
      <c r="D23" s="1">
        <v>408.35</v>
      </c>
      <c r="E23" s="5"/>
      <c r="F23" s="5"/>
    </row>
    <row r="24" spans="2:6" x14ac:dyDescent="0.3">
      <c r="B24" s="1">
        <v>20</v>
      </c>
      <c r="C24" s="2">
        <v>44799</v>
      </c>
      <c r="D24" s="1">
        <v>409</v>
      </c>
      <c r="E24" s="5"/>
      <c r="F24" s="5"/>
    </row>
    <row r="25" spans="2:6" x14ac:dyDescent="0.3">
      <c r="B25" s="1">
        <v>21</v>
      </c>
      <c r="C25" s="2">
        <v>44802</v>
      </c>
      <c r="D25" s="1">
        <v>410.8</v>
      </c>
      <c r="E25" s="5"/>
      <c r="F25" s="5"/>
    </row>
    <row r="26" spans="2:6" x14ac:dyDescent="0.3">
      <c r="B26" s="1">
        <v>22</v>
      </c>
      <c r="C26" s="2">
        <v>44803</v>
      </c>
      <c r="D26" s="1">
        <v>407.29</v>
      </c>
      <c r="E26" s="5"/>
      <c r="F26" s="5"/>
    </row>
    <row r="27" spans="2:6" x14ac:dyDescent="0.3">
      <c r="B27" s="1">
        <v>23</v>
      </c>
      <c r="C27" s="2">
        <v>44804</v>
      </c>
      <c r="D27" s="1">
        <v>405.11</v>
      </c>
      <c r="E27" s="5"/>
      <c r="F27" s="5"/>
    </row>
    <row r="28" spans="2:6" x14ac:dyDescent="0.3">
      <c r="B28" s="1">
        <v>24</v>
      </c>
      <c r="C28" s="2">
        <v>44805</v>
      </c>
      <c r="D28" s="1">
        <v>401.28</v>
      </c>
      <c r="E28" s="5"/>
      <c r="F28" s="5"/>
    </row>
    <row r="29" spans="2:6" x14ac:dyDescent="0.3">
      <c r="B29" s="1">
        <v>25</v>
      </c>
      <c r="C29" s="2">
        <v>44806</v>
      </c>
      <c r="D29" s="1">
        <v>398.96</v>
      </c>
      <c r="E29" s="5"/>
      <c r="F29" s="5"/>
    </row>
    <row r="30" spans="2:6" x14ac:dyDescent="0.3">
      <c r="B30" s="1">
        <v>26</v>
      </c>
      <c r="C30" s="2">
        <v>44809</v>
      </c>
      <c r="D30" s="1">
        <v>403.83</v>
      </c>
      <c r="E30" s="5"/>
      <c r="F30" s="5"/>
    </row>
    <row r="31" spans="2:6" x14ac:dyDescent="0.3">
      <c r="B31" s="1">
        <v>27</v>
      </c>
      <c r="C31" s="2">
        <v>44810</v>
      </c>
      <c r="D31" s="1">
        <v>403.34</v>
      </c>
      <c r="E31" s="5"/>
      <c r="F31" s="5"/>
    </row>
    <row r="32" spans="2:6" x14ac:dyDescent="0.3">
      <c r="B32" s="1">
        <v>28</v>
      </c>
      <c r="C32" s="2">
        <v>44811</v>
      </c>
      <c r="D32" s="1">
        <v>401.49</v>
      </c>
      <c r="E32" s="5"/>
      <c r="F32" s="5"/>
    </row>
    <row r="33" spans="2:8" x14ac:dyDescent="0.3">
      <c r="B33" s="1">
        <v>29</v>
      </c>
      <c r="C33" s="2">
        <v>44812</v>
      </c>
      <c r="D33" s="1">
        <v>397.57</v>
      </c>
      <c r="E33" s="5"/>
      <c r="F33" s="5"/>
    </row>
    <row r="34" spans="2:8" x14ac:dyDescent="0.3">
      <c r="B34" s="1">
        <v>30</v>
      </c>
      <c r="C34" s="2">
        <v>44813</v>
      </c>
      <c r="D34" s="1">
        <v>395.48</v>
      </c>
      <c r="E34" s="5"/>
      <c r="F34" s="5"/>
    </row>
    <row r="35" spans="2:8" x14ac:dyDescent="0.3">
      <c r="B35" s="1">
        <v>31</v>
      </c>
      <c r="C35" s="2">
        <v>44816</v>
      </c>
      <c r="D35" s="1">
        <v>395.06</v>
      </c>
      <c r="E35" s="5"/>
      <c r="F35" s="5"/>
    </row>
    <row r="36" spans="2:8" x14ac:dyDescent="0.3">
      <c r="B36" s="1">
        <v>32</v>
      </c>
      <c r="C36" s="2">
        <v>44817</v>
      </c>
      <c r="D36" s="1">
        <v>396.42</v>
      </c>
      <c r="E36" s="5"/>
      <c r="F36" s="5"/>
    </row>
    <row r="37" spans="2:8" x14ac:dyDescent="0.3">
      <c r="B37" s="1">
        <v>33</v>
      </c>
      <c r="C37" s="2">
        <v>44818</v>
      </c>
      <c r="D37" s="1">
        <v>402.09</v>
      </c>
      <c r="E37" s="5"/>
      <c r="F37" s="5"/>
    </row>
    <row r="38" spans="2:8" x14ac:dyDescent="0.3">
      <c r="B38" s="1">
        <v>34</v>
      </c>
      <c r="C38" s="2">
        <v>44819</v>
      </c>
      <c r="D38" s="1">
        <v>405.65</v>
      </c>
      <c r="E38" s="5"/>
      <c r="F38" s="5"/>
    </row>
    <row r="39" spans="2:8" x14ac:dyDescent="0.3">
      <c r="B39" s="1">
        <v>35</v>
      </c>
      <c r="C39" s="2">
        <v>44820</v>
      </c>
      <c r="D39" s="1">
        <v>405.21</v>
      </c>
      <c r="E39" s="5"/>
      <c r="F39" s="5"/>
    </row>
    <row r="40" spans="2:8" x14ac:dyDescent="0.3">
      <c r="B40" s="1">
        <v>36</v>
      </c>
      <c r="C40" s="2">
        <v>44823</v>
      </c>
      <c r="D40" s="1">
        <v>400.98</v>
      </c>
      <c r="E40" s="5"/>
      <c r="F40" s="5"/>
    </row>
    <row r="41" spans="2:8" x14ac:dyDescent="0.3">
      <c r="B41" s="1">
        <v>37</v>
      </c>
      <c r="C41" s="2">
        <v>44824</v>
      </c>
      <c r="D41" s="1">
        <v>398.9</v>
      </c>
      <c r="E41" s="5"/>
      <c r="F41" s="5"/>
    </row>
    <row r="42" spans="2:8" x14ac:dyDescent="0.3">
      <c r="B42" s="1">
        <v>38</v>
      </c>
      <c r="C42" s="2">
        <v>44825</v>
      </c>
      <c r="D42" s="1">
        <v>403.14</v>
      </c>
      <c r="E42" s="5"/>
      <c r="F42" s="5"/>
    </row>
    <row r="43" spans="2:8" x14ac:dyDescent="0.3">
      <c r="B43" s="1">
        <v>39</v>
      </c>
      <c r="C43" s="2">
        <v>44826</v>
      </c>
      <c r="D43" s="1">
        <v>406.17</v>
      </c>
      <c r="E43" s="5"/>
      <c r="F43" s="5"/>
    </row>
    <row r="44" spans="2:8" x14ac:dyDescent="0.3">
      <c r="B44" s="1">
        <v>40</v>
      </c>
      <c r="C44" s="2">
        <v>44827</v>
      </c>
      <c r="D44" s="1">
        <v>406.29</v>
      </c>
      <c r="E44" s="5"/>
      <c r="F44" s="5"/>
    </row>
    <row r="45" spans="2:8" x14ac:dyDescent="0.3">
      <c r="B45" s="1">
        <v>41</v>
      </c>
      <c r="C45" s="2">
        <v>44830</v>
      </c>
      <c r="D45" s="1">
        <v>406.5</v>
      </c>
      <c r="E45" s="5"/>
      <c r="F45" s="5"/>
    </row>
    <row r="46" spans="2:8" x14ac:dyDescent="0.3">
      <c r="B46" s="1">
        <v>42</v>
      </c>
      <c r="C46" s="2">
        <v>44831</v>
      </c>
      <c r="D46" s="1">
        <v>407.45</v>
      </c>
      <c r="E46" s="5"/>
      <c r="F46" s="5"/>
    </row>
    <row r="47" spans="2:8" x14ac:dyDescent="0.3">
      <c r="B47" s="1">
        <v>43</v>
      </c>
      <c r="C47" s="2">
        <v>44832</v>
      </c>
      <c r="D47" s="1">
        <v>411.26</v>
      </c>
      <c r="E47" s="5"/>
      <c r="F47" s="5"/>
    </row>
    <row r="48" spans="2:8" x14ac:dyDescent="0.3">
      <c r="B48" s="1">
        <v>44</v>
      </c>
      <c r="C48" s="2">
        <v>44833</v>
      </c>
      <c r="D48" s="1">
        <v>420.21</v>
      </c>
      <c r="E48" s="5"/>
      <c r="F48" s="5"/>
      <c r="G48" s="9" t="s">
        <v>8</v>
      </c>
      <c r="H48" s="9"/>
    </row>
    <row r="49" spans="2:8" x14ac:dyDescent="0.3">
      <c r="B49" s="1">
        <v>45</v>
      </c>
      <c r="C49" s="2">
        <v>44834</v>
      </c>
      <c r="D49" s="1">
        <v>421.41</v>
      </c>
      <c r="E49" s="5"/>
      <c r="F49" s="5"/>
      <c r="G49" s="9"/>
      <c r="H49" s="9"/>
    </row>
    <row r="50" spans="2:8" x14ac:dyDescent="0.3">
      <c r="B50" s="1">
        <v>46</v>
      </c>
      <c r="C50" s="2">
        <v>44837</v>
      </c>
      <c r="D50" s="1">
        <v>422.51</v>
      </c>
      <c r="E50" s="5"/>
      <c r="F50" s="5"/>
      <c r="G50" s="10" t="s">
        <v>7</v>
      </c>
      <c r="H50" s="9"/>
    </row>
    <row r="51" spans="2:8" x14ac:dyDescent="0.3">
      <c r="B51" s="1">
        <v>47</v>
      </c>
      <c r="C51" s="2">
        <v>44838</v>
      </c>
      <c r="D51" s="1">
        <v>417.5</v>
      </c>
      <c r="E51" s="5"/>
      <c r="F51" s="5"/>
      <c r="G51" s="10">
        <f>0.358*99+396.11</f>
        <v>431.55200000000002</v>
      </c>
      <c r="H51" s="9"/>
    </row>
    <row r="52" spans="2:8" x14ac:dyDescent="0.3">
      <c r="B52" s="1">
        <v>48</v>
      </c>
      <c r="C52" s="2">
        <v>44839</v>
      </c>
      <c r="D52" s="1">
        <v>422.4</v>
      </c>
      <c r="E52" s="5"/>
      <c r="F52" s="5"/>
    </row>
    <row r="53" spans="2:8" x14ac:dyDescent="0.3">
      <c r="B53" s="1">
        <v>49</v>
      </c>
      <c r="C53" s="2">
        <v>44840</v>
      </c>
      <c r="D53" s="1">
        <v>423.53</v>
      </c>
      <c r="E53" s="5"/>
      <c r="F53" s="5"/>
    </row>
    <row r="54" spans="2:8" x14ac:dyDescent="0.3">
      <c r="B54" s="1">
        <v>50</v>
      </c>
      <c r="C54" s="2">
        <v>44841</v>
      </c>
      <c r="D54" s="1">
        <v>423.77</v>
      </c>
      <c r="E54" s="5"/>
      <c r="F54" s="5"/>
    </row>
    <row r="55" spans="2:8" x14ac:dyDescent="0.3">
      <c r="B55" s="1">
        <v>51</v>
      </c>
      <c r="C55" s="2">
        <v>44844</v>
      </c>
      <c r="D55" s="1">
        <v>426.68</v>
      </c>
      <c r="E55" s="5"/>
      <c r="F55" s="5"/>
    </row>
    <row r="56" spans="2:8" x14ac:dyDescent="0.3">
      <c r="B56" s="1">
        <v>52</v>
      </c>
      <c r="C56" s="2">
        <v>44845</v>
      </c>
      <c r="D56" s="1">
        <v>427.89</v>
      </c>
      <c r="E56" s="5"/>
      <c r="F56" s="5"/>
    </row>
    <row r="57" spans="2:8" x14ac:dyDescent="0.3">
      <c r="B57" s="1">
        <v>53</v>
      </c>
      <c r="C57" s="2">
        <v>44846</v>
      </c>
      <c r="D57" s="1">
        <v>429.82</v>
      </c>
      <c r="E57" s="5"/>
      <c r="F57" s="5"/>
    </row>
    <row r="58" spans="2:8" x14ac:dyDescent="0.3">
      <c r="B58" s="1">
        <v>54</v>
      </c>
      <c r="C58" s="2">
        <v>44847</v>
      </c>
      <c r="D58" s="1">
        <v>432.94</v>
      </c>
      <c r="E58" s="5"/>
      <c r="F58" s="5"/>
    </row>
    <row r="59" spans="2:8" x14ac:dyDescent="0.3">
      <c r="B59" s="1">
        <v>55</v>
      </c>
      <c r="C59" s="2">
        <v>44848</v>
      </c>
      <c r="D59" s="1">
        <v>419.61</v>
      </c>
      <c r="E59" s="5"/>
      <c r="F59" s="5"/>
    </row>
    <row r="60" spans="2:8" x14ac:dyDescent="0.3">
      <c r="B60" s="1">
        <v>56</v>
      </c>
      <c r="C60" s="2">
        <v>44851</v>
      </c>
      <c r="D60" s="1">
        <v>419.2</v>
      </c>
      <c r="E60" s="5"/>
      <c r="F60" s="5"/>
    </row>
    <row r="61" spans="2:8" x14ac:dyDescent="0.3">
      <c r="B61" s="1">
        <v>57</v>
      </c>
      <c r="C61" s="2">
        <v>44852</v>
      </c>
      <c r="D61" s="1">
        <v>412.52</v>
      </c>
      <c r="E61" s="5"/>
      <c r="F61" s="5"/>
    </row>
    <row r="62" spans="2:8" x14ac:dyDescent="0.3">
      <c r="B62" s="1">
        <v>58</v>
      </c>
      <c r="C62" s="2">
        <v>44853</v>
      </c>
      <c r="D62" s="1">
        <v>412.93</v>
      </c>
      <c r="E62" s="5"/>
      <c r="F62" s="5"/>
    </row>
    <row r="63" spans="2:8" x14ac:dyDescent="0.3">
      <c r="B63" s="1">
        <v>59</v>
      </c>
      <c r="C63" s="2">
        <v>44854</v>
      </c>
      <c r="D63" s="1">
        <v>412.46</v>
      </c>
      <c r="E63" s="5"/>
      <c r="F63" s="5"/>
    </row>
    <row r="64" spans="2:8" x14ac:dyDescent="0.3">
      <c r="B64" s="1">
        <v>60</v>
      </c>
      <c r="C64" s="2">
        <v>44855</v>
      </c>
      <c r="D64" s="1">
        <v>413.14</v>
      </c>
      <c r="E64" s="5"/>
      <c r="F64" s="5"/>
    </row>
    <row r="65" spans="2:6" x14ac:dyDescent="0.3">
      <c r="B65" s="1">
        <v>61</v>
      </c>
      <c r="C65" s="2">
        <v>44858</v>
      </c>
      <c r="D65" s="1">
        <v>412.84</v>
      </c>
      <c r="E65" s="5"/>
      <c r="F65" s="5"/>
    </row>
    <row r="66" spans="2:6" x14ac:dyDescent="0.3">
      <c r="B66" s="1">
        <v>62</v>
      </c>
      <c r="C66" s="2">
        <v>44859</v>
      </c>
      <c r="D66" s="1">
        <v>412.69</v>
      </c>
      <c r="E66" s="5"/>
      <c r="F66" s="5"/>
    </row>
    <row r="67" spans="2:6" x14ac:dyDescent="0.3">
      <c r="B67" s="1">
        <v>63</v>
      </c>
      <c r="C67" s="2">
        <v>44860</v>
      </c>
      <c r="D67" s="1">
        <v>410.61</v>
      </c>
      <c r="E67" s="5"/>
      <c r="F67" s="5"/>
    </row>
    <row r="68" spans="2:6" x14ac:dyDescent="0.3">
      <c r="B68" s="1">
        <v>64</v>
      </c>
      <c r="C68" s="2">
        <v>44861</v>
      </c>
      <c r="D68" s="1">
        <v>407.71</v>
      </c>
      <c r="E68" s="5"/>
      <c r="F68" s="5"/>
    </row>
    <row r="69" spans="2:6" x14ac:dyDescent="0.3">
      <c r="B69" s="1">
        <v>65</v>
      </c>
      <c r="C69" s="2">
        <v>44862</v>
      </c>
      <c r="D69" s="1">
        <v>412.01</v>
      </c>
      <c r="E69" s="5"/>
      <c r="F69" s="5"/>
    </row>
    <row r="70" spans="2:6" x14ac:dyDescent="0.3">
      <c r="B70" s="1">
        <v>66</v>
      </c>
      <c r="C70" s="2">
        <v>44863</v>
      </c>
      <c r="D70" s="9">
        <f>B70*0.358+396.11</f>
        <v>419.738</v>
      </c>
    </row>
    <row r="71" spans="2:6" x14ac:dyDescent="0.3">
      <c r="B71" s="1">
        <v>67</v>
      </c>
      <c r="C71" s="2">
        <v>44864</v>
      </c>
      <c r="D71" s="9">
        <f t="shared" ref="D71:D105" si="0">B71*0.358+396.11</f>
        <v>420.096</v>
      </c>
    </row>
    <row r="72" spans="2:6" x14ac:dyDescent="0.3">
      <c r="B72" s="1">
        <v>68</v>
      </c>
      <c r="C72" s="2">
        <v>44865</v>
      </c>
      <c r="D72" s="9">
        <f t="shared" si="0"/>
        <v>420.45400000000001</v>
      </c>
    </row>
    <row r="73" spans="2:6" x14ac:dyDescent="0.3">
      <c r="B73" s="1">
        <v>69</v>
      </c>
      <c r="C73" s="2">
        <v>44866</v>
      </c>
      <c r="D73" s="9">
        <f t="shared" si="0"/>
        <v>420.81200000000001</v>
      </c>
    </row>
    <row r="74" spans="2:6" x14ac:dyDescent="0.3">
      <c r="B74" s="1">
        <v>70</v>
      </c>
      <c r="C74" s="2">
        <v>44867</v>
      </c>
      <c r="D74" s="9">
        <f t="shared" si="0"/>
        <v>421.17</v>
      </c>
    </row>
    <row r="75" spans="2:6" x14ac:dyDescent="0.3">
      <c r="B75" s="1">
        <v>71</v>
      </c>
      <c r="C75" s="2">
        <v>44868</v>
      </c>
      <c r="D75" s="9">
        <f t="shared" si="0"/>
        <v>421.52800000000002</v>
      </c>
    </row>
    <row r="76" spans="2:6" x14ac:dyDescent="0.3">
      <c r="B76" s="1">
        <v>72</v>
      </c>
      <c r="C76" s="2">
        <v>44869</v>
      </c>
      <c r="D76" s="9">
        <f t="shared" si="0"/>
        <v>421.88600000000002</v>
      </c>
    </row>
    <row r="77" spans="2:6" x14ac:dyDescent="0.3">
      <c r="B77" s="1">
        <v>73</v>
      </c>
      <c r="C77" s="2">
        <v>44870</v>
      </c>
      <c r="D77" s="9">
        <f t="shared" si="0"/>
        <v>422.24400000000003</v>
      </c>
    </row>
    <row r="78" spans="2:6" x14ac:dyDescent="0.3">
      <c r="B78" s="1">
        <v>74</v>
      </c>
      <c r="C78" s="2">
        <v>44871</v>
      </c>
      <c r="D78" s="9">
        <f t="shared" si="0"/>
        <v>422.60200000000003</v>
      </c>
    </row>
    <row r="79" spans="2:6" x14ac:dyDescent="0.3">
      <c r="B79" s="1">
        <v>75</v>
      </c>
      <c r="C79" s="2">
        <v>44872</v>
      </c>
      <c r="D79" s="9">
        <f t="shared" si="0"/>
        <v>422.96000000000004</v>
      </c>
    </row>
    <row r="80" spans="2:6" x14ac:dyDescent="0.3">
      <c r="B80" s="1">
        <v>76</v>
      </c>
      <c r="C80" s="2">
        <v>44873</v>
      </c>
      <c r="D80" s="9">
        <f t="shared" si="0"/>
        <v>423.31799999999998</v>
      </c>
    </row>
    <row r="81" spans="2:4" x14ac:dyDescent="0.3">
      <c r="B81" s="1">
        <v>77</v>
      </c>
      <c r="C81" s="2">
        <v>44874</v>
      </c>
      <c r="D81" s="9">
        <f t="shared" si="0"/>
        <v>423.67599999999999</v>
      </c>
    </row>
    <row r="82" spans="2:4" x14ac:dyDescent="0.3">
      <c r="B82" s="1">
        <v>78</v>
      </c>
      <c r="C82" s="2">
        <v>44875</v>
      </c>
      <c r="D82" s="9">
        <f t="shared" si="0"/>
        <v>424.03399999999999</v>
      </c>
    </row>
    <row r="83" spans="2:4" x14ac:dyDescent="0.3">
      <c r="B83" s="1">
        <v>79</v>
      </c>
      <c r="C83" s="2">
        <v>44876</v>
      </c>
      <c r="D83" s="9">
        <f t="shared" si="0"/>
        <v>424.392</v>
      </c>
    </row>
    <row r="84" spans="2:4" x14ac:dyDescent="0.3">
      <c r="B84" s="1">
        <v>80</v>
      </c>
      <c r="C84" s="2">
        <v>44877</v>
      </c>
      <c r="D84" s="9">
        <f t="shared" si="0"/>
        <v>424.75</v>
      </c>
    </row>
    <row r="85" spans="2:4" x14ac:dyDescent="0.3">
      <c r="B85" s="1">
        <v>81</v>
      </c>
      <c r="C85" s="2">
        <v>44878</v>
      </c>
      <c r="D85" s="9">
        <f t="shared" si="0"/>
        <v>425.108</v>
      </c>
    </row>
    <row r="86" spans="2:4" x14ac:dyDescent="0.3">
      <c r="B86" s="1">
        <v>82</v>
      </c>
      <c r="C86" s="2">
        <v>44879</v>
      </c>
      <c r="D86" s="9">
        <f t="shared" si="0"/>
        <v>425.46600000000001</v>
      </c>
    </row>
    <row r="87" spans="2:4" x14ac:dyDescent="0.3">
      <c r="B87" s="1">
        <v>83</v>
      </c>
      <c r="C87" s="2">
        <v>44880</v>
      </c>
      <c r="D87" s="9">
        <f t="shared" si="0"/>
        <v>425.82400000000001</v>
      </c>
    </row>
    <row r="88" spans="2:4" x14ac:dyDescent="0.3">
      <c r="B88" s="1">
        <v>84</v>
      </c>
      <c r="C88" s="2">
        <v>44881</v>
      </c>
      <c r="D88" s="9">
        <f t="shared" si="0"/>
        <v>426.18200000000002</v>
      </c>
    </row>
    <row r="89" spans="2:4" x14ac:dyDescent="0.3">
      <c r="B89" s="1">
        <v>85</v>
      </c>
      <c r="C89" s="2">
        <v>44882</v>
      </c>
      <c r="D89" s="9">
        <f t="shared" si="0"/>
        <v>426.54</v>
      </c>
    </row>
    <row r="90" spans="2:4" x14ac:dyDescent="0.3">
      <c r="B90" s="1">
        <v>86</v>
      </c>
      <c r="C90" s="2">
        <v>44883</v>
      </c>
      <c r="D90" s="9">
        <f t="shared" si="0"/>
        <v>426.89800000000002</v>
      </c>
    </row>
    <row r="91" spans="2:4" x14ac:dyDescent="0.3">
      <c r="B91" s="1">
        <v>87</v>
      </c>
      <c r="C91" s="2">
        <v>44884</v>
      </c>
      <c r="D91" s="9">
        <f t="shared" si="0"/>
        <v>427.25600000000003</v>
      </c>
    </row>
    <row r="92" spans="2:4" x14ac:dyDescent="0.3">
      <c r="B92" s="1">
        <v>88</v>
      </c>
      <c r="C92" s="2">
        <v>44885</v>
      </c>
      <c r="D92" s="9">
        <f t="shared" si="0"/>
        <v>427.61400000000003</v>
      </c>
    </row>
    <row r="93" spans="2:4" x14ac:dyDescent="0.3">
      <c r="B93" s="1">
        <v>89</v>
      </c>
      <c r="C93" s="2">
        <v>44886</v>
      </c>
      <c r="D93" s="9">
        <f t="shared" si="0"/>
        <v>427.97200000000004</v>
      </c>
    </row>
    <row r="94" spans="2:4" x14ac:dyDescent="0.3">
      <c r="B94" s="1">
        <v>90</v>
      </c>
      <c r="C94" s="2">
        <v>44887</v>
      </c>
      <c r="D94" s="9">
        <f t="shared" si="0"/>
        <v>428.33000000000004</v>
      </c>
    </row>
    <row r="95" spans="2:4" x14ac:dyDescent="0.3">
      <c r="B95" s="1">
        <v>91</v>
      </c>
      <c r="C95" s="2">
        <v>44888</v>
      </c>
      <c r="D95" s="9">
        <f t="shared" si="0"/>
        <v>428.68799999999999</v>
      </c>
    </row>
    <row r="96" spans="2:4" x14ac:dyDescent="0.3">
      <c r="B96" s="1">
        <v>92</v>
      </c>
      <c r="C96" s="2">
        <v>44889</v>
      </c>
      <c r="D96" s="9">
        <f t="shared" si="0"/>
        <v>429.04599999999999</v>
      </c>
    </row>
    <row r="97" spans="2:4" x14ac:dyDescent="0.3">
      <c r="B97" s="1">
        <v>93</v>
      </c>
      <c r="C97" s="2">
        <v>44890</v>
      </c>
      <c r="D97" s="9">
        <f t="shared" si="0"/>
        <v>429.404</v>
      </c>
    </row>
    <row r="98" spans="2:4" x14ac:dyDescent="0.3">
      <c r="B98" s="1">
        <v>94</v>
      </c>
      <c r="C98" s="2">
        <v>44891</v>
      </c>
      <c r="D98" s="9">
        <f t="shared" si="0"/>
        <v>429.762</v>
      </c>
    </row>
    <row r="99" spans="2:4" x14ac:dyDescent="0.3">
      <c r="B99" s="1">
        <v>95</v>
      </c>
      <c r="C99" s="2">
        <v>44892</v>
      </c>
      <c r="D99" s="9">
        <f t="shared" si="0"/>
        <v>430.12</v>
      </c>
    </row>
    <row r="100" spans="2:4" x14ac:dyDescent="0.3">
      <c r="B100" s="1">
        <v>96</v>
      </c>
      <c r="C100" s="2">
        <v>44893</v>
      </c>
      <c r="D100" s="9">
        <f t="shared" si="0"/>
        <v>430.47800000000001</v>
      </c>
    </row>
    <row r="101" spans="2:4" x14ac:dyDescent="0.3">
      <c r="B101" s="1">
        <v>97</v>
      </c>
      <c r="C101" s="2">
        <v>44894</v>
      </c>
      <c r="D101" s="9">
        <f t="shared" si="0"/>
        <v>430.83600000000001</v>
      </c>
    </row>
    <row r="102" spans="2:4" x14ac:dyDescent="0.3">
      <c r="B102" s="1">
        <v>98</v>
      </c>
      <c r="C102" s="2">
        <v>44895</v>
      </c>
      <c r="D102" s="11">
        <f t="shared" si="0"/>
        <v>431.19400000000002</v>
      </c>
    </row>
    <row r="103" spans="2:4" x14ac:dyDescent="0.3">
      <c r="B103" s="1">
        <v>99</v>
      </c>
      <c r="C103" s="2">
        <v>44896</v>
      </c>
      <c r="D103" s="10">
        <f t="shared" si="0"/>
        <v>431.55200000000002</v>
      </c>
    </row>
    <row r="104" spans="2:4" x14ac:dyDescent="0.3">
      <c r="B104" s="6">
        <v>100</v>
      </c>
      <c r="C104" s="7">
        <v>44897</v>
      </c>
      <c r="D104" s="9">
        <f t="shared" si="0"/>
        <v>431.91</v>
      </c>
    </row>
    <row r="105" spans="2:4" x14ac:dyDescent="0.3">
      <c r="B105" s="1">
        <v>101</v>
      </c>
      <c r="C105" s="2">
        <v>44898</v>
      </c>
      <c r="D105" s="9">
        <f t="shared" si="0"/>
        <v>432.26800000000003</v>
      </c>
    </row>
    <row r="106" spans="2:4" x14ac:dyDescent="0.3">
      <c r="B106" s="5"/>
      <c r="C106" s="8"/>
      <c r="D106" s="5"/>
    </row>
    <row r="107" spans="2:4" x14ac:dyDescent="0.3">
      <c r="B107" s="5"/>
      <c r="C107" s="8"/>
      <c r="D107" s="5"/>
    </row>
    <row r="108" spans="2:4" x14ac:dyDescent="0.3">
      <c r="B108" s="5"/>
      <c r="C108" s="8"/>
      <c r="D108" s="5"/>
    </row>
    <row r="109" spans="2:4" x14ac:dyDescent="0.3">
      <c r="B109" s="5"/>
      <c r="C109" s="8"/>
      <c r="D109" s="5"/>
    </row>
    <row r="110" spans="2:4" x14ac:dyDescent="0.3">
      <c r="B110" s="5"/>
      <c r="C110" s="8"/>
      <c r="D110" s="5"/>
    </row>
    <row r="111" spans="2:4" x14ac:dyDescent="0.3">
      <c r="B111" s="5"/>
      <c r="C111" s="8"/>
      <c r="D111" s="5"/>
    </row>
    <row r="112" spans="2:4" x14ac:dyDescent="0.3">
      <c r="B112" s="5"/>
      <c r="C112" s="8"/>
      <c r="D112" s="5"/>
    </row>
    <row r="113" spans="2:4" x14ac:dyDescent="0.3">
      <c r="B113" s="5"/>
      <c r="C113" s="8"/>
      <c r="D113" s="5"/>
    </row>
    <row r="114" spans="2:4" x14ac:dyDescent="0.3">
      <c r="B114" s="5"/>
      <c r="C114" s="8"/>
      <c r="D114" s="5"/>
    </row>
    <row r="115" spans="2:4" x14ac:dyDescent="0.3">
      <c r="B115" s="5"/>
      <c r="C115" s="8"/>
      <c r="D115" s="5"/>
    </row>
    <row r="116" spans="2:4" x14ac:dyDescent="0.3">
      <c r="B116" s="5"/>
      <c r="C116" s="8"/>
      <c r="D116" s="5"/>
    </row>
    <row r="117" spans="2:4" x14ac:dyDescent="0.3">
      <c r="B117" s="5"/>
      <c r="C117" s="8"/>
      <c r="D117" s="5"/>
    </row>
    <row r="118" spans="2:4" x14ac:dyDescent="0.3">
      <c r="B118" s="5"/>
      <c r="C118" s="8"/>
      <c r="D118" s="5"/>
    </row>
    <row r="119" spans="2:4" x14ac:dyDescent="0.3">
      <c r="B119" s="5"/>
      <c r="C119" s="8"/>
      <c r="D119" s="5"/>
    </row>
    <row r="120" spans="2:4" x14ac:dyDescent="0.3">
      <c r="B120" s="5"/>
      <c r="C120" s="8"/>
      <c r="D120" s="5"/>
    </row>
    <row r="121" spans="2:4" x14ac:dyDescent="0.3">
      <c r="B121" s="5"/>
      <c r="C121" s="8"/>
      <c r="D121" s="5"/>
    </row>
    <row r="122" spans="2:4" x14ac:dyDescent="0.3">
      <c r="B122" s="5"/>
      <c r="C122" s="8"/>
      <c r="D122" s="5"/>
    </row>
    <row r="123" spans="2:4" x14ac:dyDescent="0.3">
      <c r="B123" s="5"/>
      <c r="C123" s="8"/>
      <c r="D123" s="5"/>
    </row>
    <row r="124" spans="2:4" x14ac:dyDescent="0.3">
      <c r="B124" s="5"/>
      <c r="C124" s="8"/>
      <c r="D124" s="5"/>
    </row>
    <row r="125" spans="2:4" x14ac:dyDescent="0.3">
      <c r="B125" s="5"/>
      <c r="C125" s="8"/>
      <c r="D125" s="5"/>
    </row>
    <row r="126" spans="2:4" x14ac:dyDescent="0.3">
      <c r="B126" s="5"/>
      <c r="C126" s="8"/>
      <c r="D126" s="5"/>
    </row>
    <row r="127" spans="2:4" x14ac:dyDescent="0.3">
      <c r="B127" s="5"/>
      <c r="C127" s="8"/>
      <c r="D127" s="5"/>
    </row>
    <row r="128" spans="2:4" x14ac:dyDescent="0.3">
      <c r="B128" s="5"/>
      <c r="C128" s="8"/>
      <c r="D128" s="5"/>
    </row>
    <row r="129" spans="2:4" x14ac:dyDescent="0.3">
      <c r="B129" s="5"/>
      <c r="C129" s="8"/>
      <c r="D129" s="5"/>
    </row>
    <row r="130" spans="2:4" x14ac:dyDescent="0.3">
      <c r="B130" s="5"/>
      <c r="C130" s="8"/>
      <c r="D130" s="5"/>
    </row>
    <row r="131" spans="2:4" x14ac:dyDescent="0.3">
      <c r="B131" s="5"/>
      <c r="C131" s="8"/>
      <c r="D131" s="5"/>
    </row>
    <row r="132" spans="2:4" x14ac:dyDescent="0.3">
      <c r="B132" s="5"/>
      <c r="C132" s="8"/>
      <c r="D132" s="5"/>
    </row>
    <row r="133" spans="2:4" x14ac:dyDescent="0.3">
      <c r="B133" s="5"/>
      <c r="C133" s="8"/>
      <c r="D133" s="5"/>
    </row>
    <row r="134" spans="2:4" x14ac:dyDescent="0.3">
      <c r="B134" s="5"/>
      <c r="C134" s="8"/>
      <c r="D134" s="5"/>
    </row>
    <row r="135" spans="2:4" x14ac:dyDescent="0.3">
      <c r="B135" s="5"/>
      <c r="C135" s="8"/>
      <c r="D135" s="5"/>
    </row>
    <row r="136" spans="2:4" x14ac:dyDescent="0.3">
      <c r="B136" s="5"/>
      <c r="C136" s="8"/>
      <c r="D136" s="5"/>
    </row>
    <row r="137" spans="2:4" x14ac:dyDescent="0.3">
      <c r="B137" s="5"/>
      <c r="C137" s="8"/>
      <c r="D137" s="5"/>
    </row>
    <row r="138" spans="2:4" x14ac:dyDescent="0.3">
      <c r="B138" s="5"/>
      <c r="C138" s="8"/>
      <c r="D138" s="5"/>
    </row>
    <row r="139" spans="2:4" x14ac:dyDescent="0.3">
      <c r="B139" s="5"/>
      <c r="C139" s="8"/>
      <c r="D139" s="5"/>
    </row>
    <row r="140" spans="2:4" x14ac:dyDescent="0.3">
      <c r="B140" s="5"/>
      <c r="C140" s="8"/>
      <c r="D140" s="5"/>
    </row>
    <row r="141" spans="2:4" x14ac:dyDescent="0.3">
      <c r="B141" s="5"/>
      <c r="C141" s="8"/>
      <c r="D141" s="5"/>
    </row>
    <row r="142" spans="2:4" x14ac:dyDescent="0.3">
      <c r="B142" s="5"/>
      <c r="C142" s="8"/>
      <c r="D142" s="5"/>
    </row>
    <row r="143" spans="2:4" x14ac:dyDescent="0.3">
      <c r="B143" s="5"/>
      <c r="C143" s="8"/>
      <c r="D143" s="5"/>
    </row>
    <row r="144" spans="2:4" x14ac:dyDescent="0.3">
      <c r="B144" s="5"/>
      <c r="C144" s="8"/>
      <c r="D144" s="5"/>
    </row>
    <row r="145" spans="2:4" x14ac:dyDescent="0.3">
      <c r="B145" s="5"/>
      <c r="C145" s="8"/>
      <c r="D145" s="5"/>
    </row>
    <row r="146" spans="2:4" x14ac:dyDescent="0.3">
      <c r="B146" s="5"/>
      <c r="C146" s="5"/>
      <c r="D146" s="5"/>
    </row>
    <row r="147" spans="2:4" x14ac:dyDescent="0.3">
      <c r="B147" s="5"/>
      <c r="C147" s="5"/>
      <c r="D147" s="5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B7FD-3B0C-40F1-8B2A-DBD49C683D8F}">
  <dimension ref="A1:BD68"/>
  <sheetViews>
    <sheetView zoomScale="40" zoomScaleNormal="40" workbookViewId="0">
      <selection activeCell="AQ46" sqref="AQ46:BD51"/>
    </sheetView>
  </sheetViews>
  <sheetFormatPr defaultRowHeight="14.4" x14ac:dyDescent="0.3"/>
  <cols>
    <col min="1" max="1" width="10.44140625" style="14" bestFit="1" customWidth="1"/>
    <col min="2" max="2" width="12" style="14" bestFit="1" customWidth="1"/>
    <col min="3" max="3" width="5.21875" style="14" bestFit="1" customWidth="1"/>
    <col min="4" max="4" width="8.88671875" style="14"/>
    <col min="5" max="15" width="5.21875" style="14" bestFit="1" customWidth="1"/>
    <col min="16" max="16" width="10" style="14" bestFit="1" customWidth="1"/>
    <col min="17" max="17" width="6.44140625" style="14" bestFit="1" customWidth="1"/>
    <col min="18" max="18" width="5.21875" style="14" bestFit="1" customWidth="1"/>
    <col min="19" max="19" width="6.44140625" style="14" bestFit="1" customWidth="1"/>
    <col min="20" max="20" width="4.44140625" style="14" bestFit="1" customWidth="1"/>
    <col min="21" max="22" width="7.6640625" style="14" bestFit="1" customWidth="1"/>
    <col min="23" max="23" width="4.44140625" style="14" bestFit="1" customWidth="1"/>
    <col min="24" max="24" width="6.44140625" style="14" bestFit="1" customWidth="1"/>
    <col min="25" max="25" width="5.21875" style="14" bestFit="1" customWidth="1"/>
    <col min="26" max="26" width="6.44140625" style="14" bestFit="1" customWidth="1"/>
    <col min="27" max="27" width="4.44140625" style="14" bestFit="1" customWidth="1"/>
    <col min="28" max="28" width="5.21875" style="14" bestFit="1" customWidth="1"/>
    <col min="29" max="29" width="4.44140625" style="14" bestFit="1" customWidth="1"/>
    <col min="30" max="31" width="6.44140625" style="14" bestFit="1" customWidth="1"/>
    <col min="32" max="32" width="4.44140625" style="14" bestFit="1" customWidth="1"/>
    <col min="33" max="33" width="5.21875" style="14" bestFit="1" customWidth="1"/>
    <col min="34" max="34" width="4.44140625" style="14" bestFit="1" customWidth="1"/>
    <col min="35" max="35" width="6.44140625" style="14" bestFit="1" customWidth="1"/>
    <col min="36" max="36" width="5.21875" style="14" bestFit="1" customWidth="1"/>
    <col min="37" max="38" width="7.6640625" style="14" bestFit="1" customWidth="1"/>
    <col min="39" max="39" width="12.77734375" style="14" bestFit="1" customWidth="1"/>
    <col min="40" max="40" width="12.44140625" style="14" bestFit="1" customWidth="1"/>
    <col min="41" max="43" width="7.6640625" style="14" bestFit="1" customWidth="1"/>
    <col min="44" max="44" width="6.44140625" style="14" bestFit="1" customWidth="1"/>
    <col min="45" max="45" width="7.6640625" style="14" bestFit="1" customWidth="1"/>
    <col min="46" max="16384" width="8.88671875" style="14"/>
  </cols>
  <sheetData>
    <row r="1" spans="1:40" x14ac:dyDescent="0.3">
      <c r="A1" s="14" t="s">
        <v>0</v>
      </c>
      <c r="C1" s="14" t="s">
        <v>1</v>
      </c>
      <c r="E1" s="14" t="s">
        <v>23</v>
      </c>
      <c r="F1" s="14" t="s">
        <v>24</v>
      </c>
      <c r="G1" s="14" t="s">
        <v>25</v>
      </c>
      <c r="H1" s="14" t="s">
        <v>26</v>
      </c>
      <c r="I1" s="14" t="s">
        <v>27</v>
      </c>
      <c r="J1" s="14" t="s">
        <v>28</v>
      </c>
      <c r="K1" s="14" t="s">
        <v>29</v>
      </c>
      <c r="L1" s="14" t="s">
        <v>30</v>
      </c>
      <c r="M1" s="14" t="s">
        <v>31</v>
      </c>
      <c r="N1" s="14" t="s">
        <v>32</v>
      </c>
      <c r="O1" s="14" t="s">
        <v>22</v>
      </c>
      <c r="Q1" s="14" t="str">
        <f>E1</f>
        <v>X1</v>
      </c>
      <c r="R1" s="14" t="str">
        <f t="shared" ref="R1:R2" si="0">F1</f>
        <v>X2</v>
      </c>
      <c r="S1" s="14" t="str">
        <f t="shared" ref="S1:S2" si="1">G1</f>
        <v>X3</v>
      </c>
      <c r="T1" s="14" t="str">
        <f t="shared" ref="T1:T2" si="2">H1</f>
        <v>X4</v>
      </c>
      <c r="U1" s="14" t="str">
        <f t="shared" ref="U1:U2" si="3">I1</f>
        <v>X5</v>
      </c>
      <c r="V1" s="14" t="str">
        <f t="shared" ref="V1:V2" si="4">J1</f>
        <v>X6</v>
      </c>
      <c r="W1" s="14" t="str">
        <f t="shared" ref="W1:W2" si="5">K1</f>
        <v>X7</v>
      </c>
      <c r="X1" s="14" t="str">
        <f t="shared" ref="X1:X2" si="6">L1</f>
        <v>X8</v>
      </c>
      <c r="Y1" s="14" t="str">
        <f t="shared" ref="Y1:Y2" si="7">M1</f>
        <v>X9</v>
      </c>
      <c r="Z1" s="14" t="str">
        <f t="shared" ref="Z1:Z2" si="8">N1</f>
        <v>X10</v>
      </c>
      <c r="AA1" s="14" t="str">
        <f>Q1</f>
        <v>X1</v>
      </c>
      <c r="AB1" s="14" t="str">
        <f t="shared" ref="AB1:AB2" si="9">R1</f>
        <v>X2</v>
      </c>
      <c r="AC1" s="14" t="str">
        <f t="shared" ref="AC1:AC2" si="10">S1</f>
        <v>X3</v>
      </c>
      <c r="AD1" s="14" t="str">
        <f t="shared" ref="AD1:AD2" si="11">T1</f>
        <v>X4</v>
      </c>
      <c r="AE1" s="14" t="str">
        <f t="shared" ref="AE1:AE2" si="12">U1</f>
        <v>X5</v>
      </c>
      <c r="AF1" s="14" t="str">
        <f t="shared" ref="AF1:AF2" si="13">V1</f>
        <v>X6</v>
      </c>
      <c r="AG1" s="14" t="str">
        <f t="shared" ref="AG1:AG2" si="14">W1</f>
        <v>X7</v>
      </c>
      <c r="AH1" s="14" t="str">
        <f t="shared" ref="AH1:AH2" si="15">X1</f>
        <v>X8</v>
      </c>
      <c r="AI1" s="14" t="str">
        <f t="shared" ref="AI1:AI2" si="16">Y1</f>
        <v>X9</v>
      </c>
      <c r="AJ1" s="14" t="str">
        <f t="shared" ref="AJ1:AJ2" si="17">Z1</f>
        <v>X10</v>
      </c>
      <c r="AK1" s="14" t="str">
        <f>O1</f>
        <v>Y</v>
      </c>
      <c r="AL1" s="13">
        <f>CORREL(AK3:AK57,AL3:AL57)</f>
        <v>0.99999989605728268</v>
      </c>
    </row>
    <row r="2" spans="1:40" x14ac:dyDescent="0.3">
      <c r="A2" s="14" t="s">
        <v>2</v>
      </c>
      <c r="B2" s="14" t="s">
        <v>10</v>
      </c>
      <c r="C2" s="14">
        <v>1</v>
      </c>
      <c r="E2" s="14" t="s">
        <v>21</v>
      </c>
      <c r="F2" s="14" t="s">
        <v>20</v>
      </c>
      <c r="G2" s="14" t="s">
        <v>13</v>
      </c>
      <c r="H2" s="14" t="s">
        <v>14</v>
      </c>
      <c r="I2" s="14" t="s">
        <v>15</v>
      </c>
      <c r="J2" s="14" t="s">
        <v>16</v>
      </c>
      <c r="K2" s="14" t="s">
        <v>17</v>
      </c>
      <c r="L2" s="14" t="s">
        <v>18</v>
      </c>
      <c r="M2" s="14" t="s">
        <v>12</v>
      </c>
      <c r="N2" s="14" t="s">
        <v>11</v>
      </c>
      <c r="O2" s="14" t="s">
        <v>19</v>
      </c>
      <c r="Q2" s="14" t="str">
        <f t="shared" ref="Q2" si="18">E2</f>
        <v>t-9</v>
      </c>
      <c r="R2" s="14" t="str">
        <f t="shared" si="0"/>
        <v>t-8</v>
      </c>
      <c r="S2" s="14" t="str">
        <f t="shared" si="1"/>
        <v>t-7</v>
      </c>
      <c r="T2" s="14" t="str">
        <f t="shared" si="2"/>
        <v>t-6</v>
      </c>
      <c r="U2" s="14" t="str">
        <f t="shared" si="3"/>
        <v>t-5</v>
      </c>
      <c r="V2" s="14" t="str">
        <f t="shared" si="4"/>
        <v>t-4</v>
      </c>
      <c r="W2" s="14" t="str">
        <f t="shared" si="5"/>
        <v>t-3</v>
      </c>
      <c r="X2" s="14" t="str">
        <f t="shared" si="6"/>
        <v>t-2</v>
      </c>
      <c r="Y2" s="14" t="str">
        <f t="shared" si="7"/>
        <v>t-1</v>
      </c>
      <c r="Z2" s="14" t="str">
        <f t="shared" si="8"/>
        <v>t0</v>
      </c>
      <c r="AA2" s="14" t="str">
        <f t="shared" ref="AA2" si="19">Q2</f>
        <v>t-9</v>
      </c>
      <c r="AB2" s="14" t="str">
        <f t="shared" si="9"/>
        <v>t-8</v>
      </c>
      <c r="AC2" s="14" t="str">
        <f t="shared" si="10"/>
        <v>t-7</v>
      </c>
      <c r="AD2" s="14" t="str">
        <f t="shared" si="11"/>
        <v>t-6</v>
      </c>
      <c r="AE2" s="14" t="str">
        <f t="shared" si="12"/>
        <v>t-5</v>
      </c>
      <c r="AF2" s="14" t="str">
        <f t="shared" si="13"/>
        <v>t-4</v>
      </c>
      <c r="AG2" s="14" t="str">
        <f t="shared" si="14"/>
        <v>t-3</v>
      </c>
      <c r="AH2" s="14" t="str">
        <f t="shared" si="15"/>
        <v>t-2</v>
      </c>
      <c r="AI2" s="14" t="str">
        <f t="shared" si="16"/>
        <v>t-1</v>
      </c>
      <c r="AJ2" s="14" t="str">
        <f t="shared" si="17"/>
        <v>t0</v>
      </c>
      <c r="AK2" s="14" t="str">
        <f>O2</f>
        <v>t+1</v>
      </c>
      <c r="AL2" s="14" t="str">
        <f>modell!V178</f>
        <v>Becslés</v>
      </c>
      <c r="AM2" s="14" t="s">
        <v>304</v>
      </c>
      <c r="AN2" s="14" t="s">
        <v>305</v>
      </c>
    </row>
    <row r="3" spans="1:40" x14ac:dyDescent="0.3">
      <c r="A3" s="14">
        <v>44774</v>
      </c>
      <c r="B3" s="12">
        <f>A3</f>
        <v>44774</v>
      </c>
      <c r="C3" s="14">
        <v>403.28</v>
      </c>
      <c r="E3" s="14">
        <f>C3</f>
        <v>403.28</v>
      </c>
      <c r="F3" s="14">
        <f>C4</f>
        <v>397.93</v>
      </c>
      <c r="G3" s="14">
        <f>C5</f>
        <v>396.01</v>
      </c>
      <c r="H3" s="14">
        <f>C6</f>
        <v>396.49</v>
      </c>
      <c r="I3" s="14">
        <f>C7</f>
        <v>394.82</v>
      </c>
      <c r="J3" s="14">
        <f>C8</f>
        <v>392.66</v>
      </c>
      <c r="K3" s="14">
        <f>C9</f>
        <v>395.02</v>
      </c>
      <c r="L3" s="14">
        <f>C10</f>
        <v>401.29</v>
      </c>
      <c r="M3" s="14">
        <f>C11</f>
        <v>394.59</v>
      </c>
      <c r="N3" s="14">
        <f>C12</f>
        <v>393.04</v>
      </c>
      <c r="O3" s="14">
        <f>C13</f>
        <v>397.33</v>
      </c>
      <c r="Q3" s="14">
        <f>RANK(E3,E$3:E$57,0)</f>
        <v>34</v>
      </c>
      <c r="R3" s="14">
        <f t="shared" ref="R3:Z3" si="20">RANK(F3,F$3:F$57,0)</f>
        <v>43</v>
      </c>
      <c r="S3" s="14">
        <f t="shared" si="20"/>
        <v>48</v>
      </c>
      <c r="T3" s="14">
        <f t="shared" si="20"/>
        <v>47</v>
      </c>
      <c r="U3" s="14">
        <f t="shared" si="20"/>
        <v>52</v>
      </c>
      <c r="V3" s="14">
        <f t="shared" si="20"/>
        <v>55</v>
      </c>
      <c r="W3" s="14">
        <f t="shared" si="20"/>
        <v>53</v>
      </c>
      <c r="X3" s="14">
        <f t="shared" si="20"/>
        <v>44</v>
      </c>
      <c r="Y3" s="14">
        <f t="shared" si="20"/>
        <v>54</v>
      </c>
      <c r="Z3" s="14">
        <f t="shared" si="20"/>
        <v>55</v>
      </c>
      <c r="AA3" s="14">
        <f>MAX($Q$3:$Z$57)+1-Q3</f>
        <v>22</v>
      </c>
      <c r="AB3" s="14">
        <f t="shared" ref="AB3:AJ18" si="21">MAX($Q$3:$Z$57)+1-R3</f>
        <v>13</v>
      </c>
      <c r="AC3" s="14">
        <f t="shared" si="21"/>
        <v>8</v>
      </c>
      <c r="AD3" s="14">
        <f t="shared" si="21"/>
        <v>9</v>
      </c>
      <c r="AE3" s="14">
        <f t="shared" si="21"/>
        <v>4</v>
      </c>
      <c r="AF3" s="14">
        <f t="shared" si="21"/>
        <v>1</v>
      </c>
      <c r="AG3" s="14">
        <f t="shared" si="21"/>
        <v>3</v>
      </c>
      <c r="AH3" s="14">
        <f t="shared" si="21"/>
        <v>12</v>
      </c>
      <c r="AI3" s="14">
        <f t="shared" si="21"/>
        <v>2</v>
      </c>
      <c r="AJ3" s="14">
        <f t="shared" si="21"/>
        <v>1</v>
      </c>
      <c r="AK3" s="14">
        <f>INT(O3*100)</f>
        <v>39733</v>
      </c>
      <c r="AL3" s="14">
        <f>modell!V179</f>
        <v>39733</v>
      </c>
      <c r="AM3" s="14">
        <f>SUM(modell!B179:K179)</f>
        <v>0</v>
      </c>
      <c r="AN3" s="14">
        <f>SUM(modell!L179:U179)</f>
        <v>39733</v>
      </c>
    </row>
    <row r="4" spans="1:40" x14ac:dyDescent="0.3">
      <c r="A4" s="14">
        <v>44775</v>
      </c>
      <c r="B4" s="12">
        <f t="shared" ref="B4:B67" si="22">A4</f>
        <v>44775</v>
      </c>
      <c r="C4" s="14">
        <v>397.93</v>
      </c>
      <c r="E4" s="14">
        <f t="shared" ref="E4:N19" si="23">F3</f>
        <v>397.93</v>
      </c>
      <c r="F4" s="14">
        <f t="shared" si="23"/>
        <v>396.01</v>
      </c>
      <c r="G4" s="14">
        <f t="shared" si="23"/>
        <v>396.49</v>
      </c>
      <c r="H4" s="14">
        <f t="shared" si="23"/>
        <v>394.82</v>
      </c>
      <c r="I4" s="14">
        <f t="shared" si="23"/>
        <v>392.66</v>
      </c>
      <c r="J4" s="14">
        <f t="shared" si="23"/>
        <v>395.02</v>
      </c>
      <c r="K4" s="14">
        <f t="shared" si="23"/>
        <v>401.29</v>
      </c>
      <c r="L4" s="14">
        <f t="shared" si="23"/>
        <v>394.59</v>
      </c>
      <c r="M4" s="14">
        <f t="shared" si="23"/>
        <v>393.04</v>
      </c>
      <c r="N4" s="14">
        <f>O3</f>
        <v>397.33</v>
      </c>
      <c r="O4" s="14">
        <f t="shared" ref="O4:O57" si="24">C14</f>
        <v>404.01</v>
      </c>
      <c r="Q4" s="14">
        <f t="shared" ref="Q4:Q57" si="25">RANK(E4,E$3:E$57,0)</f>
        <v>43</v>
      </c>
      <c r="R4" s="14">
        <f t="shared" ref="R4:R57" si="26">RANK(F4,F$3:F$57,0)</f>
        <v>48</v>
      </c>
      <c r="S4" s="14">
        <f t="shared" ref="S4:S57" si="27">RANK(G4,G$3:G$57,0)</f>
        <v>46</v>
      </c>
      <c r="T4" s="14">
        <f t="shared" ref="T4:T57" si="28">RANK(H4,H$3:H$57,0)</f>
        <v>52</v>
      </c>
      <c r="U4" s="14">
        <f t="shared" ref="U4:U57" si="29">RANK(I4,I$3:I$57,0)</f>
        <v>55</v>
      </c>
      <c r="V4" s="14">
        <f t="shared" ref="V4:V57" si="30">RANK(J4,J$3:J$57,0)</f>
        <v>52</v>
      </c>
      <c r="W4" s="14">
        <f t="shared" ref="W4:W57" si="31">RANK(K4,K$3:K$57,0)</f>
        <v>43</v>
      </c>
      <c r="X4" s="14">
        <f t="shared" ref="X4:X57" si="32">RANK(L4,L$3:L$57,0)</f>
        <v>54</v>
      </c>
      <c r="Y4" s="14">
        <f t="shared" ref="Y4:Y57" si="33">RANK(M4,M$3:M$57,0)</f>
        <v>55</v>
      </c>
      <c r="Z4" s="14">
        <f t="shared" ref="Z4:Z57" si="34">RANK(N4,N$3:N$57,0)</f>
        <v>51</v>
      </c>
      <c r="AA4" s="14">
        <f t="shared" ref="AA4:AA58" si="35">MAX($Q$3:$Z$57)+1-Q4</f>
        <v>13</v>
      </c>
      <c r="AB4" s="14">
        <f t="shared" si="21"/>
        <v>8</v>
      </c>
      <c r="AC4" s="14">
        <f t="shared" si="21"/>
        <v>10</v>
      </c>
      <c r="AD4" s="14">
        <f t="shared" si="21"/>
        <v>4</v>
      </c>
      <c r="AE4" s="14">
        <f t="shared" si="21"/>
        <v>1</v>
      </c>
      <c r="AF4" s="14">
        <f t="shared" si="21"/>
        <v>4</v>
      </c>
      <c r="AG4" s="14">
        <f t="shared" si="21"/>
        <v>13</v>
      </c>
      <c r="AH4" s="14">
        <f t="shared" si="21"/>
        <v>2</v>
      </c>
      <c r="AI4" s="14">
        <f t="shared" si="21"/>
        <v>1</v>
      </c>
      <c r="AJ4" s="14">
        <f t="shared" si="21"/>
        <v>5</v>
      </c>
      <c r="AK4" s="14">
        <f t="shared" ref="AK4:AK57" si="36">INT(O4*100)</f>
        <v>40401</v>
      </c>
      <c r="AL4" s="14">
        <f>modell!V180</f>
        <v>40401.5</v>
      </c>
      <c r="AM4" s="14">
        <f>SUM(modell!B180:K180)</f>
        <v>0</v>
      </c>
      <c r="AN4" s="14">
        <f>SUM(modell!L180:U180)</f>
        <v>40401.5</v>
      </c>
    </row>
    <row r="5" spans="1:40" x14ac:dyDescent="0.3">
      <c r="A5" s="14">
        <v>44776</v>
      </c>
      <c r="B5" s="12">
        <f t="shared" si="22"/>
        <v>44776</v>
      </c>
      <c r="C5" s="14">
        <v>396.01</v>
      </c>
      <c r="E5" s="14">
        <f t="shared" si="23"/>
        <v>396.01</v>
      </c>
      <c r="F5" s="14">
        <f t="shared" si="23"/>
        <v>396.49</v>
      </c>
      <c r="G5" s="14">
        <f t="shared" si="23"/>
        <v>394.82</v>
      </c>
      <c r="H5" s="14">
        <f t="shared" si="23"/>
        <v>392.66</v>
      </c>
      <c r="I5" s="14">
        <f t="shared" si="23"/>
        <v>395.02</v>
      </c>
      <c r="J5" s="14">
        <f t="shared" si="23"/>
        <v>401.29</v>
      </c>
      <c r="K5" s="14">
        <f t="shared" si="23"/>
        <v>394.59</v>
      </c>
      <c r="L5" s="14">
        <f t="shared" si="23"/>
        <v>393.04</v>
      </c>
      <c r="M5" s="14">
        <f t="shared" si="23"/>
        <v>397.33</v>
      </c>
      <c r="N5" s="14">
        <f t="shared" si="23"/>
        <v>404.01</v>
      </c>
      <c r="O5" s="14">
        <f t="shared" si="24"/>
        <v>406.92</v>
      </c>
      <c r="Q5" s="14">
        <f t="shared" si="25"/>
        <v>48</v>
      </c>
      <c r="R5" s="14">
        <f t="shared" si="26"/>
        <v>46</v>
      </c>
      <c r="S5" s="14">
        <f t="shared" si="27"/>
        <v>52</v>
      </c>
      <c r="T5" s="14">
        <f t="shared" si="28"/>
        <v>55</v>
      </c>
      <c r="U5" s="14">
        <f t="shared" si="29"/>
        <v>51</v>
      </c>
      <c r="V5" s="14">
        <f t="shared" si="30"/>
        <v>42</v>
      </c>
      <c r="W5" s="14">
        <f t="shared" si="31"/>
        <v>54</v>
      </c>
      <c r="X5" s="14">
        <f t="shared" si="32"/>
        <v>55</v>
      </c>
      <c r="Y5" s="14">
        <f t="shared" si="33"/>
        <v>50</v>
      </c>
      <c r="Z5" s="14">
        <f t="shared" si="34"/>
        <v>40</v>
      </c>
      <c r="AA5" s="14">
        <f t="shared" si="35"/>
        <v>8</v>
      </c>
      <c r="AB5" s="14">
        <f t="shared" si="21"/>
        <v>10</v>
      </c>
      <c r="AC5" s="14">
        <f t="shared" si="21"/>
        <v>4</v>
      </c>
      <c r="AD5" s="14">
        <f t="shared" si="21"/>
        <v>1</v>
      </c>
      <c r="AE5" s="14">
        <f t="shared" si="21"/>
        <v>5</v>
      </c>
      <c r="AF5" s="14">
        <f t="shared" si="21"/>
        <v>14</v>
      </c>
      <c r="AG5" s="14">
        <f t="shared" si="21"/>
        <v>2</v>
      </c>
      <c r="AH5" s="14">
        <f t="shared" si="21"/>
        <v>1</v>
      </c>
      <c r="AI5" s="14">
        <f t="shared" si="21"/>
        <v>6</v>
      </c>
      <c r="AJ5" s="14">
        <f t="shared" si="21"/>
        <v>16</v>
      </c>
      <c r="AK5" s="14">
        <f t="shared" si="36"/>
        <v>40692</v>
      </c>
      <c r="AL5" s="14">
        <f>modell!V181</f>
        <v>40692.5</v>
      </c>
      <c r="AM5" s="14">
        <f>SUM(modell!B181:K181)</f>
        <v>276</v>
      </c>
      <c r="AN5" s="14">
        <f>SUM(modell!L181:U181)</f>
        <v>40416.5</v>
      </c>
    </row>
    <row r="6" spans="1:40" x14ac:dyDescent="0.3">
      <c r="A6" s="14">
        <v>44777</v>
      </c>
      <c r="B6" s="12">
        <f t="shared" si="22"/>
        <v>44777</v>
      </c>
      <c r="C6" s="14">
        <v>396.49</v>
      </c>
      <c r="E6" s="14">
        <f t="shared" si="23"/>
        <v>396.49</v>
      </c>
      <c r="F6" s="14">
        <f t="shared" si="23"/>
        <v>394.82</v>
      </c>
      <c r="G6" s="14">
        <f t="shared" si="23"/>
        <v>392.66</v>
      </c>
      <c r="H6" s="14">
        <f t="shared" si="23"/>
        <v>395.02</v>
      </c>
      <c r="I6" s="14">
        <f t="shared" si="23"/>
        <v>401.29</v>
      </c>
      <c r="J6" s="14">
        <f t="shared" si="23"/>
        <v>394.59</v>
      </c>
      <c r="K6" s="14">
        <f t="shared" si="23"/>
        <v>393.04</v>
      </c>
      <c r="L6" s="14">
        <f t="shared" si="23"/>
        <v>397.33</v>
      </c>
      <c r="M6" s="14">
        <f t="shared" si="23"/>
        <v>404.01</v>
      </c>
      <c r="N6" s="14">
        <f t="shared" si="23"/>
        <v>406.92</v>
      </c>
      <c r="O6" s="14">
        <f t="shared" si="24"/>
        <v>405.05</v>
      </c>
      <c r="Q6" s="14">
        <f t="shared" si="25"/>
        <v>46</v>
      </c>
      <c r="R6" s="14">
        <f t="shared" si="26"/>
        <v>52</v>
      </c>
      <c r="S6" s="14">
        <f t="shared" si="27"/>
        <v>55</v>
      </c>
      <c r="T6" s="14">
        <f t="shared" si="28"/>
        <v>51</v>
      </c>
      <c r="U6" s="14">
        <f t="shared" si="29"/>
        <v>41</v>
      </c>
      <c r="V6" s="14">
        <f t="shared" si="30"/>
        <v>53</v>
      </c>
      <c r="W6" s="14">
        <f t="shared" si="31"/>
        <v>55</v>
      </c>
      <c r="X6" s="14">
        <f t="shared" si="32"/>
        <v>50</v>
      </c>
      <c r="Y6" s="14">
        <f t="shared" si="33"/>
        <v>39</v>
      </c>
      <c r="Z6" s="14">
        <f t="shared" si="34"/>
        <v>30</v>
      </c>
      <c r="AA6" s="14">
        <f t="shared" si="35"/>
        <v>10</v>
      </c>
      <c r="AB6" s="14">
        <f t="shared" si="21"/>
        <v>4</v>
      </c>
      <c r="AC6" s="14">
        <f t="shared" si="21"/>
        <v>1</v>
      </c>
      <c r="AD6" s="14">
        <f t="shared" si="21"/>
        <v>5</v>
      </c>
      <c r="AE6" s="14">
        <f t="shared" si="21"/>
        <v>15</v>
      </c>
      <c r="AF6" s="14">
        <f t="shared" si="21"/>
        <v>3</v>
      </c>
      <c r="AG6" s="14">
        <f t="shared" si="21"/>
        <v>1</v>
      </c>
      <c r="AH6" s="14">
        <f t="shared" si="21"/>
        <v>6</v>
      </c>
      <c r="AI6" s="14">
        <f t="shared" si="21"/>
        <v>17</v>
      </c>
      <c r="AJ6" s="14">
        <f t="shared" si="21"/>
        <v>26</v>
      </c>
      <c r="AK6" s="14">
        <f t="shared" si="36"/>
        <v>40505</v>
      </c>
      <c r="AL6" s="14">
        <f>modell!V182</f>
        <v>40505.5</v>
      </c>
      <c r="AM6" s="14">
        <f>SUM(modell!B182:K182)</f>
        <v>492</v>
      </c>
      <c r="AN6" s="14">
        <f>SUM(modell!L182:U182)</f>
        <v>40013.5</v>
      </c>
    </row>
    <row r="7" spans="1:40" x14ac:dyDescent="0.3">
      <c r="A7" s="14">
        <v>44778</v>
      </c>
      <c r="B7" s="12">
        <f t="shared" si="22"/>
        <v>44778</v>
      </c>
      <c r="C7" s="14">
        <v>394.82</v>
      </c>
      <c r="E7" s="14">
        <f t="shared" si="23"/>
        <v>394.82</v>
      </c>
      <c r="F7" s="14">
        <f t="shared" si="23"/>
        <v>392.66</v>
      </c>
      <c r="G7" s="14">
        <f t="shared" si="23"/>
        <v>395.02</v>
      </c>
      <c r="H7" s="14">
        <f t="shared" si="23"/>
        <v>401.29</v>
      </c>
      <c r="I7" s="14">
        <f t="shared" si="23"/>
        <v>394.59</v>
      </c>
      <c r="J7" s="14">
        <f t="shared" si="23"/>
        <v>393.04</v>
      </c>
      <c r="K7" s="14">
        <f t="shared" si="23"/>
        <v>397.33</v>
      </c>
      <c r="L7" s="14">
        <f t="shared" si="23"/>
        <v>404.01</v>
      </c>
      <c r="M7" s="14">
        <f t="shared" si="23"/>
        <v>406.92</v>
      </c>
      <c r="N7" s="14">
        <f t="shared" si="23"/>
        <v>405.05</v>
      </c>
      <c r="O7" s="14">
        <f t="shared" si="24"/>
        <v>406.85</v>
      </c>
      <c r="Q7" s="14">
        <f t="shared" si="25"/>
        <v>52</v>
      </c>
      <c r="R7" s="14">
        <f t="shared" si="26"/>
        <v>55</v>
      </c>
      <c r="S7" s="14">
        <f t="shared" si="27"/>
        <v>51</v>
      </c>
      <c r="T7" s="14">
        <f t="shared" si="28"/>
        <v>40</v>
      </c>
      <c r="U7" s="14">
        <f t="shared" si="29"/>
        <v>53</v>
      </c>
      <c r="V7" s="14">
        <f t="shared" si="30"/>
        <v>54</v>
      </c>
      <c r="W7" s="14">
        <f t="shared" si="31"/>
        <v>49</v>
      </c>
      <c r="X7" s="14">
        <f t="shared" si="32"/>
        <v>38</v>
      </c>
      <c r="Y7" s="14">
        <f t="shared" si="33"/>
        <v>29</v>
      </c>
      <c r="Z7" s="14">
        <f t="shared" si="34"/>
        <v>39</v>
      </c>
      <c r="AA7" s="14">
        <f t="shared" si="35"/>
        <v>4</v>
      </c>
      <c r="AB7" s="14">
        <f t="shared" si="21"/>
        <v>1</v>
      </c>
      <c r="AC7" s="14">
        <f t="shared" si="21"/>
        <v>5</v>
      </c>
      <c r="AD7" s="14">
        <f t="shared" si="21"/>
        <v>16</v>
      </c>
      <c r="AE7" s="14">
        <f t="shared" si="21"/>
        <v>3</v>
      </c>
      <c r="AF7" s="14">
        <f t="shared" si="21"/>
        <v>2</v>
      </c>
      <c r="AG7" s="14">
        <f t="shared" si="21"/>
        <v>7</v>
      </c>
      <c r="AH7" s="14">
        <f t="shared" si="21"/>
        <v>18</v>
      </c>
      <c r="AI7" s="14">
        <f t="shared" si="21"/>
        <v>27</v>
      </c>
      <c r="AJ7" s="14">
        <f t="shared" si="21"/>
        <v>17</v>
      </c>
      <c r="AK7" s="14">
        <f t="shared" si="36"/>
        <v>40685</v>
      </c>
      <c r="AL7" s="14">
        <f>modell!V183</f>
        <v>40685.5</v>
      </c>
      <c r="AM7" s="14">
        <f>SUM(modell!B183:K183)</f>
        <v>160.5</v>
      </c>
      <c r="AN7" s="14">
        <f>SUM(modell!L183:U183)</f>
        <v>40525</v>
      </c>
    </row>
    <row r="8" spans="1:40" x14ac:dyDescent="0.3">
      <c r="A8" s="14">
        <v>44781</v>
      </c>
      <c r="B8" s="12">
        <f t="shared" si="22"/>
        <v>44781</v>
      </c>
      <c r="C8" s="14">
        <v>392.66</v>
      </c>
      <c r="E8" s="14">
        <f t="shared" si="23"/>
        <v>392.66</v>
      </c>
      <c r="F8" s="14">
        <f t="shared" si="23"/>
        <v>395.02</v>
      </c>
      <c r="G8" s="14">
        <f t="shared" si="23"/>
        <v>401.29</v>
      </c>
      <c r="H8" s="14">
        <f t="shared" si="23"/>
        <v>394.59</v>
      </c>
      <c r="I8" s="14">
        <f t="shared" si="23"/>
        <v>393.04</v>
      </c>
      <c r="J8" s="14">
        <f t="shared" si="23"/>
        <v>397.33</v>
      </c>
      <c r="K8" s="14">
        <f t="shared" si="23"/>
        <v>404.01</v>
      </c>
      <c r="L8" s="14">
        <f t="shared" si="23"/>
        <v>406.92</v>
      </c>
      <c r="M8" s="14">
        <f t="shared" si="23"/>
        <v>405.05</v>
      </c>
      <c r="N8" s="14">
        <f t="shared" si="23"/>
        <v>406.85</v>
      </c>
      <c r="O8" s="14">
        <f t="shared" si="24"/>
        <v>405.83</v>
      </c>
      <c r="Q8" s="14">
        <f t="shared" si="25"/>
        <v>55</v>
      </c>
      <c r="R8" s="14">
        <f t="shared" si="26"/>
        <v>51</v>
      </c>
      <c r="S8" s="14">
        <f t="shared" si="27"/>
        <v>39</v>
      </c>
      <c r="T8" s="14">
        <f t="shared" si="28"/>
        <v>53</v>
      </c>
      <c r="U8" s="14">
        <f t="shared" si="29"/>
        <v>54</v>
      </c>
      <c r="V8" s="14">
        <f t="shared" si="30"/>
        <v>48</v>
      </c>
      <c r="W8" s="14">
        <f t="shared" si="31"/>
        <v>37</v>
      </c>
      <c r="X8" s="14">
        <f t="shared" si="32"/>
        <v>28</v>
      </c>
      <c r="Y8" s="14">
        <f t="shared" si="33"/>
        <v>38</v>
      </c>
      <c r="Z8" s="14">
        <f t="shared" si="34"/>
        <v>31</v>
      </c>
      <c r="AA8" s="14">
        <f t="shared" si="35"/>
        <v>1</v>
      </c>
      <c r="AB8" s="14">
        <f t="shared" si="21"/>
        <v>5</v>
      </c>
      <c r="AC8" s="14">
        <f t="shared" si="21"/>
        <v>17</v>
      </c>
      <c r="AD8" s="14">
        <f t="shared" si="21"/>
        <v>3</v>
      </c>
      <c r="AE8" s="14">
        <f t="shared" si="21"/>
        <v>2</v>
      </c>
      <c r="AF8" s="14">
        <f t="shared" si="21"/>
        <v>8</v>
      </c>
      <c r="AG8" s="14">
        <f t="shared" si="21"/>
        <v>19</v>
      </c>
      <c r="AH8" s="14">
        <f t="shared" si="21"/>
        <v>28</v>
      </c>
      <c r="AI8" s="14">
        <f t="shared" si="21"/>
        <v>18</v>
      </c>
      <c r="AJ8" s="14">
        <f t="shared" si="21"/>
        <v>25</v>
      </c>
      <c r="AK8" s="14">
        <f t="shared" si="36"/>
        <v>40583</v>
      </c>
      <c r="AL8" s="14">
        <f>modell!V184</f>
        <v>40583</v>
      </c>
      <c r="AM8" s="14">
        <f>SUM(modell!B184:K184)</f>
        <v>271</v>
      </c>
      <c r="AN8" s="14">
        <f>SUM(modell!L184:U184)</f>
        <v>40312</v>
      </c>
    </row>
    <row r="9" spans="1:40" x14ac:dyDescent="0.3">
      <c r="A9" s="14">
        <v>44782</v>
      </c>
      <c r="B9" s="12">
        <f t="shared" si="22"/>
        <v>44782</v>
      </c>
      <c r="C9" s="14">
        <v>395.02</v>
      </c>
      <c r="E9" s="14">
        <f t="shared" si="23"/>
        <v>395.02</v>
      </c>
      <c r="F9" s="14">
        <f t="shared" si="23"/>
        <v>401.29</v>
      </c>
      <c r="G9" s="14">
        <f t="shared" si="23"/>
        <v>394.59</v>
      </c>
      <c r="H9" s="14">
        <f t="shared" si="23"/>
        <v>393.04</v>
      </c>
      <c r="I9" s="14">
        <f t="shared" si="23"/>
        <v>397.33</v>
      </c>
      <c r="J9" s="14">
        <f t="shared" si="23"/>
        <v>404.01</v>
      </c>
      <c r="K9" s="14">
        <f t="shared" si="23"/>
        <v>406.92</v>
      </c>
      <c r="L9" s="14">
        <f t="shared" si="23"/>
        <v>405.05</v>
      </c>
      <c r="M9" s="14">
        <f t="shared" si="23"/>
        <v>406.85</v>
      </c>
      <c r="N9" s="14">
        <f t="shared" si="23"/>
        <v>405.83</v>
      </c>
      <c r="O9" s="14">
        <f t="shared" si="24"/>
        <v>410.88</v>
      </c>
      <c r="Q9" s="14">
        <f t="shared" si="25"/>
        <v>51</v>
      </c>
      <c r="R9" s="14">
        <f t="shared" si="26"/>
        <v>38</v>
      </c>
      <c r="S9" s="14">
        <f t="shared" si="27"/>
        <v>53</v>
      </c>
      <c r="T9" s="14">
        <f t="shared" si="28"/>
        <v>54</v>
      </c>
      <c r="U9" s="14">
        <f t="shared" si="29"/>
        <v>47</v>
      </c>
      <c r="V9" s="14">
        <f t="shared" si="30"/>
        <v>36</v>
      </c>
      <c r="W9" s="14">
        <f t="shared" si="31"/>
        <v>27</v>
      </c>
      <c r="X9" s="14">
        <f t="shared" si="32"/>
        <v>37</v>
      </c>
      <c r="Y9" s="14">
        <f t="shared" si="33"/>
        <v>30</v>
      </c>
      <c r="Z9" s="14">
        <f t="shared" si="34"/>
        <v>35</v>
      </c>
      <c r="AA9" s="14">
        <f t="shared" si="35"/>
        <v>5</v>
      </c>
      <c r="AB9" s="14">
        <f t="shared" si="21"/>
        <v>18</v>
      </c>
      <c r="AC9" s="14">
        <f t="shared" si="21"/>
        <v>3</v>
      </c>
      <c r="AD9" s="14">
        <f t="shared" si="21"/>
        <v>2</v>
      </c>
      <c r="AE9" s="14">
        <f t="shared" si="21"/>
        <v>9</v>
      </c>
      <c r="AF9" s="14">
        <f t="shared" si="21"/>
        <v>20</v>
      </c>
      <c r="AG9" s="14">
        <f t="shared" si="21"/>
        <v>29</v>
      </c>
      <c r="AH9" s="14">
        <f t="shared" si="21"/>
        <v>19</v>
      </c>
      <c r="AI9" s="14">
        <f t="shared" si="21"/>
        <v>26</v>
      </c>
      <c r="AJ9" s="14">
        <f t="shared" si="21"/>
        <v>21</v>
      </c>
      <c r="AK9" s="14">
        <f t="shared" si="36"/>
        <v>41088</v>
      </c>
      <c r="AL9" s="14">
        <f>modell!V185</f>
        <v>41088</v>
      </c>
      <c r="AM9" s="14">
        <f>SUM(modell!B185:K185)</f>
        <v>2139</v>
      </c>
      <c r="AN9" s="14">
        <f>SUM(modell!L185:U185)</f>
        <v>38949</v>
      </c>
    </row>
    <row r="10" spans="1:40" x14ac:dyDescent="0.3">
      <c r="A10" s="14">
        <v>44783</v>
      </c>
      <c r="B10" s="12">
        <f t="shared" si="22"/>
        <v>44783</v>
      </c>
      <c r="C10" s="14">
        <v>401.29</v>
      </c>
      <c r="E10" s="14">
        <f t="shared" si="23"/>
        <v>401.29</v>
      </c>
      <c r="F10" s="14">
        <f t="shared" si="23"/>
        <v>394.59</v>
      </c>
      <c r="G10" s="14">
        <f t="shared" si="23"/>
        <v>393.04</v>
      </c>
      <c r="H10" s="14">
        <f t="shared" si="23"/>
        <v>397.33</v>
      </c>
      <c r="I10" s="14">
        <f t="shared" si="23"/>
        <v>404.01</v>
      </c>
      <c r="J10" s="14">
        <f t="shared" si="23"/>
        <v>406.92</v>
      </c>
      <c r="K10" s="14">
        <f t="shared" si="23"/>
        <v>405.05</v>
      </c>
      <c r="L10" s="14">
        <f t="shared" si="23"/>
        <v>406.85</v>
      </c>
      <c r="M10" s="14">
        <f t="shared" si="23"/>
        <v>405.83</v>
      </c>
      <c r="N10" s="14">
        <f t="shared" si="23"/>
        <v>410.88</v>
      </c>
      <c r="O10" s="14">
        <f t="shared" si="24"/>
        <v>411.24</v>
      </c>
      <c r="Q10" s="14">
        <f t="shared" si="25"/>
        <v>38</v>
      </c>
      <c r="R10" s="14">
        <f t="shared" si="26"/>
        <v>53</v>
      </c>
      <c r="S10" s="14">
        <f t="shared" si="27"/>
        <v>54</v>
      </c>
      <c r="T10" s="14">
        <f t="shared" si="28"/>
        <v>46</v>
      </c>
      <c r="U10" s="14">
        <f t="shared" si="29"/>
        <v>35</v>
      </c>
      <c r="V10" s="14">
        <f t="shared" si="30"/>
        <v>26</v>
      </c>
      <c r="W10" s="14">
        <f t="shared" si="31"/>
        <v>36</v>
      </c>
      <c r="X10" s="14">
        <f t="shared" si="32"/>
        <v>29</v>
      </c>
      <c r="Y10" s="14">
        <f t="shared" si="33"/>
        <v>34</v>
      </c>
      <c r="Z10" s="14">
        <f t="shared" si="34"/>
        <v>22</v>
      </c>
      <c r="AA10" s="14">
        <f t="shared" si="35"/>
        <v>18</v>
      </c>
      <c r="AB10" s="14">
        <f t="shared" si="21"/>
        <v>3</v>
      </c>
      <c r="AC10" s="14">
        <f t="shared" si="21"/>
        <v>2</v>
      </c>
      <c r="AD10" s="14">
        <f t="shared" si="21"/>
        <v>10</v>
      </c>
      <c r="AE10" s="14">
        <f t="shared" si="21"/>
        <v>21</v>
      </c>
      <c r="AF10" s="14">
        <f t="shared" si="21"/>
        <v>30</v>
      </c>
      <c r="AG10" s="14">
        <f t="shared" si="21"/>
        <v>20</v>
      </c>
      <c r="AH10" s="14">
        <f t="shared" si="21"/>
        <v>27</v>
      </c>
      <c r="AI10" s="14">
        <f t="shared" si="21"/>
        <v>22</v>
      </c>
      <c r="AJ10" s="14">
        <f t="shared" si="21"/>
        <v>34</v>
      </c>
      <c r="AK10" s="14">
        <f t="shared" si="36"/>
        <v>41124</v>
      </c>
      <c r="AL10" s="14">
        <f>modell!V186</f>
        <v>41125</v>
      </c>
      <c r="AM10" s="14">
        <f>SUM(modell!B186:K186)</f>
        <v>8514.5</v>
      </c>
      <c r="AN10" s="14">
        <f>SUM(modell!L186:U186)</f>
        <v>32610.5</v>
      </c>
    </row>
    <row r="11" spans="1:40" x14ac:dyDescent="0.3">
      <c r="A11" s="14">
        <v>44784</v>
      </c>
      <c r="B11" s="12">
        <f t="shared" si="22"/>
        <v>44784</v>
      </c>
      <c r="C11" s="14">
        <v>394.59</v>
      </c>
      <c r="E11" s="14">
        <f t="shared" si="23"/>
        <v>394.59</v>
      </c>
      <c r="F11" s="14">
        <f t="shared" si="23"/>
        <v>393.04</v>
      </c>
      <c r="G11" s="14">
        <f t="shared" si="23"/>
        <v>397.33</v>
      </c>
      <c r="H11" s="14">
        <f t="shared" si="23"/>
        <v>404.01</v>
      </c>
      <c r="I11" s="14">
        <f t="shared" si="23"/>
        <v>406.92</v>
      </c>
      <c r="J11" s="14">
        <f t="shared" si="23"/>
        <v>405.05</v>
      </c>
      <c r="K11" s="14">
        <f t="shared" si="23"/>
        <v>406.85</v>
      </c>
      <c r="L11" s="14">
        <f t="shared" si="23"/>
        <v>405.83</v>
      </c>
      <c r="M11" s="14">
        <f t="shared" si="23"/>
        <v>410.88</v>
      </c>
      <c r="N11" s="14">
        <f t="shared" si="23"/>
        <v>411.24</v>
      </c>
      <c r="O11" s="14">
        <f t="shared" si="24"/>
        <v>408.35</v>
      </c>
      <c r="Q11" s="14">
        <f t="shared" si="25"/>
        <v>53</v>
      </c>
      <c r="R11" s="14">
        <f t="shared" si="26"/>
        <v>54</v>
      </c>
      <c r="S11" s="14">
        <f t="shared" si="27"/>
        <v>45</v>
      </c>
      <c r="T11" s="14">
        <f t="shared" si="28"/>
        <v>34</v>
      </c>
      <c r="U11" s="14">
        <f t="shared" si="29"/>
        <v>25</v>
      </c>
      <c r="V11" s="14">
        <f t="shared" si="30"/>
        <v>35</v>
      </c>
      <c r="W11" s="14">
        <f t="shared" si="31"/>
        <v>28</v>
      </c>
      <c r="X11" s="14">
        <f t="shared" si="32"/>
        <v>33</v>
      </c>
      <c r="Y11" s="14">
        <f t="shared" si="33"/>
        <v>22</v>
      </c>
      <c r="Z11" s="14">
        <f t="shared" si="34"/>
        <v>21</v>
      </c>
      <c r="AA11" s="14">
        <f t="shared" si="35"/>
        <v>3</v>
      </c>
      <c r="AB11" s="14">
        <f t="shared" si="21"/>
        <v>2</v>
      </c>
      <c r="AC11" s="14">
        <f t="shared" si="21"/>
        <v>11</v>
      </c>
      <c r="AD11" s="14">
        <f t="shared" si="21"/>
        <v>22</v>
      </c>
      <c r="AE11" s="14">
        <f t="shared" si="21"/>
        <v>31</v>
      </c>
      <c r="AF11" s="14">
        <f t="shared" si="21"/>
        <v>21</v>
      </c>
      <c r="AG11" s="14">
        <f t="shared" si="21"/>
        <v>28</v>
      </c>
      <c r="AH11" s="14">
        <f t="shared" si="21"/>
        <v>23</v>
      </c>
      <c r="AI11" s="14">
        <f t="shared" si="21"/>
        <v>34</v>
      </c>
      <c r="AJ11" s="14">
        <f t="shared" si="21"/>
        <v>35</v>
      </c>
      <c r="AK11" s="14">
        <f t="shared" si="36"/>
        <v>40835</v>
      </c>
      <c r="AL11" s="14">
        <f>modell!V187</f>
        <v>40835</v>
      </c>
      <c r="AM11" s="14">
        <f>SUM(modell!B187:K187)</f>
        <v>14078.5</v>
      </c>
      <c r="AN11" s="14">
        <f>SUM(modell!L187:U187)</f>
        <v>26756.5</v>
      </c>
    </row>
    <row r="12" spans="1:40" x14ac:dyDescent="0.3">
      <c r="A12" s="14">
        <v>44785</v>
      </c>
      <c r="B12" s="12">
        <f t="shared" si="22"/>
        <v>44785</v>
      </c>
      <c r="C12" s="14">
        <v>393.04</v>
      </c>
      <c r="E12" s="14">
        <f t="shared" si="23"/>
        <v>393.04</v>
      </c>
      <c r="F12" s="14">
        <f t="shared" si="23"/>
        <v>397.33</v>
      </c>
      <c r="G12" s="14">
        <f t="shared" si="23"/>
        <v>404.01</v>
      </c>
      <c r="H12" s="14">
        <f t="shared" si="23"/>
        <v>406.92</v>
      </c>
      <c r="I12" s="14">
        <f t="shared" si="23"/>
        <v>405.05</v>
      </c>
      <c r="J12" s="14">
        <f t="shared" si="23"/>
        <v>406.85</v>
      </c>
      <c r="K12" s="14">
        <f t="shared" si="23"/>
        <v>405.83</v>
      </c>
      <c r="L12" s="14">
        <f t="shared" si="23"/>
        <v>410.88</v>
      </c>
      <c r="M12" s="14">
        <f t="shared" si="23"/>
        <v>411.24</v>
      </c>
      <c r="N12" s="14">
        <f t="shared" si="23"/>
        <v>408.35</v>
      </c>
      <c r="O12" s="14">
        <f t="shared" si="24"/>
        <v>409</v>
      </c>
      <c r="Q12" s="14">
        <f t="shared" si="25"/>
        <v>54</v>
      </c>
      <c r="R12" s="14">
        <f t="shared" si="26"/>
        <v>45</v>
      </c>
      <c r="S12" s="14">
        <f t="shared" si="27"/>
        <v>33</v>
      </c>
      <c r="T12" s="14">
        <f t="shared" si="28"/>
        <v>24</v>
      </c>
      <c r="U12" s="14">
        <f t="shared" si="29"/>
        <v>34</v>
      </c>
      <c r="V12" s="14">
        <f t="shared" si="30"/>
        <v>27</v>
      </c>
      <c r="W12" s="14">
        <f t="shared" si="31"/>
        <v>32</v>
      </c>
      <c r="X12" s="14">
        <f t="shared" si="32"/>
        <v>22</v>
      </c>
      <c r="Y12" s="14">
        <f t="shared" si="33"/>
        <v>21</v>
      </c>
      <c r="Z12" s="14">
        <f t="shared" si="34"/>
        <v>26</v>
      </c>
      <c r="AA12" s="14">
        <f t="shared" si="35"/>
        <v>2</v>
      </c>
      <c r="AB12" s="14">
        <f t="shared" si="21"/>
        <v>11</v>
      </c>
      <c r="AC12" s="14">
        <f t="shared" si="21"/>
        <v>23</v>
      </c>
      <c r="AD12" s="14">
        <f t="shared" si="21"/>
        <v>32</v>
      </c>
      <c r="AE12" s="14">
        <f t="shared" si="21"/>
        <v>22</v>
      </c>
      <c r="AF12" s="14">
        <f t="shared" si="21"/>
        <v>29</v>
      </c>
      <c r="AG12" s="14">
        <f t="shared" si="21"/>
        <v>24</v>
      </c>
      <c r="AH12" s="14">
        <f t="shared" si="21"/>
        <v>34</v>
      </c>
      <c r="AI12" s="14">
        <f t="shared" si="21"/>
        <v>35</v>
      </c>
      <c r="AJ12" s="14">
        <f t="shared" si="21"/>
        <v>30</v>
      </c>
      <c r="AK12" s="14">
        <f t="shared" si="36"/>
        <v>40900</v>
      </c>
      <c r="AL12" s="14">
        <f>modell!V188</f>
        <v>40900</v>
      </c>
      <c r="AM12" s="14">
        <f>SUM(modell!B188:K188)</f>
        <v>13031.5</v>
      </c>
      <c r="AN12" s="14">
        <f>SUM(modell!L188:U188)</f>
        <v>27868.5</v>
      </c>
    </row>
    <row r="13" spans="1:40" x14ac:dyDescent="0.3">
      <c r="A13" s="14">
        <v>44788</v>
      </c>
      <c r="B13" s="12">
        <f t="shared" si="22"/>
        <v>44788</v>
      </c>
      <c r="C13" s="14">
        <v>397.33</v>
      </c>
      <c r="E13" s="14">
        <f t="shared" si="23"/>
        <v>397.33</v>
      </c>
      <c r="F13" s="14">
        <f t="shared" si="23"/>
        <v>404.01</v>
      </c>
      <c r="G13" s="14">
        <f t="shared" si="23"/>
        <v>406.92</v>
      </c>
      <c r="H13" s="14">
        <f t="shared" si="23"/>
        <v>405.05</v>
      </c>
      <c r="I13" s="14">
        <f t="shared" si="23"/>
        <v>406.85</v>
      </c>
      <c r="J13" s="14">
        <f t="shared" si="23"/>
        <v>405.83</v>
      </c>
      <c r="K13" s="14">
        <f t="shared" si="23"/>
        <v>410.88</v>
      </c>
      <c r="L13" s="14">
        <f t="shared" si="23"/>
        <v>411.24</v>
      </c>
      <c r="M13" s="14">
        <f t="shared" si="23"/>
        <v>408.35</v>
      </c>
      <c r="N13" s="14">
        <f t="shared" si="23"/>
        <v>409</v>
      </c>
      <c r="O13" s="14">
        <f t="shared" si="24"/>
        <v>410.8</v>
      </c>
      <c r="Q13" s="14">
        <f t="shared" si="25"/>
        <v>45</v>
      </c>
      <c r="R13" s="14">
        <f t="shared" si="26"/>
        <v>32</v>
      </c>
      <c r="S13" s="14">
        <f t="shared" si="27"/>
        <v>23</v>
      </c>
      <c r="T13" s="14">
        <f t="shared" si="28"/>
        <v>33</v>
      </c>
      <c r="U13" s="14">
        <f t="shared" si="29"/>
        <v>26</v>
      </c>
      <c r="V13" s="14">
        <f t="shared" si="30"/>
        <v>31</v>
      </c>
      <c r="W13" s="14">
        <f t="shared" si="31"/>
        <v>21</v>
      </c>
      <c r="X13" s="14">
        <f t="shared" si="32"/>
        <v>21</v>
      </c>
      <c r="Y13" s="14">
        <f t="shared" si="33"/>
        <v>26</v>
      </c>
      <c r="Z13" s="14">
        <f t="shared" si="34"/>
        <v>25</v>
      </c>
      <c r="AA13" s="14">
        <f t="shared" si="35"/>
        <v>11</v>
      </c>
      <c r="AB13" s="14">
        <f t="shared" si="21"/>
        <v>24</v>
      </c>
      <c r="AC13" s="14">
        <f t="shared" si="21"/>
        <v>33</v>
      </c>
      <c r="AD13" s="14">
        <f t="shared" si="21"/>
        <v>23</v>
      </c>
      <c r="AE13" s="14">
        <f t="shared" si="21"/>
        <v>30</v>
      </c>
      <c r="AF13" s="14">
        <f t="shared" si="21"/>
        <v>25</v>
      </c>
      <c r="AG13" s="14">
        <f t="shared" si="21"/>
        <v>35</v>
      </c>
      <c r="AH13" s="14">
        <f t="shared" si="21"/>
        <v>35</v>
      </c>
      <c r="AI13" s="14">
        <f t="shared" si="21"/>
        <v>30</v>
      </c>
      <c r="AJ13" s="14">
        <f t="shared" si="21"/>
        <v>31</v>
      </c>
      <c r="AK13" s="14">
        <f t="shared" si="36"/>
        <v>41080</v>
      </c>
      <c r="AL13" s="14">
        <f>modell!V189</f>
        <v>41080</v>
      </c>
      <c r="AM13" s="14">
        <f>SUM(modell!B189:K189)</f>
        <v>15066.5</v>
      </c>
      <c r="AN13" s="14">
        <f>SUM(modell!L189:U189)</f>
        <v>26013.5</v>
      </c>
    </row>
    <row r="14" spans="1:40" x14ac:dyDescent="0.3">
      <c r="A14" s="14">
        <v>44789</v>
      </c>
      <c r="B14" s="12">
        <f t="shared" si="22"/>
        <v>44789</v>
      </c>
      <c r="C14" s="14">
        <v>404.01</v>
      </c>
      <c r="E14" s="14">
        <f t="shared" si="23"/>
        <v>404.01</v>
      </c>
      <c r="F14" s="14">
        <f t="shared" si="23"/>
        <v>406.92</v>
      </c>
      <c r="G14" s="14">
        <f t="shared" si="23"/>
        <v>405.05</v>
      </c>
      <c r="H14" s="14">
        <f t="shared" si="23"/>
        <v>406.85</v>
      </c>
      <c r="I14" s="14">
        <f t="shared" si="23"/>
        <v>405.83</v>
      </c>
      <c r="J14" s="14">
        <f t="shared" si="23"/>
        <v>410.88</v>
      </c>
      <c r="K14" s="14">
        <f t="shared" si="23"/>
        <v>411.24</v>
      </c>
      <c r="L14" s="14">
        <f t="shared" si="23"/>
        <v>408.35</v>
      </c>
      <c r="M14" s="14">
        <f t="shared" si="23"/>
        <v>409</v>
      </c>
      <c r="N14" s="14">
        <f t="shared" si="23"/>
        <v>410.8</v>
      </c>
      <c r="O14" s="14">
        <f t="shared" si="24"/>
        <v>407.29</v>
      </c>
      <c r="Q14" s="14">
        <f t="shared" si="25"/>
        <v>31</v>
      </c>
      <c r="R14" s="14">
        <f t="shared" si="26"/>
        <v>22</v>
      </c>
      <c r="S14" s="14">
        <f t="shared" si="27"/>
        <v>32</v>
      </c>
      <c r="T14" s="14">
        <f t="shared" si="28"/>
        <v>25</v>
      </c>
      <c r="U14" s="14">
        <f t="shared" si="29"/>
        <v>30</v>
      </c>
      <c r="V14" s="14">
        <f t="shared" si="30"/>
        <v>20</v>
      </c>
      <c r="W14" s="14">
        <f t="shared" si="31"/>
        <v>20</v>
      </c>
      <c r="X14" s="14">
        <f t="shared" si="32"/>
        <v>25</v>
      </c>
      <c r="Y14" s="14">
        <f t="shared" si="33"/>
        <v>25</v>
      </c>
      <c r="Z14" s="14">
        <f t="shared" si="34"/>
        <v>23</v>
      </c>
      <c r="AA14" s="14">
        <f t="shared" si="35"/>
        <v>25</v>
      </c>
      <c r="AB14" s="14">
        <f t="shared" si="21"/>
        <v>34</v>
      </c>
      <c r="AC14" s="14">
        <f t="shared" si="21"/>
        <v>24</v>
      </c>
      <c r="AD14" s="14">
        <f t="shared" si="21"/>
        <v>31</v>
      </c>
      <c r="AE14" s="14">
        <f t="shared" si="21"/>
        <v>26</v>
      </c>
      <c r="AF14" s="14">
        <f t="shared" si="21"/>
        <v>36</v>
      </c>
      <c r="AG14" s="14">
        <f t="shared" si="21"/>
        <v>36</v>
      </c>
      <c r="AH14" s="14">
        <f t="shared" si="21"/>
        <v>31</v>
      </c>
      <c r="AI14" s="14">
        <f t="shared" si="21"/>
        <v>31</v>
      </c>
      <c r="AJ14" s="14">
        <f t="shared" si="21"/>
        <v>33</v>
      </c>
      <c r="AK14" s="14">
        <f t="shared" si="36"/>
        <v>40729</v>
      </c>
      <c r="AL14" s="14">
        <f>modell!V190</f>
        <v>40729</v>
      </c>
      <c r="AM14" s="14">
        <f>SUM(modell!B190:K190)</f>
        <v>17478.5</v>
      </c>
      <c r="AN14" s="14">
        <f>SUM(modell!L190:U190)</f>
        <v>23250.5</v>
      </c>
    </row>
    <row r="15" spans="1:40" x14ac:dyDescent="0.3">
      <c r="A15" s="14">
        <v>44790</v>
      </c>
      <c r="B15" s="12">
        <f t="shared" si="22"/>
        <v>44790</v>
      </c>
      <c r="C15" s="14">
        <v>406.92</v>
      </c>
      <c r="E15" s="14">
        <f t="shared" si="23"/>
        <v>406.92</v>
      </c>
      <c r="F15" s="14">
        <f t="shared" si="23"/>
        <v>405.05</v>
      </c>
      <c r="G15" s="14">
        <f t="shared" si="23"/>
        <v>406.85</v>
      </c>
      <c r="H15" s="14">
        <f t="shared" si="23"/>
        <v>405.83</v>
      </c>
      <c r="I15" s="14">
        <f t="shared" si="23"/>
        <v>410.88</v>
      </c>
      <c r="J15" s="14">
        <f t="shared" si="23"/>
        <v>411.24</v>
      </c>
      <c r="K15" s="14">
        <f t="shared" si="23"/>
        <v>408.35</v>
      </c>
      <c r="L15" s="14">
        <f t="shared" si="23"/>
        <v>409</v>
      </c>
      <c r="M15" s="14">
        <f t="shared" si="23"/>
        <v>410.8</v>
      </c>
      <c r="N15" s="14">
        <f t="shared" si="23"/>
        <v>407.29</v>
      </c>
      <c r="O15" s="14">
        <f t="shared" si="24"/>
        <v>405.11</v>
      </c>
      <c r="Q15" s="14">
        <f t="shared" si="25"/>
        <v>21</v>
      </c>
      <c r="R15" s="14">
        <f t="shared" si="26"/>
        <v>31</v>
      </c>
      <c r="S15" s="14">
        <f t="shared" si="27"/>
        <v>24</v>
      </c>
      <c r="T15" s="14">
        <f t="shared" si="28"/>
        <v>29</v>
      </c>
      <c r="U15" s="14">
        <f t="shared" si="29"/>
        <v>19</v>
      </c>
      <c r="V15" s="14">
        <f t="shared" si="30"/>
        <v>19</v>
      </c>
      <c r="W15" s="14">
        <f t="shared" si="31"/>
        <v>24</v>
      </c>
      <c r="X15" s="14">
        <f t="shared" si="32"/>
        <v>24</v>
      </c>
      <c r="Y15" s="14">
        <f t="shared" si="33"/>
        <v>23</v>
      </c>
      <c r="Z15" s="14">
        <f t="shared" si="34"/>
        <v>29</v>
      </c>
      <c r="AA15" s="14">
        <f t="shared" si="35"/>
        <v>35</v>
      </c>
      <c r="AB15" s="14">
        <f t="shared" si="21"/>
        <v>25</v>
      </c>
      <c r="AC15" s="14">
        <f t="shared" si="21"/>
        <v>32</v>
      </c>
      <c r="AD15" s="14">
        <f t="shared" si="21"/>
        <v>27</v>
      </c>
      <c r="AE15" s="14">
        <f t="shared" si="21"/>
        <v>37</v>
      </c>
      <c r="AF15" s="14">
        <f t="shared" si="21"/>
        <v>37</v>
      </c>
      <c r="AG15" s="14">
        <f t="shared" si="21"/>
        <v>32</v>
      </c>
      <c r="AH15" s="14">
        <f t="shared" si="21"/>
        <v>32</v>
      </c>
      <c r="AI15" s="14">
        <f t="shared" si="21"/>
        <v>33</v>
      </c>
      <c r="AJ15" s="14">
        <f t="shared" si="21"/>
        <v>27</v>
      </c>
      <c r="AK15" s="14">
        <f t="shared" si="36"/>
        <v>40511</v>
      </c>
      <c r="AL15" s="14">
        <f>modell!V191</f>
        <v>40511</v>
      </c>
      <c r="AM15" s="14">
        <f>SUM(modell!B191:K191)</f>
        <v>17678.5</v>
      </c>
      <c r="AN15" s="14">
        <f>SUM(modell!L191:U191)</f>
        <v>22832.5</v>
      </c>
    </row>
    <row r="16" spans="1:40" x14ac:dyDescent="0.3">
      <c r="A16" s="14">
        <v>44791</v>
      </c>
      <c r="B16" s="12">
        <f t="shared" si="22"/>
        <v>44791</v>
      </c>
      <c r="C16" s="14">
        <v>405.05</v>
      </c>
      <c r="E16" s="14">
        <f t="shared" si="23"/>
        <v>405.05</v>
      </c>
      <c r="F16" s="14">
        <f t="shared" si="23"/>
        <v>406.85</v>
      </c>
      <c r="G16" s="14">
        <f t="shared" si="23"/>
        <v>405.83</v>
      </c>
      <c r="H16" s="14">
        <f t="shared" si="23"/>
        <v>410.88</v>
      </c>
      <c r="I16" s="14">
        <f t="shared" si="23"/>
        <v>411.24</v>
      </c>
      <c r="J16" s="14">
        <f t="shared" si="23"/>
        <v>408.35</v>
      </c>
      <c r="K16" s="14">
        <f t="shared" si="23"/>
        <v>409</v>
      </c>
      <c r="L16" s="14">
        <f t="shared" si="23"/>
        <v>410.8</v>
      </c>
      <c r="M16" s="14">
        <f t="shared" si="23"/>
        <v>407.29</v>
      </c>
      <c r="N16" s="14">
        <f t="shared" si="23"/>
        <v>405.11</v>
      </c>
      <c r="O16" s="14">
        <f t="shared" si="24"/>
        <v>401.28</v>
      </c>
      <c r="Q16" s="14">
        <f t="shared" si="25"/>
        <v>30</v>
      </c>
      <c r="R16" s="14">
        <f t="shared" si="26"/>
        <v>23</v>
      </c>
      <c r="S16" s="14">
        <f t="shared" si="27"/>
        <v>28</v>
      </c>
      <c r="T16" s="14">
        <f t="shared" si="28"/>
        <v>18</v>
      </c>
      <c r="U16" s="14">
        <f t="shared" si="29"/>
        <v>18</v>
      </c>
      <c r="V16" s="14">
        <f t="shared" si="30"/>
        <v>23</v>
      </c>
      <c r="W16" s="14">
        <f t="shared" si="31"/>
        <v>23</v>
      </c>
      <c r="X16" s="14">
        <f t="shared" si="32"/>
        <v>23</v>
      </c>
      <c r="Y16" s="14">
        <f t="shared" si="33"/>
        <v>28</v>
      </c>
      <c r="Z16" s="14">
        <f t="shared" si="34"/>
        <v>38</v>
      </c>
      <c r="AA16" s="14">
        <f t="shared" si="35"/>
        <v>26</v>
      </c>
      <c r="AB16" s="14">
        <f t="shared" si="21"/>
        <v>33</v>
      </c>
      <c r="AC16" s="14">
        <f t="shared" si="21"/>
        <v>28</v>
      </c>
      <c r="AD16" s="14">
        <f t="shared" si="21"/>
        <v>38</v>
      </c>
      <c r="AE16" s="14">
        <f t="shared" si="21"/>
        <v>38</v>
      </c>
      <c r="AF16" s="14">
        <f t="shared" si="21"/>
        <v>33</v>
      </c>
      <c r="AG16" s="14">
        <f t="shared" si="21"/>
        <v>33</v>
      </c>
      <c r="AH16" s="14">
        <f t="shared" si="21"/>
        <v>33</v>
      </c>
      <c r="AI16" s="14">
        <f t="shared" si="21"/>
        <v>28</v>
      </c>
      <c r="AJ16" s="14">
        <f t="shared" si="21"/>
        <v>18</v>
      </c>
      <c r="AK16" s="14">
        <f t="shared" si="36"/>
        <v>40128</v>
      </c>
      <c r="AL16" s="14">
        <f>modell!V192</f>
        <v>40128</v>
      </c>
      <c r="AM16" s="14">
        <f>SUM(modell!B192:K192)</f>
        <v>16265.5</v>
      </c>
      <c r="AN16" s="14">
        <f>SUM(modell!L192:U192)</f>
        <v>23862.5</v>
      </c>
    </row>
    <row r="17" spans="1:40" x14ac:dyDescent="0.3">
      <c r="A17" s="14">
        <v>44792</v>
      </c>
      <c r="B17" s="12">
        <f t="shared" si="22"/>
        <v>44792</v>
      </c>
      <c r="C17" s="14">
        <v>406.85</v>
      </c>
      <c r="E17" s="14">
        <f t="shared" si="23"/>
        <v>406.85</v>
      </c>
      <c r="F17" s="14">
        <f t="shared" si="23"/>
        <v>405.83</v>
      </c>
      <c r="G17" s="14">
        <f t="shared" si="23"/>
        <v>410.88</v>
      </c>
      <c r="H17" s="14">
        <f t="shared" si="23"/>
        <v>411.24</v>
      </c>
      <c r="I17" s="14">
        <f t="shared" si="23"/>
        <v>408.35</v>
      </c>
      <c r="J17" s="14">
        <f t="shared" si="23"/>
        <v>409</v>
      </c>
      <c r="K17" s="14">
        <f t="shared" si="23"/>
        <v>410.8</v>
      </c>
      <c r="L17" s="14">
        <f t="shared" si="23"/>
        <v>407.29</v>
      </c>
      <c r="M17" s="14">
        <f t="shared" si="23"/>
        <v>405.11</v>
      </c>
      <c r="N17" s="14">
        <f t="shared" si="23"/>
        <v>401.28</v>
      </c>
      <c r="O17" s="14">
        <f t="shared" si="24"/>
        <v>398.96</v>
      </c>
      <c r="Q17" s="14">
        <f t="shared" si="25"/>
        <v>22</v>
      </c>
      <c r="R17" s="14">
        <f t="shared" si="26"/>
        <v>27</v>
      </c>
      <c r="S17" s="14">
        <f t="shared" si="27"/>
        <v>17</v>
      </c>
      <c r="T17" s="14">
        <f t="shared" si="28"/>
        <v>17</v>
      </c>
      <c r="U17" s="14">
        <f t="shared" si="29"/>
        <v>22</v>
      </c>
      <c r="V17" s="14">
        <f t="shared" si="30"/>
        <v>22</v>
      </c>
      <c r="W17" s="14">
        <f t="shared" si="31"/>
        <v>22</v>
      </c>
      <c r="X17" s="14">
        <f t="shared" si="32"/>
        <v>27</v>
      </c>
      <c r="Y17" s="14">
        <f t="shared" si="33"/>
        <v>37</v>
      </c>
      <c r="Z17" s="14">
        <f t="shared" si="34"/>
        <v>46</v>
      </c>
      <c r="AA17" s="14">
        <f t="shared" si="35"/>
        <v>34</v>
      </c>
      <c r="AB17" s="14">
        <f t="shared" si="21"/>
        <v>29</v>
      </c>
      <c r="AC17" s="14">
        <f t="shared" si="21"/>
        <v>39</v>
      </c>
      <c r="AD17" s="14">
        <f t="shared" si="21"/>
        <v>39</v>
      </c>
      <c r="AE17" s="14">
        <f t="shared" si="21"/>
        <v>34</v>
      </c>
      <c r="AF17" s="14">
        <f t="shared" si="21"/>
        <v>34</v>
      </c>
      <c r="AG17" s="14">
        <f t="shared" si="21"/>
        <v>34</v>
      </c>
      <c r="AH17" s="14">
        <f t="shared" si="21"/>
        <v>29</v>
      </c>
      <c r="AI17" s="14">
        <f t="shared" si="21"/>
        <v>19</v>
      </c>
      <c r="AJ17" s="14">
        <f t="shared" si="21"/>
        <v>10</v>
      </c>
      <c r="AK17" s="14">
        <f t="shared" si="36"/>
        <v>39896</v>
      </c>
      <c r="AL17" s="14">
        <f>modell!V193</f>
        <v>39896</v>
      </c>
      <c r="AM17" s="14">
        <f>SUM(modell!B193:K193)</f>
        <v>15274.5</v>
      </c>
      <c r="AN17" s="14">
        <f>SUM(modell!L193:U193)</f>
        <v>24621.5</v>
      </c>
    </row>
    <row r="18" spans="1:40" x14ac:dyDescent="0.3">
      <c r="A18" s="14">
        <v>44795</v>
      </c>
      <c r="B18" s="12">
        <f t="shared" si="22"/>
        <v>44795</v>
      </c>
      <c r="C18" s="14">
        <v>405.83</v>
      </c>
      <c r="E18" s="14">
        <f t="shared" si="23"/>
        <v>405.83</v>
      </c>
      <c r="F18" s="14">
        <f t="shared" si="23"/>
        <v>410.88</v>
      </c>
      <c r="G18" s="14">
        <f t="shared" si="23"/>
        <v>411.24</v>
      </c>
      <c r="H18" s="14">
        <f t="shared" si="23"/>
        <v>408.35</v>
      </c>
      <c r="I18" s="14">
        <f t="shared" si="23"/>
        <v>409</v>
      </c>
      <c r="J18" s="14">
        <f t="shared" si="23"/>
        <v>410.8</v>
      </c>
      <c r="K18" s="14">
        <f t="shared" si="23"/>
        <v>407.29</v>
      </c>
      <c r="L18" s="14">
        <f t="shared" si="23"/>
        <v>405.11</v>
      </c>
      <c r="M18" s="14">
        <f t="shared" si="23"/>
        <v>401.28</v>
      </c>
      <c r="N18" s="14">
        <f t="shared" si="23"/>
        <v>398.96</v>
      </c>
      <c r="O18" s="14">
        <f t="shared" si="24"/>
        <v>403.83</v>
      </c>
      <c r="Q18" s="14">
        <f t="shared" si="25"/>
        <v>26</v>
      </c>
      <c r="R18" s="14">
        <f t="shared" si="26"/>
        <v>16</v>
      </c>
      <c r="S18" s="14">
        <f t="shared" si="27"/>
        <v>16</v>
      </c>
      <c r="T18" s="14">
        <f t="shared" si="28"/>
        <v>21</v>
      </c>
      <c r="U18" s="14">
        <f t="shared" si="29"/>
        <v>21</v>
      </c>
      <c r="V18" s="14">
        <f t="shared" si="30"/>
        <v>21</v>
      </c>
      <c r="W18" s="14">
        <f t="shared" si="31"/>
        <v>26</v>
      </c>
      <c r="X18" s="14">
        <f t="shared" si="32"/>
        <v>36</v>
      </c>
      <c r="Y18" s="14">
        <f t="shared" si="33"/>
        <v>45</v>
      </c>
      <c r="Z18" s="14">
        <f t="shared" si="34"/>
        <v>48</v>
      </c>
      <c r="AA18" s="14">
        <f t="shared" si="35"/>
        <v>30</v>
      </c>
      <c r="AB18" s="14">
        <f t="shared" si="21"/>
        <v>40</v>
      </c>
      <c r="AC18" s="14">
        <f t="shared" si="21"/>
        <v>40</v>
      </c>
      <c r="AD18" s="14">
        <f t="shared" si="21"/>
        <v>35</v>
      </c>
      <c r="AE18" s="14">
        <f t="shared" si="21"/>
        <v>35</v>
      </c>
      <c r="AF18" s="14">
        <f t="shared" si="21"/>
        <v>35</v>
      </c>
      <c r="AG18" s="14">
        <f t="shared" si="21"/>
        <v>30</v>
      </c>
      <c r="AH18" s="14">
        <f t="shared" si="21"/>
        <v>20</v>
      </c>
      <c r="AI18" s="14">
        <f t="shared" si="21"/>
        <v>11</v>
      </c>
      <c r="AJ18" s="14">
        <f t="shared" si="21"/>
        <v>8</v>
      </c>
      <c r="AK18" s="14">
        <f t="shared" si="36"/>
        <v>40383</v>
      </c>
      <c r="AL18" s="14">
        <f>modell!V194</f>
        <v>40382.5</v>
      </c>
      <c r="AM18" s="14">
        <f>SUM(modell!B194:K194)</f>
        <v>15262</v>
      </c>
      <c r="AN18" s="14">
        <f>SUM(modell!L194:U194)</f>
        <v>25120.5</v>
      </c>
    </row>
    <row r="19" spans="1:40" x14ac:dyDescent="0.3">
      <c r="A19" s="14">
        <v>44796</v>
      </c>
      <c r="B19" s="12">
        <f t="shared" si="22"/>
        <v>44796</v>
      </c>
      <c r="C19" s="14">
        <v>410.88</v>
      </c>
      <c r="E19" s="14">
        <f t="shared" si="23"/>
        <v>410.88</v>
      </c>
      <c r="F19" s="14">
        <f t="shared" si="23"/>
        <v>411.24</v>
      </c>
      <c r="G19" s="14">
        <f t="shared" si="23"/>
        <v>408.35</v>
      </c>
      <c r="H19" s="14">
        <f t="shared" si="23"/>
        <v>409</v>
      </c>
      <c r="I19" s="14">
        <f t="shared" si="23"/>
        <v>410.8</v>
      </c>
      <c r="J19" s="14">
        <f t="shared" si="23"/>
        <v>407.29</v>
      </c>
      <c r="K19" s="14">
        <f t="shared" si="23"/>
        <v>405.11</v>
      </c>
      <c r="L19" s="14">
        <f t="shared" si="23"/>
        <v>401.28</v>
      </c>
      <c r="M19" s="14">
        <f t="shared" si="23"/>
        <v>398.96</v>
      </c>
      <c r="N19" s="14">
        <f t="shared" si="23"/>
        <v>403.83</v>
      </c>
      <c r="O19" s="14">
        <f t="shared" si="24"/>
        <v>403.34</v>
      </c>
      <c r="Q19" s="14">
        <f t="shared" si="25"/>
        <v>15</v>
      </c>
      <c r="R19" s="14">
        <f t="shared" si="26"/>
        <v>15</v>
      </c>
      <c r="S19" s="14">
        <f t="shared" si="27"/>
        <v>20</v>
      </c>
      <c r="T19" s="14">
        <f t="shared" si="28"/>
        <v>20</v>
      </c>
      <c r="U19" s="14">
        <f t="shared" si="29"/>
        <v>20</v>
      </c>
      <c r="V19" s="14">
        <f t="shared" si="30"/>
        <v>25</v>
      </c>
      <c r="W19" s="14">
        <f t="shared" si="31"/>
        <v>35</v>
      </c>
      <c r="X19" s="14">
        <f t="shared" si="32"/>
        <v>45</v>
      </c>
      <c r="Y19" s="14">
        <f t="shared" si="33"/>
        <v>47</v>
      </c>
      <c r="Z19" s="14">
        <f t="shared" si="34"/>
        <v>41</v>
      </c>
      <c r="AA19" s="14">
        <f t="shared" si="35"/>
        <v>41</v>
      </c>
      <c r="AB19" s="14">
        <f t="shared" ref="AB19:AB58" si="37">MAX($Q$3:$Z$57)+1-R19</f>
        <v>41</v>
      </c>
      <c r="AC19" s="14">
        <f t="shared" ref="AC19:AC58" si="38">MAX($Q$3:$Z$57)+1-S19</f>
        <v>36</v>
      </c>
      <c r="AD19" s="14">
        <f t="shared" ref="AD19:AD58" si="39">MAX($Q$3:$Z$57)+1-T19</f>
        <v>36</v>
      </c>
      <c r="AE19" s="14">
        <f t="shared" ref="AE19:AE58" si="40">MAX($Q$3:$Z$57)+1-U19</f>
        <v>36</v>
      </c>
      <c r="AF19" s="14">
        <f t="shared" ref="AF19:AF58" si="41">MAX($Q$3:$Z$57)+1-V19</f>
        <v>31</v>
      </c>
      <c r="AG19" s="14">
        <f t="shared" ref="AG19:AG58" si="42">MAX($Q$3:$Z$57)+1-W19</f>
        <v>21</v>
      </c>
      <c r="AH19" s="14">
        <f t="shared" ref="AH19:AH58" si="43">MAX($Q$3:$Z$57)+1-X19</f>
        <v>11</v>
      </c>
      <c r="AI19" s="14">
        <f t="shared" ref="AI19:AI58" si="44">MAX($Q$3:$Z$57)+1-Y19</f>
        <v>9</v>
      </c>
      <c r="AJ19" s="14">
        <f t="shared" ref="AJ19:AJ58" si="45">MAX($Q$3:$Z$57)+1-Z19</f>
        <v>15</v>
      </c>
      <c r="AK19" s="14">
        <f t="shared" si="36"/>
        <v>40334</v>
      </c>
      <c r="AL19" s="14">
        <f>modell!V195</f>
        <v>40334</v>
      </c>
      <c r="AM19" s="14">
        <f>SUM(modell!B195:K195)</f>
        <v>15948.5</v>
      </c>
      <c r="AN19" s="14">
        <f>SUM(modell!L195:U195)</f>
        <v>24385.5</v>
      </c>
    </row>
    <row r="20" spans="1:40" x14ac:dyDescent="0.3">
      <c r="A20" s="14">
        <v>44797</v>
      </c>
      <c r="B20" s="12">
        <f t="shared" si="22"/>
        <v>44797</v>
      </c>
      <c r="C20" s="14">
        <v>411.24</v>
      </c>
      <c r="E20" s="14">
        <f t="shared" ref="E20:N45" si="46">F19</f>
        <v>411.24</v>
      </c>
      <c r="F20" s="14">
        <f t="shared" si="46"/>
        <v>408.35</v>
      </c>
      <c r="G20" s="14">
        <f t="shared" si="46"/>
        <v>409</v>
      </c>
      <c r="H20" s="14">
        <f t="shared" si="46"/>
        <v>410.8</v>
      </c>
      <c r="I20" s="14">
        <f t="shared" si="46"/>
        <v>407.29</v>
      </c>
      <c r="J20" s="14">
        <f t="shared" si="46"/>
        <v>405.11</v>
      </c>
      <c r="K20" s="14">
        <f t="shared" si="46"/>
        <v>401.28</v>
      </c>
      <c r="L20" s="14">
        <f t="shared" si="46"/>
        <v>398.96</v>
      </c>
      <c r="M20" s="14">
        <f t="shared" si="46"/>
        <v>403.83</v>
      </c>
      <c r="N20" s="14">
        <f t="shared" si="46"/>
        <v>403.34</v>
      </c>
      <c r="O20" s="14">
        <f t="shared" si="24"/>
        <v>401.49</v>
      </c>
      <c r="Q20" s="14">
        <f t="shared" si="25"/>
        <v>14</v>
      </c>
      <c r="R20" s="14">
        <f t="shared" si="26"/>
        <v>19</v>
      </c>
      <c r="S20" s="14">
        <f t="shared" si="27"/>
        <v>19</v>
      </c>
      <c r="T20" s="14">
        <f t="shared" si="28"/>
        <v>19</v>
      </c>
      <c r="U20" s="14">
        <f t="shared" si="29"/>
        <v>24</v>
      </c>
      <c r="V20" s="14">
        <f t="shared" si="30"/>
        <v>34</v>
      </c>
      <c r="W20" s="14">
        <f t="shared" si="31"/>
        <v>44</v>
      </c>
      <c r="X20" s="14">
        <f t="shared" si="32"/>
        <v>47</v>
      </c>
      <c r="Y20" s="14">
        <f t="shared" si="33"/>
        <v>40</v>
      </c>
      <c r="Z20" s="14">
        <f t="shared" si="34"/>
        <v>42</v>
      </c>
      <c r="AA20" s="14">
        <f t="shared" si="35"/>
        <v>42</v>
      </c>
      <c r="AB20" s="14">
        <f t="shared" si="37"/>
        <v>37</v>
      </c>
      <c r="AC20" s="14">
        <f t="shared" si="38"/>
        <v>37</v>
      </c>
      <c r="AD20" s="14">
        <f t="shared" si="39"/>
        <v>37</v>
      </c>
      <c r="AE20" s="14">
        <f t="shared" si="40"/>
        <v>32</v>
      </c>
      <c r="AF20" s="14">
        <f t="shared" si="41"/>
        <v>22</v>
      </c>
      <c r="AG20" s="14">
        <f t="shared" si="42"/>
        <v>12</v>
      </c>
      <c r="AH20" s="14">
        <f t="shared" si="43"/>
        <v>9</v>
      </c>
      <c r="AI20" s="14">
        <f t="shared" si="44"/>
        <v>16</v>
      </c>
      <c r="AJ20" s="14">
        <f t="shared" si="45"/>
        <v>14</v>
      </c>
      <c r="AK20" s="14">
        <f t="shared" si="36"/>
        <v>40149</v>
      </c>
      <c r="AL20" s="14">
        <f>modell!V196</f>
        <v>40149</v>
      </c>
      <c r="AM20" s="14">
        <f>SUM(modell!B196:K196)</f>
        <v>14796</v>
      </c>
      <c r="AN20" s="14">
        <f>SUM(modell!L196:U196)</f>
        <v>25353</v>
      </c>
    </row>
    <row r="21" spans="1:40" x14ac:dyDescent="0.3">
      <c r="A21" s="14">
        <v>44798</v>
      </c>
      <c r="B21" s="12">
        <f t="shared" si="22"/>
        <v>44798</v>
      </c>
      <c r="C21" s="14">
        <v>408.35</v>
      </c>
      <c r="E21" s="14">
        <f t="shared" si="46"/>
        <v>408.35</v>
      </c>
      <c r="F21" s="14">
        <f t="shared" si="46"/>
        <v>409</v>
      </c>
      <c r="G21" s="14">
        <f t="shared" si="46"/>
        <v>410.8</v>
      </c>
      <c r="H21" s="14">
        <f t="shared" si="46"/>
        <v>407.29</v>
      </c>
      <c r="I21" s="14">
        <f t="shared" si="46"/>
        <v>405.11</v>
      </c>
      <c r="J21" s="14">
        <f t="shared" si="46"/>
        <v>401.28</v>
      </c>
      <c r="K21" s="14">
        <f t="shared" si="46"/>
        <v>398.96</v>
      </c>
      <c r="L21" s="14">
        <f t="shared" si="46"/>
        <v>403.83</v>
      </c>
      <c r="M21" s="14">
        <f t="shared" si="46"/>
        <v>403.34</v>
      </c>
      <c r="N21" s="14">
        <f t="shared" si="46"/>
        <v>401.49</v>
      </c>
      <c r="O21" s="14">
        <f t="shared" si="24"/>
        <v>397.57</v>
      </c>
      <c r="Q21" s="14">
        <f t="shared" si="25"/>
        <v>18</v>
      </c>
      <c r="R21" s="14">
        <f t="shared" si="26"/>
        <v>18</v>
      </c>
      <c r="S21" s="14">
        <f t="shared" si="27"/>
        <v>18</v>
      </c>
      <c r="T21" s="14">
        <f t="shared" si="28"/>
        <v>23</v>
      </c>
      <c r="U21" s="14">
        <f t="shared" si="29"/>
        <v>33</v>
      </c>
      <c r="V21" s="14">
        <f t="shared" si="30"/>
        <v>43</v>
      </c>
      <c r="W21" s="14">
        <f t="shared" si="31"/>
        <v>46</v>
      </c>
      <c r="X21" s="14">
        <f t="shared" si="32"/>
        <v>39</v>
      </c>
      <c r="Y21" s="14">
        <f t="shared" si="33"/>
        <v>41</v>
      </c>
      <c r="Z21" s="14">
        <f t="shared" si="34"/>
        <v>45</v>
      </c>
      <c r="AA21" s="14">
        <f t="shared" si="35"/>
        <v>38</v>
      </c>
      <c r="AB21" s="14">
        <f t="shared" si="37"/>
        <v>38</v>
      </c>
      <c r="AC21" s="14">
        <f t="shared" si="38"/>
        <v>38</v>
      </c>
      <c r="AD21" s="14">
        <f t="shared" si="39"/>
        <v>33</v>
      </c>
      <c r="AE21" s="14">
        <f t="shared" si="40"/>
        <v>23</v>
      </c>
      <c r="AF21" s="14">
        <f t="shared" si="41"/>
        <v>13</v>
      </c>
      <c r="AG21" s="14">
        <f t="shared" si="42"/>
        <v>10</v>
      </c>
      <c r="AH21" s="14">
        <f t="shared" si="43"/>
        <v>17</v>
      </c>
      <c r="AI21" s="14">
        <f t="shared" si="44"/>
        <v>15</v>
      </c>
      <c r="AJ21" s="14">
        <f t="shared" si="45"/>
        <v>11</v>
      </c>
      <c r="AK21" s="14">
        <f t="shared" si="36"/>
        <v>39757</v>
      </c>
      <c r="AL21" s="14">
        <f>modell!V197</f>
        <v>39757.5</v>
      </c>
      <c r="AM21" s="14">
        <f>SUM(modell!B197:K197)</f>
        <v>12846.5</v>
      </c>
      <c r="AN21" s="14">
        <f>SUM(modell!L197:U197)</f>
        <v>26911</v>
      </c>
    </row>
    <row r="22" spans="1:40" x14ac:dyDescent="0.3">
      <c r="A22" s="14">
        <v>44799</v>
      </c>
      <c r="B22" s="12">
        <f t="shared" si="22"/>
        <v>44799</v>
      </c>
      <c r="C22" s="14">
        <v>409</v>
      </c>
      <c r="E22" s="14">
        <f t="shared" si="46"/>
        <v>409</v>
      </c>
      <c r="F22" s="14">
        <f t="shared" si="46"/>
        <v>410.8</v>
      </c>
      <c r="G22" s="14">
        <f t="shared" si="46"/>
        <v>407.29</v>
      </c>
      <c r="H22" s="14">
        <f t="shared" si="46"/>
        <v>405.11</v>
      </c>
      <c r="I22" s="14">
        <f t="shared" si="46"/>
        <v>401.28</v>
      </c>
      <c r="J22" s="14">
        <f t="shared" si="46"/>
        <v>398.96</v>
      </c>
      <c r="K22" s="14">
        <f t="shared" si="46"/>
        <v>403.83</v>
      </c>
      <c r="L22" s="14">
        <f t="shared" si="46"/>
        <v>403.34</v>
      </c>
      <c r="M22" s="14">
        <f t="shared" si="46"/>
        <v>401.49</v>
      </c>
      <c r="N22" s="14">
        <f t="shared" si="46"/>
        <v>397.57</v>
      </c>
      <c r="O22" s="14">
        <f t="shared" si="24"/>
        <v>395.48</v>
      </c>
      <c r="Q22" s="14">
        <f t="shared" si="25"/>
        <v>17</v>
      </c>
      <c r="R22" s="14">
        <f t="shared" si="26"/>
        <v>17</v>
      </c>
      <c r="S22" s="14">
        <f t="shared" si="27"/>
        <v>22</v>
      </c>
      <c r="T22" s="14">
        <f t="shared" si="28"/>
        <v>32</v>
      </c>
      <c r="U22" s="14">
        <f t="shared" si="29"/>
        <v>42</v>
      </c>
      <c r="V22" s="14">
        <f t="shared" si="30"/>
        <v>45</v>
      </c>
      <c r="W22" s="14">
        <f t="shared" si="31"/>
        <v>38</v>
      </c>
      <c r="X22" s="14">
        <f t="shared" si="32"/>
        <v>40</v>
      </c>
      <c r="Y22" s="14">
        <f t="shared" si="33"/>
        <v>44</v>
      </c>
      <c r="Z22" s="14">
        <f t="shared" si="34"/>
        <v>50</v>
      </c>
      <c r="AA22" s="14">
        <f t="shared" si="35"/>
        <v>39</v>
      </c>
      <c r="AB22" s="14">
        <f t="shared" si="37"/>
        <v>39</v>
      </c>
      <c r="AC22" s="14">
        <f t="shared" si="38"/>
        <v>34</v>
      </c>
      <c r="AD22" s="14">
        <f t="shared" si="39"/>
        <v>24</v>
      </c>
      <c r="AE22" s="14">
        <f t="shared" si="40"/>
        <v>14</v>
      </c>
      <c r="AF22" s="14">
        <f t="shared" si="41"/>
        <v>11</v>
      </c>
      <c r="AG22" s="14">
        <f t="shared" si="42"/>
        <v>18</v>
      </c>
      <c r="AH22" s="14">
        <f t="shared" si="43"/>
        <v>16</v>
      </c>
      <c r="AI22" s="14">
        <f t="shared" si="44"/>
        <v>12</v>
      </c>
      <c r="AJ22" s="14">
        <f t="shared" si="45"/>
        <v>6</v>
      </c>
      <c r="AK22" s="14">
        <f t="shared" si="36"/>
        <v>39548</v>
      </c>
      <c r="AL22" s="14">
        <f>modell!V198</f>
        <v>39547.5</v>
      </c>
      <c r="AM22" s="14">
        <f>SUM(modell!B198:K198)</f>
        <v>4983.5</v>
      </c>
      <c r="AN22" s="14">
        <f>SUM(modell!L198:U198)</f>
        <v>34564</v>
      </c>
    </row>
    <row r="23" spans="1:40" x14ac:dyDescent="0.3">
      <c r="A23" s="14">
        <v>44802</v>
      </c>
      <c r="B23" s="12">
        <f t="shared" si="22"/>
        <v>44802</v>
      </c>
      <c r="C23" s="14">
        <v>410.8</v>
      </c>
      <c r="E23" s="14">
        <f t="shared" si="46"/>
        <v>410.8</v>
      </c>
      <c r="F23" s="14">
        <f t="shared" si="46"/>
        <v>407.29</v>
      </c>
      <c r="G23" s="14">
        <f t="shared" si="46"/>
        <v>405.11</v>
      </c>
      <c r="H23" s="14">
        <f t="shared" si="46"/>
        <v>401.28</v>
      </c>
      <c r="I23" s="14">
        <f t="shared" si="46"/>
        <v>398.96</v>
      </c>
      <c r="J23" s="14">
        <f t="shared" si="46"/>
        <v>403.83</v>
      </c>
      <c r="K23" s="14">
        <f t="shared" si="46"/>
        <v>403.34</v>
      </c>
      <c r="L23" s="14">
        <f t="shared" si="46"/>
        <v>401.49</v>
      </c>
      <c r="M23" s="14">
        <f t="shared" si="46"/>
        <v>397.57</v>
      </c>
      <c r="N23" s="14">
        <f t="shared" si="46"/>
        <v>395.48</v>
      </c>
      <c r="O23" s="14">
        <f t="shared" si="24"/>
        <v>395.06</v>
      </c>
      <c r="Q23" s="14">
        <f t="shared" si="25"/>
        <v>16</v>
      </c>
      <c r="R23" s="14">
        <f t="shared" si="26"/>
        <v>21</v>
      </c>
      <c r="S23" s="14">
        <f t="shared" si="27"/>
        <v>31</v>
      </c>
      <c r="T23" s="14">
        <f t="shared" si="28"/>
        <v>41</v>
      </c>
      <c r="U23" s="14">
        <f t="shared" si="29"/>
        <v>44</v>
      </c>
      <c r="V23" s="14">
        <f t="shared" si="30"/>
        <v>37</v>
      </c>
      <c r="W23" s="14">
        <f t="shared" si="31"/>
        <v>39</v>
      </c>
      <c r="X23" s="14">
        <f t="shared" si="32"/>
        <v>43</v>
      </c>
      <c r="Y23" s="14">
        <f t="shared" si="33"/>
        <v>49</v>
      </c>
      <c r="Z23" s="14">
        <f t="shared" si="34"/>
        <v>53</v>
      </c>
      <c r="AA23" s="14">
        <f t="shared" si="35"/>
        <v>40</v>
      </c>
      <c r="AB23" s="14">
        <f t="shared" si="37"/>
        <v>35</v>
      </c>
      <c r="AC23" s="14">
        <f t="shared" si="38"/>
        <v>25</v>
      </c>
      <c r="AD23" s="14">
        <f t="shared" si="39"/>
        <v>15</v>
      </c>
      <c r="AE23" s="14">
        <f t="shared" si="40"/>
        <v>12</v>
      </c>
      <c r="AF23" s="14">
        <f t="shared" si="41"/>
        <v>19</v>
      </c>
      <c r="AG23" s="14">
        <f t="shared" si="42"/>
        <v>17</v>
      </c>
      <c r="AH23" s="14">
        <f t="shared" si="43"/>
        <v>13</v>
      </c>
      <c r="AI23" s="14">
        <f t="shared" si="44"/>
        <v>7</v>
      </c>
      <c r="AJ23" s="14">
        <f t="shared" si="45"/>
        <v>3</v>
      </c>
      <c r="AK23" s="14">
        <f t="shared" si="36"/>
        <v>39506</v>
      </c>
      <c r="AL23" s="14">
        <f>modell!V199</f>
        <v>39506</v>
      </c>
      <c r="AM23" s="14">
        <f>SUM(modell!B199:K199)</f>
        <v>4953</v>
      </c>
      <c r="AN23" s="14">
        <f>SUM(modell!L199:U199)</f>
        <v>34553</v>
      </c>
    </row>
    <row r="24" spans="1:40" x14ac:dyDescent="0.3">
      <c r="A24" s="14">
        <v>44803</v>
      </c>
      <c r="B24" s="12">
        <f t="shared" si="22"/>
        <v>44803</v>
      </c>
      <c r="C24" s="14">
        <v>407.29</v>
      </c>
      <c r="E24" s="14">
        <f t="shared" si="46"/>
        <v>407.29</v>
      </c>
      <c r="F24" s="14">
        <f t="shared" si="46"/>
        <v>405.11</v>
      </c>
      <c r="G24" s="14">
        <f t="shared" si="46"/>
        <v>401.28</v>
      </c>
      <c r="H24" s="14">
        <f t="shared" si="46"/>
        <v>398.96</v>
      </c>
      <c r="I24" s="14">
        <f t="shared" si="46"/>
        <v>403.83</v>
      </c>
      <c r="J24" s="14">
        <f t="shared" si="46"/>
        <v>403.34</v>
      </c>
      <c r="K24" s="14">
        <f t="shared" si="46"/>
        <v>401.49</v>
      </c>
      <c r="L24" s="14">
        <f t="shared" si="46"/>
        <v>397.57</v>
      </c>
      <c r="M24" s="14">
        <f t="shared" si="46"/>
        <v>395.48</v>
      </c>
      <c r="N24" s="14">
        <f t="shared" si="46"/>
        <v>395.06</v>
      </c>
      <c r="O24" s="14">
        <f t="shared" si="24"/>
        <v>396.42</v>
      </c>
      <c r="Q24" s="14">
        <f t="shared" si="25"/>
        <v>20</v>
      </c>
      <c r="R24" s="14">
        <f t="shared" si="26"/>
        <v>30</v>
      </c>
      <c r="S24" s="14">
        <f t="shared" si="27"/>
        <v>40</v>
      </c>
      <c r="T24" s="14">
        <f t="shared" si="28"/>
        <v>43</v>
      </c>
      <c r="U24" s="14">
        <f t="shared" si="29"/>
        <v>36</v>
      </c>
      <c r="V24" s="14">
        <f t="shared" si="30"/>
        <v>38</v>
      </c>
      <c r="W24" s="14">
        <f t="shared" si="31"/>
        <v>42</v>
      </c>
      <c r="X24" s="14">
        <f t="shared" si="32"/>
        <v>49</v>
      </c>
      <c r="Y24" s="14">
        <f t="shared" si="33"/>
        <v>52</v>
      </c>
      <c r="Z24" s="14">
        <f t="shared" si="34"/>
        <v>54</v>
      </c>
      <c r="AA24" s="14">
        <f t="shared" si="35"/>
        <v>36</v>
      </c>
      <c r="AB24" s="14">
        <f t="shared" si="37"/>
        <v>26</v>
      </c>
      <c r="AC24" s="14">
        <f t="shared" si="38"/>
        <v>16</v>
      </c>
      <c r="AD24" s="14">
        <f t="shared" si="39"/>
        <v>13</v>
      </c>
      <c r="AE24" s="14">
        <f t="shared" si="40"/>
        <v>20</v>
      </c>
      <c r="AF24" s="14">
        <f t="shared" si="41"/>
        <v>18</v>
      </c>
      <c r="AG24" s="14">
        <f t="shared" si="42"/>
        <v>14</v>
      </c>
      <c r="AH24" s="14">
        <f t="shared" si="43"/>
        <v>7</v>
      </c>
      <c r="AI24" s="14">
        <f t="shared" si="44"/>
        <v>4</v>
      </c>
      <c r="AJ24" s="14">
        <f t="shared" si="45"/>
        <v>2</v>
      </c>
      <c r="AK24" s="14">
        <f t="shared" si="36"/>
        <v>39642</v>
      </c>
      <c r="AL24" s="14">
        <f>modell!V200</f>
        <v>39642.5</v>
      </c>
      <c r="AM24" s="14">
        <f>SUM(modell!B200:K200)</f>
        <v>6159.5</v>
      </c>
      <c r="AN24" s="14">
        <f>SUM(modell!L200:U200)</f>
        <v>33483</v>
      </c>
    </row>
    <row r="25" spans="1:40" x14ac:dyDescent="0.3">
      <c r="A25" s="14">
        <v>44804</v>
      </c>
      <c r="B25" s="12">
        <f t="shared" si="22"/>
        <v>44804</v>
      </c>
      <c r="C25" s="14">
        <v>405.11</v>
      </c>
      <c r="E25" s="14">
        <f t="shared" si="46"/>
        <v>405.11</v>
      </c>
      <c r="F25" s="14">
        <f t="shared" si="46"/>
        <v>401.28</v>
      </c>
      <c r="G25" s="14">
        <f t="shared" si="46"/>
        <v>398.96</v>
      </c>
      <c r="H25" s="14">
        <f t="shared" si="46"/>
        <v>403.83</v>
      </c>
      <c r="I25" s="14">
        <f t="shared" si="46"/>
        <v>403.34</v>
      </c>
      <c r="J25" s="14">
        <f t="shared" si="46"/>
        <v>401.49</v>
      </c>
      <c r="K25" s="14">
        <f t="shared" si="46"/>
        <v>397.57</v>
      </c>
      <c r="L25" s="14">
        <f t="shared" si="46"/>
        <v>395.48</v>
      </c>
      <c r="M25" s="14">
        <f t="shared" si="46"/>
        <v>395.06</v>
      </c>
      <c r="N25" s="14">
        <f t="shared" si="46"/>
        <v>396.42</v>
      </c>
      <c r="O25" s="14">
        <f t="shared" si="24"/>
        <v>402.09</v>
      </c>
      <c r="Q25" s="14">
        <f t="shared" si="25"/>
        <v>29</v>
      </c>
      <c r="R25" s="14">
        <f t="shared" si="26"/>
        <v>39</v>
      </c>
      <c r="S25" s="14">
        <f t="shared" si="27"/>
        <v>42</v>
      </c>
      <c r="T25" s="14">
        <f t="shared" si="28"/>
        <v>35</v>
      </c>
      <c r="U25" s="14">
        <f t="shared" si="29"/>
        <v>37</v>
      </c>
      <c r="V25" s="14">
        <f t="shared" si="30"/>
        <v>41</v>
      </c>
      <c r="W25" s="14">
        <f t="shared" si="31"/>
        <v>48</v>
      </c>
      <c r="X25" s="14">
        <f t="shared" si="32"/>
        <v>52</v>
      </c>
      <c r="Y25" s="14">
        <f t="shared" si="33"/>
        <v>53</v>
      </c>
      <c r="Z25" s="14">
        <f t="shared" si="34"/>
        <v>52</v>
      </c>
      <c r="AA25" s="14">
        <f t="shared" si="35"/>
        <v>27</v>
      </c>
      <c r="AB25" s="14">
        <f t="shared" si="37"/>
        <v>17</v>
      </c>
      <c r="AC25" s="14">
        <f t="shared" si="38"/>
        <v>14</v>
      </c>
      <c r="AD25" s="14">
        <f t="shared" si="39"/>
        <v>21</v>
      </c>
      <c r="AE25" s="14">
        <f t="shared" si="40"/>
        <v>19</v>
      </c>
      <c r="AF25" s="14">
        <f t="shared" si="41"/>
        <v>15</v>
      </c>
      <c r="AG25" s="14">
        <f t="shared" si="42"/>
        <v>8</v>
      </c>
      <c r="AH25" s="14">
        <f t="shared" si="43"/>
        <v>4</v>
      </c>
      <c r="AI25" s="14">
        <f t="shared" si="44"/>
        <v>3</v>
      </c>
      <c r="AJ25" s="14">
        <f t="shared" si="45"/>
        <v>4</v>
      </c>
      <c r="AK25" s="14">
        <f t="shared" si="36"/>
        <v>40209</v>
      </c>
      <c r="AL25" s="14">
        <f>modell!V201</f>
        <v>40209.5</v>
      </c>
      <c r="AM25" s="14">
        <f>SUM(modell!B201:K201)</f>
        <v>3739</v>
      </c>
      <c r="AN25" s="14">
        <f>SUM(modell!L201:U201)</f>
        <v>36470.5</v>
      </c>
    </row>
    <row r="26" spans="1:40" x14ac:dyDescent="0.3">
      <c r="A26" s="14">
        <v>44805</v>
      </c>
      <c r="B26" s="12">
        <f t="shared" si="22"/>
        <v>44805</v>
      </c>
      <c r="C26" s="14">
        <v>401.28</v>
      </c>
      <c r="E26" s="14">
        <f t="shared" si="46"/>
        <v>401.28</v>
      </c>
      <c r="F26" s="14">
        <f t="shared" si="46"/>
        <v>398.96</v>
      </c>
      <c r="G26" s="14">
        <f t="shared" si="46"/>
        <v>403.83</v>
      </c>
      <c r="H26" s="14">
        <f t="shared" si="46"/>
        <v>403.34</v>
      </c>
      <c r="I26" s="14">
        <f t="shared" si="46"/>
        <v>401.49</v>
      </c>
      <c r="J26" s="14">
        <f t="shared" si="46"/>
        <v>397.57</v>
      </c>
      <c r="K26" s="14">
        <f t="shared" si="46"/>
        <v>395.48</v>
      </c>
      <c r="L26" s="14">
        <f t="shared" si="46"/>
        <v>395.06</v>
      </c>
      <c r="M26" s="14">
        <f t="shared" si="46"/>
        <v>396.42</v>
      </c>
      <c r="N26" s="14">
        <f t="shared" si="46"/>
        <v>402.09</v>
      </c>
      <c r="O26" s="14">
        <f t="shared" si="24"/>
        <v>405.65</v>
      </c>
      <c r="Q26" s="14">
        <f t="shared" si="25"/>
        <v>39</v>
      </c>
      <c r="R26" s="14">
        <f t="shared" si="26"/>
        <v>41</v>
      </c>
      <c r="S26" s="14">
        <f t="shared" si="27"/>
        <v>34</v>
      </c>
      <c r="T26" s="14">
        <f t="shared" si="28"/>
        <v>36</v>
      </c>
      <c r="U26" s="14">
        <f t="shared" si="29"/>
        <v>40</v>
      </c>
      <c r="V26" s="14">
        <f t="shared" si="30"/>
        <v>47</v>
      </c>
      <c r="W26" s="14">
        <f t="shared" si="31"/>
        <v>51</v>
      </c>
      <c r="X26" s="14">
        <f t="shared" si="32"/>
        <v>53</v>
      </c>
      <c r="Y26" s="14">
        <f t="shared" si="33"/>
        <v>51</v>
      </c>
      <c r="Z26" s="14">
        <f t="shared" si="34"/>
        <v>44</v>
      </c>
      <c r="AA26" s="14">
        <f t="shared" si="35"/>
        <v>17</v>
      </c>
      <c r="AB26" s="14">
        <f t="shared" si="37"/>
        <v>15</v>
      </c>
      <c r="AC26" s="14">
        <f t="shared" si="38"/>
        <v>22</v>
      </c>
      <c r="AD26" s="14">
        <f t="shared" si="39"/>
        <v>20</v>
      </c>
      <c r="AE26" s="14">
        <f t="shared" si="40"/>
        <v>16</v>
      </c>
      <c r="AF26" s="14">
        <f t="shared" si="41"/>
        <v>9</v>
      </c>
      <c r="AG26" s="14">
        <f t="shared" si="42"/>
        <v>5</v>
      </c>
      <c r="AH26" s="14">
        <f t="shared" si="43"/>
        <v>3</v>
      </c>
      <c r="AI26" s="14">
        <f t="shared" si="44"/>
        <v>5</v>
      </c>
      <c r="AJ26" s="14">
        <f t="shared" si="45"/>
        <v>12</v>
      </c>
      <c r="AK26" s="14">
        <f t="shared" si="36"/>
        <v>40565</v>
      </c>
      <c r="AL26" s="14">
        <f>modell!V202</f>
        <v>40565</v>
      </c>
      <c r="AM26" s="14">
        <f>SUM(modell!B202:K202)</f>
        <v>1752</v>
      </c>
      <c r="AN26" s="14">
        <f>SUM(modell!L202:U202)</f>
        <v>38813</v>
      </c>
    </row>
    <row r="27" spans="1:40" x14ac:dyDescent="0.3">
      <c r="A27" s="14">
        <v>44806</v>
      </c>
      <c r="B27" s="12">
        <f t="shared" si="22"/>
        <v>44806</v>
      </c>
      <c r="C27" s="14">
        <v>398.96</v>
      </c>
      <c r="E27" s="14">
        <f t="shared" si="46"/>
        <v>398.96</v>
      </c>
      <c r="F27" s="14">
        <f t="shared" si="46"/>
        <v>403.83</v>
      </c>
      <c r="G27" s="14">
        <f t="shared" si="46"/>
        <v>403.34</v>
      </c>
      <c r="H27" s="14">
        <f t="shared" si="46"/>
        <v>401.49</v>
      </c>
      <c r="I27" s="14">
        <f t="shared" si="46"/>
        <v>397.57</v>
      </c>
      <c r="J27" s="14">
        <f t="shared" si="46"/>
        <v>395.48</v>
      </c>
      <c r="K27" s="14">
        <f t="shared" si="46"/>
        <v>395.06</v>
      </c>
      <c r="L27" s="14">
        <f t="shared" si="46"/>
        <v>396.42</v>
      </c>
      <c r="M27" s="14">
        <f t="shared" si="46"/>
        <v>402.09</v>
      </c>
      <c r="N27" s="14">
        <f t="shared" si="46"/>
        <v>405.65</v>
      </c>
      <c r="O27" s="14">
        <f t="shared" si="24"/>
        <v>405.21</v>
      </c>
      <c r="Q27" s="14">
        <f t="shared" si="25"/>
        <v>41</v>
      </c>
      <c r="R27" s="14">
        <f t="shared" si="26"/>
        <v>33</v>
      </c>
      <c r="S27" s="14">
        <f t="shared" si="27"/>
        <v>35</v>
      </c>
      <c r="T27" s="14">
        <f t="shared" si="28"/>
        <v>39</v>
      </c>
      <c r="U27" s="14">
        <f t="shared" si="29"/>
        <v>46</v>
      </c>
      <c r="V27" s="14">
        <f t="shared" si="30"/>
        <v>50</v>
      </c>
      <c r="W27" s="14">
        <f t="shared" si="31"/>
        <v>52</v>
      </c>
      <c r="X27" s="14">
        <f t="shared" si="32"/>
        <v>51</v>
      </c>
      <c r="Y27" s="14">
        <f t="shared" si="33"/>
        <v>43</v>
      </c>
      <c r="Z27" s="14">
        <f t="shared" si="34"/>
        <v>36</v>
      </c>
      <c r="AA27" s="14">
        <f t="shared" si="35"/>
        <v>15</v>
      </c>
      <c r="AB27" s="14">
        <f t="shared" si="37"/>
        <v>23</v>
      </c>
      <c r="AC27" s="14">
        <f t="shared" si="38"/>
        <v>21</v>
      </c>
      <c r="AD27" s="14">
        <f t="shared" si="39"/>
        <v>17</v>
      </c>
      <c r="AE27" s="14">
        <f t="shared" si="40"/>
        <v>10</v>
      </c>
      <c r="AF27" s="14">
        <f t="shared" si="41"/>
        <v>6</v>
      </c>
      <c r="AG27" s="14">
        <f t="shared" si="42"/>
        <v>4</v>
      </c>
      <c r="AH27" s="14">
        <f t="shared" si="43"/>
        <v>5</v>
      </c>
      <c r="AI27" s="14">
        <f t="shared" si="44"/>
        <v>13</v>
      </c>
      <c r="AJ27" s="14">
        <f t="shared" si="45"/>
        <v>20</v>
      </c>
      <c r="AK27" s="14">
        <f t="shared" si="36"/>
        <v>40521</v>
      </c>
      <c r="AL27" s="14">
        <f>modell!V203</f>
        <v>40521</v>
      </c>
      <c r="AM27" s="14">
        <f>SUM(modell!B203:K203)</f>
        <v>763</v>
      </c>
      <c r="AN27" s="14">
        <f>SUM(modell!L203:U203)</f>
        <v>39758</v>
      </c>
    </row>
    <row r="28" spans="1:40" x14ac:dyDescent="0.3">
      <c r="A28" s="14">
        <v>44809</v>
      </c>
      <c r="B28" s="12">
        <f t="shared" si="22"/>
        <v>44809</v>
      </c>
      <c r="C28" s="14">
        <v>403.83</v>
      </c>
      <c r="E28" s="14">
        <f t="shared" si="46"/>
        <v>403.83</v>
      </c>
      <c r="F28" s="14">
        <f t="shared" si="46"/>
        <v>403.34</v>
      </c>
      <c r="G28" s="14">
        <f t="shared" si="46"/>
        <v>401.49</v>
      </c>
      <c r="H28" s="14">
        <f t="shared" si="46"/>
        <v>397.57</v>
      </c>
      <c r="I28" s="14">
        <f t="shared" si="46"/>
        <v>395.48</v>
      </c>
      <c r="J28" s="14">
        <f t="shared" si="46"/>
        <v>395.06</v>
      </c>
      <c r="K28" s="14">
        <f t="shared" si="46"/>
        <v>396.42</v>
      </c>
      <c r="L28" s="14">
        <f t="shared" si="46"/>
        <v>402.09</v>
      </c>
      <c r="M28" s="14">
        <f t="shared" si="46"/>
        <v>405.65</v>
      </c>
      <c r="N28" s="14">
        <f t="shared" si="46"/>
        <v>405.21</v>
      </c>
      <c r="O28" s="14">
        <f t="shared" si="24"/>
        <v>400.98</v>
      </c>
      <c r="Q28" s="14">
        <f t="shared" si="25"/>
        <v>32</v>
      </c>
      <c r="R28" s="14">
        <f t="shared" si="26"/>
        <v>34</v>
      </c>
      <c r="S28" s="14">
        <f t="shared" si="27"/>
        <v>38</v>
      </c>
      <c r="T28" s="14">
        <f t="shared" si="28"/>
        <v>45</v>
      </c>
      <c r="U28" s="14">
        <f t="shared" si="29"/>
        <v>49</v>
      </c>
      <c r="V28" s="14">
        <f t="shared" si="30"/>
        <v>51</v>
      </c>
      <c r="W28" s="14">
        <f t="shared" si="31"/>
        <v>50</v>
      </c>
      <c r="X28" s="14">
        <f t="shared" si="32"/>
        <v>42</v>
      </c>
      <c r="Y28" s="14">
        <f t="shared" si="33"/>
        <v>35</v>
      </c>
      <c r="Z28" s="14">
        <f t="shared" si="34"/>
        <v>37</v>
      </c>
      <c r="AA28" s="14">
        <f t="shared" si="35"/>
        <v>24</v>
      </c>
      <c r="AB28" s="14">
        <f t="shared" si="37"/>
        <v>22</v>
      </c>
      <c r="AC28" s="14">
        <f t="shared" si="38"/>
        <v>18</v>
      </c>
      <c r="AD28" s="14">
        <f t="shared" si="39"/>
        <v>11</v>
      </c>
      <c r="AE28" s="14">
        <f t="shared" si="40"/>
        <v>7</v>
      </c>
      <c r="AF28" s="14">
        <f t="shared" si="41"/>
        <v>5</v>
      </c>
      <c r="AG28" s="14">
        <f t="shared" si="42"/>
        <v>6</v>
      </c>
      <c r="AH28" s="14">
        <f t="shared" si="43"/>
        <v>14</v>
      </c>
      <c r="AI28" s="14">
        <f t="shared" si="44"/>
        <v>21</v>
      </c>
      <c r="AJ28" s="14">
        <f t="shared" si="45"/>
        <v>19</v>
      </c>
      <c r="AK28" s="14">
        <f t="shared" si="36"/>
        <v>40098</v>
      </c>
      <c r="AL28" s="14">
        <f>modell!V204</f>
        <v>40097.5</v>
      </c>
      <c r="AM28" s="14">
        <f>SUM(modell!B204:K204)</f>
        <v>923.5</v>
      </c>
      <c r="AN28" s="14">
        <f>SUM(modell!L204:U204)</f>
        <v>39174</v>
      </c>
    </row>
    <row r="29" spans="1:40" x14ac:dyDescent="0.3">
      <c r="A29" s="14">
        <v>44810</v>
      </c>
      <c r="B29" s="12">
        <f t="shared" si="22"/>
        <v>44810</v>
      </c>
      <c r="C29" s="14">
        <v>403.34</v>
      </c>
      <c r="E29" s="14">
        <f t="shared" si="46"/>
        <v>403.34</v>
      </c>
      <c r="F29" s="14">
        <f t="shared" si="46"/>
        <v>401.49</v>
      </c>
      <c r="G29" s="14">
        <f t="shared" si="46"/>
        <v>397.57</v>
      </c>
      <c r="H29" s="14">
        <f t="shared" si="46"/>
        <v>395.48</v>
      </c>
      <c r="I29" s="14">
        <f t="shared" si="46"/>
        <v>395.06</v>
      </c>
      <c r="J29" s="14">
        <f t="shared" si="46"/>
        <v>396.42</v>
      </c>
      <c r="K29" s="14">
        <f t="shared" si="46"/>
        <v>402.09</v>
      </c>
      <c r="L29" s="14">
        <f t="shared" si="46"/>
        <v>405.65</v>
      </c>
      <c r="M29" s="14">
        <f t="shared" si="46"/>
        <v>405.21</v>
      </c>
      <c r="N29" s="14">
        <f t="shared" si="46"/>
        <v>400.98</v>
      </c>
      <c r="O29" s="14">
        <f t="shared" si="24"/>
        <v>398.9</v>
      </c>
      <c r="Q29" s="14">
        <f t="shared" si="25"/>
        <v>33</v>
      </c>
      <c r="R29" s="14">
        <f t="shared" si="26"/>
        <v>37</v>
      </c>
      <c r="S29" s="14">
        <f t="shared" si="27"/>
        <v>44</v>
      </c>
      <c r="T29" s="14">
        <f t="shared" si="28"/>
        <v>49</v>
      </c>
      <c r="U29" s="14">
        <f t="shared" si="29"/>
        <v>50</v>
      </c>
      <c r="V29" s="14">
        <f t="shared" si="30"/>
        <v>49</v>
      </c>
      <c r="W29" s="14">
        <f t="shared" si="31"/>
        <v>41</v>
      </c>
      <c r="X29" s="14">
        <f t="shared" si="32"/>
        <v>34</v>
      </c>
      <c r="Y29" s="14">
        <f t="shared" si="33"/>
        <v>36</v>
      </c>
      <c r="Z29" s="14">
        <f t="shared" si="34"/>
        <v>47</v>
      </c>
      <c r="AA29" s="14">
        <f t="shared" si="35"/>
        <v>23</v>
      </c>
      <c r="AB29" s="14">
        <f t="shared" si="37"/>
        <v>19</v>
      </c>
      <c r="AC29" s="14">
        <f t="shared" si="38"/>
        <v>12</v>
      </c>
      <c r="AD29" s="14">
        <f t="shared" si="39"/>
        <v>7</v>
      </c>
      <c r="AE29" s="14">
        <f t="shared" si="40"/>
        <v>6</v>
      </c>
      <c r="AF29" s="14">
        <f t="shared" si="41"/>
        <v>7</v>
      </c>
      <c r="AG29" s="14">
        <f t="shared" si="42"/>
        <v>15</v>
      </c>
      <c r="AH29" s="14">
        <f t="shared" si="43"/>
        <v>22</v>
      </c>
      <c r="AI29" s="14">
        <f t="shared" si="44"/>
        <v>20</v>
      </c>
      <c r="AJ29" s="14">
        <f t="shared" si="45"/>
        <v>9</v>
      </c>
      <c r="AK29" s="14">
        <f t="shared" si="36"/>
        <v>39890</v>
      </c>
      <c r="AL29" s="14">
        <f>modell!V205</f>
        <v>39890</v>
      </c>
      <c r="AM29" s="14">
        <f>SUM(modell!B205:K205)</f>
        <v>327.5</v>
      </c>
      <c r="AN29" s="14">
        <f>SUM(modell!L205:U205)</f>
        <v>39562.5</v>
      </c>
    </row>
    <row r="30" spans="1:40" x14ac:dyDescent="0.3">
      <c r="A30" s="14">
        <v>44811</v>
      </c>
      <c r="B30" s="12">
        <f t="shared" si="22"/>
        <v>44811</v>
      </c>
      <c r="C30" s="14">
        <v>401.49</v>
      </c>
      <c r="E30" s="14">
        <f t="shared" si="46"/>
        <v>401.49</v>
      </c>
      <c r="F30" s="14">
        <f t="shared" si="46"/>
        <v>397.57</v>
      </c>
      <c r="G30" s="14">
        <f t="shared" si="46"/>
        <v>395.48</v>
      </c>
      <c r="H30" s="14">
        <f t="shared" si="46"/>
        <v>395.06</v>
      </c>
      <c r="I30" s="14">
        <f t="shared" si="46"/>
        <v>396.42</v>
      </c>
      <c r="J30" s="14">
        <f t="shared" si="46"/>
        <v>402.09</v>
      </c>
      <c r="K30" s="14">
        <f t="shared" si="46"/>
        <v>405.65</v>
      </c>
      <c r="L30" s="14">
        <f t="shared" si="46"/>
        <v>405.21</v>
      </c>
      <c r="M30" s="14">
        <f t="shared" si="46"/>
        <v>400.98</v>
      </c>
      <c r="N30" s="14">
        <f t="shared" si="46"/>
        <v>398.9</v>
      </c>
      <c r="O30" s="14">
        <f t="shared" si="24"/>
        <v>403.14</v>
      </c>
      <c r="Q30" s="14">
        <f t="shared" si="25"/>
        <v>37</v>
      </c>
      <c r="R30" s="14">
        <f t="shared" si="26"/>
        <v>44</v>
      </c>
      <c r="S30" s="14">
        <f t="shared" si="27"/>
        <v>49</v>
      </c>
      <c r="T30" s="14">
        <f t="shared" si="28"/>
        <v>50</v>
      </c>
      <c r="U30" s="14">
        <f t="shared" si="29"/>
        <v>48</v>
      </c>
      <c r="V30" s="14">
        <f t="shared" si="30"/>
        <v>40</v>
      </c>
      <c r="W30" s="14">
        <f t="shared" si="31"/>
        <v>33</v>
      </c>
      <c r="X30" s="14">
        <f t="shared" si="32"/>
        <v>35</v>
      </c>
      <c r="Y30" s="14">
        <f t="shared" si="33"/>
        <v>46</v>
      </c>
      <c r="Z30" s="14">
        <f t="shared" si="34"/>
        <v>49</v>
      </c>
      <c r="AA30" s="14">
        <f t="shared" si="35"/>
        <v>19</v>
      </c>
      <c r="AB30" s="14">
        <f t="shared" si="37"/>
        <v>12</v>
      </c>
      <c r="AC30" s="14">
        <f t="shared" si="38"/>
        <v>7</v>
      </c>
      <c r="AD30" s="14">
        <f t="shared" si="39"/>
        <v>6</v>
      </c>
      <c r="AE30" s="14">
        <f t="shared" si="40"/>
        <v>8</v>
      </c>
      <c r="AF30" s="14">
        <f t="shared" si="41"/>
        <v>16</v>
      </c>
      <c r="AG30" s="14">
        <f t="shared" si="42"/>
        <v>23</v>
      </c>
      <c r="AH30" s="14">
        <f t="shared" si="43"/>
        <v>21</v>
      </c>
      <c r="AI30" s="14">
        <f t="shared" si="44"/>
        <v>10</v>
      </c>
      <c r="AJ30" s="14">
        <f t="shared" si="45"/>
        <v>7</v>
      </c>
      <c r="AK30" s="14">
        <f t="shared" si="36"/>
        <v>40314</v>
      </c>
      <c r="AL30" s="14">
        <f>modell!V206</f>
        <v>40314.5</v>
      </c>
      <c r="AM30" s="14">
        <f>SUM(modell!B206:K206)</f>
        <v>1214.5</v>
      </c>
      <c r="AN30" s="14">
        <f>SUM(modell!L206:U206)</f>
        <v>39100</v>
      </c>
    </row>
    <row r="31" spans="1:40" x14ac:dyDescent="0.3">
      <c r="A31" s="14">
        <v>44812</v>
      </c>
      <c r="B31" s="12">
        <f t="shared" si="22"/>
        <v>44812</v>
      </c>
      <c r="C31" s="14">
        <v>397.57</v>
      </c>
      <c r="E31" s="14">
        <f t="shared" si="46"/>
        <v>397.57</v>
      </c>
      <c r="F31" s="14">
        <f t="shared" si="46"/>
        <v>395.48</v>
      </c>
      <c r="G31" s="14">
        <f t="shared" si="46"/>
        <v>395.06</v>
      </c>
      <c r="H31" s="14">
        <f t="shared" si="46"/>
        <v>396.42</v>
      </c>
      <c r="I31" s="14">
        <f t="shared" si="46"/>
        <v>402.09</v>
      </c>
      <c r="J31" s="14">
        <f t="shared" si="46"/>
        <v>405.65</v>
      </c>
      <c r="K31" s="14">
        <f t="shared" si="46"/>
        <v>405.21</v>
      </c>
      <c r="L31" s="14">
        <f t="shared" si="46"/>
        <v>400.98</v>
      </c>
      <c r="M31" s="14">
        <f t="shared" si="46"/>
        <v>398.9</v>
      </c>
      <c r="N31" s="14">
        <f t="shared" si="46"/>
        <v>403.14</v>
      </c>
      <c r="O31" s="14">
        <f t="shared" si="24"/>
        <v>406.17</v>
      </c>
      <c r="Q31" s="14">
        <f t="shared" si="25"/>
        <v>44</v>
      </c>
      <c r="R31" s="14">
        <f t="shared" si="26"/>
        <v>49</v>
      </c>
      <c r="S31" s="14">
        <f t="shared" si="27"/>
        <v>50</v>
      </c>
      <c r="T31" s="14">
        <f t="shared" si="28"/>
        <v>48</v>
      </c>
      <c r="U31" s="14">
        <f t="shared" si="29"/>
        <v>39</v>
      </c>
      <c r="V31" s="14">
        <f t="shared" si="30"/>
        <v>32</v>
      </c>
      <c r="W31" s="14">
        <f t="shared" si="31"/>
        <v>34</v>
      </c>
      <c r="X31" s="14">
        <f t="shared" si="32"/>
        <v>46</v>
      </c>
      <c r="Y31" s="14">
        <f t="shared" si="33"/>
        <v>48</v>
      </c>
      <c r="Z31" s="14">
        <f t="shared" si="34"/>
        <v>43</v>
      </c>
      <c r="AA31" s="14">
        <f t="shared" si="35"/>
        <v>12</v>
      </c>
      <c r="AB31" s="14">
        <f t="shared" si="37"/>
        <v>7</v>
      </c>
      <c r="AC31" s="14">
        <f t="shared" si="38"/>
        <v>6</v>
      </c>
      <c r="AD31" s="14">
        <f t="shared" si="39"/>
        <v>8</v>
      </c>
      <c r="AE31" s="14">
        <f t="shared" si="40"/>
        <v>17</v>
      </c>
      <c r="AF31" s="14">
        <f t="shared" si="41"/>
        <v>24</v>
      </c>
      <c r="AG31" s="14">
        <f t="shared" si="42"/>
        <v>22</v>
      </c>
      <c r="AH31" s="14">
        <f t="shared" si="43"/>
        <v>10</v>
      </c>
      <c r="AI31" s="14">
        <f t="shared" si="44"/>
        <v>8</v>
      </c>
      <c r="AJ31" s="14">
        <f t="shared" si="45"/>
        <v>13</v>
      </c>
      <c r="AK31" s="14">
        <f t="shared" si="36"/>
        <v>40617</v>
      </c>
      <c r="AL31" s="14">
        <f>modell!V207</f>
        <v>40618</v>
      </c>
      <c r="AM31" s="14">
        <f>SUM(modell!B207:K207)</f>
        <v>3005</v>
      </c>
      <c r="AN31" s="14">
        <f>SUM(modell!L207:U207)</f>
        <v>37613</v>
      </c>
    </row>
    <row r="32" spans="1:40" x14ac:dyDescent="0.3">
      <c r="A32" s="14">
        <v>44813</v>
      </c>
      <c r="B32" s="12">
        <f t="shared" si="22"/>
        <v>44813</v>
      </c>
      <c r="C32" s="14">
        <v>395.48</v>
      </c>
      <c r="E32" s="14">
        <f t="shared" si="46"/>
        <v>395.48</v>
      </c>
      <c r="F32" s="14">
        <f t="shared" si="46"/>
        <v>395.06</v>
      </c>
      <c r="G32" s="14">
        <f t="shared" si="46"/>
        <v>396.42</v>
      </c>
      <c r="H32" s="14">
        <f t="shared" si="46"/>
        <v>402.09</v>
      </c>
      <c r="I32" s="14">
        <f t="shared" si="46"/>
        <v>405.65</v>
      </c>
      <c r="J32" s="14">
        <f t="shared" si="46"/>
        <v>405.21</v>
      </c>
      <c r="K32" s="14">
        <f t="shared" si="46"/>
        <v>400.98</v>
      </c>
      <c r="L32" s="14">
        <f t="shared" si="46"/>
        <v>398.9</v>
      </c>
      <c r="M32" s="14">
        <f t="shared" si="46"/>
        <v>403.14</v>
      </c>
      <c r="N32" s="14">
        <f t="shared" si="46"/>
        <v>406.17</v>
      </c>
      <c r="O32" s="14">
        <f t="shared" si="24"/>
        <v>406.29</v>
      </c>
      <c r="Q32" s="14">
        <f t="shared" si="25"/>
        <v>49</v>
      </c>
      <c r="R32" s="14">
        <f t="shared" si="26"/>
        <v>50</v>
      </c>
      <c r="S32" s="14">
        <f t="shared" si="27"/>
        <v>47</v>
      </c>
      <c r="T32" s="14">
        <f t="shared" si="28"/>
        <v>38</v>
      </c>
      <c r="U32" s="14">
        <f t="shared" si="29"/>
        <v>31</v>
      </c>
      <c r="V32" s="14">
        <f t="shared" si="30"/>
        <v>33</v>
      </c>
      <c r="W32" s="14">
        <f t="shared" si="31"/>
        <v>45</v>
      </c>
      <c r="X32" s="14">
        <f t="shared" si="32"/>
        <v>48</v>
      </c>
      <c r="Y32" s="14">
        <f t="shared" si="33"/>
        <v>42</v>
      </c>
      <c r="Z32" s="14">
        <f t="shared" si="34"/>
        <v>34</v>
      </c>
      <c r="AA32" s="14">
        <f t="shared" si="35"/>
        <v>7</v>
      </c>
      <c r="AB32" s="14">
        <f t="shared" si="37"/>
        <v>6</v>
      </c>
      <c r="AC32" s="14">
        <f t="shared" si="38"/>
        <v>9</v>
      </c>
      <c r="AD32" s="14">
        <f t="shared" si="39"/>
        <v>18</v>
      </c>
      <c r="AE32" s="14">
        <f t="shared" si="40"/>
        <v>25</v>
      </c>
      <c r="AF32" s="14">
        <f t="shared" si="41"/>
        <v>23</v>
      </c>
      <c r="AG32" s="14">
        <f t="shared" si="42"/>
        <v>11</v>
      </c>
      <c r="AH32" s="14">
        <f t="shared" si="43"/>
        <v>8</v>
      </c>
      <c r="AI32" s="14">
        <f t="shared" si="44"/>
        <v>14</v>
      </c>
      <c r="AJ32" s="14">
        <f t="shared" si="45"/>
        <v>22</v>
      </c>
      <c r="AK32" s="14">
        <f t="shared" si="36"/>
        <v>40629</v>
      </c>
      <c r="AL32" s="14">
        <f>modell!V208</f>
        <v>40629.5</v>
      </c>
      <c r="AM32" s="14">
        <f>SUM(modell!B208:K208)</f>
        <v>9736.5</v>
      </c>
      <c r="AN32" s="14">
        <f>SUM(modell!L208:U208)</f>
        <v>30893</v>
      </c>
    </row>
    <row r="33" spans="1:56" x14ac:dyDescent="0.3">
      <c r="A33" s="14">
        <v>44816</v>
      </c>
      <c r="B33" s="12">
        <f t="shared" si="22"/>
        <v>44816</v>
      </c>
      <c r="C33" s="14">
        <v>395.06</v>
      </c>
      <c r="E33" s="14">
        <f t="shared" si="46"/>
        <v>395.06</v>
      </c>
      <c r="F33" s="14">
        <f t="shared" si="46"/>
        <v>396.42</v>
      </c>
      <c r="G33" s="14">
        <f t="shared" si="46"/>
        <v>402.09</v>
      </c>
      <c r="H33" s="14">
        <f t="shared" si="46"/>
        <v>405.65</v>
      </c>
      <c r="I33" s="14">
        <f t="shared" si="46"/>
        <v>405.21</v>
      </c>
      <c r="J33" s="14">
        <f t="shared" si="46"/>
        <v>400.98</v>
      </c>
      <c r="K33" s="14">
        <f t="shared" si="46"/>
        <v>398.9</v>
      </c>
      <c r="L33" s="14">
        <f t="shared" si="46"/>
        <v>403.14</v>
      </c>
      <c r="M33" s="14">
        <f t="shared" si="46"/>
        <v>406.17</v>
      </c>
      <c r="N33" s="14">
        <f t="shared" si="46"/>
        <v>406.29</v>
      </c>
      <c r="O33" s="14">
        <f t="shared" si="24"/>
        <v>406.5</v>
      </c>
      <c r="Q33" s="14">
        <f t="shared" si="25"/>
        <v>50</v>
      </c>
      <c r="R33" s="14">
        <f t="shared" si="26"/>
        <v>47</v>
      </c>
      <c r="S33" s="14">
        <f t="shared" si="27"/>
        <v>37</v>
      </c>
      <c r="T33" s="14">
        <f t="shared" si="28"/>
        <v>30</v>
      </c>
      <c r="U33" s="14">
        <f t="shared" si="29"/>
        <v>32</v>
      </c>
      <c r="V33" s="14">
        <f t="shared" si="30"/>
        <v>44</v>
      </c>
      <c r="W33" s="14">
        <f t="shared" si="31"/>
        <v>47</v>
      </c>
      <c r="X33" s="14">
        <f t="shared" si="32"/>
        <v>41</v>
      </c>
      <c r="Y33" s="14">
        <f t="shared" si="33"/>
        <v>33</v>
      </c>
      <c r="Z33" s="14">
        <f t="shared" si="34"/>
        <v>33</v>
      </c>
      <c r="AA33" s="14">
        <f t="shared" si="35"/>
        <v>6</v>
      </c>
      <c r="AB33" s="14">
        <f t="shared" si="37"/>
        <v>9</v>
      </c>
      <c r="AC33" s="14">
        <f t="shared" si="38"/>
        <v>19</v>
      </c>
      <c r="AD33" s="14">
        <f t="shared" si="39"/>
        <v>26</v>
      </c>
      <c r="AE33" s="14">
        <f t="shared" si="40"/>
        <v>24</v>
      </c>
      <c r="AF33" s="14">
        <f t="shared" si="41"/>
        <v>12</v>
      </c>
      <c r="AG33" s="14">
        <f t="shared" si="42"/>
        <v>9</v>
      </c>
      <c r="AH33" s="14">
        <f t="shared" si="43"/>
        <v>15</v>
      </c>
      <c r="AI33" s="14">
        <f t="shared" si="44"/>
        <v>23</v>
      </c>
      <c r="AJ33" s="14">
        <f t="shared" si="45"/>
        <v>23</v>
      </c>
      <c r="AK33" s="14">
        <f t="shared" si="36"/>
        <v>40650</v>
      </c>
      <c r="AL33" s="14">
        <f>modell!V209</f>
        <v>40650.5</v>
      </c>
      <c r="AM33" s="14">
        <f>SUM(modell!B209:K209)</f>
        <v>8957.5</v>
      </c>
      <c r="AN33" s="14">
        <f>SUM(modell!L209:U209)</f>
        <v>31693</v>
      </c>
    </row>
    <row r="34" spans="1:56" x14ac:dyDescent="0.3">
      <c r="A34" s="14">
        <v>44817</v>
      </c>
      <c r="B34" s="12">
        <f t="shared" si="22"/>
        <v>44817</v>
      </c>
      <c r="C34" s="14">
        <v>396.42</v>
      </c>
      <c r="E34" s="14">
        <f t="shared" si="46"/>
        <v>396.42</v>
      </c>
      <c r="F34" s="14">
        <f t="shared" si="46"/>
        <v>402.09</v>
      </c>
      <c r="G34" s="14">
        <f t="shared" si="46"/>
        <v>405.65</v>
      </c>
      <c r="H34" s="14">
        <f t="shared" si="46"/>
        <v>405.21</v>
      </c>
      <c r="I34" s="14">
        <f t="shared" si="46"/>
        <v>400.98</v>
      </c>
      <c r="J34" s="14">
        <f t="shared" si="46"/>
        <v>398.9</v>
      </c>
      <c r="K34" s="14">
        <f t="shared" si="46"/>
        <v>403.14</v>
      </c>
      <c r="L34" s="14">
        <f t="shared" si="46"/>
        <v>406.17</v>
      </c>
      <c r="M34" s="14">
        <f t="shared" si="46"/>
        <v>406.29</v>
      </c>
      <c r="N34" s="14">
        <f t="shared" si="46"/>
        <v>406.5</v>
      </c>
      <c r="O34" s="14">
        <f t="shared" si="24"/>
        <v>407.45</v>
      </c>
      <c r="Q34" s="14">
        <f t="shared" si="25"/>
        <v>47</v>
      </c>
      <c r="R34" s="14">
        <f t="shared" si="26"/>
        <v>36</v>
      </c>
      <c r="S34" s="14">
        <f t="shared" si="27"/>
        <v>29</v>
      </c>
      <c r="T34" s="14">
        <f t="shared" si="28"/>
        <v>31</v>
      </c>
      <c r="U34" s="14">
        <f t="shared" si="29"/>
        <v>43</v>
      </c>
      <c r="V34" s="14">
        <f t="shared" si="30"/>
        <v>46</v>
      </c>
      <c r="W34" s="14">
        <f t="shared" si="31"/>
        <v>40</v>
      </c>
      <c r="X34" s="14">
        <f t="shared" si="32"/>
        <v>32</v>
      </c>
      <c r="Y34" s="14">
        <f t="shared" si="33"/>
        <v>32</v>
      </c>
      <c r="Z34" s="14">
        <f t="shared" si="34"/>
        <v>32</v>
      </c>
      <c r="AA34" s="14">
        <f t="shared" si="35"/>
        <v>9</v>
      </c>
      <c r="AB34" s="14">
        <f t="shared" si="37"/>
        <v>20</v>
      </c>
      <c r="AC34" s="14">
        <f t="shared" si="38"/>
        <v>27</v>
      </c>
      <c r="AD34" s="14">
        <f t="shared" si="39"/>
        <v>25</v>
      </c>
      <c r="AE34" s="14">
        <f t="shared" si="40"/>
        <v>13</v>
      </c>
      <c r="AF34" s="14">
        <f t="shared" si="41"/>
        <v>10</v>
      </c>
      <c r="AG34" s="14">
        <f t="shared" si="42"/>
        <v>16</v>
      </c>
      <c r="AH34" s="14">
        <f t="shared" si="43"/>
        <v>24</v>
      </c>
      <c r="AI34" s="14">
        <f t="shared" si="44"/>
        <v>24</v>
      </c>
      <c r="AJ34" s="14">
        <f t="shared" si="45"/>
        <v>24</v>
      </c>
      <c r="AK34" s="14">
        <f t="shared" si="36"/>
        <v>40745</v>
      </c>
      <c r="AL34" s="14">
        <f>modell!V210</f>
        <v>40745</v>
      </c>
      <c r="AM34" s="14">
        <f>SUM(modell!B210:K210)</f>
        <v>2390.5</v>
      </c>
      <c r="AN34" s="14">
        <f>SUM(modell!L210:U210)</f>
        <v>38354.5</v>
      </c>
    </row>
    <row r="35" spans="1:56" x14ac:dyDescent="0.3">
      <c r="A35" s="14">
        <v>44818</v>
      </c>
      <c r="B35" s="12">
        <f t="shared" si="22"/>
        <v>44818</v>
      </c>
      <c r="C35" s="14">
        <v>402.09</v>
      </c>
      <c r="E35" s="14">
        <f t="shared" si="46"/>
        <v>402.09</v>
      </c>
      <c r="F35" s="14">
        <f t="shared" si="46"/>
        <v>405.65</v>
      </c>
      <c r="G35" s="14">
        <f t="shared" si="46"/>
        <v>405.21</v>
      </c>
      <c r="H35" s="14">
        <f t="shared" si="46"/>
        <v>400.98</v>
      </c>
      <c r="I35" s="14">
        <f t="shared" si="46"/>
        <v>398.9</v>
      </c>
      <c r="J35" s="14">
        <f t="shared" si="46"/>
        <v>403.14</v>
      </c>
      <c r="K35" s="14">
        <f t="shared" si="46"/>
        <v>406.17</v>
      </c>
      <c r="L35" s="14">
        <f t="shared" si="46"/>
        <v>406.29</v>
      </c>
      <c r="M35" s="14">
        <f t="shared" si="46"/>
        <v>406.5</v>
      </c>
      <c r="N35" s="14">
        <f t="shared" si="46"/>
        <v>407.45</v>
      </c>
      <c r="O35" s="14">
        <f t="shared" si="24"/>
        <v>411.26</v>
      </c>
      <c r="Q35" s="14">
        <f t="shared" si="25"/>
        <v>36</v>
      </c>
      <c r="R35" s="14">
        <f t="shared" si="26"/>
        <v>28</v>
      </c>
      <c r="S35" s="14">
        <f t="shared" si="27"/>
        <v>30</v>
      </c>
      <c r="T35" s="14">
        <f t="shared" si="28"/>
        <v>42</v>
      </c>
      <c r="U35" s="14">
        <f t="shared" si="29"/>
        <v>45</v>
      </c>
      <c r="V35" s="14">
        <f t="shared" si="30"/>
        <v>39</v>
      </c>
      <c r="W35" s="14">
        <f t="shared" si="31"/>
        <v>31</v>
      </c>
      <c r="X35" s="14">
        <f t="shared" si="32"/>
        <v>31</v>
      </c>
      <c r="Y35" s="14">
        <f t="shared" si="33"/>
        <v>31</v>
      </c>
      <c r="Z35" s="14">
        <f t="shared" si="34"/>
        <v>28</v>
      </c>
      <c r="AA35" s="14">
        <f t="shared" si="35"/>
        <v>20</v>
      </c>
      <c r="AB35" s="14">
        <f t="shared" si="37"/>
        <v>28</v>
      </c>
      <c r="AC35" s="14">
        <f t="shared" si="38"/>
        <v>26</v>
      </c>
      <c r="AD35" s="14">
        <f t="shared" si="39"/>
        <v>14</v>
      </c>
      <c r="AE35" s="14">
        <f t="shared" si="40"/>
        <v>11</v>
      </c>
      <c r="AF35" s="14">
        <f t="shared" si="41"/>
        <v>17</v>
      </c>
      <c r="AG35" s="14">
        <f t="shared" si="42"/>
        <v>25</v>
      </c>
      <c r="AH35" s="14">
        <f t="shared" si="43"/>
        <v>25</v>
      </c>
      <c r="AI35" s="14">
        <f t="shared" si="44"/>
        <v>25</v>
      </c>
      <c r="AJ35" s="14">
        <f t="shared" si="45"/>
        <v>28</v>
      </c>
      <c r="AK35" s="14">
        <f t="shared" si="36"/>
        <v>41126</v>
      </c>
      <c r="AL35" s="14">
        <f>modell!V211</f>
        <v>41127</v>
      </c>
      <c r="AM35" s="14">
        <f>SUM(modell!B211:K211)</f>
        <v>3458</v>
      </c>
      <c r="AN35" s="14">
        <f>SUM(modell!L211:U211)</f>
        <v>37669</v>
      </c>
    </row>
    <row r="36" spans="1:56" x14ac:dyDescent="0.3">
      <c r="A36" s="14">
        <v>44819</v>
      </c>
      <c r="B36" s="12">
        <f t="shared" si="22"/>
        <v>44819</v>
      </c>
      <c r="C36" s="14">
        <v>405.65</v>
      </c>
      <c r="E36" s="14">
        <f t="shared" si="46"/>
        <v>405.65</v>
      </c>
      <c r="F36" s="14">
        <f t="shared" si="46"/>
        <v>405.21</v>
      </c>
      <c r="G36" s="14">
        <f t="shared" si="46"/>
        <v>400.98</v>
      </c>
      <c r="H36" s="14">
        <f t="shared" si="46"/>
        <v>398.9</v>
      </c>
      <c r="I36" s="14">
        <f t="shared" si="46"/>
        <v>403.14</v>
      </c>
      <c r="J36" s="14">
        <f t="shared" si="46"/>
        <v>406.17</v>
      </c>
      <c r="K36" s="14">
        <f t="shared" si="46"/>
        <v>406.29</v>
      </c>
      <c r="L36" s="14">
        <f t="shared" si="46"/>
        <v>406.5</v>
      </c>
      <c r="M36" s="14">
        <f t="shared" si="46"/>
        <v>407.45</v>
      </c>
      <c r="N36" s="14">
        <f t="shared" si="46"/>
        <v>411.26</v>
      </c>
      <c r="O36" s="14">
        <f t="shared" si="24"/>
        <v>420.21</v>
      </c>
      <c r="Q36" s="14">
        <f t="shared" si="25"/>
        <v>27</v>
      </c>
      <c r="R36" s="14">
        <f t="shared" si="26"/>
        <v>29</v>
      </c>
      <c r="S36" s="14">
        <f t="shared" si="27"/>
        <v>41</v>
      </c>
      <c r="T36" s="14">
        <f t="shared" si="28"/>
        <v>44</v>
      </c>
      <c r="U36" s="14">
        <f t="shared" si="29"/>
        <v>38</v>
      </c>
      <c r="V36" s="14">
        <f t="shared" si="30"/>
        <v>30</v>
      </c>
      <c r="W36" s="14">
        <f t="shared" si="31"/>
        <v>30</v>
      </c>
      <c r="X36" s="14">
        <f t="shared" si="32"/>
        <v>30</v>
      </c>
      <c r="Y36" s="14">
        <f t="shared" si="33"/>
        <v>27</v>
      </c>
      <c r="Z36" s="14">
        <f t="shared" si="34"/>
        <v>20</v>
      </c>
      <c r="AA36" s="14">
        <f t="shared" si="35"/>
        <v>29</v>
      </c>
      <c r="AB36" s="14">
        <f t="shared" si="37"/>
        <v>27</v>
      </c>
      <c r="AC36" s="14">
        <f t="shared" si="38"/>
        <v>15</v>
      </c>
      <c r="AD36" s="14">
        <f t="shared" si="39"/>
        <v>12</v>
      </c>
      <c r="AE36" s="14">
        <f t="shared" si="40"/>
        <v>18</v>
      </c>
      <c r="AF36" s="14">
        <f t="shared" si="41"/>
        <v>26</v>
      </c>
      <c r="AG36" s="14">
        <f t="shared" si="42"/>
        <v>26</v>
      </c>
      <c r="AH36" s="14">
        <f t="shared" si="43"/>
        <v>26</v>
      </c>
      <c r="AI36" s="14">
        <f t="shared" si="44"/>
        <v>29</v>
      </c>
      <c r="AJ36" s="14">
        <f t="shared" si="45"/>
        <v>36</v>
      </c>
      <c r="AK36" s="14">
        <f t="shared" si="36"/>
        <v>42021</v>
      </c>
      <c r="AL36" s="14">
        <f>modell!V212</f>
        <v>42021.5</v>
      </c>
      <c r="AM36" s="14">
        <f>SUM(modell!B212:K212)</f>
        <v>7756.5</v>
      </c>
      <c r="AN36" s="14">
        <f>SUM(modell!L212:U212)</f>
        <v>34265</v>
      </c>
    </row>
    <row r="37" spans="1:56" x14ac:dyDescent="0.3">
      <c r="A37" s="14">
        <v>44820</v>
      </c>
      <c r="B37" s="12">
        <f t="shared" si="22"/>
        <v>44820</v>
      </c>
      <c r="C37" s="14">
        <v>405.21</v>
      </c>
      <c r="E37" s="14">
        <f t="shared" si="46"/>
        <v>405.21</v>
      </c>
      <c r="F37" s="14">
        <f t="shared" si="46"/>
        <v>400.98</v>
      </c>
      <c r="G37" s="14">
        <f t="shared" si="46"/>
        <v>398.9</v>
      </c>
      <c r="H37" s="14">
        <f t="shared" si="46"/>
        <v>403.14</v>
      </c>
      <c r="I37" s="14">
        <f t="shared" si="46"/>
        <v>406.17</v>
      </c>
      <c r="J37" s="14">
        <f t="shared" si="46"/>
        <v>406.29</v>
      </c>
      <c r="K37" s="14">
        <f t="shared" si="46"/>
        <v>406.5</v>
      </c>
      <c r="L37" s="14">
        <f t="shared" si="46"/>
        <v>407.45</v>
      </c>
      <c r="M37" s="14">
        <f t="shared" si="46"/>
        <v>411.26</v>
      </c>
      <c r="N37" s="14">
        <f t="shared" si="46"/>
        <v>420.21</v>
      </c>
      <c r="O37" s="14">
        <f t="shared" si="24"/>
        <v>421.41</v>
      </c>
      <c r="Q37" s="14">
        <f t="shared" si="25"/>
        <v>28</v>
      </c>
      <c r="R37" s="14">
        <f t="shared" si="26"/>
        <v>40</v>
      </c>
      <c r="S37" s="14">
        <f t="shared" si="27"/>
        <v>43</v>
      </c>
      <c r="T37" s="14">
        <f t="shared" si="28"/>
        <v>37</v>
      </c>
      <c r="U37" s="14">
        <f t="shared" si="29"/>
        <v>29</v>
      </c>
      <c r="V37" s="14">
        <f t="shared" si="30"/>
        <v>29</v>
      </c>
      <c r="W37" s="14">
        <f t="shared" si="31"/>
        <v>29</v>
      </c>
      <c r="X37" s="14">
        <f t="shared" si="32"/>
        <v>26</v>
      </c>
      <c r="Y37" s="14">
        <f t="shared" si="33"/>
        <v>20</v>
      </c>
      <c r="Z37" s="14">
        <f t="shared" si="34"/>
        <v>10</v>
      </c>
      <c r="AA37" s="14">
        <f t="shared" si="35"/>
        <v>28</v>
      </c>
      <c r="AB37" s="14">
        <f t="shared" si="37"/>
        <v>16</v>
      </c>
      <c r="AC37" s="14">
        <f t="shared" si="38"/>
        <v>13</v>
      </c>
      <c r="AD37" s="14">
        <f t="shared" si="39"/>
        <v>19</v>
      </c>
      <c r="AE37" s="14">
        <f t="shared" si="40"/>
        <v>27</v>
      </c>
      <c r="AF37" s="14">
        <f t="shared" si="41"/>
        <v>27</v>
      </c>
      <c r="AG37" s="14">
        <f t="shared" si="42"/>
        <v>27</v>
      </c>
      <c r="AH37" s="14">
        <f t="shared" si="43"/>
        <v>30</v>
      </c>
      <c r="AI37" s="14">
        <f t="shared" si="44"/>
        <v>36</v>
      </c>
      <c r="AJ37" s="14">
        <f t="shared" si="45"/>
        <v>46</v>
      </c>
      <c r="AK37" s="14">
        <f t="shared" si="36"/>
        <v>42141</v>
      </c>
      <c r="AL37" s="14">
        <f>modell!V213</f>
        <v>42140.5</v>
      </c>
      <c r="AM37" s="14">
        <f>SUM(modell!B213:K213)</f>
        <v>17075.5</v>
      </c>
      <c r="AN37" s="14">
        <f>SUM(modell!L213:U213)</f>
        <v>25065</v>
      </c>
    </row>
    <row r="38" spans="1:56" x14ac:dyDescent="0.3">
      <c r="A38" s="14">
        <v>44823</v>
      </c>
      <c r="B38" s="12">
        <f t="shared" si="22"/>
        <v>44823</v>
      </c>
      <c r="C38" s="14">
        <v>400.98</v>
      </c>
      <c r="E38" s="14">
        <f t="shared" si="46"/>
        <v>400.98</v>
      </c>
      <c r="F38" s="14">
        <f t="shared" si="46"/>
        <v>398.9</v>
      </c>
      <c r="G38" s="14">
        <f t="shared" si="46"/>
        <v>403.14</v>
      </c>
      <c r="H38" s="14">
        <f t="shared" si="46"/>
        <v>406.17</v>
      </c>
      <c r="I38" s="14">
        <f t="shared" si="46"/>
        <v>406.29</v>
      </c>
      <c r="J38" s="14">
        <f t="shared" si="46"/>
        <v>406.5</v>
      </c>
      <c r="K38" s="14">
        <f t="shared" si="46"/>
        <v>407.45</v>
      </c>
      <c r="L38" s="14">
        <f t="shared" si="46"/>
        <v>411.26</v>
      </c>
      <c r="M38" s="14">
        <f t="shared" si="46"/>
        <v>420.21</v>
      </c>
      <c r="N38" s="14">
        <f t="shared" si="46"/>
        <v>421.41</v>
      </c>
      <c r="O38" s="14">
        <f t="shared" si="24"/>
        <v>422.51</v>
      </c>
      <c r="Q38" s="14">
        <f t="shared" si="25"/>
        <v>40</v>
      </c>
      <c r="R38" s="14">
        <f t="shared" si="26"/>
        <v>42</v>
      </c>
      <c r="S38" s="14">
        <f t="shared" si="27"/>
        <v>36</v>
      </c>
      <c r="T38" s="14">
        <f t="shared" si="28"/>
        <v>28</v>
      </c>
      <c r="U38" s="14">
        <f t="shared" si="29"/>
        <v>28</v>
      </c>
      <c r="V38" s="14">
        <f t="shared" si="30"/>
        <v>28</v>
      </c>
      <c r="W38" s="14">
        <f t="shared" si="31"/>
        <v>25</v>
      </c>
      <c r="X38" s="14">
        <f t="shared" si="32"/>
        <v>20</v>
      </c>
      <c r="Y38" s="14">
        <f t="shared" si="33"/>
        <v>10</v>
      </c>
      <c r="Z38" s="14">
        <f t="shared" si="34"/>
        <v>9</v>
      </c>
      <c r="AA38" s="14">
        <f t="shared" si="35"/>
        <v>16</v>
      </c>
      <c r="AB38" s="14">
        <f t="shared" si="37"/>
        <v>14</v>
      </c>
      <c r="AC38" s="14">
        <f t="shared" si="38"/>
        <v>20</v>
      </c>
      <c r="AD38" s="14">
        <f t="shared" si="39"/>
        <v>28</v>
      </c>
      <c r="AE38" s="14">
        <f t="shared" si="40"/>
        <v>28</v>
      </c>
      <c r="AF38" s="14">
        <f t="shared" si="41"/>
        <v>28</v>
      </c>
      <c r="AG38" s="14">
        <f t="shared" si="42"/>
        <v>31</v>
      </c>
      <c r="AH38" s="14">
        <f t="shared" si="43"/>
        <v>36</v>
      </c>
      <c r="AI38" s="14">
        <f t="shared" si="44"/>
        <v>46</v>
      </c>
      <c r="AJ38" s="14">
        <f t="shared" si="45"/>
        <v>47</v>
      </c>
      <c r="AK38" s="14">
        <f t="shared" si="36"/>
        <v>42251</v>
      </c>
      <c r="AL38" s="14">
        <f>modell!V214</f>
        <v>42250.5</v>
      </c>
      <c r="AM38" s="14">
        <f>SUM(modell!B214:K214)</f>
        <v>17180.5</v>
      </c>
      <c r="AN38" s="14">
        <f>SUM(modell!L214:U214)</f>
        <v>25070</v>
      </c>
    </row>
    <row r="39" spans="1:56" x14ac:dyDescent="0.3">
      <c r="A39" s="14">
        <v>44824</v>
      </c>
      <c r="B39" s="12">
        <f t="shared" si="22"/>
        <v>44824</v>
      </c>
      <c r="C39" s="14">
        <v>398.9</v>
      </c>
      <c r="E39" s="14">
        <f t="shared" si="46"/>
        <v>398.9</v>
      </c>
      <c r="F39" s="14">
        <f t="shared" si="46"/>
        <v>403.14</v>
      </c>
      <c r="G39" s="14">
        <f t="shared" si="46"/>
        <v>406.17</v>
      </c>
      <c r="H39" s="14">
        <f t="shared" si="46"/>
        <v>406.29</v>
      </c>
      <c r="I39" s="14">
        <f t="shared" si="46"/>
        <v>406.5</v>
      </c>
      <c r="J39" s="14">
        <f t="shared" si="46"/>
        <v>407.45</v>
      </c>
      <c r="K39" s="14">
        <f t="shared" si="46"/>
        <v>411.26</v>
      </c>
      <c r="L39" s="14">
        <f t="shared" si="46"/>
        <v>420.21</v>
      </c>
      <c r="M39" s="14">
        <f t="shared" si="46"/>
        <v>421.41</v>
      </c>
      <c r="N39" s="14">
        <f t="shared" si="46"/>
        <v>422.51</v>
      </c>
      <c r="O39" s="14">
        <f t="shared" si="24"/>
        <v>417.5</v>
      </c>
      <c r="Q39" s="14">
        <f t="shared" si="25"/>
        <v>42</v>
      </c>
      <c r="R39" s="14">
        <f t="shared" si="26"/>
        <v>35</v>
      </c>
      <c r="S39" s="14">
        <f t="shared" si="27"/>
        <v>27</v>
      </c>
      <c r="T39" s="14">
        <f t="shared" si="28"/>
        <v>27</v>
      </c>
      <c r="U39" s="14">
        <f t="shared" si="29"/>
        <v>27</v>
      </c>
      <c r="V39" s="14">
        <f t="shared" si="30"/>
        <v>24</v>
      </c>
      <c r="W39" s="14">
        <f t="shared" si="31"/>
        <v>19</v>
      </c>
      <c r="X39" s="14">
        <f t="shared" si="32"/>
        <v>10</v>
      </c>
      <c r="Y39" s="14">
        <f t="shared" si="33"/>
        <v>9</v>
      </c>
      <c r="Z39" s="14">
        <f t="shared" si="34"/>
        <v>7</v>
      </c>
      <c r="AA39" s="14">
        <f t="shared" si="35"/>
        <v>14</v>
      </c>
      <c r="AB39" s="14">
        <f t="shared" si="37"/>
        <v>21</v>
      </c>
      <c r="AC39" s="14">
        <f t="shared" si="38"/>
        <v>29</v>
      </c>
      <c r="AD39" s="14">
        <f t="shared" si="39"/>
        <v>29</v>
      </c>
      <c r="AE39" s="14">
        <f t="shared" si="40"/>
        <v>29</v>
      </c>
      <c r="AF39" s="14">
        <f t="shared" si="41"/>
        <v>32</v>
      </c>
      <c r="AG39" s="14">
        <f t="shared" si="42"/>
        <v>37</v>
      </c>
      <c r="AH39" s="14">
        <f t="shared" si="43"/>
        <v>46</v>
      </c>
      <c r="AI39" s="14">
        <f t="shared" si="44"/>
        <v>47</v>
      </c>
      <c r="AJ39" s="14">
        <f t="shared" si="45"/>
        <v>49</v>
      </c>
      <c r="AK39" s="14">
        <f t="shared" si="36"/>
        <v>41750</v>
      </c>
      <c r="AL39" s="14">
        <f>modell!V215</f>
        <v>41749.5</v>
      </c>
      <c r="AM39" s="14">
        <f>SUM(modell!B215:K215)</f>
        <v>19315.5</v>
      </c>
      <c r="AN39" s="14">
        <f>SUM(modell!L215:U215)</f>
        <v>22434</v>
      </c>
    </row>
    <row r="40" spans="1:56" x14ac:dyDescent="0.3">
      <c r="A40" s="14">
        <v>44825</v>
      </c>
      <c r="B40" s="12">
        <f t="shared" si="22"/>
        <v>44825</v>
      </c>
      <c r="C40" s="14">
        <v>403.14</v>
      </c>
      <c r="E40" s="14">
        <f t="shared" si="46"/>
        <v>403.14</v>
      </c>
      <c r="F40" s="14">
        <f t="shared" si="46"/>
        <v>406.17</v>
      </c>
      <c r="G40" s="14">
        <f t="shared" si="46"/>
        <v>406.29</v>
      </c>
      <c r="H40" s="14">
        <f t="shared" si="46"/>
        <v>406.5</v>
      </c>
      <c r="I40" s="14">
        <f t="shared" si="46"/>
        <v>407.45</v>
      </c>
      <c r="J40" s="14">
        <f t="shared" si="46"/>
        <v>411.26</v>
      </c>
      <c r="K40" s="14">
        <f t="shared" si="46"/>
        <v>420.21</v>
      </c>
      <c r="L40" s="14">
        <f t="shared" si="46"/>
        <v>421.41</v>
      </c>
      <c r="M40" s="14">
        <f t="shared" si="46"/>
        <v>422.51</v>
      </c>
      <c r="N40" s="14">
        <f t="shared" si="46"/>
        <v>417.5</v>
      </c>
      <c r="O40" s="14">
        <f t="shared" si="24"/>
        <v>422.4</v>
      </c>
      <c r="Q40" s="14">
        <f t="shared" si="25"/>
        <v>35</v>
      </c>
      <c r="R40" s="14">
        <f t="shared" si="26"/>
        <v>26</v>
      </c>
      <c r="S40" s="14">
        <f t="shared" si="27"/>
        <v>26</v>
      </c>
      <c r="T40" s="14">
        <f t="shared" si="28"/>
        <v>26</v>
      </c>
      <c r="U40" s="14">
        <f t="shared" si="29"/>
        <v>23</v>
      </c>
      <c r="V40" s="14">
        <f t="shared" si="30"/>
        <v>18</v>
      </c>
      <c r="W40" s="14">
        <f t="shared" si="31"/>
        <v>10</v>
      </c>
      <c r="X40" s="14">
        <f t="shared" si="32"/>
        <v>9</v>
      </c>
      <c r="Y40" s="14">
        <f t="shared" si="33"/>
        <v>7</v>
      </c>
      <c r="Z40" s="14">
        <f t="shared" si="34"/>
        <v>13</v>
      </c>
      <c r="AA40" s="14">
        <f t="shared" si="35"/>
        <v>21</v>
      </c>
      <c r="AB40" s="14">
        <f t="shared" si="37"/>
        <v>30</v>
      </c>
      <c r="AC40" s="14">
        <f t="shared" si="38"/>
        <v>30</v>
      </c>
      <c r="AD40" s="14">
        <f t="shared" si="39"/>
        <v>30</v>
      </c>
      <c r="AE40" s="14">
        <f t="shared" si="40"/>
        <v>33</v>
      </c>
      <c r="AF40" s="14">
        <f t="shared" si="41"/>
        <v>38</v>
      </c>
      <c r="AG40" s="14">
        <f t="shared" si="42"/>
        <v>46</v>
      </c>
      <c r="AH40" s="14">
        <f t="shared" si="43"/>
        <v>47</v>
      </c>
      <c r="AI40" s="14">
        <f t="shared" si="44"/>
        <v>49</v>
      </c>
      <c r="AJ40" s="14">
        <f t="shared" si="45"/>
        <v>43</v>
      </c>
      <c r="AK40" s="14">
        <f t="shared" si="36"/>
        <v>42240</v>
      </c>
      <c r="AL40" s="14">
        <f>modell!V216</f>
        <v>42240</v>
      </c>
      <c r="AM40" s="14">
        <f>SUM(modell!B216:K216)</f>
        <v>35640</v>
      </c>
      <c r="AN40" s="14">
        <f>SUM(modell!L216:U216)</f>
        <v>6600</v>
      </c>
    </row>
    <row r="41" spans="1:56" x14ac:dyDescent="0.3">
      <c r="A41" s="14">
        <v>44826</v>
      </c>
      <c r="B41" s="12">
        <f t="shared" si="22"/>
        <v>44826</v>
      </c>
      <c r="C41" s="14">
        <v>406.17</v>
      </c>
      <c r="E41" s="14">
        <f t="shared" si="46"/>
        <v>406.17</v>
      </c>
      <c r="F41" s="14">
        <f t="shared" si="46"/>
        <v>406.29</v>
      </c>
      <c r="G41" s="14">
        <f t="shared" si="46"/>
        <v>406.5</v>
      </c>
      <c r="H41" s="14">
        <f t="shared" si="46"/>
        <v>407.45</v>
      </c>
      <c r="I41" s="14">
        <f t="shared" si="46"/>
        <v>411.26</v>
      </c>
      <c r="J41" s="14">
        <f t="shared" si="46"/>
        <v>420.21</v>
      </c>
      <c r="K41" s="14">
        <f t="shared" si="46"/>
        <v>421.41</v>
      </c>
      <c r="L41" s="14">
        <f t="shared" si="46"/>
        <v>422.51</v>
      </c>
      <c r="M41" s="14">
        <f t="shared" si="46"/>
        <v>417.5</v>
      </c>
      <c r="N41" s="14">
        <f t="shared" si="46"/>
        <v>422.4</v>
      </c>
      <c r="O41" s="14">
        <f t="shared" si="24"/>
        <v>423.53</v>
      </c>
      <c r="Q41" s="14">
        <f t="shared" si="25"/>
        <v>25</v>
      </c>
      <c r="R41" s="14">
        <f t="shared" si="26"/>
        <v>25</v>
      </c>
      <c r="S41" s="14">
        <f t="shared" si="27"/>
        <v>25</v>
      </c>
      <c r="T41" s="14">
        <f t="shared" si="28"/>
        <v>22</v>
      </c>
      <c r="U41" s="14">
        <f t="shared" si="29"/>
        <v>17</v>
      </c>
      <c r="V41" s="14">
        <f t="shared" si="30"/>
        <v>10</v>
      </c>
      <c r="W41" s="14">
        <f t="shared" si="31"/>
        <v>9</v>
      </c>
      <c r="X41" s="14">
        <f t="shared" si="32"/>
        <v>7</v>
      </c>
      <c r="Y41" s="14">
        <f t="shared" si="33"/>
        <v>13</v>
      </c>
      <c r="Z41" s="14">
        <f t="shared" si="34"/>
        <v>8</v>
      </c>
      <c r="AA41" s="14">
        <f t="shared" si="35"/>
        <v>31</v>
      </c>
      <c r="AB41" s="14">
        <f t="shared" si="37"/>
        <v>31</v>
      </c>
      <c r="AC41" s="14">
        <f t="shared" si="38"/>
        <v>31</v>
      </c>
      <c r="AD41" s="14">
        <f t="shared" si="39"/>
        <v>34</v>
      </c>
      <c r="AE41" s="14">
        <f t="shared" si="40"/>
        <v>39</v>
      </c>
      <c r="AF41" s="14">
        <f t="shared" si="41"/>
        <v>46</v>
      </c>
      <c r="AG41" s="14">
        <f t="shared" si="42"/>
        <v>47</v>
      </c>
      <c r="AH41" s="14">
        <f t="shared" si="43"/>
        <v>49</v>
      </c>
      <c r="AI41" s="14">
        <f t="shared" si="44"/>
        <v>43</v>
      </c>
      <c r="AJ41" s="14">
        <f t="shared" si="45"/>
        <v>48</v>
      </c>
      <c r="AK41" s="14">
        <f t="shared" si="36"/>
        <v>42353</v>
      </c>
      <c r="AL41" s="14">
        <f>modell!V217</f>
        <v>42353</v>
      </c>
      <c r="AM41" s="14">
        <f>SUM(modell!B217:K217)</f>
        <v>36809.5</v>
      </c>
      <c r="AN41" s="14">
        <f>SUM(modell!L217:U217)</f>
        <v>5543.5</v>
      </c>
    </row>
    <row r="42" spans="1:56" x14ac:dyDescent="0.3">
      <c r="A42" s="14">
        <v>44827</v>
      </c>
      <c r="B42" s="12">
        <f t="shared" si="22"/>
        <v>44827</v>
      </c>
      <c r="C42" s="14">
        <v>406.29</v>
      </c>
      <c r="E42" s="14">
        <f t="shared" si="46"/>
        <v>406.29</v>
      </c>
      <c r="F42" s="14">
        <f t="shared" si="46"/>
        <v>406.5</v>
      </c>
      <c r="G42" s="14">
        <f t="shared" si="46"/>
        <v>407.45</v>
      </c>
      <c r="H42" s="14">
        <f t="shared" si="46"/>
        <v>411.26</v>
      </c>
      <c r="I42" s="14">
        <f t="shared" si="46"/>
        <v>420.21</v>
      </c>
      <c r="J42" s="14">
        <f t="shared" si="46"/>
        <v>421.41</v>
      </c>
      <c r="K42" s="14">
        <f t="shared" si="46"/>
        <v>422.51</v>
      </c>
      <c r="L42" s="14">
        <f t="shared" si="46"/>
        <v>417.5</v>
      </c>
      <c r="M42" s="14">
        <f t="shared" si="46"/>
        <v>422.4</v>
      </c>
      <c r="N42" s="14">
        <f t="shared" si="46"/>
        <v>423.53</v>
      </c>
      <c r="O42" s="14">
        <f t="shared" si="24"/>
        <v>423.77</v>
      </c>
      <c r="Q42" s="14">
        <f t="shared" si="25"/>
        <v>24</v>
      </c>
      <c r="R42" s="14">
        <f t="shared" si="26"/>
        <v>24</v>
      </c>
      <c r="S42" s="14">
        <f t="shared" si="27"/>
        <v>21</v>
      </c>
      <c r="T42" s="14">
        <f t="shared" si="28"/>
        <v>16</v>
      </c>
      <c r="U42" s="14">
        <f t="shared" si="29"/>
        <v>10</v>
      </c>
      <c r="V42" s="14">
        <f t="shared" si="30"/>
        <v>9</v>
      </c>
      <c r="W42" s="14">
        <f t="shared" si="31"/>
        <v>7</v>
      </c>
      <c r="X42" s="14">
        <f t="shared" si="32"/>
        <v>13</v>
      </c>
      <c r="Y42" s="14">
        <f t="shared" si="33"/>
        <v>8</v>
      </c>
      <c r="Z42" s="14">
        <f t="shared" si="34"/>
        <v>6</v>
      </c>
      <c r="AA42" s="14">
        <f t="shared" si="35"/>
        <v>32</v>
      </c>
      <c r="AB42" s="14">
        <f t="shared" si="37"/>
        <v>32</v>
      </c>
      <c r="AC42" s="14">
        <f t="shared" si="38"/>
        <v>35</v>
      </c>
      <c r="AD42" s="14">
        <f t="shared" si="39"/>
        <v>40</v>
      </c>
      <c r="AE42" s="14">
        <f t="shared" si="40"/>
        <v>46</v>
      </c>
      <c r="AF42" s="14">
        <f t="shared" si="41"/>
        <v>47</v>
      </c>
      <c r="AG42" s="14">
        <f t="shared" si="42"/>
        <v>49</v>
      </c>
      <c r="AH42" s="14">
        <f t="shared" si="43"/>
        <v>43</v>
      </c>
      <c r="AI42" s="14">
        <f t="shared" si="44"/>
        <v>48</v>
      </c>
      <c r="AJ42" s="14">
        <f t="shared" si="45"/>
        <v>50</v>
      </c>
      <c r="AK42" s="14">
        <f t="shared" si="36"/>
        <v>42377</v>
      </c>
      <c r="AL42" s="14">
        <f>modell!V218</f>
        <v>42376.5</v>
      </c>
      <c r="AM42" s="14">
        <f>SUM(modell!B218:K218)</f>
        <v>38336.5</v>
      </c>
      <c r="AN42" s="14">
        <f>SUM(modell!L218:U218)</f>
        <v>4040</v>
      </c>
    </row>
    <row r="43" spans="1:56" x14ac:dyDescent="0.3">
      <c r="A43" s="14">
        <v>44830</v>
      </c>
      <c r="B43" s="12">
        <f t="shared" si="22"/>
        <v>44830</v>
      </c>
      <c r="C43" s="14">
        <v>406.5</v>
      </c>
      <c r="E43" s="14">
        <f t="shared" si="46"/>
        <v>406.5</v>
      </c>
      <c r="F43" s="14">
        <f t="shared" si="46"/>
        <v>407.45</v>
      </c>
      <c r="G43" s="14">
        <f t="shared" si="46"/>
        <v>411.26</v>
      </c>
      <c r="H43" s="14">
        <f t="shared" si="46"/>
        <v>420.21</v>
      </c>
      <c r="I43" s="14">
        <f t="shared" si="46"/>
        <v>421.41</v>
      </c>
      <c r="J43" s="14">
        <f t="shared" si="46"/>
        <v>422.51</v>
      </c>
      <c r="K43" s="14">
        <f t="shared" si="46"/>
        <v>417.5</v>
      </c>
      <c r="L43" s="14">
        <f t="shared" si="46"/>
        <v>422.4</v>
      </c>
      <c r="M43" s="14">
        <f t="shared" si="46"/>
        <v>423.53</v>
      </c>
      <c r="N43" s="14">
        <f t="shared" si="46"/>
        <v>423.77</v>
      </c>
      <c r="O43" s="14">
        <f t="shared" si="24"/>
        <v>426.68</v>
      </c>
      <c r="Q43" s="14">
        <f t="shared" si="25"/>
        <v>23</v>
      </c>
      <c r="R43" s="14">
        <f t="shared" si="26"/>
        <v>20</v>
      </c>
      <c r="S43" s="14">
        <f t="shared" si="27"/>
        <v>15</v>
      </c>
      <c r="T43" s="14">
        <f t="shared" si="28"/>
        <v>10</v>
      </c>
      <c r="U43" s="14">
        <f t="shared" si="29"/>
        <v>9</v>
      </c>
      <c r="V43" s="14">
        <f t="shared" si="30"/>
        <v>7</v>
      </c>
      <c r="W43" s="14">
        <f t="shared" si="31"/>
        <v>13</v>
      </c>
      <c r="X43" s="14">
        <f t="shared" si="32"/>
        <v>8</v>
      </c>
      <c r="Y43" s="14">
        <f t="shared" si="33"/>
        <v>6</v>
      </c>
      <c r="Z43" s="14">
        <f t="shared" si="34"/>
        <v>5</v>
      </c>
      <c r="AA43" s="14">
        <f t="shared" si="35"/>
        <v>33</v>
      </c>
      <c r="AB43" s="14">
        <f t="shared" si="37"/>
        <v>36</v>
      </c>
      <c r="AC43" s="14">
        <f t="shared" si="38"/>
        <v>41</v>
      </c>
      <c r="AD43" s="14">
        <f t="shared" si="39"/>
        <v>46</v>
      </c>
      <c r="AE43" s="14">
        <f t="shared" si="40"/>
        <v>47</v>
      </c>
      <c r="AF43" s="14">
        <f t="shared" si="41"/>
        <v>49</v>
      </c>
      <c r="AG43" s="14">
        <f t="shared" si="42"/>
        <v>43</v>
      </c>
      <c r="AH43" s="14">
        <f t="shared" si="43"/>
        <v>48</v>
      </c>
      <c r="AI43" s="14">
        <f t="shared" si="44"/>
        <v>50</v>
      </c>
      <c r="AJ43" s="14">
        <f t="shared" si="45"/>
        <v>51</v>
      </c>
      <c r="AK43" s="14">
        <f t="shared" si="36"/>
        <v>42668</v>
      </c>
      <c r="AL43" s="14">
        <f>modell!V219</f>
        <v>42667</v>
      </c>
      <c r="AM43" s="14">
        <f>SUM(modell!B219:K219)</f>
        <v>40826</v>
      </c>
      <c r="AN43" s="14">
        <f>SUM(modell!L219:U219)</f>
        <v>1841</v>
      </c>
    </row>
    <row r="44" spans="1:56" x14ac:dyDescent="0.3">
      <c r="A44" s="14">
        <v>44831</v>
      </c>
      <c r="B44" s="12">
        <f t="shared" si="22"/>
        <v>44831</v>
      </c>
      <c r="C44" s="14">
        <v>407.45</v>
      </c>
      <c r="E44" s="14">
        <f t="shared" si="46"/>
        <v>407.45</v>
      </c>
      <c r="F44" s="14">
        <f t="shared" si="46"/>
        <v>411.26</v>
      </c>
      <c r="G44" s="14">
        <f t="shared" si="46"/>
        <v>420.21</v>
      </c>
      <c r="H44" s="14">
        <f t="shared" si="46"/>
        <v>421.41</v>
      </c>
      <c r="I44" s="14">
        <f t="shared" si="46"/>
        <v>422.51</v>
      </c>
      <c r="J44" s="14">
        <f t="shared" si="46"/>
        <v>417.5</v>
      </c>
      <c r="K44" s="14">
        <f t="shared" si="46"/>
        <v>422.4</v>
      </c>
      <c r="L44" s="14">
        <f t="shared" si="46"/>
        <v>423.53</v>
      </c>
      <c r="M44" s="14">
        <f t="shared" si="46"/>
        <v>423.77</v>
      </c>
      <c r="N44" s="14">
        <f t="shared" si="46"/>
        <v>426.68</v>
      </c>
      <c r="O44" s="14">
        <f t="shared" si="24"/>
        <v>427.89</v>
      </c>
      <c r="Q44" s="14">
        <f t="shared" si="25"/>
        <v>19</v>
      </c>
      <c r="R44" s="14">
        <f t="shared" si="26"/>
        <v>14</v>
      </c>
      <c r="S44" s="14">
        <f t="shared" si="27"/>
        <v>10</v>
      </c>
      <c r="T44" s="14">
        <f t="shared" si="28"/>
        <v>9</v>
      </c>
      <c r="U44" s="14">
        <f t="shared" si="29"/>
        <v>7</v>
      </c>
      <c r="V44" s="14">
        <f t="shared" si="30"/>
        <v>13</v>
      </c>
      <c r="W44" s="14">
        <f t="shared" si="31"/>
        <v>8</v>
      </c>
      <c r="X44" s="14">
        <f t="shared" si="32"/>
        <v>6</v>
      </c>
      <c r="Y44" s="14">
        <f t="shared" si="33"/>
        <v>5</v>
      </c>
      <c r="Z44" s="14">
        <f t="shared" si="34"/>
        <v>4</v>
      </c>
      <c r="AA44" s="14">
        <f t="shared" si="35"/>
        <v>37</v>
      </c>
      <c r="AB44" s="14">
        <f t="shared" si="37"/>
        <v>42</v>
      </c>
      <c r="AC44" s="14">
        <f t="shared" si="38"/>
        <v>46</v>
      </c>
      <c r="AD44" s="14">
        <f t="shared" si="39"/>
        <v>47</v>
      </c>
      <c r="AE44" s="14">
        <f t="shared" si="40"/>
        <v>49</v>
      </c>
      <c r="AF44" s="14">
        <f t="shared" si="41"/>
        <v>43</v>
      </c>
      <c r="AG44" s="14">
        <f t="shared" si="42"/>
        <v>48</v>
      </c>
      <c r="AH44" s="14">
        <f t="shared" si="43"/>
        <v>50</v>
      </c>
      <c r="AI44" s="14">
        <f t="shared" si="44"/>
        <v>51</v>
      </c>
      <c r="AJ44" s="14">
        <f t="shared" si="45"/>
        <v>52</v>
      </c>
      <c r="AK44" s="14">
        <f t="shared" si="36"/>
        <v>42789</v>
      </c>
      <c r="AL44" s="14">
        <f>modell!V220</f>
        <v>42788</v>
      </c>
      <c r="AM44" s="14">
        <f>SUM(modell!B220:K220)</f>
        <v>41117</v>
      </c>
      <c r="AN44" s="14">
        <f>SUM(modell!L220:U220)</f>
        <v>1671</v>
      </c>
    </row>
    <row r="45" spans="1:56" x14ac:dyDescent="0.3">
      <c r="A45" s="14">
        <v>44832</v>
      </c>
      <c r="B45" s="12">
        <f t="shared" si="22"/>
        <v>44832</v>
      </c>
      <c r="C45" s="14">
        <v>411.26</v>
      </c>
      <c r="E45" s="14">
        <f t="shared" si="46"/>
        <v>411.26</v>
      </c>
      <c r="F45" s="14">
        <f t="shared" si="46"/>
        <v>420.21</v>
      </c>
      <c r="G45" s="14">
        <f t="shared" si="46"/>
        <v>421.41</v>
      </c>
      <c r="H45" s="14">
        <f t="shared" si="46"/>
        <v>422.51</v>
      </c>
      <c r="I45" s="14">
        <f t="shared" si="46"/>
        <v>417.5</v>
      </c>
      <c r="J45" s="14">
        <f t="shared" ref="E45:N58" si="47">K44</f>
        <v>422.4</v>
      </c>
      <c r="K45" s="14">
        <f t="shared" si="47"/>
        <v>423.53</v>
      </c>
      <c r="L45" s="14">
        <f t="shared" si="47"/>
        <v>423.77</v>
      </c>
      <c r="M45" s="14">
        <f t="shared" si="47"/>
        <v>426.68</v>
      </c>
      <c r="N45" s="14">
        <f t="shared" si="47"/>
        <v>427.89</v>
      </c>
      <c r="O45" s="14">
        <f t="shared" si="24"/>
        <v>429.82</v>
      </c>
      <c r="Q45" s="14">
        <f t="shared" si="25"/>
        <v>13</v>
      </c>
      <c r="R45" s="14">
        <f t="shared" si="26"/>
        <v>10</v>
      </c>
      <c r="S45" s="14">
        <f t="shared" si="27"/>
        <v>9</v>
      </c>
      <c r="T45" s="14">
        <f t="shared" si="28"/>
        <v>7</v>
      </c>
      <c r="U45" s="14">
        <f t="shared" si="29"/>
        <v>13</v>
      </c>
      <c r="V45" s="14">
        <f t="shared" si="30"/>
        <v>8</v>
      </c>
      <c r="W45" s="14">
        <f t="shared" si="31"/>
        <v>6</v>
      </c>
      <c r="X45" s="14">
        <f t="shared" si="32"/>
        <v>5</v>
      </c>
      <c r="Y45" s="14">
        <f t="shared" si="33"/>
        <v>4</v>
      </c>
      <c r="Z45" s="14">
        <f t="shared" si="34"/>
        <v>3</v>
      </c>
      <c r="AA45" s="14">
        <f t="shared" si="35"/>
        <v>43</v>
      </c>
      <c r="AB45" s="14">
        <f t="shared" si="37"/>
        <v>46</v>
      </c>
      <c r="AC45" s="14">
        <f t="shared" si="38"/>
        <v>47</v>
      </c>
      <c r="AD45" s="14">
        <f t="shared" si="39"/>
        <v>49</v>
      </c>
      <c r="AE45" s="14">
        <f t="shared" si="40"/>
        <v>43</v>
      </c>
      <c r="AF45" s="14">
        <f t="shared" si="41"/>
        <v>48</v>
      </c>
      <c r="AG45" s="14">
        <f t="shared" si="42"/>
        <v>50</v>
      </c>
      <c r="AH45" s="14">
        <f t="shared" si="43"/>
        <v>51</v>
      </c>
      <c r="AI45" s="14">
        <f t="shared" si="44"/>
        <v>52</v>
      </c>
      <c r="AJ45" s="14">
        <f t="shared" si="45"/>
        <v>53</v>
      </c>
      <c r="AK45" s="14">
        <f t="shared" si="36"/>
        <v>42982</v>
      </c>
      <c r="AL45" s="14">
        <f>modell!V221</f>
        <v>42981.5</v>
      </c>
      <c r="AM45" s="14">
        <f>SUM(modell!B221:K221)</f>
        <v>41244.5</v>
      </c>
      <c r="AN45" s="14">
        <f>SUM(modell!L221:U221)</f>
        <v>1737</v>
      </c>
    </row>
    <row r="46" spans="1:56" x14ac:dyDescent="0.3">
      <c r="A46" s="14">
        <v>44833</v>
      </c>
      <c r="B46" s="12">
        <f t="shared" si="22"/>
        <v>44833</v>
      </c>
      <c r="C46" s="14">
        <v>420.21</v>
      </c>
      <c r="E46" s="14">
        <f t="shared" si="47"/>
        <v>420.21</v>
      </c>
      <c r="F46" s="14">
        <f t="shared" si="47"/>
        <v>421.41</v>
      </c>
      <c r="G46" s="14">
        <f t="shared" si="47"/>
        <v>422.51</v>
      </c>
      <c r="H46" s="14">
        <f t="shared" si="47"/>
        <v>417.5</v>
      </c>
      <c r="I46" s="14">
        <f t="shared" si="47"/>
        <v>422.4</v>
      </c>
      <c r="J46" s="14">
        <f t="shared" si="47"/>
        <v>423.53</v>
      </c>
      <c r="K46" s="14">
        <f t="shared" si="47"/>
        <v>423.77</v>
      </c>
      <c r="L46" s="14">
        <f t="shared" si="47"/>
        <v>426.68</v>
      </c>
      <c r="M46" s="14">
        <f t="shared" si="47"/>
        <v>427.89</v>
      </c>
      <c r="N46" s="14">
        <f t="shared" si="47"/>
        <v>429.82</v>
      </c>
      <c r="O46" s="14">
        <f t="shared" si="24"/>
        <v>432.94</v>
      </c>
      <c r="Q46" s="28">
        <f t="shared" si="25"/>
        <v>10</v>
      </c>
      <c r="R46" s="28">
        <f t="shared" si="26"/>
        <v>9</v>
      </c>
      <c r="S46" s="28">
        <f t="shared" si="27"/>
        <v>7</v>
      </c>
      <c r="T46" s="28">
        <f t="shared" si="28"/>
        <v>13</v>
      </c>
      <c r="U46" s="28">
        <f t="shared" si="29"/>
        <v>8</v>
      </c>
      <c r="V46" s="28">
        <f t="shared" si="30"/>
        <v>6</v>
      </c>
      <c r="W46" s="28">
        <f t="shared" si="31"/>
        <v>5</v>
      </c>
      <c r="X46" s="28">
        <f t="shared" si="32"/>
        <v>4</v>
      </c>
      <c r="Y46" s="28">
        <f t="shared" si="33"/>
        <v>3</v>
      </c>
      <c r="Z46" s="28">
        <f t="shared" si="34"/>
        <v>2</v>
      </c>
      <c r="AA46" s="28">
        <f t="shared" si="35"/>
        <v>46</v>
      </c>
      <c r="AB46" s="28">
        <f t="shared" si="37"/>
        <v>47</v>
      </c>
      <c r="AC46" s="28">
        <f t="shared" si="38"/>
        <v>49</v>
      </c>
      <c r="AD46" s="28">
        <f t="shared" si="39"/>
        <v>43</v>
      </c>
      <c r="AE46" s="28">
        <f t="shared" si="40"/>
        <v>48</v>
      </c>
      <c r="AF46" s="28">
        <f t="shared" si="41"/>
        <v>50</v>
      </c>
      <c r="AG46" s="28">
        <f t="shared" si="42"/>
        <v>51</v>
      </c>
      <c r="AH46" s="28">
        <f t="shared" si="43"/>
        <v>52</v>
      </c>
      <c r="AI46" s="28">
        <f t="shared" si="44"/>
        <v>53</v>
      </c>
      <c r="AJ46" s="28">
        <f t="shared" si="45"/>
        <v>54</v>
      </c>
      <c r="AK46" s="28">
        <f t="shared" si="36"/>
        <v>43294</v>
      </c>
      <c r="AL46" s="28">
        <f>modell!V222</f>
        <v>43293.5</v>
      </c>
      <c r="AM46" s="14">
        <f>SUM(modell!B222:K222)</f>
        <v>41400.5</v>
      </c>
      <c r="AN46" s="14">
        <f>SUM(modell!L222:U222)</f>
        <v>1893</v>
      </c>
      <c r="AQ46" s="31" t="s">
        <v>306</v>
      </c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</row>
    <row r="47" spans="1:56" x14ac:dyDescent="0.3">
      <c r="A47" s="14">
        <v>44834</v>
      </c>
      <c r="B47" s="12">
        <f t="shared" si="22"/>
        <v>44834</v>
      </c>
      <c r="C47" s="14">
        <v>421.41</v>
      </c>
      <c r="E47" s="14">
        <f t="shared" si="47"/>
        <v>421.41</v>
      </c>
      <c r="F47" s="14">
        <f t="shared" si="47"/>
        <v>422.51</v>
      </c>
      <c r="G47" s="14">
        <f t="shared" si="47"/>
        <v>417.5</v>
      </c>
      <c r="H47" s="14">
        <f t="shared" si="47"/>
        <v>422.4</v>
      </c>
      <c r="I47" s="14">
        <f t="shared" si="47"/>
        <v>423.53</v>
      </c>
      <c r="J47" s="14">
        <f t="shared" si="47"/>
        <v>423.77</v>
      </c>
      <c r="K47" s="14">
        <f t="shared" si="47"/>
        <v>426.68</v>
      </c>
      <c r="L47" s="14">
        <f t="shared" si="47"/>
        <v>427.89</v>
      </c>
      <c r="M47" s="14">
        <f t="shared" si="47"/>
        <v>429.82</v>
      </c>
      <c r="N47" s="14">
        <f t="shared" si="47"/>
        <v>432.94</v>
      </c>
      <c r="O47" s="14">
        <f t="shared" si="24"/>
        <v>419.61</v>
      </c>
      <c r="Q47" s="14">
        <f t="shared" si="25"/>
        <v>9</v>
      </c>
      <c r="R47" s="14">
        <f t="shared" si="26"/>
        <v>7</v>
      </c>
      <c r="S47" s="14">
        <f t="shared" si="27"/>
        <v>13</v>
      </c>
      <c r="T47" s="14">
        <f t="shared" si="28"/>
        <v>8</v>
      </c>
      <c r="U47" s="14">
        <f t="shared" si="29"/>
        <v>6</v>
      </c>
      <c r="V47" s="14">
        <f t="shared" si="30"/>
        <v>5</v>
      </c>
      <c r="W47" s="14">
        <f t="shared" si="31"/>
        <v>4</v>
      </c>
      <c r="X47" s="14">
        <f t="shared" si="32"/>
        <v>3</v>
      </c>
      <c r="Y47" s="14">
        <f t="shared" si="33"/>
        <v>2</v>
      </c>
      <c r="Z47" s="14">
        <f t="shared" si="34"/>
        <v>1</v>
      </c>
      <c r="AA47" s="14">
        <f t="shared" si="35"/>
        <v>47</v>
      </c>
      <c r="AB47" s="14">
        <f t="shared" si="37"/>
        <v>49</v>
      </c>
      <c r="AC47" s="14">
        <f t="shared" si="38"/>
        <v>43</v>
      </c>
      <c r="AD47" s="14">
        <f t="shared" si="39"/>
        <v>48</v>
      </c>
      <c r="AE47" s="14">
        <f t="shared" si="40"/>
        <v>50</v>
      </c>
      <c r="AF47" s="14">
        <f t="shared" si="41"/>
        <v>51</v>
      </c>
      <c r="AG47" s="14">
        <f t="shared" si="42"/>
        <v>52</v>
      </c>
      <c r="AH47" s="14">
        <f t="shared" si="43"/>
        <v>53</v>
      </c>
      <c r="AI47" s="14">
        <f t="shared" si="44"/>
        <v>54</v>
      </c>
      <c r="AJ47" s="14">
        <f t="shared" si="45"/>
        <v>55</v>
      </c>
      <c r="AK47" s="14">
        <f t="shared" si="36"/>
        <v>41961</v>
      </c>
      <c r="AL47" s="14">
        <f>modell!V223</f>
        <v>41960</v>
      </c>
      <c r="AM47" s="14">
        <f>SUM(modell!B223:K223)</f>
        <v>41960</v>
      </c>
      <c r="AN47" s="14">
        <f>SUM(modell!L223:U223)</f>
        <v>0</v>
      </c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</row>
    <row r="48" spans="1:56" x14ac:dyDescent="0.3">
      <c r="A48" s="14">
        <v>44837</v>
      </c>
      <c r="B48" s="12">
        <f t="shared" si="22"/>
        <v>44837</v>
      </c>
      <c r="C48" s="14">
        <v>422.51</v>
      </c>
      <c r="E48" s="14">
        <f t="shared" si="47"/>
        <v>422.51</v>
      </c>
      <c r="F48" s="14">
        <f t="shared" si="47"/>
        <v>417.5</v>
      </c>
      <c r="G48" s="14">
        <f t="shared" si="47"/>
        <v>422.4</v>
      </c>
      <c r="H48" s="14">
        <f t="shared" si="47"/>
        <v>423.53</v>
      </c>
      <c r="I48" s="14">
        <f t="shared" si="47"/>
        <v>423.77</v>
      </c>
      <c r="J48" s="14">
        <f t="shared" si="47"/>
        <v>426.68</v>
      </c>
      <c r="K48" s="14">
        <f t="shared" si="47"/>
        <v>427.89</v>
      </c>
      <c r="L48" s="14">
        <f t="shared" si="47"/>
        <v>429.82</v>
      </c>
      <c r="M48" s="14">
        <f t="shared" si="47"/>
        <v>432.94</v>
      </c>
      <c r="N48" s="14">
        <f t="shared" si="47"/>
        <v>419.61</v>
      </c>
      <c r="O48" s="14">
        <f t="shared" si="24"/>
        <v>419.2</v>
      </c>
      <c r="Q48" s="14">
        <f t="shared" si="25"/>
        <v>7</v>
      </c>
      <c r="R48" s="14">
        <f t="shared" si="26"/>
        <v>13</v>
      </c>
      <c r="S48" s="14">
        <f t="shared" si="27"/>
        <v>8</v>
      </c>
      <c r="T48" s="14">
        <f t="shared" si="28"/>
        <v>6</v>
      </c>
      <c r="U48" s="14">
        <f t="shared" si="29"/>
        <v>5</v>
      </c>
      <c r="V48" s="14">
        <f t="shared" si="30"/>
        <v>4</v>
      </c>
      <c r="W48" s="14">
        <f t="shared" si="31"/>
        <v>3</v>
      </c>
      <c r="X48" s="14">
        <f t="shared" si="32"/>
        <v>2</v>
      </c>
      <c r="Y48" s="14">
        <f t="shared" si="33"/>
        <v>1</v>
      </c>
      <c r="Z48" s="14">
        <f t="shared" si="34"/>
        <v>11</v>
      </c>
      <c r="AA48" s="14">
        <f t="shared" si="35"/>
        <v>49</v>
      </c>
      <c r="AB48" s="14">
        <f t="shared" si="37"/>
        <v>43</v>
      </c>
      <c r="AC48" s="14">
        <f t="shared" si="38"/>
        <v>48</v>
      </c>
      <c r="AD48" s="14">
        <f t="shared" si="39"/>
        <v>50</v>
      </c>
      <c r="AE48" s="14">
        <f t="shared" si="40"/>
        <v>51</v>
      </c>
      <c r="AF48" s="14">
        <f t="shared" si="41"/>
        <v>52</v>
      </c>
      <c r="AG48" s="14">
        <f t="shared" si="42"/>
        <v>53</v>
      </c>
      <c r="AH48" s="14">
        <f t="shared" si="43"/>
        <v>54</v>
      </c>
      <c r="AI48" s="14">
        <f t="shared" si="44"/>
        <v>55</v>
      </c>
      <c r="AJ48" s="14">
        <f t="shared" si="45"/>
        <v>45</v>
      </c>
      <c r="AK48" s="14">
        <f t="shared" si="36"/>
        <v>41920</v>
      </c>
      <c r="AL48" s="14">
        <f>modell!V224</f>
        <v>41919.5</v>
      </c>
      <c r="AM48" s="14">
        <f>SUM(modell!B224:K224)</f>
        <v>41686</v>
      </c>
      <c r="AN48" s="14">
        <f>SUM(modell!L224:U224)</f>
        <v>233.5</v>
      </c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</row>
    <row r="49" spans="1:56" x14ac:dyDescent="0.3">
      <c r="A49" s="14">
        <v>44838</v>
      </c>
      <c r="B49" s="12">
        <f t="shared" si="22"/>
        <v>44838</v>
      </c>
      <c r="C49" s="14">
        <v>417.5</v>
      </c>
      <c r="E49" s="14">
        <f t="shared" si="47"/>
        <v>417.5</v>
      </c>
      <c r="F49" s="14">
        <f t="shared" si="47"/>
        <v>422.4</v>
      </c>
      <c r="G49" s="14">
        <f t="shared" si="47"/>
        <v>423.53</v>
      </c>
      <c r="H49" s="14">
        <f t="shared" si="47"/>
        <v>423.77</v>
      </c>
      <c r="I49" s="14">
        <f t="shared" si="47"/>
        <v>426.68</v>
      </c>
      <c r="J49" s="14">
        <f t="shared" si="47"/>
        <v>427.89</v>
      </c>
      <c r="K49" s="14">
        <f t="shared" si="47"/>
        <v>429.82</v>
      </c>
      <c r="L49" s="14">
        <f t="shared" si="47"/>
        <v>432.94</v>
      </c>
      <c r="M49" s="14">
        <f t="shared" si="47"/>
        <v>419.61</v>
      </c>
      <c r="N49" s="14">
        <f t="shared" si="47"/>
        <v>419.2</v>
      </c>
      <c r="O49" s="14">
        <f t="shared" si="24"/>
        <v>412.52</v>
      </c>
      <c r="Q49" s="14">
        <f t="shared" si="25"/>
        <v>12</v>
      </c>
      <c r="R49" s="14">
        <f t="shared" si="26"/>
        <v>8</v>
      </c>
      <c r="S49" s="14">
        <f t="shared" si="27"/>
        <v>6</v>
      </c>
      <c r="T49" s="14">
        <f t="shared" si="28"/>
        <v>5</v>
      </c>
      <c r="U49" s="14">
        <f t="shared" si="29"/>
        <v>4</v>
      </c>
      <c r="V49" s="14">
        <f t="shared" si="30"/>
        <v>3</v>
      </c>
      <c r="W49" s="14">
        <f t="shared" si="31"/>
        <v>2</v>
      </c>
      <c r="X49" s="14">
        <f t="shared" si="32"/>
        <v>1</v>
      </c>
      <c r="Y49" s="14">
        <f t="shared" si="33"/>
        <v>11</v>
      </c>
      <c r="Z49" s="14">
        <f t="shared" si="34"/>
        <v>12</v>
      </c>
      <c r="AA49" s="14">
        <f t="shared" si="35"/>
        <v>44</v>
      </c>
      <c r="AB49" s="14">
        <f t="shared" si="37"/>
        <v>48</v>
      </c>
      <c r="AC49" s="14">
        <f t="shared" si="38"/>
        <v>50</v>
      </c>
      <c r="AD49" s="14">
        <f t="shared" si="39"/>
        <v>51</v>
      </c>
      <c r="AE49" s="14">
        <f t="shared" si="40"/>
        <v>52</v>
      </c>
      <c r="AF49" s="14">
        <f t="shared" si="41"/>
        <v>53</v>
      </c>
      <c r="AG49" s="14">
        <f t="shared" si="42"/>
        <v>54</v>
      </c>
      <c r="AH49" s="14">
        <f t="shared" si="43"/>
        <v>55</v>
      </c>
      <c r="AI49" s="14">
        <f t="shared" si="44"/>
        <v>45</v>
      </c>
      <c r="AJ49" s="14">
        <f t="shared" si="45"/>
        <v>44</v>
      </c>
      <c r="AK49" s="14">
        <f t="shared" si="36"/>
        <v>41252</v>
      </c>
      <c r="AL49" s="14">
        <f>modell!V225</f>
        <v>41251.5</v>
      </c>
      <c r="AM49" s="14">
        <f>SUM(modell!B225:K225)</f>
        <v>41251.5</v>
      </c>
      <c r="AN49" s="14">
        <f>SUM(modell!L225:U225)</f>
        <v>0</v>
      </c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</row>
    <row r="50" spans="1:56" x14ac:dyDescent="0.3">
      <c r="A50" s="14">
        <v>44839</v>
      </c>
      <c r="B50" s="12">
        <f t="shared" si="22"/>
        <v>44839</v>
      </c>
      <c r="C50" s="14">
        <v>422.4</v>
      </c>
      <c r="E50" s="14">
        <f t="shared" si="47"/>
        <v>422.4</v>
      </c>
      <c r="F50" s="14">
        <f t="shared" si="47"/>
        <v>423.53</v>
      </c>
      <c r="G50" s="14">
        <f t="shared" si="47"/>
        <v>423.77</v>
      </c>
      <c r="H50" s="14">
        <f t="shared" si="47"/>
        <v>426.68</v>
      </c>
      <c r="I50" s="14">
        <f t="shared" si="47"/>
        <v>427.89</v>
      </c>
      <c r="J50" s="14">
        <f t="shared" si="47"/>
        <v>429.82</v>
      </c>
      <c r="K50" s="14">
        <f t="shared" si="47"/>
        <v>432.94</v>
      </c>
      <c r="L50" s="14">
        <f t="shared" si="47"/>
        <v>419.61</v>
      </c>
      <c r="M50" s="14">
        <f t="shared" si="47"/>
        <v>419.2</v>
      </c>
      <c r="N50" s="14">
        <f t="shared" si="47"/>
        <v>412.52</v>
      </c>
      <c r="O50" s="14">
        <f t="shared" si="24"/>
        <v>412.93</v>
      </c>
      <c r="Q50" s="14">
        <f t="shared" si="25"/>
        <v>8</v>
      </c>
      <c r="R50" s="14">
        <f t="shared" si="26"/>
        <v>6</v>
      </c>
      <c r="S50" s="14">
        <f t="shared" si="27"/>
        <v>5</v>
      </c>
      <c r="T50" s="14">
        <f t="shared" si="28"/>
        <v>4</v>
      </c>
      <c r="U50" s="14">
        <f t="shared" si="29"/>
        <v>3</v>
      </c>
      <c r="V50" s="14">
        <f t="shared" si="30"/>
        <v>2</v>
      </c>
      <c r="W50" s="14">
        <f t="shared" si="31"/>
        <v>1</v>
      </c>
      <c r="X50" s="14">
        <f t="shared" si="32"/>
        <v>11</v>
      </c>
      <c r="Y50" s="14">
        <f t="shared" si="33"/>
        <v>12</v>
      </c>
      <c r="Z50" s="14">
        <f t="shared" si="34"/>
        <v>18</v>
      </c>
      <c r="AA50" s="14">
        <f t="shared" si="35"/>
        <v>48</v>
      </c>
      <c r="AB50" s="14">
        <f t="shared" si="37"/>
        <v>50</v>
      </c>
      <c r="AC50" s="14">
        <f t="shared" si="38"/>
        <v>51</v>
      </c>
      <c r="AD50" s="14">
        <f t="shared" si="39"/>
        <v>52</v>
      </c>
      <c r="AE50" s="14">
        <f t="shared" si="40"/>
        <v>53</v>
      </c>
      <c r="AF50" s="14">
        <f t="shared" si="41"/>
        <v>54</v>
      </c>
      <c r="AG50" s="14">
        <f t="shared" si="42"/>
        <v>55</v>
      </c>
      <c r="AH50" s="14">
        <f t="shared" si="43"/>
        <v>45</v>
      </c>
      <c r="AI50" s="14">
        <f t="shared" si="44"/>
        <v>44</v>
      </c>
      <c r="AJ50" s="14">
        <f t="shared" si="45"/>
        <v>38</v>
      </c>
      <c r="AK50" s="14">
        <f t="shared" si="36"/>
        <v>41293</v>
      </c>
      <c r="AL50" s="14">
        <f>modell!V226</f>
        <v>41293</v>
      </c>
      <c r="AM50" s="14">
        <f>SUM(modell!B226:K226)</f>
        <v>41293</v>
      </c>
      <c r="AN50" s="14">
        <f>SUM(modell!L226:U226)</f>
        <v>0</v>
      </c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</row>
    <row r="51" spans="1:56" x14ac:dyDescent="0.3">
      <c r="A51" s="14">
        <v>44840</v>
      </c>
      <c r="B51" s="12">
        <f t="shared" si="22"/>
        <v>44840</v>
      </c>
      <c r="C51" s="14">
        <v>423.53</v>
      </c>
      <c r="E51" s="14">
        <f t="shared" si="47"/>
        <v>423.53</v>
      </c>
      <c r="F51" s="14">
        <f t="shared" si="47"/>
        <v>423.77</v>
      </c>
      <c r="G51" s="14">
        <f t="shared" si="47"/>
        <v>426.68</v>
      </c>
      <c r="H51" s="14">
        <f t="shared" si="47"/>
        <v>427.89</v>
      </c>
      <c r="I51" s="14">
        <f t="shared" si="47"/>
        <v>429.82</v>
      </c>
      <c r="J51" s="14">
        <f t="shared" si="47"/>
        <v>432.94</v>
      </c>
      <c r="K51" s="14">
        <f t="shared" si="47"/>
        <v>419.61</v>
      </c>
      <c r="L51" s="14">
        <f t="shared" si="47"/>
        <v>419.2</v>
      </c>
      <c r="M51" s="14">
        <f t="shared" si="47"/>
        <v>412.52</v>
      </c>
      <c r="N51" s="14">
        <f t="shared" si="47"/>
        <v>412.93</v>
      </c>
      <c r="O51" s="14">
        <f t="shared" si="24"/>
        <v>412.46</v>
      </c>
      <c r="Q51" s="14">
        <f t="shared" si="25"/>
        <v>6</v>
      </c>
      <c r="R51" s="14">
        <f t="shared" si="26"/>
        <v>5</v>
      </c>
      <c r="S51" s="14">
        <f t="shared" si="27"/>
        <v>4</v>
      </c>
      <c r="T51" s="14">
        <f t="shared" si="28"/>
        <v>3</v>
      </c>
      <c r="U51" s="14">
        <f t="shared" si="29"/>
        <v>2</v>
      </c>
      <c r="V51" s="14">
        <f t="shared" si="30"/>
        <v>1</v>
      </c>
      <c r="W51" s="14">
        <f t="shared" si="31"/>
        <v>11</v>
      </c>
      <c r="X51" s="14">
        <f t="shared" si="32"/>
        <v>12</v>
      </c>
      <c r="Y51" s="14">
        <f t="shared" si="33"/>
        <v>18</v>
      </c>
      <c r="Z51" s="14">
        <f t="shared" si="34"/>
        <v>15</v>
      </c>
      <c r="AA51" s="14">
        <f t="shared" si="35"/>
        <v>50</v>
      </c>
      <c r="AB51" s="14">
        <f t="shared" si="37"/>
        <v>51</v>
      </c>
      <c r="AC51" s="14">
        <f t="shared" si="38"/>
        <v>52</v>
      </c>
      <c r="AD51" s="14">
        <f t="shared" si="39"/>
        <v>53</v>
      </c>
      <c r="AE51" s="14">
        <f t="shared" si="40"/>
        <v>54</v>
      </c>
      <c r="AF51" s="14">
        <f t="shared" si="41"/>
        <v>55</v>
      </c>
      <c r="AG51" s="14">
        <f t="shared" si="42"/>
        <v>45</v>
      </c>
      <c r="AH51" s="14">
        <f t="shared" si="43"/>
        <v>44</v>
      </c>
      <c r="AI51" s="14">
        <f t="shared" si="44"/>
        <v>38</v>
      </c>
      <c r="AJ51" s="14">
        <f t="shared" si="45"/>
        <v>41</v>
      </c>
      <c r="AK51" s="14">
        <f t="shared" si="36"/>
        <v>41246</v>
      </c>
      <c r="AL51" s="14">
        <f>modell!V227</f>
        <v>41246</v>
      </c>
      <c r="AM51" s="14">
        <f>SUM(modell!B227:K227)</f>
        <v>41076</v>
      </c>
      <c r="AN51" s="14">
        <f>SUM(modell!L227:U227)</f>
        <v>170</v>
      </c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</row>
    <row r="52" spans="1:56" x14ac:dyDescent="0.3">
      <c r="A52" s="14">
        <v>44841</v>
      </c>
      <c r="B52" s="12">
        <f t="shared" si="22"/>
        <v>44841</v>
      </c>
      <c r="C52" s="14">
        <v>423.77</v>
      </c>
      <c r="E52" s="14">
        <f t="shared" si="47"/>
        <v>423.77</v>
      </c>
      <c r="F52" s="14">
        <f t="shared" si="47"/>
        <v>426.68</v>
      </c>
      <c r="G52" s="14">
        <f t="shared" si="47"/>
        <v>427.89</v>
      </c>
      <c r="H52" s="14">
        <f t="shared" si="47"/>
        <v>429.82</v>
      </c>
      <c r="I52" s="14">
        <f t="shared" si="47"/>
        <v>432.94</v>
      </c>
      <c r="J52" s="14">
        <f t="shared" si="47"/>
        <v>419.61</v>
      </c>
      <c r="K52" s="14">
        <f t="shared" si="47"/>
        <v>419.2</v>
      </c>
      <c r="L52" s="14">
        <f t="shared" si="47"/>
        <v>412.52</v>
      </c>
      <c r="M52" s="14">
        <f t="shared" si="47"/>
        <v>412.93</v>
      </c>
      <c r="N52" s="14">
        <f t="shared" si="47"/>
        <v>412.46</v>
      </c>
      <c r="O52" s="14">
        <f t="shared" si="24"/>
        <v>413.14</v>
      </c>
      <c r="Q52" s="14">
        <f t="shared" si="25"/>
        <v>5</v>
      </c>
      <c r="R52" s="14">
        <f t="shared" si="26"/>
        <v>4</v>
      </c>
      <c r="S52" s="14">
        <f t="shared" si="27"/>
        <v>3</v>
      </c>
      <c r="T52" s="14">
        <f t="shared" si="28"/>
        <v>2</v>
      </c>
      <c r="U52" s="14">
        <f t="shared" si="29"/>
        <v>1</v>
      </c>
      <c r="V52" s="14">
        <f t="shared" si="30"/>
        <v>11</v>
      </c>
      <c r="W52" s="14">
        <f t="shared" si="31"/>
        <v>12</v>
      </c>
      <c r="X52" s="14">
        <f t="shared" si="32"/>
        <v>18</v>
      </c>
      <c r="Y52" s="14">
        <f t="shared" si="33"/>
        <v>15</v>
      </c>
      <c r="Z52" s="14">
        <f t="shared" si="34"/>
        <v>19</v>
      </c>
      <c r="AA52" s="14">
        <f t="shared" si="35"/>
        <v>51</v>
      </c>
      <c r="AB52" s="14">
        <f t="shared" si="37"/>
        <v>52</v>
      </c>
      <c r="AC52" s="14">
        <f t="shared" si="38"/>
        <v>53</v>
      </c>
      <c r="AD52" s="14">
        <f t="shared" si="39"/>
        <v>54</v>
      </c>
      <c r="AE52" s="14">
        <f t="shared" si="40"/>
        <v>55</v>
      </c>
      <c r="AF52" s="14">
        <f t="shared" si="41"/>
        <v>45</v>
      </c>
      <c r="AG52" s="14">
        <f t="shared" si="42"/>
        <v>44</v>
      </c>
      <c r="AH52" s="14">
        <f t="shared" si="43"/>
        <v>38</v>
      </c>
      <c r="AI52" s="14">
        <f t="shared" si="44"/>
        <v>41</v>
      </c>
      <c r="AJ52" s="14">
        <f t="shared" si="45"/>
        <v>37</v>
      </c>
      <c r="AK52" s="14">
        <f t="shared" si="36"/>
        <v>41314</v>
      </c>
      <c r="AL52" s="14">
        <f>modell!V228</f>
        <v>41314</v>
      </c>
      <c r="AM52" s="14">
        <f>SUM(modell!B228:K228)</f>
        <v>41144</v>
      </c>
      <c r="AN52" s="14">
        <f>SUM(modell!L228:U228)</f>
        <v>170</v>
      </c>
    </row>
    <row r="53" spans="1:56" x14ac:dyDescent="0.3">
      <c r="A53" s="14">
        <v>44844</v>
      </c>
      <c r="B53" s="12">
        <f t="shared" si="22"/>
        <v>44844</v>
      </c>
      <c r="C53" s="14">
        <v>426.68</v>
      </c>
      <c r="E53" s="14">
        <f t="shared" si="47"/>
        <v>426.68</v>
      </c>
      <c r="F53" s="14">
        <f t="shared" si="47"/>
        <v>427.89</v>
      </c>
      <c r="G53" s="14">
        <f t="shared" si="47"/>
        <v>429.82</v>
      </c>
      <c r="H53" s="14">
        <f t="shared" si="47"/>
        <v>432.94</v>
      </c>
      <c r="I53" s="14">
        <f t="shared" si="47"/>
        <v>419.61</v>
      </c>
      <c r="J53" s="14">
        <f t="shared" si="47"/>
        <v>419.2</v>
      </c>
      <c r="K53" s="14">
        <f t="shared" si="47"/>
        <v>412.52</v>
      </c>
      <c r="L53" s="14">
        <f t="shared" si="47"/>
        <v>412.93</v>
      </c>
      <c r="M53" s="14">
        <f t="shared" si="47"/>
        <v>412.46</v>
      </c>
      <c r="N53" s="14">
        <f t="shared" si="47"/>
        <v>413.14</v>
      </c>
      <c r="O53" s="14">
        <f t="shared" si="24"/>
        <v>412.84</v>
      </c>
      <c r="Q53" s="14">
        <f t="shared" si="25"/>
        <v>4</v>
      </c>
      <c r="R53" s="14">
        <f t="shared" si="26"/>
        <v>3</v>
      </c>
      <c r="S53" s="14">
        <f t="shared" si="27"/>
        <v>2</v>
      </c>
      <c r="T53" s="14">
        <f t="shared" si="28"/>
        <v>1</v>
      </c>
      <c r="U53" s="14">
        <f t="shared" si="29"/>
        <v>11</v>
      </c>
      <c r="V53" s="14">
        <f t="shared" si="30"/>
        <v>12</v>
      </c>
      <c r="W53" s="14">
        <f t="shared" si="31"/>
        <v>17</v>
      </c>
      <c r="X53" s="14">
        <f t="shared" si="32"/>
        <v>15</v>
      </c>
      <c r="Y53" s="14">
        <f t="shared" si="33"/>
        <v>19</v>
      </c>
      <c r="Z53" s="14">
        <f t="shared" si="34"/>
        <v>14</v>
      </c>
      <c r="AA53" s="14">
        <f t="shared" si="35"/>
        <v>52</v>
      </c>
      <c r="AB53" s="14">
        <f t="shared" si="37"/>
        <v>53</v>
      </c>
      <c r="AC53" s="14">
        <f t="shared" si="38"/>
        <v>54</v>
      </c>
      <c r="AD53" s="14">
        <f t="shared" si="39"/>
        <v>55</v>
      </c>
      <c r="AE53" s="14">
        <f t="shared" si="40"/>
        <v>45</v>
      </c>
      <c r="AF53" s="14">
        <f t="shared" si="41"/>
        <v>44</v>
      </c>
      <c r="AG53" s="14">
        <f t="shared" si="42"/>
        <v>39</v>
      </c>
      <c r="AH53" s="14">
        <f t="shared" si="43"/>
        <v>41</v>
      </c>
      <c r="AI53" s="14">
        <f t="shared" si="44"/>
        <v>37</v>
      </c>
      <c r="AJ53" s="14">
        <f t="shared" si="45"/>
        <v>42</v>
      </c>
      <c r="AK53" s="14">
        <f t="shared" si="36"/>
        <v>41284</v>
      </c>
      <c r="AL53" s="14">
        <f>modell!V229</f>
        <v>41284</v>
      </c>
      <c r="AM53" s="14">
        <f>SUM(modell!B229:K229)</f>
        <v>41057</v>
      </c>
      <c r="AN53" s="14">
        <f>SUM(modell!L229:U229)</f>
        <v>227</v>
      </c>
    </row>
    <row r="54" spans="1:56" x14ac:dyDescent="0.3">
      <c r="A54" s="14">
        <v>44845</v>
      </c>
      <c r="B54" s="12">
        <f t="shared" si="22"/>
        <v>44845</v>
      </c>
      <c r="C54" s="14">
        <v>427.89</v>
      </c>
      <c r="E54" s="14">
        <f t="shared" si="47"/>
        <v>427.89</v>
      </c>
      <c r="F54" s="14">
        <f t="shared" si="47"/>
        <v>429.82</v>
      </c>
      <c r="G54" s="14">
        <f t="shared" si="47"/>
        <v>432.94</v>
      </c>
      <c r="H54" s="14">
        <f t="shared" si="47"/>
        <v>419.61</v>
      </c>
      <c r="I54" s="14">
        <f t="shared" si="47"/>
        <v>419.2</v>
      </c>
      <c r="J54" s="14">
        <f t="shared" si="47"/>
        <v>412.52</v>
      </c>
      <c r="K54" s="14">
        <f t="shared" si="47"/>
        <v>412.93</v>
      </c>
      <c r="L54" s="14">
        <f t="shared" si="47"/>
        <v>412.46</v>
      </c>
      <c r="M54" s="14">
        <f t="shared" si="47"/>
        <v>413.14</v>
      </c>
      <c r="N54" s="14">
        <f t="shared" si="47"/>
        <v>412.84</v>
      </c>
      <c r="O54" s="14">
        <f t="shared" si="24"/>
        <v>412.69</v>
      </c>
      <c r="Q54" s="14">
        <f t="shared" si="25"/>
        <v>3</v>
      </c>
      <c r="R54" s="14">
        <f t="shared" si="26"/>
        <v>2</v>
      </c>
      <c r="S54" s="14">
        <f t="shared" si="27"/>
        <v>1</v>
      </c>
      <c r="T54" s="14">
        <f t="shared" si="28"/>
        <v>11</v>
      </c>
      <c r="U54" s="14">
        <f t="shared" si="29"/>
        <v>12</v>
      </c>
      <c r="V54" s="14">
        <f t="shared" si="30"/>
        <v>16</v>
      </c>
      <c r="W54" s="14">
        <f t="shared" si="31"/>
        <v>15</v>
      </c>
      <c r="X54" s="14">
        <f t="shared" si="32"/>
        <v>19</v>
      </c>
      <c r="Y54" s="14">
        <f t="shared" si="33"/>
        <v>14</v>
      </c>
      <c r="Z54" s="14">
        <f t="shared" si="34"/>
        <v>16</v>
      </c>
      <c r="AA54" s="14">
        <f t="shared" si="35"/>
        <v>53</v>
      </c>
      <c r="AB54" s="14">
        <f t="shared" si="37"/>
        <v>54</v>
      </c>
      <c r="AC54" s="14">
        <f t="shared" si="38"/>
        <v>55</v>
      </c>
      <c r="AD54" s="14">
        <f t="shared" si="39"/>
        <v>45</v>
      </c>
      <c r="AE54" s="14">
        <f t="shared" si="40"/>
        <v>44</v>
      </c>
      <c r="AF54" s="14">
        <f t="shared" si="41"/>
        <v>40</v>
      </c>
      <c r="AG54" s="14">
        <f t="shared" si="42"/>
        <v>41</v>
      </c>
      <c r="AH54" s="14">
        <f t="shared" si="43"/>
        <v>37</v>
      </c>
      <c r="AI54" s="14">
        <f t="shared" si="44"/>
        <v>42</v>
      </c>
      <c r="AJ54" s="14">
        <f t="shared" si="45"/>
        <v>40</v>
      </c>
      <c r="AK54" s="14">
        <f t="shared" si="36"/>
        <v>41269</v>
      </c>
      <c r="AL54" s="14">
        <f>modell!V230</f>
        <v>41269.5</v>
      </c>
      <c r="AM54" s="14">
        <f>SUM(modell!B230:K230)</f>
        <v>41099.5</v>
      </c>
      <c r="AN54" s="14">
        <f>SUM(modell!L230:U230)</f>
        <v>170</v>
      </c>
    </row>
    <row r="55" spans="1:56" x14ac:dyDescent="0.3">
      <c r="A55" s="14">
        <v>44846</v>
      </c>
      <c r="B55" s="12">
        <f t="shared" si="22"/>
        <v>44846</v>
      </c>
      <c r="C55" s="14">
        <v>429.82</v>
      </c>
      <c r="E55" s="14">
        <f t="shared" si="47"/>
        <v>429.82</v>
      </c>
      <c r="F55" s="14">
        <f t="shared" si="47"/>
        <v>432.94</v>
      </c>
      <c r="G55" s="14">
        <f t="shared" si="47"/>
        <v>419.61</v>
      </c>
      <c r="H55" s="14">
        <f t="shared" si="47"/>
        <v>419.2</v>
      </c>
      <c r="I55" s="14">
        <f t="shared" si="47"/>
        <v>412.52</v>
      </c>
      <c r="J55" s="14">
        <f t="shared" si="47"/>
        <v>412.93</v>
      </c>
      <c r="K55" s="14">
        <f t="shared" si="47"/>
        <v>412.46</v>
      </c>
      <c r="L55" s="14">
        <f t="shared" si="47"/>
        <v>413.14</v>
      </c>
      <c r="M55" s="14">
        <f t="shared" si="47"/>
        <v>412.84</v>
      </c>
      <c r="N55" s="14">
        <f t="shared" si="47"/>
        <v>412.69</v>
      </c>
      <c r="O55" s="14">
        <f t="shared" si="24"/>
        <v>410.61</v>
      </c>
      <c r="Q55" s="14">
        <f t="shared" si="25"/>
        <v>2</v>
      </c>
      <c r="R55" s="14">
        <f t="shared" si="26"/>
        <v>1</v>
      </c>
      <c r="S55" s="14">
        <f t="shared" si="27"/>
        <v>11</v>
      </c>
      <c r="T55" s="14">
        <f t="shared" si="28"/>
        <v>12</v>
      </c>
      <c r="U55" s="14">
        <f t="shared" si="29"/>
        <v>15</v>
      </c>
      <c r="V55" s="14">
        <f t="shared" si="30"/>
        <v>15</v>
      </c>
      <c r="W55" s="14">
        <f t="shared" si="31"/>
        <v>18</v>
      </c>
      <c r="X55" s="14">
        <f t="shared" si="32"/>
        <v>14</v>
      </c>
      <c r="Y55" s="14">
        <f t="shared" si="33"/>
        <v>16</v>
      </c>
      <c r="Z55" s="14">
        <f t="shared" si="34"/>
        <v>17</v>
      </c>
      <c r="AA55" s="14">
        <f t="shared" si="35"/>
        <v>54</v>
      </c>
      <c r="AB55" s="14">
        <f t="shared" si="37"/>
        <v>55</v>
      </c>
      <c r="AC55" s="14">
        <f t="shared" si="38"/>
        <v>45</v>
      </c>
      <c r="AD55" s="14">
        <f t="shared" si="39"/>
        <v>44</v>
      </c>
      <c r="AE55" s="14">
        <f t="shared" si="40"/>
        <v>41</v>
      </c>
      <c r="AF55" s="14">
        <f t="shared" si="41"/>
        <v>41</v>
      </c>
      <c r="AG55" s="14">
        <f t="shared" si="42"/>
        <v>38</v>
      </c>
      <c r="AH55" s="14">
        <f t="shared" si="43"/>
        <v>42</v>
      </c>
      <c r="AI55" s="14">
        <f t="shared" si="44"/>
        <v>40</v>
      </c>
      <c r="AJ55" s="14">
        <f t="shared" si="45"/>
        <v>39</v>
      </c>
      <c r="AK55" s="14">
        <f t="shared" si="36"/>
        <v>41061</v>
      </c>
      <c r="AL55" s="14">
        <f>modell!V231</f>
        <v>41061</v>
      </c>
      <c r="AM55" s="14">
        <f>SUM(modell!B231:K231)</f>
        <v>39330.5</v>
      </c>
      <c r="AN55" s="14">
        <f>SUM(modell!L231:U231)</f>
        <v>1730.5</v>
      </c>
    </row>
    <row r="56" spans="1:56" x14ac:dyDescent="0.3">
      <c r="A56" s="14">
        <v>44847</v>
      </c>
      <c r="B56" s="12">
        <f t="shared" si="22"/>
        <v>44847</v>
      </c>
      <c r="C56" s="14">
        <v>432.94</v>
      </c>
      <c r="E56" s="14">
        <f t="shared" si="47"/>
        <v>432.94</v>
      </c>
      <c r="F56" s="14">
        <f t="shared" si="47"/>
        <v>419.61</v>
      </c>
      <c r="G56" s="14">
        <f t="shared" si="47"/>
        <v>419.2</v>
      </c>
      <c r="H56" s="14">
        <f t="shared" si="47"/>
        <v>412.52</v>
      </c>
      <c r="I56" s="14">
        <f t="shared" si="47"/>
        <v>412.93</v>
      </c>
      <c r="J56" s="14">
        <f t="shared" si="47"/>
        <v>412.46</v>
      </c>
      <c r="K56" s="14">
        <f t="shared" si="47"/>
        <v>413.14</v>
      </c>
      <c r="L56" s="14">
        <f t="shared" si="47"/>
        <v>412.84</v>
      </c>
      <c r="M56" s="14">
        <f t="shared" si="47"/>
        <v>412.69</v>
      </c>
      <c r="N56" s="14">
        <f t="shared" si="47"/>
        <v>410.61</v>
      </c>
      <c r="O56" s="14">
        <f t="shared" si="24"/>
        <v>407.71</v>
      </c>
      <c r="Q56" s="14">
        <f t="shared" si="25"/>
        <v>1</v>
      </c>
      <c r="R56" s="14">
        <f t="shared" si="26"/>
        <v>11</v>
      </c>
      <c r="S56" s="14">
        <f t="shared" si="27"/>
        <v>12</v>
      </c>
      <c r="T56" s="14">
        <f t="shared" si="28"/>
        <v>15</v>
      </c>
      <c r="U56" s="14">
        <f t="shared" si="29"/>
        <v>14</v>
      </c>
      <c r="V56" s="14">
        <f t="shared" si="30"/>
        <v>17</v>
      </c>
      <c r="W56" s="14">
        <f t="shared" si="31"/>
        <v>14</v>
      </c>
      <c r="X56" s="14">
        <f t="shared" si="32"/>
        <v>16</v>
      </c>
      <c r="Y56" s="14">
        <f t="shared" si="33"/>
        <v>17</v>
      </c>
      <c r="Z56" s="14">
        <f t="shared" si="34"/>
        <v>24</v>
      </c>
      <c r="AA56" s="14">
        <f t="shared" si="35"/>
        <v>55</v>
      </c>
      <c r="AB56" s="14">
        <f t="shared" si="37"/>
        <v>45</v>
      </c>
      <c r="AC56" s="14">
        <f t="shared" si="38"/>
        <v>44</v>
      </c>
      <c r="AD56" s="14">
        <f t="shared" si="39"/>
        <v>41</v>
      </c>
      <c r="AE56" s="14">
        <f t="shared" si="40"/>
        <v>42</v>
      </c>
      <c r="AF56" s="14">
        <f t="shared" si="41"/>
        <v>39</v>
      </c>
      <c r="AG56" s="14">
        <f t="shared" si="42"/>
        <v>42</v>
      </c>
      <c r="AH56" s="14">
        <f t="shared" si="43"/>
        <v>40</v>
      </c>
      <c r="AI56" s="14">
        <f t="shared" si="44"/>
        <v>39</v>
      </c>
      <c r="AJ56" s="14">
        <f t="shared" si="45"/>
        <v>32</v>
      </c>
      <c r="AK56" s="14">
        <f t="shared" si="36"/>
        <v>40771</v>
      </c>
      <c r="AL56" s="14">
        <f>modell!V232</f>
        <v>40771</v>
      </c>
      <c r="AM56" s="14">
        <f>SUM(modell!B232:K232)</f>
        <v>37204.5</v>
      </c>
      <c r="AN56" s="14">
        <f>SUM(modell!L232:U232)</f>
        <v>3566.5</v>
      </c>
    </row>
    <row r="57" spans="1:56" x14ac:dyDescent="0.3">
      <c r="A57" s="14">
        <v>44848</v>
      </c>
      <c r="B57" s="12">
        <f t="shared" si="22"/>
        <v>44848</v>
      </c>
      <c r="C57" s="14">
        <v>419.61</v>
      </c>
      <c r="E57" s="14">
        <f t="shared" si="47"/>
        <v>419.61</v>
      </c>
      <c r="F57" s="14">
        <f t="shared" si="47"/>
        <v>419.2</v>
      </c>
      <c r="G57" s="14">
        <f t="shared" si="47"/>
        <v>412.52</v>
      </c>
      <c r="H57" s="14">
        <f t="shared" si="47"/>
        <v>412.93</v>
      </c>
      <c r="I57" s="14">
        <f t="shared" si="47"/>
        <v>412.46</v>
      </c>
      <c r="J57" s="14">
        <f t="shared" si="47"/>
        <v>413.14</v>
      </c>
      <c r="K57" s="14">
        <f t="shared" si="47"/>
        <v>412.84</v>
      </c>
      <c r="L57" s="14">
        <f t="shared" si="47"/>
        <v>412.69</v>
      </c>
      <c r="M57" s="14">
        <f t="shared" si="47"/>
        <v>410.61</v>
      </c>
      <c r="N57" s="14">
        <f t="shared" si="47"/>
        <v>407.71</v>
      </c>
      <c r="O57" s="14">
        <f t="shared" si="24"/>
        <v>412.01</v>
      </c>
      <c r="Q57" s="14">
        <f t="shared" si="25"/>
        <v>11</v>
      </c>
      <c r="R57" s="14">
        <f t="shared" si="26"/>
        <v>12</v>
      </c>
      <c r="S57" s="14">
        <f t="shared" si="27"/>
        <v>14</v>
      </c>
      <c r="T57" s="14">
        <f t="shared" si="28"/>
        <v>14</v>
      </c>
      <c r="U57" s="14">
        <f t="shared" si="29"/>
        <v>16</v>
      </c>
      <c r="V57" s="14">
        <f t="shared" si="30"/>
        <v>14</v>
      </c>
      <c r="W57" s="14">
        <f t="shared" si="31"/>
        <v>16</v>
      </c>
      <c r="X57" s="14">
        <f t="shared" si="32"/>
        <v>17</v>
      </c>
      <c r="Y57" s="14">
        <f t="shared" si="33"/>
        <v>24</v>
      </c>
      <c r="Z57" s="14">
        <f t="shared" si="34"/>
        <v>27</v>
      </c>
      <c r="AA57" s="14">
        <f t="shared" si="35"/>
        <v>45</v>
      </c>
      <c r="AB57" s="14">
        <f t="shared" si="37"/>
        <v>44</v>
      </c>
      <c r="AC57" s="14">
        <f t="shared" si="38"/>
        <v>42</v>
      </c>
      <c r="AD57" s="14">
        <f t="shared" si="39"/>
        <v>42</v>
      </c>
      <c r="AE57" s="14">
        <f t="shared" si="40"/>
        <v>40</v>
      </c>
      <c r="AF57" s="14">
        <f t="shared" si="41"/>
        <v>42</v>
      </c>
      <c r="AG57" s="14">
        <f t="shared" si="42"/>
        <v>40</v>
      </c>
      <c r="AH57" s="14">
        <f t="shared" si="43"/>
        <v>39</v>
      </c>
      <c r="AI57" s="14">
        <f t="shared" si="44"/>
        <v>32</v>
      </c>
      <c r="AJ57" s="14">
        <f t="shared" si="45"/>
        <v>29</v>
      </c>
      <c r="AK57" s="14">
        <f t="shared" si="36"/>
        <v>41201</v>
      </c>
      <c r="AL57" s="30">
        <f>modell!V233</f>
        <v>41200.5</v>
      </c>
      <c r="AM57" s="14">
        <f>SUM(modell!B233:K233)</f>
        <v>35460.5</v>
      </c>
      <c r="AN57" s="14">
        <f>SUM(modell!L233:U233)</f>
        <v>5740</v>
      </c>
    </row>
    <row r="58" spans="1:56" x14ac:dyDescent="0.3">
      <c r="A58" s="14">
        <v>44851</v>
      </c>
      <c r="B58" s="12">
        <f t="shared" si="22"/>
        <v>44851</v>
      </c>
      <c r="C58" s="14">
        <v>419.2</v>
      </c>
      <c r="E58" s="25">
        <f t="shared" si="47"/>
        <v>419.2</v>
      </c>
      <c r="F58" s="25">
        <f t="shared" si="47"/>
        <v>412.52</v>
      </c>
      <c r="G58" s="25">
        <f t="shared" si="47"/>
        <v>412.93</v>
      </c>
      <c r="H58" s="25">
        <f t="shared" si="47"/>
        <v>412.46</v>
      </c>
      <c r="I58" s="25">
        <f t="shared" si="47"/>
        <v>413.14</v>
      </c>
      <c r="J58" s="25">
        <f t="shared" si="47"/>
        <v>412.84</v>
      </c>
      <c r="K58" s="25">
        <f t="shared" si="47"/>
        <v>412.69</v>
      </c>
      <c r="L58" s="25">
        <f t="shared" si="47"/>
        <v>410.61</v>
      </c>
      <c r="M58" s="25">
        <f t="shared" si="47"/>
        <v>407.71</v>
      </c>
      <c r="N58" s="25">
        <f t="shared" si="47"/>
        <v>412.01</v>
      </c>
      <c r="O58" s="25" t="s">
        <v>299</v>
      </c>
      <c r="P58" s="25"/>
      <c r="Q58" s="25">
        <f t="shared" ref="Q58:Z58" si="48">COUNTIFS(E3:E57,"&gt;"&amp;E58)+1</f>
        <v>12</v>
      </c>
      <c r="R58" s="25">
        <f t="shared" si="48"/>
        <v>14</v>
      </c>
      <c r="S58" s="25">
        <f t="shared" si="48"/>
        <v>14</v>
      </c>
      <c r="T58" s="25">
        <f t="shared" si="48"/>
        <v>16</v>
      </c>
      <c r="U58" s="25">
        <f t="shared" si="48"/>
        <v>14</v>
      </c>
      <c r="V58" s="25">
        <f t="shared" si="48"/>
        <v>16</v>
      </c>
      <c r="W58" s="25">
        <f t="shared" si="48"/>
        <v>17</v>
      </c>
      <c r="X58" s="25">
        <f t="shared" si="48"/>
        <v>24</v>
      </c>
      <c r="Y58" s="25">
        <f t="shared" si="48"/>
        <v>27</v>
      </c>
      <c r="Z58" s="25">
        <f t="shared" si="48"/>
        <v>20</v>
      </c>
      <c r="AA58" s="25">
        <f t="shared" si="35"/>
        <v>44</v>
      </c>
      <c r="AB58" s="25">
        <f t="shared" si="37"/>
        <v>42</v>
      </c>
      <c r="AC58" s="25">
        <f t="shared" si="38"/>
        <v>42</v>
      </c>
      <c r="AD58" s="25">
        <f t="shared" si="39"/>
        <v>40</v>
      </c>
      <c r="AE58" s="25">
        <f t="shared" si="40"/>
        <v>42</v>
      </c>
      <c r="AF58" s="25">
        <f t="shared" si="41"/>
        <v>40</v>
      </c>
      <c r="AG58" s="25">
        <f t="shared" si="42"/>
        <v>39</v>
      </c>
      <c r="AH58" s="25">
        <f t="shared" si="43"/>
        <v>32</v>
      </c>
      <c r="AI58" s="25">
        <f t="shared" si="44"/>
        <v>29</v>
      </c>
      <c r="AJ58" s="25">
        <f t="shared" si="45"/>
        <v>36</v>
      </c>
      <c r="AK58" s="25" t="s">
        <v>299</v>
      </c>
      <c r="AL58" s="25">
        <f>SUM(Q59:AJ59)</f>
        <v>44990.5</v>
      </c>
      <c r="AM58" s="14" t="s">
        <v>325</v>
      </c>
      <c r="AO58" s="25">
        <f>SUM(Q60:AJ60)</f>
        <v>43611.5</v>
      </c>
      <c r="AP58" s="28">
        <f>MAX(AK3:AK57)</f>
        <v>43294</v>
      </c>
      <c r="AS58" s="14" t="s">
        <v>19</v>
      </c>
    </row>
    <row r="59" spans="1:56" x14ac:dyDescent="0.3">
      <c r="A59" s="14">
        <v>44852</v>
      </c>
      <c r="B59" s="12">
        <f t="shared" si="22"/>
        <v>44852</v>
      </c>
      <c r="C59" s="14">
        <v>412.52</v>
      </c>
      <c r="P59" s="14" t="s">
        <v>301</v>
      </c>
      <c r="Q59" s="14">
        <f>VLOOKUP(Q58,modell!$A$122:$U$176,Q$68,0)</f>
        <v>1974</v>
      </c>
      <c r="R59" s="14">
        <f>VLOOKUP(R58,modell!$A$122:$U$176,'idosorelemzes OAM'!R$68,0)</f>
        <v>779.5</v>
      </c>
      <c r="S59" s="14">
        <f>VLOOKUP(S58,modell!$A$122:$U$176,'idosorelemzes OAM'!S$68,0)</f>
        <v>1681.5</v>
      </c>
      <c r="T59" s="14">
        <f>VLOOKUP(T58,modell!$A$122:$U$176,'idosorelemzes OAM'!T$68,0)</f>
        <v>84</v>
      </c>
      <c r="U59" s="27">
        <f>VLOOKUP(U58,modell!$A$122:$U$176,'idosorelemzes OAM'!U$68,0)</f>
        <v>10731</v>
      </c>
      <c r="V59" s="14">
        <f>VLOOKUP(V58,modell!$A$122:$U$176,'idosorelemzes OAM'!V$68,0)</f>
        <v>18603</v>
      </c>
      <c r="W59" s="14">
        <f>VLOOKUP(W58,modell!$A$122:$U$176,'idosorelemzes OAM'!W$68,0)</f>
        <v>0</v>
      </c>
      <c r="X59" s="14">
        <f>VLOOKUP(X58,modell!$A$122:$U$176,'idosorelemzes OAM'!X$68,0)</f>
        <v>2096.5</v>
      </c>
      <c r="Y59" s="14">
        <f>VLOOKUP(Y58,modell!$A$122:$U$176,'idosorelemzes OAM'!Y$68,0)</f>
        <v>160.5</v>
      </c>
      <c r="Z59" s="14">
        <f>VLOOKUP(Z58,modell!$A$122:$U$176,'idosorelemzes OAM'!Z$68,0)</f>
        <v>3421</v>
      </c>
      <c r="AA59" s="14">
        <f>VLOOKUP(AA58,modell!$A$122:$U$176,'idosorelemzes OAM'!AA$68,0)</f>
        <v>0</v>
      </c>
      <c r="AB59" s="14">
        <f>VLOOKUP(AB58,modell!$A$122:$U$176,'idosorelemzes OAM'!AB$68,0)</f>
        <v>233.5</v>
      </c>
      <c r="AC59" s="14">
        <f>VLOOKUP(AC58,modell!$A$122:$U$176,'idosorelemzes OAM'!AC$68,0)</f>
        <v>0</v>
      </c>
      <c r="AD59" s="14">
        <f>VLOOKUP(AD58,modell!$A$122:$U$176,'idosorelemzes OAM'!AD$68,0)</f>
        <v>1659.5</v>
      </c>
      <c r="AE59" s="14">
        <f>VLOOKUP(AE58,modell!$A$122:$U$176,'idosorelemzes OAM'!AE$68,0)</f>
        <v>1503.5</v>
      </c>
      <c r="AF59" s="14">
        <f>VLOOKUP(AF58,modell!$A$122:$U$176,'idosorelemzes OAM'!AF$68,0)</f>
        <v>0</v>
      </c>
      <c r="AG59" s="14">
        <f>VLOOKUP(AG58,modell!$A$122:$U$176,'idosorelemzes OAM'!AG$68,0)</f>
        <v>227</v>
      </c>
      <c r="AH59" s="14">
        <f>VLOOKUP(AH58,modell!$A$122:$U$176,'idosorelemzes OAM'!AH$68,0)</f>
        <v>0</v>
      </c>
      <c r="AI59" s="14">
        <f>VLOOKUP(AI58,modell!$A$122:$U$176,'idosorelemzes OAM'!AI$68,0)</f>
        <v>1836</v>
      </c>
      <c r="AJ59" s="14">
        <f>VLOOKUP(AJ58,modell!$A$122:$U$176,'idosorelemzes OAM'!AJ$68,0)</f>
        <v>0</v>
      </c>
      <c r="AL59" s="25">
        <f>SUM(Q59:AJ59)</f>
        <v>44990.5</v>
      </c>
      <c r="AM59" s="14">
        <f>SUM(Q59:Z59)</f>
        <v>39531</v>
      </c>
      <c r="AN59" s="14">
        <f>SUM(AA59:AJ59)</f>
        <v>5459.5</v>
      </c>
      <c r="AQ59" s="14">
        <f>$AM$57+(AM59-$AM$57)/2</f>
        <v>37495.75</v>
      </c>
      <c r="AR59" s="14">
        <f>AN59-(AM59-AQ59)</f>
        <v>3424.25</v>
      </c>
      <c r="AS59" s="29">
        <f>AQ59+AR59</f>
        <v>40920</v>
      </c>
    </row>
    <row r="60" spans="1:56" x14ac:dyDescent="0.3">
      <c r="A60" s="14">
        <v>44853</v>
      </c>
      <c r="B60" s="12">
        <f t="shared" si="22"/>
        <v>44853</v>
      </c>
      <c r="C60" s="14">
        <v>412.93</v>
      </c>
      <c r="P60" s="14" t="s">
        <v>302</v>
      </c>
      <c r="Q60" s="14">
        <f>VLOOKUP(Q58+1,modell!$A$122:$U$176,Q$68,0)</f>
        <v>1974</v>
      </c>
      <c r="R60" s="14">
        <f>VLOOKUP(R58+1,modell!$A$122:$U$176,R$68,0)</f>
        <v>779.5</v>
      </c>
      <c r="S60" s="14">
        <f>VLOOKUP(S58+1,modell!$A$122:$U$176,S$68,0)</f>
        <v>1681.5</v>
      </c>
      <c r="T60" s="14">
        <f>VLOOKUP(T58+1,modell!$A$122:$U$176,T$68,0)</f>
        <v>84</v>
      </c>
      <c r="U60" s="27">
        <f>VLOOKUP(U58+1,modell!$A$122:$U$176,U$68,0)</f>
        <v>9352</v>
      </c>
      <c r="V60" s="14">
        <f>VLOOKUP(V58+1,modell!$A$122:$U$176,V$68,0)</f>
        <v>18603</v>
      </c>
      <c r="W60" s="14">
        <f>VLOOKUP(W58+1,modell!$A$122:$U$176,W$68,0)</f>
        <v>0</v>
      </c>
      <c r="X60" s="14">
        <f>VLOOKUP(X58+1,modell!$A$122:$U$176,X$68,0)</f>
        <v>2096.5</v>
      </c>
      <c r="Y60" s="14">
        <f>VLOOKUP(Y58+1,modell!$A$122:$U$176,Y$68,0)</f>
        <v>160.5</v>
      </c>
      <c r="Z60" s="14">
        <f>VLOOKUP(Z58+1,modell!$A$122:$U$176,Z$68,0)</f>
        <v>3421</v>
      </c>
      <c r="AA60" s="14">
        <f>VLOOKUP(AA58+1,modell!$A$122:$U$176,AA$68,0)</f>
        <v>0</v>
      </c>
      <c r="AB60" s="14">
        <f>VLOOKUP(AB58+1,modell!$A$122:$U$176,AB$68,0)</f>
        <v>233.5</v>
      </c>
      <c r="AC60" s="14">
        <f>VLOOKUP(AC58+1,modell!$A$122:$U$176,AC$68,0)</f>
        <v>0</v>
      </c>
      <c r="AD60" s="14">
        <f>VLOOKUP(AD58+1,modell!$A$122:$U$176,AD$68,0)</f>
        <v>1659.5</v>
      </c>
      <c r="AE60" s="14">
        <f>VLOOKUP(AE58+1,modell!$A$122:$U$176,AE$68,0)</f>
        <v>1503.5</v>
      </c>
      <c r="AF60" s="14">
        <f>VLOOKUP(AF58+1,modell!$A$122:$U$176,AF$68,0)</f>
        <v>0</v>
      </c>
      <c r="AG60" s="14">
        <f>VLOOKUP(AG58+1,modell!$A$122:$U$176,AG$68,0)</f>
        <v>227</v>
      </c>
      <c r="AH60" s="14">
        <f>VLOOKUP(AH58+1,modell!$A$122:$U$176,AH$68,0)</f>
        <v>0</v>
      </c>
      <c r="AI60" s="14">
        <f>VLOOKUP(AI58+1,modell!$A$122:$U$176,AI$68,0)</f>
        <v>1836</v>
      </c>
      <c r="AJ60" s="14">
        <f>VLOOKUP(AJ58+1,modell!$A$122:$U$176,AJ$68,0)</f>
        <v>0</v>
      </c>
      <c r="AL60" s="25">
        <f>SUM(Q60:AJ60)</f>
        <v>43611.5</v>
      </c>
      <c r="AM60" s="14">
        <f>SUM(Q60:Z60)</f>
        <v>38152</v>
      </c>
      <c r="AN60" s="14">
        <f>SUM(AA60:AJ60)</f>
        <v>5459.5</v>
      </c>
      <c r="AQ60" s="14">
        <f>$AM$57+(AM60-$AM$57)/2</f>
        <v>36806.25</v>
      </c>
      <c r="AR60" s="14">
        <f>AN60-(AM60-AQ60)</f>
        <v>4113.75</v>
      </c>
      <c r="AS60" s="29">
        <f>AQ60+AR60</f>
        <v>40920</v>
      </c>
    </row>
    <row r="61" spans="1:56" x14ac:dyDescent="0.3">
      <c r="A61" s="14">
        <v>44854</v>
      </c>
      <c r="B61" s="12">
        <f t="shared" si="22"/>
        <v>44854</v>
      </c>
      <c r="C61" s="14">
        <v>412.46</v>
      </c>
    </row>
    <row r="62" spans="1:56" x14ac:dyDescent="0.3">
      <c r="A62" s="14">
        <v>44855</v>
      </c>
      <c r="B62" s="12">
        <f t="shared" si="22"/>
        <v>44855</v>
      </c>
      <c r="C62" s="14">
        <v>413.14</v>
      </c>
      <c r="O62" s="14" t="s">
        <v>326</v>
      </c>
      <c r="P62" s="14" t="s">
        <v>303</v>
      </c>
      <c r="Q62" s="14">
        <f>modell!B222</f>
        <v>1974</v>
      </c>
      <c r="R62" s="14">
        <f>modell!C222</f>
        <v>810.5</v>
      </c>
      <c r="S62" s="14">
        <f>modell!D222</f>
        <v>2114.5</v>
      </c>
      <c r="T62" s="14">
        <f>modell!E222</f>
        <v>84</v>
      </c>
      <c r="U62" s="14">
        <f>modell!F222</f>
        <v>10731</v>
      </c>
      <c r="V62" s="14">
        <f>modell!G222</f>
        <v>18603</v>
      </c>
      <c r="W62" s="14">
        <f>modell!H222</f>
        <v>0</v>
      </c>
      <c r="X62" s="14">
        <f>modell!I222</f>
        <v>2134.5</v>
      </c>
      <c r="Y62" s="14">
        <f>modell!J222</f>
        <v>163.5</v>
      </c>
      <c r="Z62" s="14">
        <f>modell!K222</f>
        <v>4785.5</v>
      </c>
      <c r="AA62" s="14">
        <f>modell!L222</f>
        <v>0</v>
      </c>
      <c r="AB62" s="14">
        <f>modell!M222</f>
        <v>233.5</v>
      </c>
      <c r="AC62" s="14">
        <f>modell!N222</f>
        <v>0</v>
      </c>
      <c r="AD62" s="14">
        <f>modell!O222</f>
        <v>1659.5</v>
      </c>
      <c r="AE62" s="14">
        <f>modell!P222</f>
        <v>0</v>
      </c>
      <c r="AF62" s="14">
        <f>modell!Q222</f>
        <v>0</v>
      </c>
      <c r="AG62" s="14">
        <f>modell!R222</f>
        <v>0</v>
      </c>
      <c r="AH62" s="14">
        <f>modell!S222</f>
        <v>0</v>
      </c>
      <c r="AI62" s="14">
        <f>modell!T222</f>
        <v>0</v>
      </c>
      <c r="AJ62" s="14">
        <f>modell!U222</f>
        <v>0</v>
      </c>
      <c r="AK62" s="28">
        <f>modell!V222</f>
        <v>43293.5</v>
      </c>
      <c r="AL62" s="14">
        <f>SUM(Q62:Z62)</f>
        <v>41400.5</v>
      </c>
      <c r="AM62" s="14">
        <f>SUM(AA62:AJ62)</f>
        <v>1893</v>
      </c>
    </row>
    <row r="63" spans="1:56" x14ac:dyDescent="0.3">
      <c r="A63" s="14">
        <v>44858</v>
      </c>
      <c r="B63" s="12">
        <f t="shared" si="22"/>
        <v>44858</v>
      </c>
      <c r="C63" s="14">
        <v>412.84</v>
      </c>
    </row>
    <row r="64" spans="1:56" x14ac:dyDescent="0.3">
      <c r="A64" s="14">
        <v>44859</v>
      </c>
      <c r="B64" s="12">
        <f t="shared" si="22"/>
        <v>44859</v>
      </c>
      <c r="C64" s="14">
        <v>412.69</v>
      </c>
    </row>
    <row r="65" spans="1:36" x14ac:dyDescent="0.3">
      <c r="A65" s="14">
        <v>44860</v>
      </c>
      <c r="B65" s="12">
        <f t="shared" si="22"/>
        <v>44860</v>
      </c>
      <c r="C65" s="14">
        <v>410.61</v>
      </c>
    </row>
    <row r="66" spans="1:36" x14ac:dyDescent="0.3">
      <c r="A66" s="14">
        <v>44861</v>
      </c>
      <c r="B66" s="12">
        <f t="shared" si="22"/>
        <v>44861</v>
      </c>
      <c r="C66" s="14">
        <v>407.71</v>
      </c>
    </row>
    <row r="67" spans="1:36" x14ac:dyDescent="0.3">
      <c r="A67" s="14">
        <v>44862</v>
      </c>
      <c r="B67" s="12">
        <f t="shared" si="22"/>
        <v>44862</v>
      </c>
      <c r="C67" s="14">
        <v>412.01</v>
      </c>
    </row>
    <row r="68" spans="1:36" x14ac:dyDescent="0.3">
      <c r="C68" s="25" t="s">
        <v>299</v>
      </c>
      <c r="P68" s="14" t="s">
        <v>300</v>
      </c>
      <c r="Q68" s="14">
        <v>2</v>
      </c>
      <c r="R68" s="14">
        <v>3</v>
      </c>
      <c r="S68" s="14">
        <v>4</v>
      </c>
      <c r="T68" s="14">
        <v>5</v>
      </c>
      <c r="U68" s="14">
        <v>6</v>
      </c>
      <c r="V68" s="14">
        <v>7</v>
      </c>
      <c r="W68" s="14">
        <v>8</v>
      </c>
      <c r="X68" s="14">
        <v>9</v>
      </c>
      <c r="Y68" s="14">
        <v>10</v>
      </c>
      <c r="Z68" s="14">
        <v>11</v>
      </c>
      <c r="AA68" s="14">
        <v>12</v>
      </c>
      <c r="AB68" s="14">
        <v>13</v>
      </c>
      <c r="AC68" s="14">
        <v>14</v>
      </c>
      <c r="AD68" s="14">
        <v>15</v>
      </c>
      <c r="AE68" s="14">
        <v>16</v>
      </c>
      <c r="AF68" s="14">
        <v>17</v>
      </c>
      <c r="AG68" s="14">
        <v>18</v>
      </c>
      <c r="AH68" s="14">
        <v>19</v>
      </c>
      <c r="AI68" s="14">
        <v>20</v>
      </c>
      <c r="AJ68" s="14">
        <v>21</v>
      </c>
    </row>
  </sheetData>
  <mergeCells count="1">
    <mergeCell ref="AQ46:BD51"/>
  </mergeCells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A021-F9B9-4FAE-BA5C-CE58964F9CC0}">
  <dimension ref="A1:Y247"/>
  <sheetViews>
    <sheetView zoomScale="62" zoomScaleNormal="40" workbookViewId="0"/>
  </sheetViews>
  <sheetFormatPr defaultRowHeight="14.4" x14ac:dyDescent="0.3"/>
  <sheetData>
    <row r="1" spans="1:22" ht="18" x14ac:dyDescent="0.3">
      <c r="A1" s="15"/>
    </row>
    <row r="2" spans="1:22" x14ac:dyDescent="0.3">
      <c r="A2" s="16"/>
    </row>
    <row r="5" spans="1:22" ht="18" x14ac:dyDescent="0.3">
      <c r="A5" s="17" t="s">
        <v>33</v>
      </c>
      <c r="B5" s="18">
        <v>5748126</v>
      </c>
      <c r="C5" s="17" t="s">
        <v>34</v>
      </c>
      <c r="D5" s="18">
        <v>55</v>
      </c>
      <c r="E5" s="17" t="s">
        <v>35</v>
      </c>
      <c r="F5" s="18">
        <v>20</v>
      </c>
      <c r="G5" s="17" t="s">
        <v>36</v>
      </c>
      <c r="H5" s="18">
        <v>55</v>
      </c>
      <c r="I5" s="17" t="s">
        <v>37</v>
      </c>
      <c r="J5" s="18">
        <v>0</v>
      </c>
      <c r="K5" s="17" t="s">
        <v>38</v>
      </c>
      <c r="L5" s="18" t="s">
        <v>39</v>
      </c>
    </row>
    <row r="6" spans="1:22" ht="18.600000000000001" thickBot="1" x14ac:dyDescent="0.35">
      <c r="A6" s="15"/>
    </row>
    <row r="7" spans="1:22" ht="15" thickBot="1" x14ac:dyDescent="0.35">
      <c r="A7" s="19" t="s">
        <v>40</v>
      </c>
      <c r="B7" s="19" t="s">
        <v>41</v>
      </c>
      <c r="C7" s="19" t="s">
        <v>42</v>
      </c>
      <c r="D7" s="19" t="s">
        <v>43</v>
      </c>
      <c r="E7" s="19" t="s">
        <v>44</v>
      </c>
      <c r="F7" s="19" t="s">
        <v>45</v>
      </c>
      <c r="G7" s="19" t="s">
        <v>46</v>
      </c>
      <c r="H7" s="19" t="s">
        <v>47</v>
      </c>
      <c r="I7" s="19" t="s">
        <v>48</v>
      </c>
      <c r="J7" s="19" t="s">
        <v>49</v>
      </c>
      <c r="K7" s="19" t="s">
        <v>50</v>
      </c>
      <c r="L7" s="19" t="s">
        <v>51</v>
      </c>
      <c r="M7" s="19" t="s">
        <v>52</v>
      </c>
      <c r="N7" s="19" t="s">
        <v>53</v>
      </c>
      <c r="O7" s="19" t="s">
        <v>54</v>
      </c>
      <c r="P7" s="19" t="s">
        <v>55</v>
      </c>
      <c r="Q7" s="19" t="s">
        <v>56</v>
      </c>
      <c r="R7" s="19" t="s">
        <v>57</v>
      </c>
      <c r="S7" s="19" t="s">
        <v>58</v>
      </c>
      <c r="T7" s="19" t="s">
        <v>59</v>
      </c>
      <c r="U7" s="19" t="s">
        <v>60</v>
      </c>
      <c r="V7" s="19" t="s">
        <v>61</v>
      </c>
    </row>
    <row r="8" spans="1:22" ht="15" thickBot="1" x14ac:dyDescent="0.35">
      <c r="A8" s="19" t="s">
        <v>62</v>
      </c>
      <c r="B8" s="20">
        <v>34</v>
      </c>
      <c r="C8" s="20">
        <v>43</v>
      </c>
      <c r="D8" s="20">
        <v>48</v>
      </c>
      <c r="E8" s="20">
        <v>47</v>
      </c>
      <c r="F8" s="20">
        <v>52</v>
      </c>
      <c r="G8" s="20">
        <v>55</v>
      </c>
      <c r="H8" s="20">
        <v>53</v>
      </c>
      <c r="I8" s="20">
        <v>44</v>
      </c>
      <c r="J8" s="20">
        <v>54</v>
      </c>
      <c r="K8" s="20">
        <v>55</v>
      </c>
      <c r="L8" s="20">
        <v>22</v>
      </c>
      <c r="M8" s="20">
        <v>13</v>
      </c>
      <c r="N8" s="20">
        <v>8</v>
      </c>
      <c r="O8" s="20">
        <v>9</v>
      </c>
      <c r="P8" s="20">
        <v>4</v>
      </c>
      <c r="Q8" s="20">
        <v>1</v>
      </c>
      <c r="R8" s="20">
        <v>3</v>
      </c>
      <c r="S8" s="20">
        <v>12</v>
      </c>
      <c r="T8" s="20">
        <v>2</v>
      </c>
      <c r="U8" s="20">
        <v>1</v>
      </c>
      <c r="V8" s="20">
        <v>39733</v>
      </c>
    </row>
    <row r="9" spans="1:22" ht="15" thickBot="1" x14ac:dyDescent="0.35">
      <c r="A9" s="19" t="s">
        <v>63</v>
      </c>
      <c r="B9" s="20">
        <v>43</v>
      </c>
      <c r="C9" s="20">
        <v>48</v>
      </c>
      <c r="D9" s="20">
        <v>46</v>
      </c>
      <c r="E9" s="20">
        <v>52</v>
      </c>
      <c r="F9" s="20">
        <v>55</v>
      </c>
      <c r="G9" s="20">
        <v>52</v>
      </c>
      <c r="H9" s="20">
        <v>43</v>
      </c>
      <c r="I9" s="20">
        <v>54</v>
      </c>
      <c r="J9" s="20">
        <v>55</v>
      </c>
      <c r="K9" s="20">
        <v>51</v>
      </c>
      <c r="L9" s="20">
        <v>13</v>
      </c>
      <c r="M9" s="20">
        <v>8</v>
      </c>
      <c r="N9" s="20">
        <v>10</v>
      </c>
      <c r="O9" s="20">
        <v>4</v>
      </c>
      <c r="P9" s="20">
        <v>1</v>
      </c>
      <c r="Q9" s="20">
        <v>4</v>
      </c>
      <c r="R9" s="20">
        <v>13</v>
      </c>
      <c r="S9" s="20">
        <v>2</v>
      </c>
      <c r="T9" s="20">
        <v>1</v>
      </c>
      <c r="U9" s="20">
        <v>5</v>
      </c>
      <c r="V9" s="20">
        <v>40401</v>
      </c>
    </row>
    <row r="10" spans="1:22" ht="15" thickBot="1" x14ac:dyDescent="0.35">
      <c r="A10" s="19" t="s">
        <v>64</v>
      </c>
      <c r="B10" s="20">
        <v>48</v>
      </c>
      <c r="C10" s="20">
        <v>46</v>
      </c>
      <c r="D10" s="20">
        <v>52</v>
      </c>
      <c r="E10" s="20">
        <v>55</v>
      </c>
      <c r="F10" s="20">
        <v>51</v>
      </c>
      <c r="G10" s="20">
        <v>42</v>
      </c>
      <c r="H10" s="20">
        <v>54</v>
      </c>
      <c r="I10" s="20">
        <v>55</v>
      </c>
      <c r="J10" s="20">
        <v>50</v>
      </c>
      <c r="K10" s="20">
        <v>40</v>
      </c>
      <c r="L10" s="20">
        <v>8</v>
      </c>
      <c r="M10" s="20">
        <v>10</v>
      </c>
      <c r="N10" s="20">
        <v>4</v>
      </c>
      <c r="O10" s="20">
        <v>1</v>
      </c>
      <c r="P10" s="20">
        <v>5</v>
      </c>
      <c r="Q10" s="20">
        <v>14</v>
      </c>
      <c r="R10" s="20">
        <v>2</v>
      </c>
      <c r="S10" s="20">
        <v>1</v>
      </c>
      <c r="T10" s="20">
        <v>6</v>
      </c>
      <c r="U10" s="20">
        <v>16</v>
      </c>
      <c r="V10" s="20">
        <v>40692</v>
      </c>
    </row>
    <row r="11" spans="1:22" ht="15" thickBot="1" x14ac:dyDescent="0.35">
      <c r="A11" s="19" t="s">
        <v>65</v>
      </c>
      <c r="B11" s="20">
        <v>46</v>
      </c>
      <c r="C11" s="20">
        <v>52</v>
      </c>
      <c r="D11" s="20">
        <v>55</v>
      </c>
      <c r="E11" s="20">
        <v>51</v>
      </c>
      <c r="F11" s="20">
        <v>41</v>
      </c>
      <c r="G11" s="20">
        <v>53</v>
      </c>
      <c r="H11" s="20">
        <v>55</v>
      </c>
      <c r="I11" s="20">
        <v>50</v>
      </c>
      <c r="J11" s="20">
        <v>39</v>
      </c>
      <c r="K11" s="20">
        <v>30</v>
      </c>
      <c r="L11" s="20">
        <v>10</v>
      </c>
      <c r="M11" s="20">
        <v>4</v>
      </c>
      <c r="N11" s="20">
        <v>1</v>
      </c>
      <c r="O11" s="20">
        <v>5</v>
      </c>
      <c r="P11" s="20">
        <v>15</v>
      </c>
      <c r="Q11" s="20">
        <v>3</v>
      </c>
      <c r="R11" s="20">
        <v>1</v>
      </c>
      <c r="S11" s="20">
        <v>6</v>
      </c>
      <c r="T11" s="20">
        <v>17</v>
      </c>
      <c r="U11" s="20">
        <v>26</v>
      </c>
      <c r="V11" s="20">
        <v>40505</v>
      </c>
    </row>
    <row r="12" spans="1:22" ht="15" thickBot="1" x14ac:dyDescent="0.35">
      <c r="A12" s="19" t="s">
        <v>66</v>
      </c>
      <c r="B12" s="20">
        <v>52</v>
      </c>
      <c r="C12" s="20">
        <v>55</v>
      </c>
      <c r="D12" s="20">
        <v>51</v>
      </c>
      <c r="E12" s="20">
        <v>40</v>
      </c>
      <c r="F12" s="20">
        <v>53</v>
      </c>
      <c r="G12" s="20">
        <v>54</v>
      </c>
      <c r="H12" s="20">
        <v>49</v>
      </c>
      <c r="I12" s="20">
        <v>38</v>
      </c>
      <c r="J12" s="20">
        <v>29</v>
      </c>
      <c r="K12" s="20">
        <v>39</v>
      </c>
      <c r="L12" s="20">
        <v>4</v>
      </c>
      <c r="M12" s="20">
        <v>1</v>
      </c>
      <c r="N12" s="20">
        <v>5</v>
      </c>
      <c r="O12" s="20">
        <v>16</v>
      </c>
      <c r="P12" s="20">
        <v>3</v>
      </c>
      <c r="Q12" s="20">
        <v>2</v>
      </c>
      <c r="R12" s="20">
        <v>7</v>
      </c>
      <c r="S12" s="20">
        <v>18</v>
      </c>
      <c r="T12" s="20">
        <v>27</v>
      </c>
      <c r="U12" s="20">
        <v>17</v>
      </c>
      <c r="V12" s="20">
        <v>40685</v>
      </c>
    </row>
    <row r="13" spans="1:22" ht="15" thickBot="1" x14ac:dyDescent="0.35">
      <c r="A13" s="19" t="s">
        <v>67</v>
      </c>
      <c r="B13" s="20">
        <v>55</v>
      </c>
      <c r="C13" s="20">
        <v>51</v>
      </c>
      <c r="D13" s="20">
        <v>39</v>
      </c>
      <c r="E13" s="20">
        <v>53</v>
      </c>
      <c r="F13" s="20">
        <v>54</v>
      </c>
      <c r="G13" s="20">
        <v>48</v>
      </c>
      <c r="H13" s="20">
        <v>37</v>
      </c>
      <c r="I13" s="20">
        <v>28</v>
      </c>
      <c r="J13" s="20">
        <v>38</v>
      </c>
      <c r="K13" s="20">
        <v>31</v>
      </c>
      <c r="L13" s="20">
        <v>1</v>
      </c>
      <c r="M13" s="20">
        <v>5</v>
      </c>
      <c r="N13" s="20">
        <v>17</v>
      </c>
      <c r="O13" s="20">
        <v>3</v>
      </c>
      <c r="P13" s="20">
        <v>2</v>
      </c>
      <c r="Q13" s="20">
        <v>8</v>
      </c>
      <c r="R13" s="20">
        <v>19</v>
      </c>
      <c r="S13" s="20">
        <v>28</v>
      </c>
      <c r="T13" s="20">
        <v>18</v>
      </c>
      <c r="U13" s="20">
        <v>25</v>
      </c>
      <c r="V13" s="20">
        <v>40583</v>
      </c>
    </row>
    <row r="14" spans="1:22" ht="15" thickBot="1" x14ac:dyDescent="0.35">
      <c r="A14" s="19" t="s">
        <v>68</v>
      </c>
      <c r="B14" s="20">
        <v>51</v>
      </c>
      <c r="C14" s="20">
        <v>38</v>
      </c>
      <c r="D14" s="20">
        <v>53</v>
      </c>
      <c r="E14" s="20">
        <v>54</v>
      </c>
      <c r="F14" s="20">
        <v>47</v>
      </c>
      <c r="G14" s="20">
        <v>36</v>
      </c>
      <c r="H14" s="20">
        <v>27</v>
      </c>
      <c r="I14" s="20">
        <v>37</v>
      </c>
      <c r="J14" s="20">
        <v>30</v>
      </c>
      <c r="K14" s="20">
        <v>35</v>
      </c>
      <c r="L14" s="20">
        <v>5</v>
      </c>
      <c r="M14" s="20">
        <v>18</v>
      </c>
      <c r="N14" s="20">
        <v>3</v>
      </c>
      <c r="O14" s="20">
        <v>2</v>
      </c>
      <c r="P14" s="20">
        <v>9</v>
      </c>
      <c r="Q14" s="20">
        <v>20</v>
      </c>
      <c r="R14" s="20">
        <v>29</v>
      </c>
      <c r="S14" s="20">
        <v>19</v>
      </c>
      <c r="T14" s="20">
        <v>26</v>
      </c>
      <c r="U14" s="20">
        <v>21</v>
      </c>
      <c r="V14" s="20">
        <v>41088</v>
      </c>
    </row>
    <row r="15" spans="1:22" ht="15" thickBot="1" x14ac:dyDescent="0.35">
      <c r="A15" s="19" t="s">
        <v>69</v>
      </c>
      <c r="B15" s="20">
        <v>38</v>
      </c>
      <c r="C15" s="20">
        <v>53</v>
      </c>
      <c r="D15" s="20">
        <v>54</v>
      </c>
      <c r="E15" s="20">
        <v>46</v>
      </c>
      <c r="F15" s="20">
        <v>35</v>
      </c>
      <c r="G15" s="20">
        <v>26</v>
      </c>
      <c r="H15" s="20">
        <v>36</v>
      </c>
      <c r="I15" s="20">
        <v>29</v>
      </c>
      <c r="J15" s="20">
        <v>34</v>
      </c>
      <c r="K15" s="20">
        <v>22</v>
      </c>
      <c r="L15" s="20">
        <v>18</v>
      </c>
      <c r="M15" s="20">
        <v>3</v>
      </c>
      <c r="N15" s="20">
        <v>2</v>
      </c>
      <c r="O15" s="20">
        <v>10</v>
      </c>
      <c r="P15" s="20">
        <v>21</v>
      </c>
      <c r="Q15" s="20">
        <v>30</v>
      </c>
      <c r="R15" s="20">
        <v>20</v>
      </c>
      <c r="S15" s="20">
        <v>27</v>
      </c>
      <c r="T15" s="20">
        <v>22</v>
      </c>
      <c r="U15" s="20">
        <v>34</v>
      </c>
      <c r="V15" s="20">
        <v>41124</v>
      </c>
    </row>
    <row r="16" spans="1:22" ht="15" thickBot="1" x14ac:dyDescent="0.35">
      <c r="A16" s="19" t="s">
        <v>70</v>
      </c>
      <c r="B16" s="20">
        <v>53</v>
      </c>
      <c r="C16" s="20">
        <v>54</v>
      </c>
      <c r="D16" s="20">
        <v>45</v>
      </c>
      <c r="E16" s="20">
        <v>34</v>
      </c>
      <c r="F16" s="20">
        <v>25</v>
      </c>
      <c r="G16" s="20">
        <v>35</v>
      </c>
      <c r="H16" s="20">
        <v>28</v>
      </c>
      <c r="I16" s="20">
        <v>33</v>
      </c>
      <c r="J16" s="20">
        <v>22</v>
      </c>
      <c r="K16" s="20">
        <v>21</v>
      </c>
      <c r="L16" s="20">
        <v>3</v>
      </c>
      <c r="M16" s="20">
        <v>2</v>
      </c>
      <c r="N16" s="20">
        <v>11</v>
      </c>
      <c r="O16" s="20">
        <v>22</v>
      </c>
      <c r="P16" s="20">
        <v>31</v>
      </c>
      <c r="Q16" s="20">
        <v>21</v>
      </c>
      <c r="R16" s="20">
        <v>28</v>
      </c>
      <c r="S16" s="20">
        <v>23</v>
      </c>
      <c r="T16" s="20">
        <v>34</v>
      </c>
      <c r="U16" s="20">
        <v>35</v>
      </c>
      <c r="V16" s="20">
        <v>40835</v>
      </c>
    </row>
    <row r="17" spans="1:22" ht="15" thickBot="1" x14ac:dyDescent="0.35">
      <c r="A17" s="19" t="s">
        <v>71</v>
      </c>
      <c r="B17" s="20">
        <v>54</v>
      </c>
      <c r="C17" s="20">
        <v>45</v>
      </c>
      <c r="D17" s="20">
        <v>33</v>
      </c>
      <c r="E17" s="20">
        <v>24</v>
      </c>
      <c r="F17" s="20">
        <v>34</v>
      </c>
      <c r="G17" s="20">
        <v>27</v>
      </c>
      <c r="H17" s="20">
        <v>32</v>
      </c>
      <c r="I17" s="20">
        <v>22</v>
      </c>
      <c r="J17" s="20">
        <v>21</v>
      </c>
      <c r="K17" s="20">
        <v>26</v>
      </c>
      <c r="L17" s="20">
        <v>2</v>
      </c>
      <c r="M17" s="20">
        <v>11</v>
      </c>
      <c r="N17" s="20">
        <v>23</v>
      </c>
      <c r="O17" s="20">
        <v>32</v>
      </c>
      <c r="P17" s="20">
        <v>22</v>
      </c>
      <c r="Q17" s="20">
        <v>29</v>
      </c>
      <c r="R17" s="20">
        <v>24</v>
      </c>
      <c r="S17" s="20">
        <v>34</v>
      </c>
      <c r="T17" s="20">
        <v>35</v>
      </c>
      <c r="U17" s="20">
        <v>30</v>
      </c>
      <c r="V17" s="20">
        <v>40900</v>
      </c>
    </row>
    <row r="18" spans="1:22" ht="15" thickBot="1" x14ac:dyDescent="0.35">
      <c r="A18" s="19" t="s">
        <v>72</v>
      </c>
      <c r="B18" s="20">
        <v>45</v>
      </c>
      <c r="C18" s="20">
        <v>32</v>
      </c>
      <c r="D18" s="20">
        <v>23</v>
      </c>
      <c r="E18" s="20">
        <v>33</v>
      </c>
      <c r="F18" s="20">
        <v>26</v>
      </c>
      <c r="G18" s="20">
        <v>31</v>
      </c>
      <c r="H18" s="20">
        <v>21</v>
      </c>
      <c r="I18" s="20">
        <v>21</v>
      </c>
      <c r="J18" s="20">
        <v>26</v>
      </c>
      <c r="K18" s="20">
        <v>25</v>
      </c>
      <c r="L18" s="20">
        <v>11</v>
      </c>
      <c r="M18" s="20">
        <v>24</v>
      </c>
      <c r="N18" s="20">
        <v>33</v>
      </c>
      <c r="O18" s="20">
        <v>23</v>
      </c>
      <c r="P18" s="20">
        <v>30</v>
      </c>
      <c r="Q18" s="20">
        <v>25</v>
      </c>
      <c r="R18" s="20">
        <v>35</v>
      </c>
      <c r="S18" s="20">
        <v>35</v>
      </c>
      <c r="T18" s="20">
        <v>30</v>
      </c>
      <c r="U18" s="20">
        <v>31</v>
      </c>
      <c r="V18" s="20">
        <v>41080</v>
      </c>
    </row>
    <row r="19" spans="1:22" ht="15" thickBot="1" x14ac:dyDescent="0.35">
      <c r="A19" s="19" t="s">
        <v>73</v>
      </c>
      <c r="B19" s="20">
        <v>31</v>
      </c>
      <c r="C19" s="20">
        <v>22</v>
      </c>
      <c r="D19" s="20">
        <v>32</v>
      </c>
      <c r="E19" s="20">
        <v>25</v>
      </c>
      <c r="F19" s="20">
        <v>30</v>
      </c>
      <c r="G19" s="20">
        <v>20</v>
      </c>
      <c r="H19" s="20">
        <v>20</v>
      </c>
      <c r="I19" s="20">
        <v>25</v>
      </c>
      <c r="J19" s="20">
        <v>25</v>
      </c>
      <c r="K19" s="20">
        <v>23</v>
      </c>
      <c r="L19" s="20">
        <v>25</v>
      </c>
      <c r="M19" s="20">
        <v>34</v>
      </c>
      <c r="N19" s="20">
        <v>24</v>
      </c>
      <c r="O19" s="20">
        <v>31</v>
      </c>
      <c r="P19" s="20">
        <v>26</v>
      </c>
      <c r="Q19" s="20">
        <v>36</v>
      </c>
      <c r="R19" s="20">
        <v>36</v>
      </c>
      <c r="S19" s="20">
        <v>31</v>
      </c>
      <c r="T19" s="20">
        <v>31</v>
      </c>
      <c r="U19" s="20">
        <v>33</v>
      </c>
      <c r="V19" s="20">
        <v>40729</v>
      </c>
    </row>
    <row r="20" spans="1:22" ht="15" thickBot="1" x14ac:dyDescent="0.35">
      <c r="A20" s="19" t="s">
        <v>74</v>
      </c>
      <c r="B20" s="20">
        <v>21</v>
      </c>
      <c r="C20" s="20">
        <v>31</v>
      </c>
      <c r="D20" s="20">
        <v>24</v>
      </c>
      <c r="E20" s="20">
        <v>29</v>
      </c>
      <c r="F20" s="20">
        <v>19</v>
      </c>
      <c r="G20" s="20">
        <v>19</v>
      </c>
      <c r="H20" s="20">
        <v>24</v>
      </c>
      <c r="I20" s="20">
        <v>24</v>
      </c>
      <c r="J20" s="20">
        <v>23</v>
      </c>
      <c r="K20" s="20">
        <v>29</v>
      </c>
      <c r="L20" s="20">
        <v>35</v>
      </c>
      <c r="M20" s="20">
        <v>25</v>
      </c>
      <c r="N20" s="20">
        <v>32</v>
      </c>
      <c r="O20" s="20">
        <v>27</v>
      </c>
      <c r="P20" s="20">
        <v>37</v>
      </c>
      <c r="Q20" s="20">
        <v>37</v>
      </c>
      <c r="R20" s="20">
        <v>32</v>
      </c>
      <c r="S20" s="20">
        <v>32</v>
      </c>
      <c r="T20" s="20">
        <v>33</v>
      </c>
      <c r="U20" s="20">
        <v>27</v>
      </c>
      <c r="V20" s="20">
        <v>40511</v>
      </c>
    </row>
    <row r="21" spans="1:22" ht="15" thickBot="1" x14ac:dyDescent="0.35">
      <c r="A21" s="19" t="s">
        <v>75</v>
      </c>
      <c r="B21" s="20">
        <v>30</v>
      </c>
      <c r="C21" s="20">
        <v>23</v>
      </c>
      <c r="D21" s="20">
        <v>28</v>
      </c>
      <c r="E21" s="20">
        <v>18</v>
      </c>
      <c r="F21" s="20">
        <v>18</v>
      </c>
      <c r="G21" s="20">
        <v>23</v>
      </c>
      <c r="H21" s="20">
        <v>23</v>
      </c>
      <c r="I21" s="20">
        <v>23</v>
      </c>
      <c r="J21" s="20">
        <v>28</v>
      </c>
      <c r="K21" s="20">
        <v>38</v>
      </c>
      <c r="L21" s="20">
        <v>26</v>
      </c>
      <c r="M21" s="20">
        <v>33</v>
      </c>
      <c r="N21" s="20">
        <v>28</v>
      </c>
      <c r="O21" s="20">
        <v>38</v>
      </c>
      <c r="P21" s="20">
        <v>38</v>
      </c>
      <c r="Q21" s="20">
        <v>33</v>
      </c>
      <c r="R21" s="20">
        <v>33</v>
      </c>
      <c r="S21" s="20">
        <v>33</v>
      </c>
      <c r="T21" s="20">
        <v>28</v>
      </c>
      <c r="U21" s="20">
        <v>18</v>
      </c>
      <c r="V21" s="20">
        <v>40128</v>
      </c>
    </row>
    <row r="22" spans="1:22" ht="15" thickBot="1" x14ac:dyDescent="0.35">
      <c r="A22" s="19" t="s">
        <v>76</v>
      </c>
      <c r="B22" s="20">
        <v>22</v>
      </c>
      <c r="C22" s="20">
        <v>27</v>
      </c>
      <c r="D22" s="20">
        <v>17</v>
      </c>
      <c r="E22" s="20">
        <v>17</v>
      </c>
      <c r="F22" s="20">
        <v>22</v>
      </c>
      <c r="G22" s="20">
        <v>22</v>
      </c>
      <c r="H22" s="20">
        <v>22</v>
      </c>
      <c r="I22" s="20">
        <v>27</v>
      </c>
      <c r="J22" s="20">
        <v>37</v>
      </c>
      <c r="K22" s="20">
        <v>46</v>
      </c>
      <c r="L22" s="20">
        <v>34</v>
      </c>
      <c r="M22" s="20">
        <v>29</v>
      </c>
      <c r="N22" s="20">
        <v>39</v>
      </c>
      <c r="O22" s="20">
        <v>39</v>
      </c>
      <c r="P22" s="20">
        <v>34</v>
      </c>
      <c r="Q22" s="20">
        <v>34</v>
      </c>
      <c r="R22" s="20">
        <v>34</v>
      </c>
      <c r="S22" s="20">
        <v>29</v>
      </c>
      <c r="T22" s="20">
        <v>19</v>
      </c>
      <c r="U22" s="20">
        <v>10</v>
      </c>
      <c r="V22" s="20">
        <v>39896</v>
      </c>
    </row>
    <row r="23" spans="1:22" ht="15" thickBot="1" x14ac:dyDescent="0.35">
      <c r="A23" s="19" t="s">
        <v>77</v>
      </c>
      <c r="B23" s="20">
        <v>26</v>
      </c>
      <c r="C23" s="20">
        <v>16</v>
      </c>
      <c r="D23" s="20">
        <v>16</v>
      </c>
      <c r="E23" s="20">
        <v>21</v>
      </c>
      <c r="F23" s="20">
        <v>21</v>
      </c>
      <c r="G23" s="20">
        <v>21</v>
      </c>
      <c r="H23" s="20">
        <v>26</v>
      </c>
      <c r="I23" s="20">
        <v>36</v>
      </c>
      <c r="J23" s="20">
        <v>45</v>
      </c>
      <c r="K23" s="20">
        <v>48</v>
      </c>
      <c r="L23" s="20">
        <v>30</v>
      </c>
      <c r="M23" s="20">
        <v>40</v>
      </c>
      <c r="N23" s="20">
        <v>40</v>
      </c>
      <c r="O23" s="20">
        <v>35</v>
      </c>
      <c r="P23" s="20">
        <v>35</v>
      </c>
      <c r="Q23" s="20">
        <v>35</v>
      </c>
      <c r="R23" s="20">
        <v>30</v>
      </c>
      <c r="S23" s="20">
        <v>20</v>
      </c>
      <c r="T23" s="20">
        <v>11</v>
      </c>
      <c r="U23" s="20">
        <v>8</v>
      </c>
      <c r="V23" s="20">
        <v>40383</v>
      </c>
    </row>
    <row r="24" spans="1:22" ht="15" thickBot="1" x14ac:dyDescent="0.35">
      <c r="A24" s="19" t="s">
        <v>78</v>
      </c>
      <c r="B24" s="20">
        <v>15</v>
      </c>
      <c r="C24" s="20">
        <v>15</v>
      </c>
      <c r="D24" s="20">
        <v>20</v>
      </c>
      <c r="E24" s="20">
        <v>20</v>
      </c>
      <c r="F24" s="20">
        <v>20</v>
      </c>
      <c r="G24" s="20">
        <v>25</v>
      </c>
      <c r="H24" s="20">
        <v>35</v>
      </c>
      <c r="I24" s="20">
        <v>45</v>
      </c>
      <c r="J24" s="20">
        <v>47</v>
      </c>
      <c r="K24" s="20">
        <v>41</v>
      </c>
      <c r="L24" s="20">
        <v>41</v>
      </c>
      <c r="M24" s="20">
        <v>41</v>
      </c>
      <c r="N24" s="20">
        <v>36</v>
      </c>
      <c r="O24" s="20">
        <v>36</v>
      </c>
      <c r="P24" s="20">
        <v>36</v>
      </c>
      <c r="Q24" s="20">
        <v>31</v>
      </c>
      <c r="R24" s="20">
        <v>21</v>
      </c>
      <c r="S24" s="20">
        <v>11</v>
      </c>
      <c r="T24" s="20">
        <v>9</v>
      </c>
      <c r="U24" s="20">
        <v>15</v>
      </c>
      <c r="V24" s="20">
        <v>40334</v>
      </c>
    </row>
    <row r="25" spans="1:22" ht="15" thickBot="1" x14ac:dyDescent="0.35">
      <c r="A25" s="19" t="s">
        <v>79</v>
      </c>
      <c r="B25" s="20">
        <v>14</v>
      </c>
      <c r="C25" s="20">
        <v>19</v>
      </c>
      <c r="D25" s="20">
        <v>19</v>
      </c>
      <c r="E25" s="20">
        <v>19</v>
      </c>
      <c r="F25" s="20">
        <v>24</v>
      </c>
      <c r="G25" s="20">
        <v>34</v>
      </c>
      <c r="H25" s="20">
        <v>44</v>
      </c>
      <c r="I25" s="20">
        <v>47</v>
      </c>
      <c r="J25" s="20">
        <v>40</v>
      </c>
      <c r="K25" s="20">
        <v>42</v>
      </c>
      <c r="L25" s="20">
        <v>42</v>
      </c>
      <c r="M25" s="20">
        <v>37</v>
      </c>
      <c r="N25" s="20">
        <v>37</v>
      </c>
      <c r="O25" s="20">
        <v>37</v>
      </c>
      <c r="P25" s="20">
        <v>32</v>
      </c>
      <c r="Q25" s="20">
        <v>22</v>
      </c>
      <c r="R25" s="20">
        <v>12</v>
      </c>
      <c r="S25" s="20">
        <v>9</v>
      </c>
      <c r="T25" s="20">
        <v>16</v>
      </c>
      <c r="U25" s="20">
        <v>14</v>
      </c>
      <c r="V25" s="20">
        <v>40149</v>
      </c>
    </row>
    <row r="26" spans="1:22" ht="15" thickBot="1" x14ac:dyDescent="0.35">
      <c r="A26" s="19" t="s">
        <v>80</v>
      </c>
      <c r="B26" s="20">
        <v>18</v>
      </c>
      <c r="C26" s="20">
        <v>18</v>
      </c>
      <c r="D26" s="20">
        <v>18</v>
      </c>
      <c r="E26" s="20">
        <v>23</v>
      </c>
      <c r="F26" s="20">
        <v>33</v>
      </c>
      <c r="G26" s="20">
        <v>43</v>
      </c>
      <c r="H26" s="20">
        <v>46</v>
      </c>
      <c r="I26" s="20">
        <v>39</v>
      </c>
      <c r="J26" s="20">
        <v>41</v>
      </c>
      <c r="K26" s="20">
        <v>45</v>
      </c>
      <c r="L26" s="20">
        <v>38</v>
      </c>
      <c r="M26" s="20">
        <v>38</v>
      </c>
      <c r="N26" s="20">
        <v>38</v>
      </c>
      <c r="O26" s="20">
        <v>33</v>
      </c>
      <c r="P26" s="20">
        <v>23</v>
      </c>
      <c r="Q26" s="20">
        <v>13</v>
      </c>
      <c r="R26" s="20">
        <v>10</v>
      </c>
      <c r="S26" s="20">
        <v>17</v>
      </c>
      <c r="T26" s="20">
        <v>15</v>
      </c>
      <c r="U26" s="20">
        <v>11</v>
      </c>
      <c r="V26" s="20">
        <v>39757</v>
      </c>
    </row>
    <row r="27" spans="1:22" ht="15" thickBot="1" x14ac:dyDescent="0.35">
      <c r="A27" s="19" t="s">
        <v>81</v>
      </c>
      <c r="B27" s="20">
        <v>17</v>
      </c>
      <c r="C27" s="20">
        <v>17</v>
      </c>
      <c r="D27" s="20">
        <v>22</v>
      </c>
      <c r="E27" s="20">
        <v>32</v>
      </c>
      <c r="F27" s="20">
        <v>42</v>
      </c>
      <c r="G27" s="20">
        <v>45</v>
      </c>
      <c r="H27" s="20">
        <v>38</v>
      </c>
      <c r="I27" s="20">
        <v>40</v>
      </c>
      <c r="J27" s="20">
        <v>44</v>
      </c>
      <c r="K27" s="20">
        <v>50</v>
      </c>
      <c r="L27" s="20">
        <v>39</v>
      </c>
      <c r="M27" s="20">
        <v>39</v>
      </c>
      <c r="N27" s="20">
        <v>34</v>
      </c>
      <c r="O27" s="20">
        <v>24</v>
      </c>
      <c r="P27" s="20">
        <v>14</v>
      </c>
      <c r="Q27" s="20">
        <v>11</v>
      </c>
      <c r="R27" s="20">
        <v>18</v>
      </c>
      <c r="S27" s="20">
        <v>16</v>
      </c>
      <c r="T27" s="20">
        <v>12</v>
      </c>
      <c r="U27" s="20">
        <v>6</v>
      </c>
      <c r="V27" s="20">
        <v>39548</v>
      </c>
    </row>
    <row r="28" spans="1:22" ht="15" thickBot="1" x14ac:dyDescent="0.35">
      <c r="A28" s="19" t="s">
        <v>82</v>
      </c>
      <c r="B28" s="20">
        <v>16</v>
      </c>
      <c r="C28" s="20">
        <v>21</v>
      </c>
      <c r="D28" s="20">
        <v>31</v>
      </c>
      <c r="E28" s="20">
        <v>41</v>
      </c>
      <c r="F28" s="20">
        <v>44</v>
      </c>
      <c r="G28" s="20">
        <v>37</v>
      </c>
      <c r="H28" s="20">
        <v>39</v>
      </c>
      <c r="I28" s="20">
        <v>43</v>
      </c>
      <c r="J28" s="20">
        <v>49</v>
      </c>
      <c r="K28" s="20">
        <v>53</v>
      </c>
      <c r="L28" s="20">
        <v>40</v>
      </c>
      <c r="M28" s="20">
        <v>35</v>
      </c>
      <c r="N28" s="20">
        <v>25</v>
      </c>
      <c r="O28" s="20">
        <v>15</v>
      </c>
      <c r="P28" s="20">
        <v>12</v>
      </c>
      <c r="Q28" s="20">
        <v>19</v>
      </c>
      <c r="R28" s="20">
        <v>17</v>
      </c>
      <c r="S28" s="20">
        <v>13</v>
      </c>
      <c r="T28" s="20">
        <v>7</v>
      </c>
      <c r="U28" s="20">
        <v>3</v>
      </c>
      <c r="V28" s="20">
        <v>39506</v>
      </c>
    </row>
    <row r="29" spans="1:22" ht="15" thickBot="1" x14ac:dyDescent="0.35">
      <c r="A29" s="19" t="s">
        <v>83</v>
      </c>
      <c r="B29" s="20">
        <v>20</v>
      </c>
      <c r="C29" s="20">
        <v>30</v>
      </c>
      <c r="D29" s="20">
        <v>40</v>
      </c>
      <c r="E29" s="20">
        <v>43</v>
      </c>
      <c r="F29" s="20">
        <v>36</v>
      </c>
      <c r="G29" s="20">
        <v>38</v>
      </c>
      <c r="H29" s="20">
        <v>42</v>
      </c>
      <c r="I29" s="20">
        <v>49</v>
      </c>
      <c r="J29" s="20">
        <v>52</v>
      </c>
      <c r="K29" s="20">
        <v>54</v>
      </c>
      <c r="L29" s="20">
        <v>36</v>
      </c>
      <c r="M29" s="20">
        <v>26</v>
      </c>
      <c r="N29" s="20">
        <v>16</v>
      </c>
      <c r="O29" s="20">
        <v>13</v>
      </c>
      <c r="P29" s="20">
        <v>20</v>
      </c>
      <c r="Q29" s="20">
        <v>18</v>
      </c>
      <c r="R29" s="20">
        <v>14</v>
      </c>
      <c r="S29" s="20">
        <v>7</v>
      </c>
      <c r="T29" s="20">
        <v>4</v>
      </c>
      <c r="U29" s="20">
        <v>2</v>
      </c>
      <c r="V29" s="20">
        <v>39642</v>
      </c>
    </row>
    <row r="30" spans="1:22" ht="15" thickBot="1" x14ac:dyDescent="0.35">
      <c r="A30" s="19" t="s">
        <v>84</v>
      </c>
      <c r="B30" s="20">
        <v>29</v>
      </c>
      <c r="C30" s="20">
        <v>39</v>
      </c>
      <c r="D30" s="20">
        <v>42</v>
      </c>
      <c r="E30" s="20">
        <v>35</v>
      </c>
      <c r="F30" s="20">
        <v>37</v>
      </c>
      <c r="G30" s="20">
        <v>41</v>
      </c>
      <c r="H30" s="20">
        <v>48</v>
      </c>
      <c r="I30" s="20">
        <v>52</v>
      </c>
      <c r="J30" s="20">
        <v>53</v>
      </c>
      <c r="K30" s="20">
        <v>52</v>
      </c>
      <c r="L30" s="20">
        <v>27</v>
      </c>
      <c r="M30" s="20">
        <v>17</v>
      </c>
      <c r="N30" s="20">
        <v>14</v>
      </c>
      <c r="O30" s="20">
        <v>21</v>
      </c>
      <c r="P30" s="20">
        <v>19</v>
      </c>
      <c r="Q30" s="20">
        <v>15</v>
      </c>
      <c r="R30" s="20">
        <v>8</v>
      </c>
      <c r="S30" s="20">
        <v>4</v>
      </c>
      <c r="T30" s="20">
        <v>3</v>
      </c>
      <c r="U30" s="20">
        <v>4</v>
      </c>
      <c r="V30" s="20">
        <v>40209</v>
      </c>
    </row>
    <row r="31" spans="1:22" ht="15" thickBot="1" x14ac:dyDescent="0.35">
      <c r="A31" s="19" t="s">
        <v>85</v>
      </c>
      <c r="B31" s="20">
        <v>39</v>
      </c>
      <c r="C31" s="20">
        <v>41</v>
      </c>
      <c r="D31" s="20">
        <v>34</v>
      </c>
      <c r="E31" s="20">
        <v>36</v>
      </c>
      <c r="F31" s="20">
        <v>40</v>
      </c>
      <c r="G31" s="20">
        <v>47</v>
      </c>
      <c r="H31" s="20">
        <v>51</v>
      </c>
      <c r="I31" s="20">
        <v>53</v>
      </c>
      <c r="J31" s="20">
        <v>51</v>
      </c>
      <c r="K31" s="20">
        <v>44</v>
      </c>
      <c r="L31" s="20">
        <v>17</v>
      </c>
      <c r="M31" s="20">
        <v>15</v>
      </c>
      <c r="N31" s="20">
        <v>22</v>
      </c>
      <c r="O31" s="20">
        <v>20</v>
      </c>
      <c r="P31" s="20">
        <v>16</v>
      </c>
      <c r="Q31" s="20">
        <v>9</v>
      </c>
      <c r="R31" s="20">
        <v>5</v>
      </c>
      <c r="S31" s="20">
        <v>3</v>
      </c>
      <c r="T31" s="20">
        <v>5</v>
      </c>
      <c r="U31" s="20">
        <v>12</v>
      </c>
      <c r="V31" s="20">
        <v>40565</v>
      </c>
    </row>
    <row r="32" spans="1:22" ht="15" thickBot="1" x14ac:dyDescent="0.35">
      <c r="A32" s="19" t="s">
        <v>86</v>
      </c>
      <c r="B32" s="20">
        <v>41</v>
      </c>
      <c r="C32" s="20">
        <v>33</v>
      </c>
      <c r="D32" s="20">
        <v>35</v>
      </c>
      <c r="E32" s="20">
        <v>39</v>
      </c>
      <c r="F32" s="20">
        <v>46</v>
      </c>
      <c r="G32" s="20">
        <v>50</v>
      </c>
      <c r="H32" s="20">
        <v>52</v>
      </c>
      <c r="I32" s="20">
        <v>51</v>
      </c>
      <c r="J32" s="20">
        <v>43</v>
      </c>
      <c r="K32" s="20">
        <v>36</v>
      </c>
      <c r="L32" s="20">
        <v>15</v>
      </c>
      <c r="M32" s="20">
        <v>23</v>
      </c>
      <c r="N32" s="20">
        <v>21</v>
      </c>
      <c r="O32" s="20">
        <v>17</v>
      </c>
      <c r="P32" s="20">
        <v>10</v>
      </c>
      <c r="Q32" s="20">
        <v>6</v>
      </c>
      <c r="R32" s="20">
        <v>4</v>
      </c>
      <c r="S32" s="20">
        <v>5</v>
      </c>
      <c r="T32" s="20">
        <v>13</v>
      </c>
      <c r="U32" s="20">
        <v>20</v>
      </c>
      <c r="V32" s="20">
        <v>40521</v>
      </c>
    </row>
    <row r="33" spans="1:22" ht="15" thickBot="1" x14ac:dyDescent="0.35">
      <c r="A33" s="19" t="s">
        <v>87</v>
      </c>
      <c r="B33" s="20">
        <v>32</v>
      </c>
      <c r="C33" s="20">
        <v>34</v>
      </c>
      <c r="D33" s="20">
        <v>38</v>
      </c>
      <c r="E33" s="20">
        <v>45</v>
      </c>
      <c r="F33" s="20">
        <v>49</v>
      </c>
      <c r="G33" s="20">
        <v>51</v>
      </c>
      <c r="H33" s="20">
        <v>50</v>
      </c>
      <c r="I33" s="20">
        <v>42</v>
      </c>
      <c r="J33" s="20">
        <v>35</v>
      </c>
      <c r="K33" s="20">
        <v>37</v>
      </c>
      <c r="L33" s="20">
        <v>24</v>
      </c>
      <c r="M33" s="20">
        <v>22</v>
      </c>
      <c r="N33" s="20">
        <v>18</v>
      </c>
      <c r="O33" s="20">
        <v>11</v>
      </c>
      <c r="P33" s="20">
        <v>7</v>
      </c>
      <c r="Q33" s="20">
        <v>5</v>
      </c>
      <c r="R33" s="20">
        <v>6</v>
      </c>
      <c r="S33" s="20">
        <v>14</v>
      </c>
      <c r="T33" s="20">
        <v>21</v>
      </c>
      <c r="U33" s="20">
        <v>19</v>
      </c>
      <c r="V33" s="20">
        <v>40098</v>
      </c>
    </row>
    <row r="34" spans="1:22" ht="15" thickBot="1" x14ac:dyDescent="0.35">
      <c r="A34" s="19" t="s">
        <v>88</v>
      </c>
      <c r="B34" s="20">
        <v>33</v>
      </c>
      <c r="C34" s="20">
        <v>37</v>
      </c>
      <c r="D34" s="20">
        <v>44</v>
      </c>
      <c r="E34" s="20">
        <v>49</v>
      </c>
      <c r="F34" s="20">
        <v>50</v>
      </c>
      <c r="G34" s="20">
        <v>49</v>
      </c>
      <c r="H34" s="20">
        <v>41</v>
      </c>
      <c r="I34" s="20">
        <v>34</v>
      </c>
      <c r="J34" s="20">
        <v>36</v>
      </c>
      <c r="K34" s="20">
        <v>47</v>
      </c>
      <c r="L34" s="20">
        <v>23</v>
      </c>
      <c r="M34" s="20">
        <v>19</v>
      </c>
      <c r="N34" s="20">
        <v>12</v>
      </c>
      <c r="O34" s="20">
        <v>7</v>
      </c>
      <c r="P34" s="20">
        <v>6</v>
      </c>
      <c r="Q34" s="20">
        <v>7</v>
      </c>
      <c r="R34" s="20">
        <v>15</v>
      </c>
      <c r="S34" s="20">
        <v>22</v>
      </c>
      <c r="T34" s="20">
        <v>20</v>
      </c>
      <c r="U34" s="20">
        <v>9</v>
      </c>
      <c r="V34" s="20">
        <v>39890</v>
      </c>
    </row>
    <row r="35" spans="1:22" ht="15" thickBot="1" x14ac:dyDescent="0.35">
      <c r="A35" s="19" t="s">
        <v>89</v>
      </c>
      <c r="B35" s="20">
        <v>37</v>
      </c>
      <c r="C35" s="20">
        <v>44</v>
      </c>
      <c r="D35" s="20">
        <v>49</v>
      </c>
      <c r="E35" s="20">
        <v>50</v>
      </c>
      <c r="F35" s="20">
        <v>48</v>
      </c>
      <c r="G35" s="20">
        <v>40</v>
      </c>
      <c r="H35" s="20">
        <v>33</v>
      </c>
      <c r="I35" s="20">
        <v>35</v>
      </c>
      <c r="J35" s="20">
        <v>46</v>
      </c>
      <c r="K35" s="20">
        <v>49</v>
      </c>
      <c r="L35" s="20">
        <v>19</v>
      </c>
      <c r="M35" s="20">
        <v>12</v>
      </c>
      <c r="N35" s="20">
        <v>7</v>
      </c>
      <c r="O35" s="20">
        <v>6</v>
      </c>
      <c r="P35" s="20">
        <v>8</v>
      </c>
      <c r="Q35" s="20">
        <v>16</v>
      </c>
      <c r="R35" s="20">
        <v>23</v>
      </c>
      <c r="S35" s="20">
        <v>21</v>
      </c>
      <c r="T35" s="20">
        <v>10</v>
      </c>
      <c r="U35" s="20">
        <v>7</v>
      </c>
      <c r="V35" s="20">
        <v>40314</v>
      </c>
    </row>
    <row r="36" spans="1:22" ht="15" thickBot="1" x14ac:dyDescent="0.35">
      <c r="A36" s="19" t="s">
        <v>90</v>
      </c>
      <c r="B36" s="20">
        <v>44</v>
      </c>
      <c r="C36" s="20">
        <v>49</v>
      </c>
      <c r="D36" s="20">
        <v>50</v>
      </c>
      <c r="E36" s="20">
        <v>48</v>
      </c>
      <c r="F36" s="20">
        <v>39</v>
      </c>
      <c r="G36" s="20">
        <v>32</v>
      </c>
      <c r="H36" s="20">
        <v>34</v>
      </c>
      <c r="I36" s="20">
        <v>46</v>
      </c>
      <c r="J36" s="20">
        <v>48</v>
      </c>
      <c r="K36" s="20">
        <v>43</v>
      </c>
      <c r="L36" s="20">
        <v>12</v>
      </c>
      <c r="M36" s="20">
        <v>7</v>
      </c>
      <c r="N36" s="20">
        <v>6</v>
      </c>
      <c r="O36" s="20">
        <v>8</v>
      </c>
      <c r="P36" s="20">
        <v>17</v>
      </c>
      <c r="Q36" s="20">
        <v>24</v>
      </c>
      <c r="R36" s="20">
        <v>22</v>
      </c>
      <c r="S36" s="20">
        <v>10</v>
      </c>
      <c r="T36" s="20">
        <v>8</v>
      </c>
      <c r="U36" s="20">
        <v>13</v>
      </c>
      <c r="V36" s="20">
        <v>40617</v>
      </c>
    </row>
    <row r="37" spans="1:22" ht="15" thickBot="1" x14ac:dyDescent="0.35">
      <c r="A37" s="19" t="s">
        <v>91</v>
      </c>
      <c r="B37" s="20">
        <v>49</v>
      </c>
      <c r="C37" s="20">
        <v>50</v>
      </c>
      <c r="D37" s="20">
        <v>47</v>
      </c>
      <c r="E37" s="20">
        <v>38</v>
      </c>
      <c r="F37" s="20">
        <v>31</v>
      </c>
      <c r="G37" s="20">
        <v>33</v>
      </c>
      <c r="H37" s="20">
        <v>45</v>
      </c>
      <c r="I37" s="20">
        <v>48</v>
      </c>
      <c r="J37" s="20">
        <v>42</v>
      </c>
      <c r="K37" s="20">
        <v>34</v>
      </c>
      <c r="L37" s="20">
        <v>7</v>
      </c>
      <c r="M37" s="20">
        <v>6</v>
      </c>
      <c r="N37" s="20">
        <v>9</v>
      </c>
      <c r="O37" s="20">
        <v>18</v>
      </c>
      <c r="P37" s="20">
        <v>25</v>
      </c>
      <c r="Q37" s="20">
        <v>23</v>
      </c>
      <c r="R37" s="20">
        <v>11</v>
      </c>
      <c r="S37" s="20">
        <v>8</v>
      </c>
      <c r="T37" s="20">
        <v>14</v>
      </c>
      <c r="U37" s="20">
        <v>22</v>
      </c>
      <c r="V37" s="20">
        <v>40629</v>
      </c>
    </row>
    <row r="38" spans="1:22" ht="15" thickBot="1" x14ac:dyDescent="0.35">
      <c r="A38" s="19" t="s">
        <v>92</v>
      </c>
      <c r="B38" s="20">
        <v>50</v>
      </c>
      <c r="C38" s="20">
        <v>47</v>
      </c>
      <c r="D38" s="20">
        <v>37</v>
      </c>
      <c r="E38" s="20">
        <v>30</v>
      </c>
      <c r="F38" s="20">
        <v>32</v>
      </c>
      <c r="G38" s="20">
        <v>44</v>
      </c>
      <c r="H38" s="20">
        <v>47</v>
      </c>
      <c r="I38" s="20">
        <v>41</v>
      </c>
      <c r="J38" s="20">
        <v>33</v>
      </c>
      <c r="K38" s="20">
        <v>33</v>
      </c>
      <c r="L38" s="20">
        <v>6</v>
      </c>
      <c r="M38" s="20">
        <v>9</v>
      </c>
      <c r="N38" s="20">
        <v>19</v>
      </c>
      <c r="O38" s="20">
        <v>26</v>
      </c>
      <c r="P38" s="20">
        <v>24</v>
      </c>
      <c r="Q38" s="20">
        <v>12</v>
      </c>
      <c r="R38" s="20">
        <v>9</v>
      </c>
      <c r="S38" s="20">
        <v>15</v>
      </c>
      <c r="T38" s="20">
        <v>23</v>
      </c>
      <c r="U38" s="20">
        <v>23</v>
      </c>
      <c r="V38" s="20">
        <v>40650</v>
      </c>
    </row>
    <row r="39" spans="1:22" ht="15" thickBot="1" x14ac:dyDescent="0.35">
      <c r="A39" s="19" t="s">
        <v>93</v>
      </c>
      <c r="B39" s="20">
        <v>47</v>
      </c>
      <c r="C39" s="20">
        <v>36</v>
      </c>
      <c r="D39" s="20">
        <v>29</v>
      </c>
      <c r="E39" s="20">
        <v>31</v>
      </c>
      <c r="F39" s="20">
        <v>43</v>
      </c>
      <c r="G39" s="20">
        <v>46</v>
      </c>
      <c r="H39" s="20">
        <v>40</v>
      </c>
      <c r="I39" s="20">
        <v>32</v>
      </c>
      <c r="J39" s="20">
        <v>32</v>
      </c>
      <c r="K39" s="20">
        <v>32</v>
      </c>
      <c r="L39" s="20">
        <v>9</v>
      </c>
      <c r="M39" s="20">
        <v>20</v>
      </c>
      <c r="N39" s="20">
        <v>27</v>
      </c>
      <c r="O39" s="20">
        <v>25</v>
      </c>
      <c r="P39" s="20">
        <v>13</v>
      </c>
      <c r="Q39" s="20">
        <v>10</v>
      </c>
      <c r="R39" s="20">
        <v>16</v>
      </c>
      <c r="S39" s="20">
        <v>24</v>
      </c>
      <c r="T39" s="20">
        <v>24</v>
      </c>
      <c r="U39" s="20">
        <v>24</v>
      </c>
      <c r="V39" s="20">
        <v>40745</v>
      </c>
    </row>
    <row r="40" spans="1:22" ht="15" thickBot="1" x14ac:dyDescent="0.35">
      <c r="A40" s="19" t="s">
        <v>94</v>
      </c>
      <c r="B40" s="20">
        <v>36</v>
      </c>
      <c r="C40" s="20">
        <v>28</v>
      </c>
      <c r="D40" s="20">
        <v>30</v>
      </c>
      <c r="E40" s="20">
        <v>42</v>
      </c>
      <c r="F40" s="20">
        <v>45</v>
      </c>
      <c r="G40" s="20">
        <v>39</v>
      </c>
      <c r="H40" s="20">
        <v>31</v>
      </c>
      <c r="I40" s="20">
        <v>31</v>
      </c>
      <c r="J40" s="20">
        <v>31</v>
      </c>
      <c r="K40" s="20">
        <v>28</v>
      </c>
      <c r="L40" s="20">
        <v>20</v>
      </c>
      <c r="M40" s="20">
        <v>28</v>
      </c>
      <c r="N40" s="20">
        <v>26</v>
      </c>
      <c r="O40" s="20">
        <v>14</v>
      </c>
      <c r="P40" s="20">
        <v>11</v>
      </c>
      <c r="Q40" s="20">
        <v>17</v>
      </c>
      <c r="R40" s="20">
        <v>25</v>
      </c>
      <c r="S40" s="20">
        <v>25</v>
      </c>
      <c r="T40" s="20">
        <v>25</v>
      </c>
      <c r="U40" s="20">
        <v>28</v>
      </c>
      <c r="V40" s="20">
        <v>41126</v>
      </c>
    </row>
    <row r="41" spans="1:22" ht="15" thickBot="1" x14ac:dyDescent="0.35">
      <c r="A41" s="19" t="s">
        <v>95</v>
      </c>
      <c r="B41" s="20">
        <v>27</v>
      </c>
      <c r="C41" s="20">
        <v>29</v>
      </c>
      <c r="D41" s="20">
        <v>41</v>
      </c>
      <c r="E41" s="20">
        <v>44</v>
      </c>
      <c r="F41" s="20">
        <v>38</v>
      </c>
      <c r="G41" s="20">
        <v>30</v>
      </c>
      <c r="H41" s="20">
        <v>30</v>
      </c>
      <c r="I41" s="20">
        <v>30</v>
      </c>
      <c r="J41" s="20">
        <v>27</v>
      </c>
      <c r="K41" s="20">
        <v>20</v>
      </c>
      <c r="L41" s="20">
        <v>29</v>
      </c>
      <c r="M41" s="20">
        <v>27</v>
      </c>
      <c r="N41" s="20">
        <v>15</v>
      </c>
      <c r="O41" s="20">
        <v>12</v>
      </c>
      <c r="P41" s="20">
        <v>18</v>
      </c>
      <c r="Q41" s="20">
        <v>26</v>
      </c>
      <c r="R41" s="20">
        <v>26</v>
      </c>
      <c r="S41" s="20">
        <v>26</v>
      </c>
      <c r="T41" s="20">
        <v>29</v>
      </c>
      <c r="U41" s="20">
        <v>36</v>
      </c>
      <c r="V41" s="20">
        <v>42021</v>
      </c>
    </row>
    <row r="42" spans="1:22" ht="15" thickBot="1" x14ac:dyDescent="0.35">
      <c r="A42" s="19" t="s">
        <v>96</v>
      </c>
      <c r="B42" s="20">
        <v>28</v>
      </c>
      <c r="C42" s="20">
        <v>40</v>
      </c>
      <c r="D42" s="20">
        <v>43</v>
      </c>
      <c r="E42" s="20">
        <v>37</v>
      </c>
      <c r="F42" s="20">
        <v>29</v>
      </c>
      <c r="G42" s="20">
        <v>29</v>
      </c>
      <c r="H42" s="20">
        <v>29</v>
      </c>
      <c r="I42" s="20">
        <v>26</v>
      </c>
      <c r="J42" s="20">
        <v>20</v>
      </c>
      <c r="K42" s="20">
        <v>10</v>
      </c>
      <c r="L42" s="20">
        <v>28</v>
      </c>
      <c r="M42" s="20">
        <v>16</v>
      </c>
      <c r="N42" s="20">
        <v>13</v>
      </c>
      <c r="O42" s="20">
        <v>19</v>
      </c>
      <c r="P42" s="20">
        <v>27</v>
      </c>
      <c r="Q42" s="20">
        <v>27</v>
      </c>
      <c r="R42" s="20">
        <v>27</v>
      </c>
      <c r="S42" s="20">
        <v>30</v>
      </c>
      <c r="T42" s="20">
        <v>36</v>
      </c>
      <c r="U42" s="20">
        <v>46</v>
      </c>
      <c r="V42" s="20">
        <v>42141</v>
      </c>
    </row>
    <row r="43" spans="1:22" ht="15" thickBot="1" x14ac:dyDescent="0.35">
      <c r="A43" s="19" t="s">
        <v>97</v>
      </c>
      <c r="B43" s="20">
        <v>40</v>
      </c>
      <c r="C43" s="20">
        <v>42</v>
      </c>
      <c r="D43" s="20">
        <v>36</v>
      </c>
      <c r="E43" s="20">
        <v>28</v>
      </c>
      <c r="F43" s="20">
        <v>28</v>
      </c>
      <c r="G43" s="20">
        <v>28</v>
      </c>
      <c r="H43" s="20">
        <v>25</v>
      </c>
      <c r="I43" s="20">
        <v>20</v>
      </c>
      <c r="J43" s="20">
        <v>10</v>
      </c>
      <c r="K43" s="20">
        <v>9</v>
      </c>
      <c r="L43" s="20">
        <v>16</v>
      </c>
      <c r="M43" s="20">
        <v>14</v>
      </c>
      <c r="N43" s="20">
        <v>20</v>
      </c>
      <c r="O43" s="20">
        <v>28</v>
      </c>
      <c r="P43" s="20">
        <v>28</v>
      </c>
      <c r="Q43" s="20">
        <v>28</v>
      </c>
      <c r="R43" s="20">
        <v>31</v>
      </c>
      <c r="S43" s="20">
        <v>36</v>
      </c>
      <c r="T43" s="20">
        <v>46</v>
      </c>
      <c r="U43" s="20">
        <v>47</v>
      </c>
      <c r="V43" s="20">
        <v>42251</v>
      </c>
    </row>
    <row r="44" spans="1:22" ht="15" thickBot="1" x14ac:dyDescent="0.35">
      <c r="A44" s="19" t="s">
        <v>98</v>
      </c>
      <c r="B44" s="20">
        <v>42</v>
      </c>
      <c r="C44" s="20">
        <v>35</v>
      </c>
      <c r="D44" s="20">
        <v>27</v>
      </c>
      <c r="E44" s="20">
        <v>27</v>
      </c>
      <c r="F44" s="20">
        <v>27</v>
      </c>
      <c r="G44" s="20">
        <v>24</v>
      </c>
      <c r="H44" s="20">
        <v>19</v>
      </c>
      <c r="I44" s="20">
        <v>10</v>
      </c>
      <c r="J44" s="20">
        <v>9</v>
      </c>
      <c r="K44" s="20">
        <v>7</v>
      </c>
      <c r="L44" s="20">
        <v>14</v>
      </c>
      <c r="M44" s="20">
        <v>21</v>
      </c>
      <c r="N44" s="20">
        <v>29</v>
      </c>
      <c r="O44" s="20">
        <v>29</v>
      </c>
      <c r="P44" s="20">
        <v>29</v>
      </c>
      <c r="Q44" s="20">
        <v>32</v>
      </c>
      <c r="R44" s="20">
        <v>37</v>
      </c>
      <c r="S44" s="20">
        <v>46</v>
      </c>
      <c r="T44" s="20">
        <v>47</v>
      </c>
      <c r="U44" s="20">
        <v>49</v>
      </c>
      <c r="V44" s="20">
        <v>41750</v>
      </c>
    </row>
    <row r="45" spans="1:22" ht="15" thickBot="1" x14ac:dyDescent="0.35">
      <c r="A45" s="19" t="s">
        <v>99</v>
      </c>
      <c r="B45" s="20">
        <v>35</v>
      </c>
      <c r="C45" s="20">
        <v>26</v>
      </c>
      <c r="D45" s="20">
        <v>26</v>
      </c>
      <c r="E45" s="20">
        <v>26</v>
      </c>
      <c r="F45" s="20">
        <v>23</v>
      </c>
      <c r="G45" s="20">
        <v>18</v>
      </c>
      <c r="H45" s="20">
        <v>10</v>
      </c>
      <c r="I45" s="20">
        <v>9</v>
      </c>
      <c r="J45" s="20">
        <v>7</v>
      </c>
      <c r="K45" s="20">
        <v>13</v>
      </c>
      <c r="L45" s="20">
        <v>21</v>
      </c>
      <c r="M45" s="20">
        <v>30</v>
      </c>
      <c r="N45" s="20">
        <v>30</v>
      </c>
      <c r="O45" s="20">
        <v>30</v>
      </c>
      <c r="P45" s="20">
        <v>33</v>
      </c>
      <c r="Q45" s="20">
        <v>38</v>
      </c>
      <c r="R45" s="20">
        <v>46</v>
      </c>
      <c r="S45" s="20">
        <v>47</v>
      </c>
      <c r="T45" s="20">
        <v>49</v>
      </c>
      <c r="U45" s="20">
        <v>43</v>
      </c>
      <c r="V45" s="20">
        <v>42240</v>
      </c>
    </row>
    <row r="46" spans="1:22" ht="15" thickBot="1" x14ac:dyDescent="0.35">
      <c r="A46" s="19" t="s">
        <v>100</v>
      </c>
      <c r="B46" s="20">
        <v>25</v>
      </c>
      <c r="C46" s="20">
        <v>25</v>
      </c>
      <c r="D46" s="20">
        <v>25</v>
      </c>
      <c r="E46" s="20">
        <v>22</v>
      </c>
      <c r="F46" s="20">
        <v>17</v>
      </c>
      <c r="G46" s="20">
        <v>10</v>
      </c>
      <c r="H46" s="20">
        <v>9</v>
      </c>
      <c r="I46" s="20">
        <v>7</v>
      </c>
      <c r="J46" s="20">
        <v>13</v>
      </c>
      <c r="K46" s="20">
        <v>8</v>
      </c>
      <c r="L46" s="20">
        <v>31</v>
      </c>
      <c r="M46" s="20">
        <v>31</v>
      </c>
      <c r="N46" s="20">
        <v>31</v>
      </c>
      <c r="O46" s="20">
        <v>34</v>
      </c>
      <c r="P46" s="20">
        <v>39</v>
      </c>
      <c r="Q46" s="20">
        <v>46</v>
      </c>
      <c r="R46" s="20">
        <v>47</v>
      </c>
      <c r="S46" s="20">
        <v>49</v>
      </c>
      <c r="T46" s="20">
        <v>43</v>
      </c>
      <c r="U46" s="20">
        <v>48</v>
      </c>
      <c r="V46" s="20">
        <v>42353</v>
      </c>
    </row>
    <row r="47" spans="1:22" ht="15" thickBot="1" x14ac:dyDescent="0.35">
      <c r="A47" s="19" t="s">
        <v>101</v>
      </c>
      <c r="B47" s="20">
        <v>24</v>
      </c>
      <c r="C47" s="20">
        <v>24</v>
      </c>
      <c r="D47" s="20">
        <v>21</v>
      </c>
      <c r="E47" s="20">
        <v>16</v>
      </c>
      <c r="F47" s="20">
        <v>10</v>
      </c>
      <c r="G47" s="20">
        <v>9</v>
      </c>
      <c r="H47" s="20">
        <v>7</v>
      </c>
      <c r="I47" s="20">
        <v>13</v>
      </c>
      <c r="J47" s="20">
        <v>8</v>
      </c>
      <c r="K47" s="20">
        <v>6</v>
      </c>
      <c r="L47" s="20">
        <v>32</v>
      </c>
      <c r="M47" s="20">
        <v>32</v>
      </c>
      <c r="N47" s="20">
        <v>35</v>
      </c>
      <c r="O47" s="20">
        <v>40</v>
      </c>
      <c r="P47" s="20">
        <v>46</v>
      </c>
      <c r="Q47" s="20">
        <v>47</v>
      </c>
      <c r="R47" s="20">
        <v>49</v>
      </c>
      <c r="S47" s="20">
        <v>43</v>
      </c>
      <c r="T47" s="20">
        <v>48</v>
      </c>
      <c r="U47" s="20">
        <v>50</v>
      </c>
      <c r="V47" s="20">
        <v>42377</v>
      </c>
    </row>
    <row r="48" spans="1:22" ht="15" thickBot="1" x14ac:dyDescent="0.35">
      <c r="A48" s="19" t="s">
        <v>102</v>
      </c>
      <c r="B48" s="20">
        <v>23</v>
      </c>
      <c r="C48" s="20">
        <v>20</v>
      </c>
      <c r="D48" s="20">
        <v>15</v>
      </c>
      <c r="E48" s="20">
        <v>10</v>
      </c>
      <c r="F48" s="20">
        <v>9</v>
      </c>
      <c r="G48" s="20">
        <v>7</v>
      </c>
      <c r="H48" s="20">
        <v>13</v>
      </c>
      <c r="I48" s="20">
        <v>8</v>
      </c>
      <c r="J48" s="20">
        <v>6</v>
      </c>
      <c r="K48" s="20">
        <v>5</v>
      </c>
      <c r="L48" s="20">
        <v>33</v>
      </c>
      <c r="M48" s="20">
        <v>36</v>
      </c>
      <c r="N48" s="20">
        <v>41</v>
      </c>
      <c r="O48" s="20">
        <v>46</v>
      </c>
      <c r="P48" s="20">
        <v>47</v>
      </c>
      <c r="Q48" s="20">
        <v>49</v>
      </c>
      <c r="R48" s="20">
        <v>43</v>
      </c>
      <c r="S48" s="20">
        <v>48</v>
      </c>
      <c r="T48" s="20">
        <v>50</v>
      </c>
      <c r="U48" s="20">
        <v>51</v>
      </c>
      <c r="V48" s="20">
        <v>42668</v>
      </c>
    </row>
    <row r="49" spans="1:22" ht="15" thickBot="1" x14ac:dyDescent="0.35">
      <c r="A49" s="19" t="s">
        <v>103</v>
      </c>
      <c r="B49" s="20">
        <v>19</v>
      </c>
      <c r="C49" s="20">
        <v>14</v>
      </c>
      <c r="D49" s="20">
        <v>10</v>
      </c>
      <c r="E49" s="20">
        <v>9</v>
      </c>
      <c r="F49" s="20">
        <v>7</v>
      </c>
      <c r="G49" s="20">
        <v>13</v>
      </c>
      <c r="H49" s="20">
        <v>8</v>
      </c>
      <c r="I49" s="20">
        <v>6</v>
      </c>
      <c r="J49" s="20">
        <v>5</v>
      </c>
      <c r="K49" s="20">
        <v>4</v>
      </c>
      <c r="L49" s="20">
        <v>37</v>
      </c>
      <c r="M49" s="20">
        <v>42</v>
      </c>
      <c r="N49" s="20">
        <v>46</v>
      </c>
      <c r="O49" s="20">
        <v>47</v>
      </c>
      <c r="P49" s="20">
        <v>49</v>
      </c>
      <c r="Q49" s="20">
        <v>43</v>
      </c>
      <c r="R49" s="20">
        <v>48</v>
      </c>
      <c r="S49" s="20">
        <v>50</v>
      </c>
      <c r="T49" s="20">
        <v>51</v>
      </c>
      <c r="U49" s="20">
        <v>52</v>
      </c>
      <c r="V49" s="20">
        <v>42789</v>
      </c>
    </row>
    <row r="50" spans="1:22" ht="15" thickBot="1" x14ac:dyDescent="0.35">
      <c r="A50" s="19" t="s">
        <v>104</v>
      </c>
      <c r="B50" s="20">
        <v>13</v>
      </c>
      <c r="C50" s="20">
        <v>10</v>
      </c>
      <c r="D50" s="20">
        <v>9</v>
      </c>
      <c r="E50" s="20">
        <v>7</v>
      </c>
      <c r="F50" s="20">
        <v>13</v>
      </c>
      <c r="G50" s="20">
        <v>8</v>
      </c>
      <c r="H50" s="20">
        <v>6</v>
      </c>
      <c r="I50" s="20">
        <v>5</v>
      </c>
      <c r="J50" s="20">
        <v>4</v>
      </c>
      <c r="K50" s="20">
        <v>3</v>
      </c>
      <c r="L50" s="20">
        <v>43</v>
      </c>
      <c r="M50" s="20">
        <v>46</v>
      </c>
      <c r="N50" s="20">
        <v>47</v>
      </c>
      <c r="O50" s="20">
        <v>49</v>
      </c>
      <c r="P50" s="20">
        <v>43</v>
      </c>
      <c r="Q50" s="20">
        <v>48</v>
      </c>
      <c r="R50" s="20">
        <v>50</v>
      </c>
      <c r="S50" s="20">
        <v>51</v>
      </c>
      <c r="T50" s="20">
        <v>52</v>
      </c>
      <c r="U50" s="20">
        <v>53</v>
      </c>
      <c r="V50" s="20">
        <v>42982</v>
      </c>
    </row>
    <row r="51" spans="1:22" ht="15" thickBot="1" x14ac:dyDescent="0.35">
      <c r="A51" s="19" t="s">
        <v>105</v>
      </c>
      <c r="B51" s="20">
        <v>10</v>
      </c>
      <c r="C51" s="20">
        <v>9</v>
      </c>
      <c r="D51" s="20">
        <v>7</v>
      </c>
      <c r="E51" s="20">
        <v>13</v>
      </c>
      <c r="F51" s="20">
        <v>8</v>
      </c>
      <c r="G51" s="20">
        <v>6</v>
      </c>
      <c r="H51" s="20">
        <v>5</v>
      </c>
      <c r="I51" s="20">
        <v>4</v>
      </c>
      <c r="J51" s="20">
        <v>3</v>
      </c>
      <c r="K51" s="20">
        <v>2</v>
      </c>
      <c r="L51" s="20">
        <v>46</v>
      </c>
      <c r="M51" s="20">
        <v>47</v>
      </c>
      <c r="N51" s="20">
        <v>49</v>
      </c>
      <c r="O51" s="20">
        <v>43</v>
      </c>
      <c r="P51" s="20">
        <v>48</v>
      </c>
      <c r="Q51" s="20">
        <v>50</v>
      </c>
      <c r="R51" s="20">
        <v>51</v>
      </c>
      <c r="S51" s="20">
        <v>52</v>
      </c>
      <c r="T51" s="20">
        <v>53</v>
      </c>
      <c r="U51" s="20">
        <v>54</v>
      </c>
      <c r="V51" s="20">
        <v>43294</v>
      </c>
    </row>
    <row r="52" spans="1:22" ht="15" thickBot="1" x14ac:dyDescent="0.35">
      <c r="A52" s="19" t="s">
        <v>106</v>
      </c>
      <c r="B52" s="20">
        <v>9</v>
      </c>
      <c r="C52" s="20">
        <v>7</v>
      </c>
      <c r="D52" s="20">
        <v>13</v>
      </c>
      <c r="E52" s="20">
        <v>8</v>
      </c>
      <c r="F52" s="20">
        <v>6</v>
      </c>
      <c r="G52" s="20">
        <v>5</v>
      </c>
      <c r="H52" s="20">
        <v>4</v>
      </c>
      <c r="I52" s="20">
        <v>3</v>
      </c>
      <c r="J52" s="20">
        <v>2</v>
      </c>
      <c r="K52" s="20">
        <v>1</v>
      </c>
      <c r="L52" s="20">
        <v>47</v>
      </c>
      <c r="M52" s="20">
        <v>49</v>
      </c>
      <c r="N52" s="20">
        <v>43</v>
      </c>
      <c r="O52" s="20">
        <v>48</v>
      </c>
      <c r="P52" s="20">
        <v>50</v>
      </c>
      <c r="Q52" s="20">
        <v>51</v>
      </c>
      <c r="R52" s="20">
        <v>52</v>
      </c>
      <c r="S52" s="20">
        <v>53</v>
      </c>
      <c r="T52" s="20">
        <v>54</v>
      </c>
      <c r="U52" s="20">
        <v>55</v>
      </c>
      <c r="V52" s="20">
        <v>41961</v>
      </c>
    </row>
    <row r="53" spans="1:22" ht="15" thickBot="1" x14ac:dyDescent="0.35">
      <c r="A53" s="19" t="s">
        <v>107</v>
      </c>
      <c r="B53" s="20">
        <v>7</v>
      </c>
      <c r="C53" s="20">
        <v>13</v>
      </c>
      <c r="D53" s="20">
        <v>8</v>
      </c>
      <c r="E53" s="20">
        <v>6</v>
      </c>
      <c r="F53" s="20">
        <v>5</v>
      </c>
      <c r="G53" s="20">
        <v>4</v>
      </c>
      <c r="H53" s="20">
        <v>3</v>
      </c>
      <c r="I53" s="20">
        <v>2</v>
      </c>
      <c r="J53" s="20">
        <v>1</v>
      </c>
      <c r="K53" s="20">
        <v>11</v>
      </c>
      <c r="L53" s="20">
        <v>49</v>
      </c>
      <c r="M53" s="20">
        <v>43</v>
      </c>
      <c r="N53" s="20">
        <v>48</v>
      </c>
      <c r="O53" s="20">
        <v>50</v>
      </c>
      <c r="P53" s="20">
        <v>51</v>
      </c>
      <c r="Q53" s="20">
        <v>52</v>
      </c>
      <c r="R53" s="20">
        <v>53</v>
      </c>
      <c r="S53" s="20">
        <v>54</v>
      </c>
      <c r="T53" s="20">
        <v>55</v>
      </c>
      <c r="U53" s="20">
        <v>45</v>
      </c>
      <c r="V53" s="20">
        <v>41920</v>
      </c>
    </row>
    <row r="54" spans="1:22" ht="15" thickBot="1" x14ac:dyDescent="0.35">
      <c r="A54" s="19" t="s">
        <v>108</v>
      </c>
      <c r="B54" s="20">
        <v>12</v>
      </c>
      <c r="C54" s="20">
        <v>8</v>
      </c>
      <c r="D54" s="20">
        <v>6</v>
      </c>
      <c r="E54" s="20">
        <v>5</v>
      </c>
      <c r="F54" s="20">
        <v>4</v>
      </c>
      <c r="G54" s="20">
        <v>3</v>
      </c>
      <c r="H54" s="20">
        <v>2</v>
      </c>
      <c r="I54" s="20">
        <v>1</v>
      </c>
      <c r="J54" s="20">
        <v>11</v>
      </c>
      <c r="K54" s="20">
        <v>12</v>
      </c>
      <c r="L54" s="20">
        <v>44</v>
      </c>
      <c r="M54" s="20">
        <v>48</v>
      </c>
      <c r="N54" s="20">
        <v>50</v>
      </c>
      <c r="O54" s="20">
        <v>51</v>
      </c>
      <c r="P54" s="20">
        <v>52</v>
      </c>
      <c r="Q54" s="20">
        <v>53</v>
      </c>
      <c r="R54" s="20">
        <v>54</v>
      </c>
      <c r="S54" s="20">
        <v>55</v>
      </c>
      <c r="T54" s="20">
        <v>45</v>
      </c>
      <c r="U54" s="20">
        <v>44</v>
      </c>
      <c r="V54" s="20">
        <v>41252</v>
      </c>
    </row>
    <row r="55" spans="1:22" ht="15" thickBot="1" x14ac:dyDescent="0.35">
      <c r="A55" s="19" t="s">
        <v>109</v>
      </c>
      <c r="B55" s="20">
        <v>8</v>
      </c>
      <c r="C55" s="20">
        <v>6</v>
      </c>
      <c r="D55" s="20">
        <v>5</v>
      </c>
      <c r="E55" s="20">
        <v>4</v>
      </c>
      <c r="F55" s="20">
        <v>3</v>
      </c>
      <c r="G55" s="20">
        <v>2</v>
      </c>
      <c r="H55" s="20">
        <v>1</v>
      </c>
      <c r="I55" s="20">
        <v>11</v>
      </c>
      <c r="J55" s="20">
        <v>12</v>
      </c>
      <c r="K55" s="20">
        <v>18</v>
      </c>
      <c r="L55" s="20">
        <v>48</v>
      </c>
      <c r="M55" s="20">
        <v>50</v>
      </c>
      <c r="N55" s="20">
        <v>51</v>
      </c>
      <c r="O55" s="20">
        <v>52</v>
      </c>
      <c r="P55" s="20">
        <v>53</v>
      </c>
      <c r="Q55" s="20">
        <v>54</v>
      </c>
      <c r="R55" s="20">
        <v>55</v>
      </c>
      <c r="S55" s="20">
        <v>45</v>
      </c>
      <c r="T55" s="20">
        <v>44</v>
      </c>
      <c r="U55" s="20">
        <v>38</v>
      </c>
      <c r="V55" s="20">
        <v>41293</v>
      </c>
    </row>
    <row r="56" spans="1:22" ht="15" thickBot="1" x14ac:dyDescent="0.35">
      <c r="A56" s="19" t="s">
        <v>110</v>
      </c>
      <c r="B56" s="20">
        <v>6</v>
      </c>
      <c r="C56" s="20">
        <v>5</v>
      </c>
      <c r="D56" s="20">
        <v>4</v>
      </c>
      <c r="E56" s="20">
        <v>3</v>
      </c>
      <c r="F56" s="20">
        <v>2</v>
      </c>
      <c r="G56" s="20">
        <v>1</v>
      </c>
      <c r="H56" s="20">
        <v>11</v>
      </c>
      <c r="I56" s="20">
        <v>12</v>
      </c>
      <c r="J56" s="20">
        <v>18</v>
      </c>
      <c r="K56" s="20">
        <v>15</v>
      </c>
      <c r="L56" s="20">
        <v>50</v>
      </c>
      <c r="M56" s="20">
        <v>51</v>
      </c>
      <c r="N56" s="20">
        <v>52</v>
      </c>
      <c r="O56" s="20">
        <v>53</v>
      </c>
      <c r="P56" s="20">
        <v>54</v>
      </c>
      <c r="Q56" s="20">
        <v>55</v>
      </c>
      <c r="R56" s="20">
        <v>45</v>
      </c>
      <c r="S56" s="20">
        <v>44</v>
      </c>
      <c r="T56" s="20">
        <v>38</v>
      </c>
      <c r="U56" s="20">
        <v>41</v>
      </c>
      <c r="V56" s="20">
        <v>41246</v>
      </c>
    </row>
    <row r="57" spans="1:22" ht="15" thickBot="1" x14ac:dyDescent="0.35">
      <c r="A57" s="19" t="s">
        <v>111</v>
      </c>
      <c r="B57" s="20">
        <v>5</v>
      </c>
      <c r="C57" s="20">
        <v>4</v>
      </c>
      <c r="D57" s="20">
        <v>3</v>
      </c>
      <c r="E57" s="20">
        <v>2</v>
      </c>
      <c r="F57" s="20">
        <v>1</v>
      </c>
      <c r="G57" s="20">
        <v>11</v>
      </c>
      <c r="H57" s="20">
        <v>12</v>
      </c>
      <c r="I57" s="20">
        <v>18</v>
      </c>
      <c r="J57" s="20">
        <v>15</v>
      </c>
      <c r="K57" s="20">
        <v>19</v>
      </c>
      <c r="L57" s="20">
        <v>51</v>
      </c>
      <c r="M57" s="20">
        <v>52</v>
      </c>
      <c r="N57" s="20">
        <v>53</v>
      </c>
      <c r="O57" s="20">
        <v>54</v>
      </c>
      <c r="P57" s="20">
        <v>55</v>
      </c>
      <c r="Q57" s="20">
        <v>45</v>
      </c>
      <c r="R57" s="20">
        <v>44</v>
      </c>
      <c r="S57" s="20">
        <v>38</v>
      </c>
      <c r="T57" s="20">
        <v>41</v>
      </c>
      <c r="U57" s="20">
        <v>37</v>
      </c>
      <c r="V57" s="20">
        <v>41314</v>
      </c>
    </row>
    <row r="58" spans="1:22" ht="15" thickBot="1" x14ac:dyDescent="0.35">
      <c r="A58" s="19" t="s">
        <v>112</v>
      </c>
      <c r="B58" s="20">
        <v>4</v>
      </c>
      <c r="C58" s="20">
        <v>3</v>
      </c>
      <c r="D58" s="20">
        <v>2</v>
      </c>
      <c r="E58" s="20">
        <v>1</v>
      </c>
      <c r="F58" s="20">
        <v>11</v>
      </c>
      <c r="G58" s="20">
        <v>12</v>
      </c>
      <c r="H58" s="20">
        <v>17</v>
      </c>
      <c r="I58" s="20">
        <v>15</v>
      </c>
      <c r="J58" s="20">
        <v>19</v>
      </c>
      <c r="K58" s="20">
        <v>14</v>
      </c>
      <c r="L58" s="20">
        <v>52</v>
      </c>
      <c r="M58" s="20">
        <v>53</v>
      </c>
      <c r="N58" s="20">
        <v>54</v>
      </c>
      <c r="O58" s="20">
        <v>55</v>
      </c>
      <c r="P58" s="20">
        <v>45</v>
      </c>
      <c r="Q58" s="20">
        <v>44</v>
      </c>
      <c r="R58" s="20">
        <v>39</v>
      </c>
      <c r="S58" s="20">
        <v>41</v>
      </c>
      <c r="T58" s="20">
        <v>37</v>
      </c>
      <c r="U58" s="20">
        <v>42</v>
      </c>
      <c r="V58" s="20">
        <v>41284</v>
      </c>
    </row>
    <row r="59" spans="1:22" ht="15" thickBot="1" x14ac:dyDescent="0.35">
      <c r="A59" s="19" t="s">
        <v>113</v>
      </c>
      <c r="B59" s="20">
        <v>3</v>
      </c>
      <c r="C59" s="20">
        <v>2</v>
      </c>
      <c r="D59" s="20">
        <v>1</v>
      </c>
      <c r="E59" s="20">
        <v>11</v>
      </c>
      <c r="F59" s="20">
        <v>12</v>
      </c>
      <c r="G59" s="20">
        <v>16</v>
      </c>
      <c r="H59" s="20">
        <v>15</v>
      </c>
      <c r="I59" s="20">
        <v>19</v>
      </c>
      <c r="J59" s="20">
        <v>14</v>
      </c>
      <c r="K59" s="20">
        <v>16</v>
      </c>
      <c r="L59" s="20">
        <v>53</v>
      </c>
      <c r="M59" s="20">
        <v>54</v>
      </c>
      <c r="N59" s="20">
        <v>55</v>
      </c>
      <c r="O59" s="20">
        <v>45</v>
      </c>
      <c r="P59" s="20">
        <v>44</v>
      </c>
      <c r="Q59" s="20">
        <v>40</v>
      </c>
      <c r="R59" s="20">
        <v>41</v>
      </c>
      <c r="S59" s="20">
        <v>37</v>
      </c>
      <c r="T59" s="20">
        <v>42</v>
      </c>
      <c r="U59" s="20">
        <v>40</v>
      </c>
      <c r="V59" s="20">
        <v>41269</v>
      </c>
    </row>
    <row r="60" spans="1:22" ht="15" thickBot="1" x14ac:dyDescent="0.35">
      <c r="A60" s="19" t="s">
        <v>114</v>
      </c>
      <c r="B60" s="20">
        <v>2</v>
      </c>
      <c r="C60" s="20">
        <v>1</v>
      </c>
      <c r="D60" s="20">
        <v>11</v>
      </c>
      <c r="E60" s="20">
        <v>12</v>
      </c>
      <c r="F60" s="20">
        <v>15</v>
      </c>
      <c r="G60" s="20">
        <v>15</v>
      </c>
      <c r="H60" s="20">
        <v>18</v>
      </c>
      <c r="I60" s="20">
        <v>14</v>
      </c>
      <c r="J60" s="20">
        <v>16</v>
      </c>
      <c r="K60" s="20">
        <v>17</v>
      </c>
      <c r="L60" s="20">
        <v>54</v>
      </c>
      <c r="M60" s="20">
        <v>55</v>
      </c>
      <c r="N60" s="20">
        <v>45</v>
      </c>
      <c r="O60" s="20">
        <v>44</v>
      </c>
      <c r="P60" s="20">
        <v>41</v>
      </c>
      <c r="Q60" s="20">
        <v>41</v>
      </c>
      <c r="R60" s="20">
        <v>38</v>
      </c>
      <c r="S60" s="20">
        <v>42</v>
      </c>
      <c r="T60" s="20">
        <v>40</v>
      </c>
      <c r="U60" s="20">
        <v>39</v>
      </c>
      <c r="V60" s="20">
        <v>41061</v>
      </c>
    </row>
    <row r="61" spans="1:22" ht="15" thickBot="1" x14ac:dyDescent="0.35">
      <c r="A61" s="19" t="s">
        <v>115</v>
      </c>
      <c r="B61" s="20">
        <v>1</v>
      </c>
      <c r="C61" s="20">
        <v>11</v>
      </c>
      <c r="D61" s="20">
        <v>12</v>
      </c>
      <c r="E61" s="20">
        <v>15</v>
      </c>
      <c r="F61" s="20">
        <v>14</v>
      </c>
      <c r="G61" s="20">
        <v>17</v>
      </c>
      <c r="H61" s="20">
        <v>14</v>
      </c>
      <c r="I61" s="20">
        <v>16</v>
      </c>
      <c r="J61" s="20">
        <v>17</v>
      </c>
      <c r="K61" s="20">
        <v>24</v>
      </c>
      <c r="L61" s="20">
        <v>55</v>
      </c>
      <c r="M61" s="20">
        <v>45</v>
      </c>
      <c r="N61" s="20">
        <v>44</v>
      </c>
      <c r="O61" s="20">
        <v>41</v>
      </c>
      <c r="P61" s="20">
        <v>42</v>
      </c>
      <c r="Q61" s="20">
        <v>39</v>
      </c>
      <c r="R61" s="20">
        <v>42</v>
      </c>
      <c r="S61" s="20">
        <v>40</v>
      </c>
      <c r="T61" s="20">
        <v>39</v>
      </c>
      <c r="U61" s="20">
        <v>32</v>
      </c>
      <c r="V61" s="20">
        <v>40771</v>
      </c>
    </row>
    <row r="62" spans="1:22" ht="15" thickBot="1" x14ac:dyDescent="0.35">
      <c r="A62" s="19" t="s">
        <v>116</v>
      </c>
      <c r="B62" s="20">
        <v>11</v>
      </c>
      <c r="C62" s="20">
        <v>12</v>
      </c>
      <c r="D62" s="20">
        <v>14</v>
      </c>
      <c r="E62" s="20">
        <v>14</v>
      </c>
      <c r="F62" s="20">
        <v>16</v>
      </c>
      <c r="G62" s="20">
        <v>14</v>
      </c>
      <c r="H62" s="20">
        <v>16</v>
      </c>
      <c r="I62" s="20">
        <v>17</v>
      </c>
      <c r="J62" s="20">
        <v>24</v>
      </c>
      <c r="K62" s="20">
        <v>27</v>
      </c>
      <c r="L62" s="20">
        <v>45</v>
      </c>
      <c r="M62" s="20">
        <v>44</v>
      </c>
      <c r="N62" s="20">
        <v>42</v>
      </c>
      <c r="O62" s="20">
        <v>42</v>
      </c>
      <c r="P62" s="20">
        <v>40</v>
      </c>
      <c r="Q62" s="20">
        <v>42</v>
      </c>
      <c r="R62" s="20">
        <v>40</v>
      </c>
      <c r="S62" s="20">
        <v>39</v>
      </c>
      <c r="T62" s="20">
        <v>32</v>
      </c>
      <c r="U62" s="20">
        <v>29</v>
      </c>
      <c r="V62" s="20">
        <v>41201</v>
      </c>
    </row>
    <row r="63" spans="1:22" ht="18.600000000000001" thickBot="1" x14ac:dyDescent="0.35">
      <c r="A63" s="15"/>
    </row>
    <row r="64" spans="1:22" ht="15" thickBot="1" x14ac:dyDescent="0.35">
      <c r="A64" s="19" t="s">
        <v>117</v>
      </c>
      <c r="B64" s="19" t="s">
        <v>41</v>
      </c>
      <c r="C64" s="19" t="s">
        <v>42</v>
      </c>
      <c r="D64" s="19" t="s">
        <v>43</v>
      </c>
      <c r="E64" s="19" t="s">
        <v>44</v>
      </c>
      <c r="F64" s="19" t="s">
        <v>45</v>
      </c>
      <c r="G64" s="19" t="s">
        <v>46</v>
      </c>
      <c r="H64" s="19" t="s">
        <v>47</v>
      </c>
      <c r="I64" s="19" t="s">
        <v>48</v>
      </c>
      <c r="J64" s="19" t="s">
        <v>49</v>
      </c>
      <c r="K64" s="19" t="s">
        <v>50</v>
      </c>
      <c r="L64" s="19" t="s">
        <v>51</v>
      </c>
      <c r="M64" s="19" t="s">
        <v>52</v>
      </c>
      <c r="N64" s="19" t="s">
        <v>53</v>
      </c>
      <c r="O64" s="19" t="s">
        <v>54</v>
      </c>
      <c r="P64" s="19" t="s">
        <v>55</v>
      </c>
      <c r="Q64" s="19" t="s">
        <v>56</v>
      </c>
      <c r="R64" s="19" t="s">
        <v>57</v>
      </c>
      <c r="S64" s="19" t="s">
        <v>58</v>
      </c>
      <c r="T64" s="19" t="s">
        <v>59</v>
      </c>
      <c r="U64" s="19" t="s">
        <v>60</v>
      </c>
    </row>
    <row r="65" spans="1:21" ht="15" thickBot="1" x14ac:dyDescent="0.35">
      <c r="A65" s="19" t="s">
        <v>118</v>
      </c>
      <c r="B65" s="20" t="s">
        <v>119</v>
      </c>
      <c r="C65" s="20" t="s">
        <v>120</v>
      </c>
      <c r="D65" s="20" t="s">
        <v>121</v>
      </c>
      <c r="E65" s="20" t="s">
        <v>122</v>
      </c>
      <c r="F65" s="20" t="s">
        <v>123</v>
      </c>
      <c r="G65" s="20" t="s">
        <v>124</v>
      </c>
      <c r="H65" s="20" t="s">
        <v>125</v>
      </c>
      <c r="I65" s="20" t="s">
        <v>126</v>
      </c>
      <c r="J65" s="20" t="s">
        <v>127</v>
      </c>
      <c r="K65" s="20" t="s">
        <v>128</v>
      </c>
      <c r="L65" s="20" t="s">
        <v>129</v>
      </c>
      <c r="M65" s="20" t="s">
        <v>130</v>
      </c>
      <c r="N65" s="20" t="s">
        <v>131</v>
      </c>
      <c r="O65" s="20" t="s">
        <v>132</v>
      </c>
      <c r="P65" s="20" t="s">
        <v>133</v>
      </c>
      <c r="Q65" s="20" t="s">
        <v>134</v>
      </c>
      <c r="R65" s="20" t="s">
        <v>135</v>
      </c>
      <c r="S65" s="20" t="s">
        <v>136</v>
      </c>
      <c r="T65" s="20" t="s">
        <v>137</v>
      </c>
      <c r="U65" s="20" t="s">
        <v>138</v>
      </c>
    </row>
    <row r="66" spans="1:21" ht="15" thickBot="1" x14ac:dyDescent="0.35">
      <c r="A66" s="19" t="s">
        <v>139</v>
      </c>
      <c r="B66" s="20" t="s">
        <v>119</v>
      </c>
      <c r="C66" s="20" t="s">
        <v>140</v>
      </c>
      <c r="D66" s="20" t="s">
        <v>141</v>
      </c>
      <c r="E66" s="20" t="s">
        <v>122</v>
      </c>
      <c r="F66" s="20" t="s">
        <v>142</v>
      </c>
      <c r="G66" s="20" t="s">
        <v>124</v>
      </c>
      <c r="H66" s="20" t="s">
        <v>143</v>
      </c>
      <c r="I66" s="20" t="s">
        <v>126</v>
      </c>
      <c r="J66" s="20" t="s">
        <v>144</v>
      </c>
      <c r="K66" s="20" t="s">
        <v>128</v>
      </c>
      <c r="L66" s="20" t="s">
        <v>145</v>
      </c>
      <c r="M66" s="20" t="s">
        <v>146</v>
      </c>
      <c r="N66" s="20" t="s">
        <v>131</v>
      </c>
      <c r="O66" s="20" t="s">
        <v>132</v>
      </c>
      <c r="P66" s="20" t="s">
        <v>147</v>
      </c>
      <c r="Q66" s="20" t="s">
        <v>134</v>
      </c>
      <c r="R66" s="20" t="s">
        <v>135</v>
      </c>
      <c r="S66" s="20" t="s">
        <v>136</v>
      </c>
      <c r="T66" s="20" t="s">
        <v>137</v>
      </c>
      <c r="U66" s="20" t="s">
        <v>138</v>
      </c>
    </row>
    <row r="67" spans="1:21" ht="15" thickBot="1" x14ac:dyDescent="0.35">
      <c r="A67" s="19" t="s">
        <v>148</v>
      </c>
      <c r="B67" s="20" t="s">
        <v>119</v>
      </c>
      <c r="C67" s="20" t="s">
        <v>149</v>
      </c>
      <c r="D67" s="20" t="s">
        <v>141</v>
      </c>
      <c r="E67" s="20" t="s">
        <v>122</v>
      </c>
      <c r="F67" s="20" t="s">
        <v>142</v>
      </c>
      <c r="G67" s="20" t="s">
        <v>124</v>
      </c>
      <c r="H67" s="20" t="s">
        <v>143</v>
      </c>
      <c r="I67" s="20" t="s">
        <v>126</v>
      </c>
      <c r="J67" s="20" t="s">
        <v>144</v>
      </c>
      <c r="K67" s="20" t="s">
        <v>128</v>
      </c>
      <c r="L67" s="20" t="s">
        <v>145</v>
      </c>
      <c r="M67" s="20" t="s">
        <v>146</v>
      </c>
      <c r="N67" s="20" t="s">
        <v>131</v>
      </c>
      <c r="O67" s="20" t="s">
        <v>150</v>
      </c>
      <c r="P67" s="20" t="s">
        <v>147</v>
      </c>
      <c r="Q67" s="20" t="s">
        <v>134</v>
      </c>
      <c r="R67" s="20" t="s">
        <v>135</v>
      </c>
      <c r="S67" s="20" t="s">
        <v>136</v>
      </c>
      <c r="T67" s="20" t="s">
        <v>137</v>
      </c>
      <c r="U67" s="20" t="s">
        <v>138</v>
      </c>
    </row>
    <row r="68" spans="1:21" ht="15" thickBot="1" x14ac:dyDescent="0.35">
      <c r="A68" s="19" t="s">
        <v>151</v>
      </c>
      <c r="B68" s="20" t="s">
        <v>119</v>
      </c>
      <c r="C68" s="20" t="s">
        <v>149</v>
      </c>
      <c r="D68" s="20" t="s">
        <v>141</v>
      </c>
      <c r="E68" s="20" t="s">
        <v>122</v>
      </c>
      <c r="F68" s="20" t="s">
        <v>142</v>
      </c>
      <c r="G68" s="20" t="s">
        <v>124</v>
      </c>
      <c r="H68" s="20" t="s">
        <v>152</v>
      </c>
      <c r="I68" s="20" t="s">
        <v>153</v>
      </c>
      <c r="J68" s="20" t="s">
        <v>144</v>
      </c>
      <c r="K68" s="20" t="s">
        <v>128</v>
      </c>
      <c r="L68" s="20" t="s">
        <v>145</v>
      </c>
      <c r="M68" s="20" t="s">
        <v>146</v>
      </c>
      <c r="N68" s="20" t="s">
        <v>154</v>
      </c>
      <c r="O68" s="20" t="s">
        <v>150</v>
      </c>
      <c r="P68" s="20" t="s">
        <v>147</v>
      </c>
      <c r="Q68" s="20" t="s">
        <v>134</v>
      </c>
      <c r="R68" s="20" t="s">
        <v>135</v>
      </c>
      <c r="S68" s="20" t="s">
        <v>155</v>
      </c>
      <c r="T68" s="20" t="s">
        <v>137</v>
      </c>
      <c r="U68" s="20" t="s">
        <v>138</v>
      </c>
    </row>
    <row r="69" spans="1:21" ht="15" thickBot="1" x14ac:dyDescent="0.35">
      <c r="A69" s="19" t="s">
        <v>156</v>
      </c>
      <c r="B69" s="20" t="s">
        <v>119</v>
      </c>
      <c r="C69" s="20" t="s">
        <v>149</v>
      </c>
      <c r="D69" s="20" t="s">
        <v>141</v>
      </c>
      <c r="E69" s="20" t="s">
        <v>122</v>
      </c>
      <c r="F69" s="20" t="s">
        <v>142</v>
      </c>
      <c r="G69" s="20" t="s">
        <v>124</v>
      </c>
      <c r="H69" s="20" t="s">
        <v>152</v>
      </c>
      <c r="I69" s="20" t="s">
        <v>153</v>
      </c>
      <c r="J69" s="20" t="s">
        <v>144</v>
      </c>
      <c r="K69" s="20" t="s">
        <v>157</v>
      </c>
      <c r="L69" s="20" t="s">
        <v>145</v>
      </c>
      <c r="M69" s="20" t="s">
        <v>146</v>
      </c>
      <c r="N69" s="20" t="s">
        <v>154</v>
      </c>
      <c r="O69" s="20" t="s">
        <v>150</v>
      </c>
      <c r="P69" s="20" t="s">
        <v>147</v>
      </c>
      <c r="Q69" s="20" t="s">
        <v>134</v>
      </c>
      <c r="R69" s="20" t="s">
        <v>158</v>
      </c>
      <c r="S69" s="20" t="s">
        <v>155</v>
      </c>
      <c r="T69" s="20" t="s">
        <v>137</v>
      </c>
      <c r="U69" s="20" t="s">
        <v>138</v>
      </c>
    </row>
    <row r="70" spans="1:21" ht="15" thickBot="1" x14ac:dyDescent="0.35">
      <c r="A70" s="19" t="s">
        <v>159</v>
      </c>
      <c r="B70" s="20" t="s">
        <v>119</v>
      </c>
      <c r="C70" s="20" t="s">
        <v>149</v>
      </c>
      <c r="D70" s="20" t="s">
        <v>141</v>
      </c>
      <c r="E70" s="20" t="s">
        <v>122</v>
      </c>
      <c r="F70" s="20" t="s">
        <v>142</v>
      </c>
      <c r="G70" s="20" t="s">
        <v>124</v>
      </c>
      <c r="H70" s="20" t="s">
        <v>152</v>
      </c>
      <c r="I70" s="20" t="s">
        <v>153</v>
      </c>
      <c r="J70" s="20" t="s">
        <v>144</v>
      </c>
      <c r="K70" s="20" t="s">
        <v>160</v>
      </c>
      <c r="L70" s="20" t="s">
        <v>161</v>
      </c>
      <c r="M70" s="20" t="s">
        <v>146</v>
      </c>
      <c r="N70" s="20" t="s">
        <v>154</v>
      </c>
      <c r="O70" s="20" t="s">
        <v>150</v>
      </c>
      <c r="P70" s="20" t="s">
        <v>147</v>
      </c>
      <c r="Q70" s="20" t="s">
        <v>134</v>
      </c>
      <c r="R70" s="20" t="s">
        <v>158</v>
      </c>
      <c r="S70" s="20" t="s">
        <v>155</v>
      </c>
      <c r="T70" s="20" t="s">
        <v>137</v>
      </c>
      <c r="U70" s="20" t="s">
        <v>138</v>
      </c>
    </row>
    <row r="71" spans="1:21" ht="15" thickBot="1" x14ac:dyDescent="0.35">
      <c r="A71" s="19" t="s">
        <v>162</v>
      </c>
      <c r="B71" s="20" t="s">
        <v>119</v>
      </c>
      <c r="C71" s="20" t="s">
        <v>149</v>
      </c>
      <c r="D71" s="20" t="s">
        <v>141</v>
      </c>
      <c r="E71" s="20" t="s">
        <v>122</v>
      </c>
      <c r="F71" s="20" t="s">
        <v>142</v>
      </c>
      <c r="G71" s="20" t="s">
        <v>124</v>
      </c>
      <c r="H71" s="20" t="s">
        <v>152</v>
      </c>
      <c r="I71" s="20" t="s">
        <v>153</v>
      </c>
      <c r="J71" s="20" t="s">
        <v>144</v>
      </c>
      <c r="K71" s="20" t="s">
        <v>163</v>
      </c>
      <c r="L71" s="20" t="s">
        <v>161</v>
      </c>
      <c r="M71" s="20" t="s">
        <v>146</v>
      </c>
      <c r="N71" s="20" t="s">
        <v>164</v>
      </c>
      <c r="O71" s="20" t="s">
        <v>150</v>
      </c>
      <c r="P71" s="20" t="s">
        <v>147</v>
      </c>
      <c r="Q71" s="20" t="s">
        <v>134</v>
      </c>
      <c r="R71" s="20" t="s">
        <v>165</v>
      </c>
      <c r="S71" s="20" t="s">
        <v>155</v>
      </c>
      <c r="T71" s="20" t="s">
        <v>137</v>
      </c>
      <c r="U71" s="20" t="s">
        <v>138</v>
      </c>
    </row>
    <row r="72" spans="1:21" ht="15" thickBot="1" x14ac:dyDescent="0.35">
      <c r="A72" s="19" t="s">
        <v>166</v>
      </c>
      <c r="B72" s="20" t="s">
        <v>119</v>
      </c>
      <c r="C72" s="20" t="s">
        <v>167</v>
      </c>
      <c r="D72" s="20" t="s">
        <v>168</v>
      </c>
      <c r="E72" s="20" t="s">
        <v>122</v>
      </c>
      <c r="F72" s="20" t="s">
        <v>142</v>
      </c>
      <c r="G72" s="20" t="s">
        <v>124</v>
      </c>
      <c r="H72" s="20" t="s">
        <v>152</v>
      </c>
      <c r="I72" s="20" t="s">
        <v>153</v>
      </c>
      <c r="J72" s="20" t="s">
        <v>144</v>
      </c>
      <c r="K72" s="20" t="s">
        <v>169</v>
      </c>
      <c r="L72" s="20" t="s">
        <v>161</v>
      </c>
      <c r="M72" s="20" t="s">
        <v>146</v>
      </c>
      <c r="N72" s="20" t="s">
        <v>164</v>
      </c>
      <c r="O72" s="20" t="s">
        <v>170</v>
      </c>
      <c r="P72" s="20" t="s">
        <v>147</v>
      </c>
      <c r="Q72" s="20" t="s">
        <v>134</v>
      </c>
      <c r="R72" s="20" t="s">
        <v>165</v>
      </c>
      <c r="S72" s="20" t="s">
        <v>155</v>
      </c>
      <c r="T72" s="20" t="s">
        <v>137</v>
      </c>
      <c r="U72" s="20" t="s">
        <v>138</v>
      </c>
    </row>
    <row r="73" spans="1:21" ht="15" thickBot="1" x14ac:dyDescent="0.35">
      <c r="A73" s="19" t="s">
        <v>171</v>
      </c>
      <c r="B73" s="20" t="s">
        <v>172</v>
      </c>
      <c r="C73" s="20" t="s">
        <v>167</v>
      </c>
      <c r="D73" s="20" t="s">
        <v>168</v>
      </c>
      <c r="E73" s="20" t="s">
        <v>122</v>
      </c>
      <c r="F73" s="20" t="s">
        <v>142</v>
      </c>
      <c r="G73" s="20" t="s">
        <v>124</v>
      </c>
      <c r="H73" s="20" t="s">
        <v>152</v>
      </c>
      <c r="I73" s="20" t="s">
        <v>153</v>
      </c>
      <c r="J73" s="20" t="s">
        <v>144</v>
      </c>
      <c r="K73" s="20" t="s">
        <v>169</v>
      </c>
      <c r="L73" s="20" t="s">
        <v>161</v>
      </c>
      <c r="M73" s="20" t="s">
        <v>146</v>
      </c>
      <c r="N73" s="20" t="s">
        <v>164</v>
      </c>
      <c r="O73" s="20" t="s">
        <v>170</v>
      </c>
      <c r="P73" s="20" t="s">
        <v>173</v>
      </c>
      <c r="Q73" s="20" t="s">
        <v>134</v>
      </c>
      <c r="R73" s="20" t="s">
        <v>165</v>
      </c>
      <c r="S73" s="20" t="s">
        <v>174</v>
      </c>
      <c r="T73" s="20" t="s">
        <v>137</v>
      </c>
      <c r="U73" s="20" t="s">
        <v>138</v>
      </c>
    </row>
    <row r="74" spans="1:21" ht="15" thickBot="1" x14ac:dyDescent="0.35">
      <c r="A74" s="19" t="s">
        <v>175</v>
      </c>
      <c r="B74" s="20" t="s">
        <v>172</v>
      </c>
      <c r="C74" s="20" t="s">
        <v>167</v>
      </c>
      <c r="D74" s="20" t="s">
        <v>176</v>
      </c>
      <c r="E74" s="20" t="s">
        <v>122</v>
      </c>
      <c r="F74" s="20" t="s">
        <v>142</v>
      </c>
      <c r="G74" s="20" t="s">
        <v>124</v>
      </c>
      <c r="H74" s="20" t="s">
        <v>152</v>
      </c>
      <c r="I74" s="20" t="s">
        <v>153</v>
      </c>
      <c r="J74" s="20" t="s">
        <v>144</v>
      </c>
      <c r="K74" s="20" t="s">
        <v>177</v>
      </c>
      <c r="L74" s="20" t="s">
        <v>178</v>
      </c>
      <c r="M74" s="20" t="s">
        <v>179</v>
      </c>
      <c r="N74" s="20" t="s">
        <v>164</v>
      </c>
      <c r="O74" s="20" t="s">
        <v>170</v>
      </c>
      <c r="P74" s="20" t="s">
        <v>173</v>
      </c>
      <c r="Q74" s="20" t="s">
        <v>134</v>
      </c>
      <c r="R74" s="20" t="s">
        <v>165</v>
      </c>
      <c r="S74" s="20" t="s">
        <v>174</v>
      </c>
      <c r="T74" s="20" t="s">
        <v>137</v>
      </c>
      <c r="U74" s="20" t="s">
        <v>138</v>
      </c>
    </row>
    <row r="75" spans="1:21" ht="15" thickBot="1" x14ac:dyDescent="0.35">
      <c r="A75" s="19" t="s">
        <v>180</v>
      </c>
      <c r="B75" s="20" t="s">
        <v>172</v>
      </c>
      <c r="C75" s="20" t="s">
        <v>181</v>
      </c>
      <c r="D75" s="20" t="s">
        <v>182</v>
      </c>
      <c r="E75" s="20" t="s">
        <v>122</v>
      </c>
      <c r="F75" s="20" t="s">
        <v>142</v>
      </c>
      <c r="G75" s="20" t="s">
        <v>124</v>
      </c>
      <c r="H75" s="20" t="s">
        <v>152</v>
      </c>
      <c r="I75" s="20" t="s">
        <v>153</v>
      </c>
      <c r="J75" s="20" t="s">
        <v>144</v>
      </c>
      <c r="K75" s="20" t="s">
        <v>183</v>
      </c>
      <c r="L75" s="20" t="s">
        <v>178</v>
      </c>
      <c r="M75" s="20" t="s">
        <v>179</v>
      </c>
      <c r="N75" s="20" t="s">
        <v>164</v>
      </c>
      <c r="O75" s="20" t="s">
        <v>170</v>
      </c>
      <c r="P75" s="20" t="s">
        <v>173</v>
      </c>
      <c r="Q75" s="20" t="s">
        <v>134</v>
      </c>
      <c r="R75" s="20" t="s">
        <v>165</v>
      </c>
      <c r="S75" s="20" t="s">
        <v>174</v>
      </c>
      <c r="T75" s="20" t="s">
        <v>137</v>
      </c>
      <c r="U75" s="20" t="s">
        <v>138</v>
      </c>
    </row>
    <row r="76" spans="1:21" ht="15" thickBot="1" x14ac:dyDescent="0.35">
      <c r="A76" s="19" t="s">
        <v>184</v>
      </c>
      <c r="B76" s="20" t="s">
        <v>172</v>
      </c>
      <c r="C76" s="20" t="s">
        <v>181</v>
      </c>
      <c r="D76" s="20" t="s">
        <v>182</v>
      </c>
      <c r="E76" s="20" t="s">
        <v>122</v>
      </c>
      <c r="F76" s="20" t="s">
        <v>142</v>
      </c>
      <c r="G76" s="20" t="s">
        <v>124</v>
      </c>
      <c r="H76" s="20" t="s">
        <v>152</v>
      </c>
      <c r="I76" s="20" t="s">
        <v>153</v>
      </c>
      <c r="J76" s="20" t="s">
        <v>185</v>
      </c>
      <c r="K76" s="20" t="s">
        <v>183</v>
      </c>
      <c r="L76" s="20" t="s">
        <v>178</v>
      </c>
      <c r="M76" s="20" t="s">
        <v>179</v>
      </c>
      <c r="N76" s="20" t="s">
        <v>164</v>
      </c>
      <c r="O76" s="20" t="s">
        <v>170</v>
      </c>
      <c r="P76" s="20" t="s">
        <v>173</v>
      </c>
      <c r="Q76" s="20" t="s">
        <v>134</v>
      </c>
      <c r="R76" s="20" t="s">
        <v>165</v>
      </c>
      <c r="S76" s="20" t="s">
        <v>186</v>
      </c>
      <c r="T76" s="20" t="s">
        <v>137</v>
      </c>
      <c r="U76" s="20" t="s">
        <v>138</v>
      </c>
    </row>
    <row r="77" spans="1:21" ht="15" thickBot="1" x14ac:dyDescent="0.35">
      <c r="A77" s="19" t="s">
        <v>187</v>
      </c>
      <c r="B77" s="20" t="s">
        <v>172</v>
      </c>
      <c r="C77" s="20" t="s">
        <v>181</v>
      </c>
      <c r="D77" s="20" t="s">
        <v>182</v>
      </c>
      <c r="E77" s="20" t="s">
        <v>122</v>
      </c>
      <c r="F77" s="20" t="s">
        <v>142</v>
      </c>
      <c r="G77" s="20" t="s">
        <v>124</v>
      </c>
      <c r="H77" s="20" t="s">
        <v>152</v>
      </c>
      <c r="I77" s="20" t="s">
        <v>188</v>
      </c>
      <c r="J77" s="20" t="s">
        <v>185</v>
      </c>
      <c r="K77" s="20" t="s">
        <v>183</v>
      </c>
      <c r="L77" s="20" t="s">
        <v>178</v>
      </c>
      <c r="M77" s="20" t="s">
        <v>179</v>
      </c>
      <c r="N77" s="20" t="s">
        <v>164</v>
      </c>
      <c r="O77" s="20" t="s">
        <v>170</v>
      </c>
      <c r="P77" s="20" t="s">
        <v>173</v>
      </c>
      <c r="Q77" s="20" t="s">
        <v>134</v>
      </c>
      <c r="R77" s="20" t="s">
        <v>165</v>
      </c>
      <c r="S77" s="20" t="s">
        <v>186</v>
      </c>
      <c r="T77" s="20" t="s">
        <v>137</v>
      </c>
      <c r="U77" s="20" t="s">
        <v>138</v>
      </c>
    </row>
    <row r="78" spans="1:21" ht="15" thickBot="1" x14ac:dyDescent="0.35">
      <c r="A78" s="19" t="s">
        <v>189</v>
      </c>
      <c r="B78" s="20" t="s">
        <v>172</v>
      </c>
      <c r="C78" s="20" t="s">
        <v>181</v>
      </c>
      <c r="D78" s="20" t="s">
        <v>182</v>
      </c>
      <c r="E78" s="20" t="s">
        <v>122</v>
      </c>
      <c r="F78" s="20" t="s">
        <v>142</v>
      </c>
      <c r="G78" s="20" t="s">
        <v>124</v>
      </c>
      <c r="H78" s="20" t="s">
        <v>152</v>
      </c>
      <c r="I78" s="20" t="s">
        <v>188</v>
      </c>
      <c r="J78" s="20" t="s">
        <v>185</v>
      </c>
      <c r="K78" s="20" t="s">
        <v>190</v>
      </c>
      <c r="L78" s="20" t="s">
        <v>178</v>
      </c>
      <c r="M78" s="20" t="s">
        <v>179</v>
      </c>
      <c r="N78" s="20" t="s">
        <v>164</v>
      </c>
      <c r="O78" s="20" t="s">
        <v>170</v>
      </c>
      <c r="P78" s="20" t="s">
        <v>191</v>
      </c>
      <c r="Q78" s="20" t="s">
        <v>192</v>
      </c>
      <c r="R78" s="20" t="s">
        <v>165</v>
      </c>
      <c r="S78" s="20" t="s">
        <v>186</v>
      </c>
      <c r="T78" s="20" t="s">
        <v>137</v>
      </c>
      <c r="U78" s="20" t="s">
        <v>138</v>
      </c>
    </row>
    <row r="79" spans="1:21" ht="15" thickBot="1" x14ac:dyDescent="0.35">
      <c r="A79" s="19" t="s">
        <v>193</v>
      </c>
      <c r="B79" s="20" t="s">
        <v>172</v>
      </c>
      <c r="C79" s="20" t="s">
        <v>181</v>
      </c>
      <c r="D79" s="20" t="s">
        <v>182</v>
      </c>
      <c r="E79" s="20" t="s">
        <v>122</v>
      </c>
      <c r="F79" s="20" t="s">
        <v>194</v>
      </c>
      <c r="G79" s="20" t="s">
        <v>124</v>
      </c>
      <c r="H79" s="20" t="s">
        <v>152</v>
      </c>
      <c r="I79" s="20" t="s">
        <v>188</v>
      </c>
      <c r="J79" s="20" t="s">
        <v>185</v>
      </c>
      <c r="K79" s="20" t="s">
        <v>195</v>
      </c>
      <c r="L79" s="20" t="s">
        <v>178</v>
      </c>
      <c r="M79" s="20" t="s">
        <v>179</v>
      </c>
      <c r="N79" s="20" t="s">
        <v>164</v>
      </c>
      <c r="O79" s="20" t="s">
        <v>170</v>
      </c>
      <c r="P79" s="20" t="s">
        <v>191</v>
      </c>
      <c r="Q79" s="20" t="s">
        <v>192</v>
      </c>
      <c r="R79" s="20" t="s">
        <v>165</v>
      </c>
      <c r="S79" s="20" t="s">
        <v>186</v>
      </c>
      <c r="T79" s="20" t="s">
        <v>137</v>
      </c>
      <c r="U79" s="20" t="s">
        <v>138</v>
      </c>
    </row>
    <row r="80" spans="1:21" ht="15" thickBot="1" x14ac:dyDescent="0.35">
      <c r="A80" s="19" t="s">
        <v>196</v>
      </c>
      <c r="B80" s="20" t="s">
        <v>172</v>
      </c>
      <c r="C80" s="20" t="s">
        <v>181</v>
      </c>
      <c r="D80" s="20" t="s">
        <v>182</v>
      </c>
      <c r="E80" s="20" t="s">
        <v>122</v>
      </c>
      <c r="F80" s="20" t="s">
        <v>194</v>
      </c>
      <c r="G80" s="20" t="s">
        <v>124</v>
      </c>
      <c r="H80" s="20" t="s">
        <v>152</v>
      </c>
      <c r="I80" s="20" t="s">
        <v>188</v>
      </c>
      <c r="J80" s="20" t="s">
        <v>185</v>
      </c>
      <c r="K80" s="20" t="s">
        <v>195</v>
      </c>
      <c r="L80" s="20" t="s">
        <v>178</v>
      </c>
      <c r="M80" s="20" t="s">
        <v>179</v>
      </c>
      <c r="N80" s="20" t="s">
        <v>164</v>
      </c>
      <c r="O80" s="20" t="s">
        <v>170</v>
      </c>
      <c r="P80" s="20" t="s">
        <v>191</v>
      </c>
      <c r="Q80" s="20" t="s">
        <v>192</v>
      </c>
      <c r="R80" s="20" t="s">
        <v>165</v>
      </c>
      <c r="S80" s="20" t="s">
        <v>186</v>
      </c>
      <c r="T80" s="20" t="s">
        <v>137</v>
      </c>
      <c r="U80" s="20" t="s">
        <v>138</v>
      </c>
    </row>
    <row r="81" spans="1:21" ht="15" thickBot="1" x14ac:dyDescent="0.35">
      <c r="A81" s="19" t="s">
        <v>197</v>
      </c>
      <c r="B81" s="20" t="s">
        <v>172</v>
      </c>
      <c r="C81" s="20" t="s">
        <v>181</v>
      </c>
      <c r="D81" s="20" t="s">
        <v>198</v>
      </c>
      <c r="E81" s="20" t="s">
        <v>122</v>
      </c>
      <c r="F81" s="20" t="s">
        <v>194</v>
      </c>
      <c r="G81" s="20" t="s">
        <v>124</v>
      </c>
      <c r="H81" s="20" t="s">
        <v>152</v>
      </c>
      <c r="I81" s="20" t="s">
        <v>188</v>
      </c>
      <c r="J81" s="20" t="s">
        <v>185</v>
      </c>
      <c r="K81" s="20" t="s">
        <v>199</v>
      </c>
      <c r="L81" s="20" t="s">
        <v>178</v>
      </c>
      <c r="M81" s="20" t="s">
        <v>179</v>
      </c>
      <c r="N81" s="20" t="s">
        <v>164</v>
      </c>
      <c r="O81" s="20" t="s">
        <v>200</v>
      </c>
      <c r="P81" s="20" t="s">
        <v>191</v>
      </c>
      <c r="Q81" s="20" t="s">
        <v>201</v>
      </c>
      <c r="R81" s="20" t="s">
        <v>165</v>
      </c>
      <c r="S81" s="20" t="s">
        <v>186</v>
      </c>
      <c r="T81" s="20" t="s">
        <v>137</v>
      </c>
      <c r="U81" s="20" t="s">
        <v>138</v>
      </c>
    </row>
    <row r="82" spans="1:21" ht="15" thickBot="1" x14ac:dyDescent="0.35">
      <c r="A82" s="19" t="s">
        <v>202</v>
      </c>
      <c r="B82" s="20" t="s">
        <v>172</v>
      </c>
      <c r="C82" s="20" t="s">
        <v>181</v>
      </c>
      <c r="D82" s="20" t="s">
        <v>198</v>
      </c>
      <c r="E82" s="20" t="s">
        <v>122</v>
      </c>
      <c r="F82" s="20" t="s">
        <v>194</v>
      </c>
      <c r="G82" s="20" t="s">
        <v>124</v>
      </c>
      <c r="H82" s="20" t="s">
        <v>152</v>
      </c>
      <c r="I82" s="20" t="s">
        <v>188</v>
      </c>
      <c r="J82" s="20" t="s">
        <v>185</v>
      </c>
      <c r="K82" s="20" t="s">
        <v>199</v>
      </c>
      <c r="L82" s="20" t="s">
        <v>178</v>
      </c>
      <c r="M82" s="20" t="s">
        <v>179</v>
      </c>
      <c r="N82" s="20" t="s">
        <v>164</v>
      </c>
      <c r="O82" s="20" t="s">
        <v>200</v>
      </c>
      <c r="P82" s="20" t="s">
        <v>191</v>
      </c>
      <c r="Q82" s="20" t="s">
        <v>203</v>
      </c>
      <c r="R82" s="20" t="s">
        <v>165</v>
      </c>
      <c r="S82" s="20" t="s">
        <v>186</v>
      </c>
      <c r="T82" s="20" t="s">
        <v>137</v>
      </c>
      <c r="U82" s="20" t="s">
        <v>138</v>
      </c>
    </row>
    <row r="83" spans="1:21" ht="15" thickBot="1" x14ac:dyDescent="0.35">
      <c r="A83" s="19" t="s">
        <v>204</v>
      </c>
      <c r="B83" s="20" t="s">
        <v>172</v>
      </c>
      <c r="C83" s="20" t="s">
        <v>181</v>
      </c>
      <c r="D83" s="20" t="s">
        <v>205</v>
      </c>
      <c r="E83" s="20" t="s">
        <v>152</v>
      </c>
      <c r="F83" s="20" t="s">
        <v>194</v>
      </c>
      <c r="G83" s="20" t="s">
        <v>206</v>
      </c>
      <c r="H83" s="20" t="s">
        <v>152</v>
      </c>
      <c r="I83" s="20" t="s">
        <v>188</v>
      </c>
      <c r="J83" s="20" t="s">
        <v>185</v>
      </c>
      <c r="K83" s="20" t="s">
        <v>199</v>
      </c>
      <c r="L83" s="20" t="s">
        <v>178</v>
      </c>
      <c r="M83" s="20" t="s">
        <v>179</v>
      </c>
      <c r="N83" s="20" t="s">
        <v>164</v>
      </c>
      <c r="O83" s="20" t="s">
        <v>200</v>
      </c>
      <c r="P83" s="20" t="s">
        <v>191</v>
      </c>
      <c r="Q83" s="20" t="s">
        <v>207</v>
      </c>
      <c r="R83" s="20" t="s">
        <v>165</v>
      </c>
      <c r="S83" s="20" t="s">
        <v>186</v>
      </c>
      <c r="T83" s="20" t="s">
        <v>137</v>
      </c>
      <c r="U83" s="20" t="s">
        <v>138</v>
      </c>
    </row>
    <row r="84" spans="1:21" ht="15" thickBot="1" x14ac:dyDescent="0.35">
      <c r="A84" s="19" t="s">
        <v>208</v>
      </c>
      <c r="B84" s="20" t="s">
        <v>172</v>
      </c>
      <c r="C84" s="20" t="s">
        <v>209</v>
      </c>
      <c r="D84" s="20" t="s">
        <v>205</v>
      </c>
      <c r="E84" s="20" t="s">
        <v>152</v>
      </c>
      <c r="F84" s="20" t="s">
        <v>194</v>
      </c>
      <c r="G84" s="20" t="s">
        <v>206</v>
      </c>
      <c r="H84" s="20" t="s">
        <v>152</v>
      </c>
      <c r="I84" s="20" t="s">
        <v>188</v>
      </c>
      <c r="J84" s="20" t="s">
        <v>185</v>
      </c>
      <c r="K84" s="20" t="s">
        <v>199</v>
      </c>
      <c r="L84" s="20" t="s">
        <v>178</v>
      </c>
      <c r="M84" s="20" t="s">
        <v>179</v>
      </c>
      <c r="N84" s="20" t="s">
        <v>164</v>
      </c>
      <c r="O84" s="20" t="s">
        <v>200</v>
      </c>
      <c r="P84" s="20" t="s">
        <v>210</v>
      </c>
      <c r="Q84" s="20" t="s">
        <v>207</v>
      </c>
      <c r="R84" s="20" t="s">
        <v>165</v>
      </c>
      <c r="S84" s="20" t="s">
        <v>186</v>
      </c>
      <c r="T84" s="20" t="s">
        <v>137</v>
      </c>
      <c r="U84" s="20" t="s">
        <v>138</v>
      </c>
    </row>
    <row r="85" spans="1:21" ht="15" thickBot="1" x14ac:dyDescent="0.35">
      <c r="A85" s="19" t="s">
        <v>211</v>
      </c>
      <c r="B85" s="20" t="s">
        <v>172</v>
      </c>
      <c r="C85" s="20" t="s">
        <v>209</v>
      </c>
      <c r="D85" s="20" t="s">
        <v>205</v>
      </c>
      <c r="E85" s="20" t="s">
        <v>152</v>
      </c>
      <c r="F85" s="20" t="s">
        <v>194</v>
      </c>
      <c r="G85" s="20" t="s">
        <v>206</v>
      </c>
      <c r="H85" s="20" t="s">
        <v>152</v>
      </c>
      <c r="I85" s="20" t="s">
        <v>188</v>
      </c>
      <c r="J85" s="20" t="s">
        <v>185</v>
      </c>
      <c r="K85" s="20" t="s">
        <v>199</v>
      </c>
      <c r="L85" s="20" t="s">
        <v>178</v>
      </c>
      <c r="M85" s="20" t="s">
        <v>179</v>
      </c>
      <c r="N85" s="20" t="s">
        <v>164</v>
      </c>
      <c r="O85" s="20" t="s">
        <v>212</v>
      </c>
      <c r="P85" s="20" t="s">
        <v>210</v>
      </c>
      <c r="Q85" s="20" t="s">
        <v>207</v>
      </c>
      <c r="R85" s="20" t="s">
        <v>165</v>
      </c>
      <c r="S85" s="20" t="s">
        <v>186</v>
      </c>
      <c r="T85" s="20" t="s">
        <v>137</v>
      </c>
      <c r="U85" s="20" t="s">
        <v>138</v>
      </c>
    </row>
    <row r="86" spans="1:21" ht="15" thickBot="1" x14ac:dyDescent="0.35">
      <c r="A86" s="19" t="s">
        <v>213</v>
      </c>
      <c r="B86" s="20" t="s">
        <v>172</v>
      </c>
      <c r="C86" s="20" t="s">
        <v>209</v>
      </c>
      <c r="D86" s="20" t="s">
        <v>205</v>
      </c>
      <c r="E86" s="20" t="s">
        <v>152</v>
      </c>
      <c r="F86" s="20" t="s">
        <v>194</v>
      </c>
      <c r="G86" s="20" t="s">
        <v>214</v>
      </c>
      <c r="H86" s="20" t="s">
        <v>152</v>
      </c>
      <c r="I86" s="20" t="s">
        <v>188</v>
      </c>
      <c r="J86" s="20" t="s">
        <v>185</v>
      </c>
      <c r="K86" s="20" t="s">
        <v>199</v>
      </c>
      <c r="L86" s="20" t="s">
        <v>215</v>
      </c>
      <c r="M86" s="20" t="s">
        <v>179</v>
      </c>
      <c r="N86" s="20" t="s">
        <v>152</v>
      </c>
      <c r="O86" s="20" t="s">
        <v>212</v>
      </c>
      <c r="P86" s="20" t="s">
        <v>210</v>
      </c>
      <c r="Q86" s="20" t="s">
        <v>207</v>
      </c>
      <c r="R86" s="20" t="s">
        <v>165</v>
      </c>
      <c r="S86" s="20" t="s">
        <v>186</v>
      </c>
      <c r="T86" s="20" t="s">
        <v>216</v>
      </c>
      <c r="U86" s="20" t="s">
        <v>138</v>
      </c>
    </row>
    <row r="87" spans="1:21" ht="15" thickBot="1" x14ac:dyDescent="0.35">
      <c r="A87" s="19" t="s">
        <v>217</v>
      </c>
      <c r="B87" s="20" t="s">
        <v>172</v>
      </c>
      <c r="C87" s="20" t="s">
        <v>209</v>
      </c>
      <c r="D87" s="20" t="s">
        <v>205</v>
      </c>
      <c r="E87" s="20" t="s">
        <v>152</v>
      </c>
      <c r="F87" s="20" t="s">
        <v>194</v>
      </c>
      <c r="G87" s="20" t="s">
        <v>214</v>
      </c>
      <c r="H87" s="20" t="s">
        <v>152</v>
      </c>
      <c r="I87" s="20" t="s">
        <v>188</v>
      </c>
      <c r="J87" s="20" t="s">
        <v>185</v>
      </c>
      <c r="K87" s="20" t="s">
        <v>199</v>
      </c>
      <c r="L87" s="20" t="s">
        <v>215</v>
      </c>
      <c r="M87" s="20" t="s">
        <v>179</v>
      </c>
      <c r="N87" s="20" t="s">
        <v>152</v>
      </c>
      <c r="O87" s="20" t="s">
        <v>212</v>
      </c>
      <c r="P87" s="20" t="s">
        <v>218</v>
      </c>
      <c r="Q87" s="20" t="s">
        <v>219</v>
      </c>
      <c r="R87" s="20" t="s">
        <v>165</v>
      </c>
      <c r="S87" s="20" t="s">
        <v>186</v>
      </c>
      <c r="T87" s="20" t="s">
        <v>216</v>
      </c>
      <c r="U87" s="20" t="s">
        <v>138</v>
      </c>
    </row>
    <row r="88" spans="1:21" ht="15" thickBot="1" x14ac:dyDescent="0.35">
      <c r="A88" s="19" t="s">
        <v>220</v>
      </c>
      <c r="B88" s="20" t="s">
        <v>221</v>
      </c>
      <c r="C88" s="20" t="s">
        <v>152</v>
      </c>
      <c r="D88" s="20" t="s">
        <v>205</v>
      </c>
      <c r="E88" s="20" t="s">
        <v>152</v>
      </c>
      <c r="F88" s="20" t="s">
        <v>222</v>
      </c>
      <c r="G88" s="20" t="s">
        <v>214</v>
      </c>
      <c r="H88" s="20" t="s">
        <v>152</v>
      </c>
      <c r="I88" s="20" t="s">
        <v>188</v>
      </c>
      <c r="J88" s="20" t="s">
        <v>185</v>
      </c>
      <c r="K88" s="20" t="s">
        <v>223</v>
      </c>
      <c r="L88" s="20" t="s">
        <v>224</v>
      </c>
      <c r="M88" s="20" t="s">
        <v>179</v>
      </c>
      <c r="N88" s="20" t="s">
        <v>152</v>
      </c>
      <c r="O88" s="20" t="s">
        <v>212</v>
      </c>
      <c r="P88" s="20" t="s">
        <v>218</v>
      </c>
      <c r="Q88" s="20" t="s">
        <v>219</v>
      </c>
      <c r="R88" s="20" t="s">
        <v>165</v>
      </c>
      <c r="S88" s="20" t="s">
        <v>186</v>
      </c>
      <c r="T88" s="20" t="s">
        <v>216</v>
      </c>
      <c r="U88" s="20" t="s">
        <v>225</v>
      </c>
    </row>
    <row r="89" spans="1:21" ht="15" thickBot="1" x14ac:dyDescent="0.35">
      <c r="A89" s="19" t="s">
        <v>226</v>
      </c>
      <c r="B89" s="20" t="s">
        <v>221</v>
      </c>
      <c r="C89" s="20" t="s">
        <v>152</v>
      </c>
      <c r="D89" s="20" t="s">
        <v>205</v>
      </c>
      <c r="E89" s="20" t="s">
        <v>152</v>
      </c>
      <c r="F89" s="20" t="s">
        <v>222</v>
      </c>
      <c r="G89" s="20" t="s">
        <v>214</v>
      </c>
      <c r="H89" s="20" t="s">
        <v>152</v>
      </c>
      <c r="I89" s="20" t="s">
        <v>188</v>
      </c>
      <c r="J89" s="20" t="s">
        <v>185</v>
      </c>
      <c r="K89" s="20" t="s">
        <v>223</v>
      </c>
      <c r="L89" s="20" t="s">
        <v>224</v>
      </c>
      <c r="M89" s="20" t="s">
        <v>179</v>
      </c>
      <c r="N89" s="20" t="s">
        <v>152</v>
      </c>
      <c r="O89" s="20" t="s">
        <v>212</v>
      </c>
      <c r="P89" s="20" t="s">
        <v>218</v>
      </c>
      <c r="Q89" s="20" t="s">
        <v>219</v>
      </c>
      <c r="R89" s="20" t="s">
        <v>165</v>
      </c>
      <c r="S89" s="20" t="s">
        <v>186</v>
      </c>
      <c r="T89" s="20" t="s">
        <v>216</v>
      </c>
      <c r="U89" s="20" t="s">
        <v>225</v>
      </c>
    </row>
    <row r="90" spans="1:21" ht="15" thickBot="1" x14ac:dyDescent="0.35">
      <c r="A90" s="19" t="s">
        <v>227</v>
      </c>
      <c r="B90" s="20" t="s">
        <v>221</v>
      </c>
      <c r="C90" s="20" t="s">
        <v>152</v>
      </c>
      <c r="D90" s="20" t="s">
        <v>205</v>
      </c>
      <c r="E90" s="20" t="s">
        <v>152</v>
      </c>
      <c r="F90" s="20" t="s">
        <v>222</v>
      </c>
      <c r="G90" s="20" t="s">
        <v>228</v>
      </c>
      <c r="H90" s="20" t="s">
        <v>152</v>
      </c>
      <c r="I90" s="20" t="s">
        <v>188</v>
      </c>
      <c r="J90" s="20" t="s">
        <v>185</v>
      </c>
      <c r="K90" s="20" t="s">
        <v>223</v>
      </c>
      <c r="L90" s="20" t="s">
        <v>224</v>
      </c>
      <c r="M90" s="20" t="s">
        <v>179</v>
      </c>
      <c r="N90" s="20" t="s">
        <v>152</v>
      </c>
      <c r="O90" s="20" t="s">
        <v>212</v>
      </c>
      <c r="P90" s="20" t="s">
        <v>218</v>
      </c>
      <c r="Q90" s="20" t="s">
        <v>219</v>
      </c>
      <c r="R90" s="20" t="s">
        <v>229</v>
      </c>
      <c r="S90" s="20" t="s">
        <v>152</v>
      </c>
      <c r="T90" s="20" t="s">
        <v>216</v>
      </c>
      <c r="U90" s="20" t="s">
        <v>225</v>
      </c>
    </row>
    <row r="91" spans="1:21" ht="15" thickBot="1" x14ac:dyDescent="0.35">
      <c r="A91" s="19" t="s">
        <v>230</v>
      </c>
      <c r="B91" s="20" t="s">
        <v>221</v>
      </c>
      <c r="C91" s="20" t="s">
        <v>152</v>
      </c>
      <c r="D91" s="20" t="s">
        <v>205</v>
      </c>
      <c r="E91" s="20" t="s">
        <v>152</v>
      </c>
      <c r="F91" s="20" t="s">
        <v>222</v>
      </c>
      <c r="G91" s="20" t="s">
        <v>231</v>
      </c>
      <c r="H91" s="20" t="s">
        <v>152</v>
      </c>
      <c r="I91" s="20" t="s">
        <v>152</v>
      </c>
      <c r="J91" s="20" t="s">
        <v>185</v>
      </c>
      <c r="K91" s="20" t="s">
        <v>223</v>
      </c>
      <c r="L91" s="20" t="s">
        <v>224</v>
      </c>
      <c r="M91" s="20" t="s">
        <v>179</v>
      </c>
      <c r="N91" s="20" t="s">
        <v>152</v>
      </c>
      <c r="O91" s="20" t="s">
        <v>212</v>
      </c>
      <c r="P91" s="20" t="s">
        <v>218</v>
      </c>
      <c r="Q91" s="20" t="s">
        <v>219</v>
      </c>
      <c r="R91" s="20" t="s">
        <v>232</v>
      </c>
      <c r="S91" s="20" t="s">
        <v>152</v>
      </c>
      <c r="T91" s="20" t="s">
        <v>233</v>
      </c>
      <c r="U91" s="20" t="s">
        <v>225</v>
      </c>
    </row>
    <row r="92" spans="1:21" ht="15" thickBot="1" x14ac:dyDescent="0.35">
      <c r="A92" s="19" t="s">
        <v>234</v>
      </c>
      <c r="B92" s="20" t="s">
        <v>152</v>
      </c>
      <c r="C92" s="20" t="s">
        <v>152</v>
      </c>
      <c r="D92" s="20" t="s">
        <v>205</v>
      </c>
      <c r="E92" s="20" t="s">
        <v>152</v>
      </c>
      <c r="F92" s="20" t="s">
        <v>222</v>
      </c>
      <c r="G92" s="20" t="s">
        <v>231</v>
      </c>
      <c r="H92" s="20" t="s">
        <v>152</v>
      </c>
      <c r="I92" s="20" t="s">
        <v>152</v>
      </c>
      <c r="J92" s="20" t="s">
        <v>185</v>
      </c>
      <c r="K92" s="20" t="s">
        <v>223</v>
      </c>
      <c r="L92" s="20" t="s">
        <v>224</v>
      </c>
      <c r="M92" s="20" t="s">
        <v>179</v>
      </c>
      <c r="N92" s="20" t="s">
        <v>152</v>
      </c>
      <c r="O92" s="20" t="s">
        <v>212</v>
      </c>
      <c r="P92" s="20" t="s">
        <v>218</v>
      </c>
      <c r="Q92" s="20" t="s">
        <v>219</v>
      </c>
      <c r="R92" s="20" t="s">
        <v>232</v>
      </c>
      <c r="S92" s="20" t="s">
        <v>152</v>
      </c>
      <c r="T92" s="20" t="s">
        <v>233</v>
      </c>
      <c r="U92" s="20" t="s">
        <v>225</v>
      </c>
    </row>
    <row r="93" spans="1:21" ht="15" thickBot="1" x14ac:dyDescent="0.35">
      <c r="A93" s="19" t="s">
        <v>235</v>
      </c>
      <c r="B93" s="20" t="s">
        <v>152</v>
      </c>
      <c r="C93" s="20" t="s">
        <v>152</v>
      </c>
      <c r="D93" s="20" t="s">
        <v>205</v>
      </c>
      <c r="E93" s="20" t="s">
        <v>152</v>
      </c>
      <c r="F93" s="20" t="s">
        <v>222</v>
      </c>
      <c r="G93" s="20" t="s">
        <v>231</v>
      </c>
      <c r="H93" s="20" t="s">
        <v>152</v>
      </c>
      <c r="I93" s="20" t="s">
        <v>152</v>
      </c>
      <c r="J93" s="20" t="s">
        <v>185</v>
      </c>
      <c r="K93" s="20" t="s">
        <v>152</v>
      </c>
      <c r="L93" s="20" t="s">
        <v>224</v>
      </c>
      <c r="M93" s="20" t="s">
        <v>179</v>
      </c>
      <c r="N93" s="20" t="s">
        <v>152</v>
      </c>
      <c r="O93" s="20" t="s">
        <v>236</v>
      </c>
      <c r="P93" s="20" t="s">
        <v>218</v>
      </c>
      <c r="Q93" s="20" t="s">
        <v>152</v>
      </c>
      <c r="R93" s="20" t="s">
        <v>232</v>
      </c>
      <c r="S93" s="20" t="s">
        <v>152</v>
      </c>
      <c r="T93" s="20" t="s">
        <v>233</v>
      </c>
      <c r="U93" s="20" t="s">
        <v>225</v>
      </c>
    </row>
    <row r="94" spans="1:21" ht="15" thickBot="1" x14ac:dyDescent="0.35">
      <c r="A94" s="19" t="s">
        <v>237</v>
      </c>
      <c r="B94" s="20" t="s">
        <v>152</v>
      </c>
      <c r="C94" s="20" t="s">
        <v>152</v>
      </c>
      <c r="D94" s="20" t="s">
        <v>238</v>
      </c>
      <c r="E94" s="20" t="s">
        <v>152</v>
      </c>
      <c r="F94" s="20" t="s">
        <v>239</v>
      </c>
      <c r="G94" s="20" t="s">
        <v>231</v>
      </c>
      <c r="H94" s="20" t="s">
        <v>152</v>
      </c>
      <c r="I94" s="20" t="s">
        <v>152</v>
      </c>
      <c r="J94" s="20" t="s">
        <v>185</v>
      </c>
      <c r="K94" s="20" t="s">
        <v>152</v>
      </c>
      <c r="L94" s="20" t="s">
        <v>224</v>
      </c>
      <c r="M94" s="20" t="s">
        <v>179</v>
      </c>
      <c r="N94" s="20" t="s">
        <v>152</v>
      </c>
      <c r="O94" s="20" t="s">
        <v>236</v>
      </c>
      <c r="P94" s="20" t="s">
        <v>218</v>
      </c>
      <c r="Q94" s="20" t="s">
        <v>152</v>
      </c>
      <c r="R94" s="20" t="s">
        <v>232</v>
      </c>
      <c r="S94" s="20" t="s">
        <v>152</v>
      </c>
      <c r="T94" s="20" t="s">
        <v>233</v>
      </c>
      <c r="U94" s="20" t="s">
        <v>240</v>
      </c>
    </row>
    <row r="95" spans="1:21" ht="15" thickBot="1" x14ac:dyDescent="0.35">
      <c r="A95" s="19" t="s">
        <v>241</v>
      </c>
      <c r="B95" s="20" t="s">
        <v>152</v>
      </c>
      <c r="C95" s="20" t="s">
        <v>152</v>
      </c>
      <c r="D95" s="20" t="s">
        <v>242</v>
      </c>
      <c r="E95" s="20" t="s">
        <v>152</v>
      </c>
      <c r="F95" s="20" t="s">
        <v>239</v>
      </c>
      <c r="G95" s="20" t="s">
        <v>231</v>
      </c>
      <c r="H95" s="20" t="s">
        <v>152</v>
      </c>
      <c r="I95" s="20" t="s">
        <v>152</v>
      </c>
      <c r="J95" s="20" t="s">
        <v>185</v>
      </c>
      <c r="K95" s="20" t="s">
        <v>152</v>
      </c>
      <c r="L95" s="20" t="s">
        <v>224</v>
      </c>
      <c r="M95" s="20" t="s">
        <v>179</v>
      </c>
      <c r="N95" s="20" t="s">
        <v>152</v>
      </c>
      <c r="O95" s="20" t="s">
        <v>236</v>
      </c>
      <c r="P95" s="20" t="s">
        <v>218</v>
      </c>
      <c r="Q95" s="20" t="s">
        <v>152</v>
      </c>
      <c r="R95" s="20" t="s">
        <v>232</v>
      </c>
      <c r="S95" s="20" t="s">
        <v>152</v>
      </c>
      <c r="T95" s="20" t="s">
        <v>233</v>
      </c>
      <c r="U95" s="20" t="s">
        <v>240</v>
      </c>
    </row>
    <row r="96" spans="1:21" ht="15" thickBot="1" x14ac:dyDescent="0.35">
      <c r="A96" s="19" t="s">
        <v>243</v>
      </c>
      <c r="B96" s="20" t="s">
        <v>152</v>
      </c>
      <c r="C96" s="20" t="s">
        <v>152</v>
      </c>
      <c r="D96" s="20" t="s">
        <v>242</v>
      </c>
      <c r="E96" s="20" t="s">
        <v>152</v>
      </c>
      <c r="F96" s="20" t="s">
        <v>239</v>
      </c>
      <c r="G96" s="20" t="s">
        <v>231</v>
      </c>
      <c r="H96" s="20" t="s">
        <v>152</v>
      </c>
      <c r="I96" s="20" t="s">
        <v>152</v>
      </c>
      <c r="J96" s="20" t="s">
        <v>185</v>
      </c>
      <c r="K96" s="20" t="s">
        <v>152</v>
      </c>
      <c r="L96" s="20" t="s">
        <v>224</v>
      </c>
      <c r="M96" s="20" t="s">
        <v>179</v>
      </c>
      <c r="N96" s="20" t="s">
        <v>152</v>
      </c>
      <c r="O96" s="20" t="s">
        <v>236</v>
      </c>
      <c r="P96" s="20" t="s">
        <v>218</v>
      </c>
      <c r="Q96" s="20" t="s">
        <v>152</v>
      </c>
      <c r="R96" s="20" t="s">
        <v>244</v>
      </c>
      <c r="S96" s="20" t="s">
        <v>152</v>
      </c>
      <c r="T96" s="20" t="s">
        <v>233</v>
      </c>
      <c r="U96" s="20" t="s">
        <v>152</v>
      </c>
    </row>
    <row r="97" spans="1:21" ht="15" thickBot="1" x14ac:dyDescent="0.35">
      <c r="A97" s="19" t="s">
        <v>245</v>
      </c>
      <c r="B97" s="20" t="s">
        <v>152</v>
      </c>
      <c r="C97" s="20" t="s">
        <v>152</v>
      </c>
      <c r="D97" s="20" t="s">
        <v>242</v>
      </c>
      <c r="E97" s="20" t="s">
        <v>152</v>
      </c>
      <c r="F97" s="20" t="s">
        <v>239</v>
      </c>
      <c r="G97" s="20" t="s">
        <v>246</v>
      </c>
      <c r="H97" s="20" t="s">
        <v>152</v>
      </c>
      <c r="I97" s="20" t="s">
        <v>152</v>
      </c>
      <c r="J97" s="20" t="s">
        <v>185</v>
      </c>
      <c r="K97" s="20" t="s">
        <v>152</v>
      </c>
      <c r="L97" s="20" t="s">
        <v>224</v>
      </c>
      <c r="M97" s="20" t="s">
        <v>179</v>
      </c>
      <c r="N97" s="20" t="s">
        <v>152</v>
      </c>
      <c r="O97" s="20" t="s">
        <v>236</v>
      </c>
      <c r="P97" s="20" t="s">
        <v>218</v>
      </c>
      <c r="Q97" s="20" t="s">
        <v>152</v>
      </c>
      <c r="R97" s="20" t="s">
        <v>244</v>
      </c>
      <c r="S97" s="20" t="s">
        <v>152</v>
      </c>
      <c r="T97" s="20" t="s">
        <v>152</v>
      </c>
      <c r="U97" s="20" t="s">
        <v>152</v>
      </c>
    </row>
    <row r="98" spans="1:21" ht="15" thickBot="1" x14ac:dyDescent="0.35">
      <c r="A98" s="19" t="s">
        <v>247</v>
      </c>
      <c r="B98" s="20" t="s">
        <v>152</v>
      </c>
      <c r="C98" s="20" t="s">
        <v>152</v>
      </c>
      <c r="D98" s="20" t="s">
        <v>242</v>
      </c>
      <c r="E98" s="20" t="s">
        <v>152</v>
      </c>
      <c r="F98" s="20" t="s">
        <v>239</v>
      </c>
      <c r="G98" s="20" t="s">
        <v>246</v>
      </c>
      <c r="H98" s="20" t="s">
        <v>152</v>
      </c>
      <c r="I98" s="20" t="s">
        <v>152</v>
      </c>
      <c r="J98" s="20" t="s">
        <v>185</v>
      </c>
      <c r="K98" s="20" t="s">
        <v>152</v>
      </c>
      <c r="L98" s="20" t="s">
        <v>224</v>
      </c>
      <c r="M98" s="20" t="s">
        <v>248</v>
      </c>
      <c r="N98" s="20" t="s">
        <v>152</v>
      </c>
      <c r="O98" s="20" t="s">
        <v>236</v>
      </c>
      <c r="P98" s="20" t="s">
        <v>218</v>
      </c>
      <c r="Q98" s="20" t="s">
        <v>152</v>
      </c>
      <c r="R98" s="20" t="s">
        <v>249</v>
      </c>
      <c r="S98" s="20" t="s">
        <v>152</v>
      </c>
      <c r="T98" s="20" t="s">
        <v>152</v>
      </c>
      <c r="U98" s="20" t="s">
        <v>152</v>
      </c>
    </row>
    <row r="99" spans="1:21" ht="15" thickBot="1" x14ac:dyDescent="0.35">
      <c r="A99" s="19" t="s">
        <v>250</v>
      </c>
      <c r="B99" s="20" t="s">
        <v>152</v>
      </c>
      <c r="C99" s="20" t="s">
        <v>152</v>
      </c>
      <c r="D99" s="20" t="s">
        <v>242</v>
      </c>
      <c r="E99" s="20" t="s">
        <v>152</v>
      </c>
      <c r="F99" s="20" t="s">
        <v>251</v>
      </c>
      <c r="G99" s="20" t="s">
        <v>246</v>
      </c>
      <c r="H99" s="20" t="s">
        <v>152</v>
      </c>
      <c r="I99" s="20" t="s">
        <v>152</v>
      </c>
      <c r="J99" s="20" t="s">
        <v>185</v>
      </c>
      <c r="K99" s="20" t="s">
        <v>152</v>
      </c>
      <c r="L99" s="20" t="s">
        <v>224</v>
      </c>
      <c r="M99" s="20" t="s">
        <v>252</v>
      </c>
      <c r="N99" s="20" t="s">
        <v>152</v>
      </c>
      <c r="O99" s="20" t="s">
        <v>236</v>
      </c>
      <c r="P99" s="20" t="s">
        <v>218</v>
      </c>
      <c r="Q99" s="20" t="s">
        <v>152</v>
      </c>
      <c r="R99" s="20" t="s">
        <v>249</v>
      </c>
      <c r="S99" s="20" t="s">
        <v>152</v>
      </c>
      <c r="T99" s="20" t="s">
        <v>152</v>
      </c>
      <c r="U99" s="20" t="s">
        <v>152</v>
      </c>
    </row>
    <row r="100" spans="1:21" ht="15" thickBot="1" x14ac:dyDescent="0.35">
      <c r="A100" s="19" t="s">
        <v>253</v>
      </c>
      <c r="B100" s="20" t="s">
        <v>152</v>
      </c>
      <c r="C100" s="20" t="s">
        <v>152</v>
      </c>
      <c r="D100" s="20" t="s">
        <v>242</v>
      </c>
      <c r="E100" s="20" t="s">
        <v>152</v>
      </c>
      <c r="F100" s="20" t="s">
        <v>251</v>
      </c>
      <c r="G100" s="20" t="s">
        <v>246</v>
      </c>
      <c r="H100" s="20" t="s">
        <v>152</v>
      </c>
      <c r="I100" s="20" t="s">
        <v>152</v>
      </c>
      <c r="J100" s="20" t="s">
        <v>185</v>
      </c>
      <c r="K100" s="20" t="s">
        <v>152</v>
      </c>
      <c r="L100" s="20" t="s">
        <v>224</v>
      </c>
      <c r="M100" s="20" t="s">
        <v>252</v>
      </c>
      <c r="N100" s="20" t="s">
        <v>152</v>
      </c>
      <c r="O100" s="20" t="s">
        <v>236</v>
      </c>
      <c r="P100" s="20" t="s">
        <v>218</v>
      </c>
      <c r="Q100" s="20" t="s">
        <v>152</v>
      </c>
      <c r="R100" s="20" t="s">
        <v>249</v>
      </c>
      <c r="S100" s="20" t="s">
        <v>152</v>
      </c>
      <c r="T100" s="20" t="s">
        <v>152</v>
      </c>
      <c r="U100" s="20" t="s">
        <v>152</v>
      </c>
    </row>
    <row r="101" spans="1:21" ht="15" thickBot="1" x14ac:dyDescent="0.35">
      <c r="A101" s="19" t="s">
        <v>254</v>
      </c>
      <c r="B101" s="20" t="s">
        <v>152</v>
      </c>
      <c r="C101" s="20" t="s">
        <v>152</v>
      </c>
      <c r="D101" s="20" t="s">
        <v>242</v>
      </c>
      <c r="E101" s="20" t="s">
        <v>152</v>
      </c>
      <c r="F101" s="20" t="s">
        <v>251</v>
      </c>
      <c r="G101" s="20" t="s">
        <v>246</v>
      </c>
      <c r="H101" s="20" t="s">
        <v>152</v>
      </c>
      <c r="I101" s="20" t="s">
        <v>152</v>
      </c>
      <c r="J101" s="20" t="s">
        <v>152</v>
      </c>
      <c r="K101" s="20" t="s">
        <v>152</v>
      </c>
      <c r="L101" s="20" t="s">
        <v>224</v>
      </c>
      <c r="M101" s="20" t="s">
        <v>252</v>
      </c>
      <c r="N101" s="20" t="s">
        <v>152</v>
      </c>
      <c r="O101" s="20" t="s">
        <v>236</v>
      </c>
      <c r="P101" s="20" t="s">
        <v>218</v>
      </c>
      <c r="Q101" s="20" t="s">
        <v>152</v>
      </c>
      <c r="R101" s="20" t="s">
        <v>249</v>
      </c>
      <c r="S101" s="20" t="s">
        <v>152</v>
      </c>
      <c r="T101" s="20" t="s">
        <v>152</v>
      </c>
      <c r="U101" s="20" t="s">
        <v>152</v>
      </c>
    </row>
    <row r="102" spans="1:21" ht="15" thickBot="1" x14ac:dyDescent="0.35">
      <c r="A102" s="19" t="s">
        <v>255</v>
      </c>
      <c r="B102" s="20" t="s">
        <v>152</v>
      </c>
      <c r="C102" s="20" t="s">
        <v>152</v>
      </c>
      <c r="D102" s="20" t="s">
        <v>242</v>
      </c>
      <c r="E102" s="20" t="s">
        <v>152</v>
      </c>
      <c r="F102" s="20" t="s">
        <v>256</v>
      </c>
      <c r="G102" s="20" t="s">
        <v>257</v>
      </c>
      <c r="H102" s="20" t="s">
        <v>152</v>
      </c>
      <c r="I102" s="20" t="s">
        <v>152</v>
      </c>
      <c r="J102" s="20" t="s">
        <v>152</v>
      </c>
      <c r="K102" s="20" t="s">
        <v>152</v>
      </c>
      <c r="L102" s="20" t="s">
        <v>152</v>
      </c>
      <c r="M102" s="20" t="s">
        <v>252</v>
      </c>
      <c r="N102" s="20" t="s">
        <v>152</v>
      </c>
      <c r="O102" s="20" t="s">
        <v>236</v>
      </c>
      <c r="P102" s="20" t="s">
        <v>218</v>
      </c>
      <c r="Q102" s="20" t="s">
        <v>152</v>
      </c>
      <c r="R102" s="20" t="s">
        <v>258</v>
      </c>
      <c r="S102" s="20" t="s">
        <v>152</v>
      </c>
      <c r="T102" s="20" t="s">
        <v>152</v>
      </c>
      <c r="U102" s="20" t="s">
        <v>152</v>
      </c>
    </row>
    <row r="103" spans="1:21" ht="15" thickBot="1" x14ac:dyDescent="0.35">
      <c r="A103" s="19" t="s">
        <v>259</v>
      </c>
      <c r="B103" s="20" t="s">
        <v>152</v>
      </c>
      <c r="C103" s="20" t="s">
        <v>152</v>
      </c>
      <c r="D103" s="20" t="s">
        <v>242</v>
      </c>
      <c r="E103" s="20" t="s">
        <v>152</v>
      </c>
      <c r="F103" s="20" t="s">
        <v>256</v>
      </c>
      <c r="G103" s="20" t="s">
        <v>257</v>
      </c>
      <c r="H103" s="20" t="s">
        <v>152</v>
      </c>
      <c r="I103" s="20" t="s">
        <v>152</v>
      </c>
      <c r="J103" s="20" t="s">
        <v>152</v>
      </c>
      <c r="K103" s="20" t="s">
        <v>152</v>
      </c>
      <c r="L103" s="20" t="s">
        <v>152</v>
      </c>
      <c r="M103" s="20" t="s">
        <v>252</v>
      </c>
      <c r="N103" s="20" t="s">
        <v>152</v>
      </c>
      <c r="O103" s="20" t="s">
        <v>236</v>
      </c>
      <c r="P103" s="20" t="s">
        <v>218</v>
      </c>
      <c r="Q103" s="20" t="s">
        <v>152</v>
      </c>
      <c r="R103" s="20" t="s">
        <v>258</v>
      </c>
      <c r="S103" s="20" t="s">
        <v>152</v>
      </c>
      <c r="T103" s="20" t="s">
        <v>152</v>
      </c>
      <c r="U103" s="20" t="s">
        <v>152</v>
      </c>
    </row>
    <row r="104" spans="1:21" ht="15" thickBot="1" x14ac:dyDescent="0.35">
      <c r="A104" s="19" t="s">
        <v>260</v>
      </c>
      <c r="B104" s="20" t="s">
        <v>152</v>
      </c>
      <c r="C104" s="20" t="s">
        <v>152</v>
      </c>
      <c r="D104" s="20" t="s">
        <v>242</v>
      </c>
      <c r="E104" s="20" t="s">
        <v>152</v>
      </c>
      <c r="F104" s="20" t="s">
        <v>256</v>
      </c>
      <c r="G104" s="20" t="s">
        <v>257</v>
      </c>
      <c r="H104" s="20" t="s">
        <v>152</v>
      </c>
      <c r="I104" s="20" t="s">
        <v>152</v>
      </c>
      <c r="J104" s="20" t="s">
        <v>152</v>
      </c>
      <c r="K104" s="20" t="s">
        <v>152</v>
      </c>
      <c r="L104" s="20" t="s">
        <v>152</v>
      </c>
      <c r="M104" s="20" t="s">
        <v>252</v>
      </c>
      <c r="N104" s="20" t="s">
        <v>152</v>
      </c>
      <c r="O104" s="20" t="s">
        <v>236</v>
      </c>
      <c r="P104" s="20" t="s">
        <v>218</v>
      </c>
      <c r="Q104" s="20" t="s">
        <v>152</v>
      </c>
      <c r="R104" s="20" t="s">
        <v>258</v>
      </c>
      <c r="S104" s="20" t="s">
        <v>152</v>
      </c>
      <c r="T104" s="20" t="s">
        <v>152</v>
      </c>
      <c r="U104" s="20" t="s">
        <v>152</v>
      </c>
    </row>
    <row r="105" spans="1:21" ht="15" thickBot="1" x14ac:dyDescent="0.35">
      <c r="A105" s="19" t="s">
        <v>261</v>
      </c>
      <c r="B105" s="20" t="s">
        <v>152</v>
      </c>
      <c r="C105" s="20" t="s">
        <v>152</v>
      </c>
      <c r="D105" s="20" t="s">
        <v>242</v>
      </c>
      <c r="E105" s="20" t="s">
        <v>152</v>
      </c>
      <c r="F105" s="20" t="s">
        <v>262</v>
      </c>
      <c r="G105" s="20" t="s">
        <v>263</v>
      </c>
      <c r="H105" s="20" t="s">
        <v>152</v>
      </c>
      <c r="I105" s="20" t="s">
        <v>152</v>
      </c>
      <c r="J105" s="20" t="s">
        <v>152</v>
      </c>
      <c r="K105" s="20" t="s">
        <v>152</v>
      </c>
      <c r="L105" s="20" t="s">
        <v>152</v>
      </c>
      <c r="M105" s="20" t="s">
        <v>252</v>
      </c>
      <c r="N105" s="20" t="s">
        <v>152</v>
      </c>
      <c r="O105" s="20" t="s">
        <v>236</v>
      </c>
      <c r="P105" s="20" t="s">
        <v>218</v>
      </c>
      <c r="Q105" s="20" t="s">
        <v>152</v>
      </c>
      <c r="R105" s="20" t="s">
        <v>264</v>
      </c>
      <c r="S105" s="20" t="s">
        <v>152</v>
      </c>
      <c r="T105" s="20" t="s">
        <v>152</v>
      </c>
      <c r="U105" s="20" t="s">
        <v>152</v>
      </c>
    </row>
    <row r="106" spans="1:21" ht="15" thickBot="1" x14ac:dyDescent="0.35">
      <c r="A106" s="19" t="s">
        <v>265</v>
      </c>
      <c r="B106" s="20" t="s">
        <v>152</v>
      </c>
      <c r="C106" s="20" t="s">
        <v>152</v>
      </c>
      <c r="D106" s="20" t="s">
        <v>242</v>
      </c>
      <c r="E106" s="20" t="s">
        <v>152</v>
      </c>
      <c r="F106" s="20" t="s">
        <v>262</v>
      </c>
      <c r="G106" s="20" t="s">
        <v>263</v>
      </c>
      <c r="H106" s="20" t="s">
        <v>152</v>
      </c>
      <c r="I106" s="20" t="s">
        <v>152</v>
      </c>
      <c r="J106" s="20" t="s">
        <v>152</v>
      </c>
      <c r="K106" s="20" t="s">
        <v>152</v>
      </c>
      <c r="L106" s="20" t="s">
        <v>152</v>
      </c>
      <c r="M106" s="20" t="s">
        <v>252</v>
      </c>
      <c r="N106" s="20" t="s">
        <v>152</v>
      </c>
      <c r="O106" s="20" t="s">
        <v>236</v>
      </c>
      <c r="P106" s="20" t="s">
        <v>218</v>
      </c>
      <c r="Q106" s="20" t="s">
        <v>152</v>
      </c>
      <c r="R106" s="20" t="s">
        <v>264</v>
      </c>
      <c r="S106" s="20" t="s">
        <v>152</v>
      </c>
      <c r="T106" s="20" t="s">
        <v>152</v>
      </c>
      <c r="U106" s="20" t="s">
        <v>152</v>
      </c>
    </row>
    <row r="107" spans="1:21" ht="15" thickBot="1" x14ac:dyDescent="0.35">
      <c r="A107" s="19" t="s">
        <v>266</v>
      </c>
      <c r="B107" s="20" t="s">
        <v>152</v>
      </c>
      <c r="C107" s="20" t="s">
        <v>152</v>
      </c>
      <c r="D107" s="20" t="s">
        <v>267</v>
      </c>
      <c r="E107" s="20" t="s">
        <v>152</v>
      </c>
      <c r="F107" s="20" t="s">
        <v>262</v>
      </c>
      <c r="G107" s="20" t="s">
        <v>263</v>
      </c>
      <c r="H107" s="20" t="s">
        <v>152</v>
      </c>
      <c r="I107" s="20" t="s">
        <v>152</v>
      </c>
      <c r="J107" s="20" t="s">
        <v>152</v>
      </c>
      <c r="K107" s="20" t="s">
        <v>152</v>
      </c>
      <c r="L107" s="20" t="s">
        <v>152</v>
      </c>
      <c r="M107" s="20" t="s">
        <v>252</v>
      </c>
      <c r="N107" s="20" t="s">
        <v>152</v>
      </c>
      <c r="O107" s="20" t="s">
        <v>236</v>
      </c>
      <c r="P107" s="20" t="s">
        <v>218</v>
      </c>
      <c r="Q107" s="20" t="s">
        <v>152</v>
      </c>
      <c r="R107" s="20" t="s">
        <v>264</v>
      </c>
      <c r="S107" s="20" t="s">
        <v>152</v>
      </c>
      <c r="T107" s="20" t="s">
        <v>152</v>
      </c>
      <c r="U107" s="20" t="s">
        <v>152</v>
      </c>
    </row>
    <row r="108" spans="1:21" ht="15" thickBot="1" x14ac:dyDescent="0.35">
      <c r="A108" s="19" t="s">
        <v>268</v>
      </c>
      <c r="B108" s="20" t="s">
        <v>152</v>
      </c>
      <c r="C108" s="20" t="s">
        <v>152</v>
      </c>
      <c r="D108" s="20" t="s">
        <v>269</v>
      </c>
      <c r="E108" s="20" t="s">
        <v>152</v>
      </c>
      <c r="F108" s="20" t="s">
        <v>262</v>
      </c>
      <c r="G108" s="20" t="s">
        <v>263</v>
      </c>
      <c r="H108" s="20" t="s">
        <v>152</v>
      </c>
      <c r="I108" s="20" t="s">
        <v>152</v>
      </c>
      <c r="J108" s="20" t="s">
        <v>152</v>
      </c>
      <c r="K108" s="20" t="s">
        <v>152</v>
      </c>
      <c r="L108" s="20" t="s">
        <v>152</v>
      </c>
      <c r="M108" s="20" t="s">
        <v>252</v>
      </c>
      <c r="N108" s="20" t="s">
        <v>152</v>
      </c>
      <c r="O108" s="20" t="s">
        <v>152</v>
      </c>
      <c r="P108" s="20" t="s">
        <v>152</v>
      </c>
      <c r="Q108" s="20" t="s">
        <v>152</v>
      </c>
      <c r="R108" s="20" t="s">
        <v>264</v>
      </c>
      <c r="S108" s="20" t="s">
        <v>152</v>
      </c>
      <c r="T108" s="20" t="s">
        <v>152</v>
      </c>
      <c r="U108" s="20" t="s">
        <v>152</v>
      </c>
    </row>
    <row r="109" spans="1:21" ht="15" thickBot="1" x14ac:dyDescent="0.35">
      <c r="A109" s="19" t="s">
        <v>270</v>
      </c>
      <c r="B109" s="20" t="s">
        <v>152</v>
      </c>
      <c r="C109" s="20" t="s">
        <v>152</v>
      </c>
      <c r="D109" s="20" t="s">
        <v>152</v>
      </c>
      <c r="E109" s="20" t="s">
        <v>152</v>
      </c>
      <c r="F109" s="20" t="s">
        <v>262</v>
      </c>
      <c r="G109" s="20" t="s">
        <v>271</v>
      </c>
      <c r="H109" s="20" t="s">
        <v>152</v>
      </c>
      <c r="I109" s="20" t="s">
        <v>152</v>
      </c>
      <c r="J109" s="20" t="s">
        <v>152</v>
      </c>
      <c r="K109" s="20" t="s">
        <v>152</v>
      </c>
      <c r="L109" s="20" t="s">
        <v>152</v>
      </c>
      <c r="M109" s="20" t="s">
        <v>252</v>
      </c>
      <c r="N109" s="20" t="s">
        <v>152</v>
      </c>
      <c r="O109" s="20" t="s">
        <v>152</v>
      </c>
      <c r="P109" s="20" t="s">
        <v>152</v>
      </c>
      <c r="Q109" s="20" t="s">
        <v>152</v>
      </c>
      <c r="R109" s="20" t="s">
        <v>264</v>
      </c>
      <c r="S109" s="20" t="s">
        <v>152</v>
      </c>
      <c r="T109" s="20" t="s">
        <v>152</v>
      </c>
      <c r="U109" s="20" t="s">
        <v>152</v>
      </c>
    </row>
    <row r="110" spans="1:21" ht="15" thickBot="1" x14ac:dyDescent="0.35">
      <c r="A110" s="19" t="s">
        <v>272</v>
      </c>
      <c r="B110" s="20" t="s">
        <v>152</v>
      </c>
      <c r="C110" s="20" t="s">
        <v>152</v>
      </c>
      <c r="D110" s="20" t="s">
        <v>152</v>
      </c>
      <c r="E110" s="20" t="s">
        <v>152</v>
      </c>
      <c r="F110" s="20" t="s">
        <v>262</v>
      </c>
      <c r="G110" s="20" t="s">
        <v>271</v>
      </c>
      <c r="H110" s="20" t="s">
        <v>152</v>
      </c>
      <c r="I110" s="20" t="s">
        <v>152</v>
      </c>
      <c r="J110" s="20" t="s">
        <v>152</v>
      </c>
      <c r="K110" s="20" t="s">
        <v>152</v>
      </c>
      <c r="L110" s="20" t="s">
        <v>152</v>
      </c>
      <c r="M110" s="20" t="s">
        <v>252</v>
      </c>
      <c r="N110" s="20" t="s">
        <v>152</v>
      </c>
      <c r="O110" s="20" t="s">
        <v>152</v>
      </c>
      <c r="P110" s="20" t="s">
        <v>152</v>
      </c>
      <c r="Q110" s="20" t="s">
        <v>152</v>
      </c>
      <c r="R110" s="20" t="s">
        <v>264</v>
      </c>
      <c r="S110" s="20" t="s">
        <v>152</v>
      </c>
      <c r="T110" s="20" t="s">
        <v>152</v>
      </c>
      <c r="U110" s="20" t="s">
        <v>152</v>
      </c>
    </row>
    <row r="111" spans="1:21" ht="15" thickBot="1" x14ac:dyDescent="0.35">
      <c r="A111" s="19" t="s">
        <v>273</v>
      </c>
      <c r="B111" s="20" t="s">
        <v>152</v>
      </c>
      <c r="C111" s="20" t="s">
        <v>152</v>
      </c>
      <c r="D111" s="20" t="s">
        <v>152</v>
      </c>
      <c r="E111" s="20" t="s">
        <v>152</v>
      </c>
      <c r="F111" s="20" t="s">
        <v>262</v>
      </c>
      <c r="G111" s="20" t="s">
        <v>152</v>
      </c>
      <c r="H111" s="20" t="s">
        <v>152</v>
      </c>
      <c r="I111" s="20" t="s">
        <v>152</v>
      </c>
      <c r="J111" s="20" t="s">
        <v>152</v>
      </c>
      <c r="K111" s="20" t="s">
        <v>152</v>
      </c>
      <c r="L111" s="20" t="s">
        <v>152</v>
      </c>
      <c r="M111" s="20" t="s">
        <v>252</v>
      </c>
      <c r="N111" s="20" t="s">
        <v>152</v>
      </c>
      <c r="O111" s="20" t="s">
        <v>152</v>
      </c>
      <c r="P111" s="20" t="s">
        <v>152</v>
      </c>
      <c r="Q111" s="20" t="s">
        <v>152</v>
      </c>
      <c r="R111" s="20" t="s">
        <v>152</v>
      </c>
      <c r="S111" s="20" t="s">
        <v>152</v>
      </c>
      <c r="T111" s="20" t="s">
        <v>152</v>
      </c>
      <c r="U111" s="20" t="s">
        <v>152</v>
      </c>
    </row>
    <row r="112" spans="1:21" ht="15" thickBot="1" x14ac:dyDescent="0.35">
      <c r="A112" s="19" t="s">
        <v>274</v>
      </c>
      <c r="B112" s="20" t="s">
        <v>152</v>
      </c>
      <c r="C112" s="20" t="s">
        <v>152</v>
      </c>
      <c r="D112" s="20" t="s">
        <v>152</v>
      </c>
      <c r="E112" s="20" t="s">
        <v>152</v>
      </c>
      <c r="F112" s="20" t="s">
        <v>262</v>
      </c>
      <c r="G112" s="20" t="s">
        <v>152</v>
      </c>
      <c r="H112" s="20" t="s">
        <v>152</v>
      </c>
      <c r="I112" s="20" t="s">
        <v>152</v>
      </c>
      <c r="J112" s="20" t="s">
        <v>152</v>
      </c>
      <c r="K112" s="20" t="s">
        <v>152</v>
      </c>
      <c r="L112" s="20" t="s">
        <v>152</v>
      </c>
      <c r="M112" s="20" t="s">
        <v>152</v>
      </c>
      <c r="N112" s="20" t="s">
        <v>152</v>
      </c>
      <c r="O112" s="20" t="s">
        <v>152</v>
      </c>
      <c r="P112" s="20" t="s">
        <v>152</v>
      </c>
      <c r="Q112" s="20" t="s">
        <v>152</v>
      </c>
      <c r="R112" s="20" t="s">
        <v>152</v>
      </c>
      <c r="S112" s="20" t="s">
        <v>152</v>
      </c>
      <c r="T112" s="20" t="s">
        <v>152</v>
      </c>
      <c r="U112" s="20" t="s">
        <v>152</v>
      </c>
    </row>
    <row r="113" spans="1:23" ht="15" thickBot="1" x14ac:dyDescent="0.35">
      <c r="A113" s="19" t="s">
        <v>275</v>
      </c>
      <c r="B113" s="20" t="s">
        <v>152</v>
      </c>
      <c r="C113" s="20" t="s">
        <v>152</v>
      </c>
      <c r="D113" s="20" t="s">
        <v>152</v>
      </c>
      <c r="E113" s="20" t="s">
        <v>152</v>
      </c>
      <c r="F113" s="20" t="s">
        <v>262</v>
      </c>
      <c r="G113" s="20" t="s">
        <v>152</v>
      </c>
      <c r="H113" s="20" t="s">
        <v>152</v>
      </c>
      <c r="I113" s="20" t="s">
        <v>152</v>
      </c>
      <c r="J113" s="20" t="s">
        <v>152</v>
      </c>
      <c r="K113" s="20" t="s">
        <v>152</v>
      </c>
      <c r="L113" s="20" t="s">
        <v>152</v>
      </c>
      <c r="M113" s="20" t="s">
        <v>152</v>
      </c>
      <c r="N113" s="20" t="s">
        <v>152</v>
      </c>
      <c r="O113" s="20" t="s">
        <v>152</v>
      </c>
      <c r="P113" s="20" t="s">
        <v>152</v>
      </c>
      <c r="Q113" s="20" t="s">
        <v>152</v>
      </c>
      <c r="R113" s="20" t="s">
        <v>152</v>
      </c>
      <c r="S113" s="20" t="s">
        <v>152</v>
      </c>
      <c r="T113" s="20" t="s">
        <v>152</v>
      </c>
      <c r="U113" s="20" t="s">
        <v>152</v>
      </c>
    </row>
    <row r="114" spans="1:23" ht="15" thickBot="1" x14ac:dyDescent="0.35">
      <c r="A114" s="19" t="s">
        <v>276</v>
      </c>
      <c r="B114" s="20" t="s">
        <v>152</v>
      </c>
      <c r="C114" s="20" t="s">
        <v>152</v>
      </c>
      <c r="D114" s="20" t="s">
        <v>152</v>
      </c>
      <c r="E114" s="20" t="s">
        <v>152</v>
      </c>
      <c r="F114" s="20" t="s">
        <v>152</v>
      </c>
      <c r="G114" s="20" t="s">
        <v>152</v>
      </c>
      <c r="H114" s="20" t="s">
        <v>152</v>
      </c>
      <c r="I114" s="20" t="s">
        <v>152</v>
      </c>
      <c r="J114" s="20" t="s">
        <v>152</v>
      </c>
      <c r="K114" s="20" t="s">
        <v>152</v>
      </c>
      <c r="L114" s="20" t="s">
        <v>152</v>
      </c>
      <c r="M114" s="20" t="s">
        <v>152</v>
      </c>
      <c r="N114" s="20" t="s">
        <v>152</v>
      </c>
      <c r="O114" s="20" t="s">
        <v>152</v>
      </c>
      <c r="P114" s="20" t="s">
        <v>152</v>
      </c>
      <c r="Q114" s="20" t="s">
        <v>152</v>
      </c>
      <c r="R114" s="20" t="s">
        <v>152</v>
      </c>
      <c r="S114" s="20" t="s">
        <v>152</v>
      </c>
      <c r="T114" s="20" t="s">
        <v>152</v>
      </c>
      <c r="U114" s="20" t="s">
        <v>152</v>
      </c>
    </row>
    <row r="115" spans="1:23" ht="15" thickBot="1" x14ac:dyDescent="0.35">
      <c r="A115" s="19" t="s">
        <v>277</v>
      </c>
      <c r="B115" s="20" t="s">
        <v>152</v>
      </c>
      <c r="C115" s="20" t="s">
        <v>152</v>
      </c>
      <c r="D115" s="20" t="s">
        <v>152</v>
      </c>
      <c r="E115" s="20" t="s">
        <v>152</v>
      </c>
      <c r="F115" s="20" t="s">
        <v>152</v>
      </c>
      <c r="G115" s="20" t="s">
        <v>152</v>
      </c>
      <c r="H115" s="20" t="s">
        <v>152</v>
      </c>
      <c r="I115" s="20" t="s">
        <v>152</v>
      </c>
      <c r="J115" s="20" t="s">
        <v>152</v>
      </c>
      <c r="K115" s="20" t="s">
        <v>152</v>
      </c>
      <c r="L115" s="20" t="s">
        <v>152</v>
      </c>
      <c r="M115" s="20" t="s">
        <v>152</v>
      </c>
      <c r="N115" s="20" t="s">
        <v>152</v>
      </c>
      <c r="O115" s="20" t="s">
        <v>152</v>
      </c>
      <c r="P115" s="20" t="s">
        <v>152</v>
      </c>
      <c r="Q115" s="20" t="s">
        <v>152</v>
      </c>
      <c r="R115" s="20" t="s">
        <v>152</v>
      </c>
      <c r="S115" s="20" t="s">
        <v>152</v>
      </c>
      <c r="T115" s="20" t="s">
        <v>152</v>
      </c>
      <c r="U115" s="20" t="s">
        <v>152</v>
      </c>
    </row>
    <row r="116" spans="1:23" ht="15" thickBot="1" x14ac:dyDescent="0.35">
      <c r="A116" s="19" t="s">
        <v>278</v>
      </c>
      <c r="B116" s="20" t="s">
        <v>152</v>
      </c>
      <c r="C116" s="20" t="s">
        <v>152</v>
      </c>
      <c r="D116" s="20" t="s">
        <v>152</v>
      </c>
      <c r="E116" s="20" t="s">
        <v>152</v>
      </c>
      <c r="F116" s="20" t="s">
        <v>152</v>
      </c>
      <c r="G116" s="20" t="s">
        <v>152</v>
      </c>
      <c r="H116" s="20" t="s">
        <v>152</v>
      </c>
      <c r="I116" s="20" t="s">
        <v>152</v>
      </c>
      <c r="J116" s="20" t="s">
        <v>152</v>
      </c>
      <c r="K116" s="20" t="s">
        <v>152</v>
      </c>
      <c r="L116" s="20" t="s">
        <v>152</v>
      </c>
      <c r="M116" s="20" t="s">
        <v>152</v>
      </c>
      <c r="N116" s="20" t="s">
        <v>152</v>
      </c>
      <c r="O116" s="20" t="s">
        <v>152</v>
      </c>
      <c r="P116" s="20" t="s">
        <v>152</v>
      </c>
      <c r="Q116" s="20" t="s">
        <v>152</v>
      </c>
      <c r="R116" s="20" t="s">
        <v>152</v>
      </c>
      <c r="S116" s="20" t="s">
        <v>152</v>
      </c>
      <c r="T116" s="20" t="s">
        <v>152</v>
      </c>
      <c r="U116" s="20" t="s">
        <v>152</v>
      </c>
    </row>
    <row r="117" spans="1:23" ht="15" thickBot="1" x14ac:dyDescent="0.35">
      <c r="A117" s="19" t="s">
        <v>279</v>
      </c>
      <c r="B117" s="20" t="s">
        <v>152</v>
      </c>
      <c r="C117" s="20" t="s">
        <v>152</v>
      </c>
      <c r="D117" s="20" t="s">
        <v>152</v>
      </c>
      <c r="E117" s="20" t="s">
        <v>152</v>
      </c>
      <c r="F117" s="20" t="s">
        <v>152</v>
      </c>
      <c r="G117" s="20" t="s">
        <v>152</v>
      </c>
      <c r="H117" s="20" t="s">
        <v>152</v>
      </c>
      <c r="I117" s="20" t="s">
        <v>152</v>
      </c>
      <c r="J117" s="20" t="s">
        <v>152</v>
      </c>
      <c r="K117" s="20" t="s">
        <v>152</v>
      </c>
      <c r="L117" s="20" t="s">
        <v>152</v>
      </c>
      <c r="M117" s="20" t="s">
        <v>152</v>
      </c>
      <c r="N117" s="20" t="s">
        <v>152</v>
      </c>
      <c r="O117" s="20" t="s">
        <v>152</v>
      </c>
      <c r="P117" s="20" t="s">
        <v>152</v>
      </c>
      <c r="Q117" s="20" t="s">
        <v>152</v>
      </c>
      <c r="R117" s="20" t="s">
        <v>152</v>
      </c>
      <c r="S117" s="20" t="s">
        <v>152</v>
      </c>
      <c r="T117" s="20" t="s">
        <v>152</v>
      </c>
      <c r="U117" s="20" t="s">
        <v>152</v>
      </c>
    </row>
    <row r="118" spans="1:23" ht="15" thickBot="1" x14ac:dyDescent="0.35">
      <c r="A118" s="19" t="s">
        <v>280</v>
      </c>
      <c r="B118" s="20" t="s">
        <v>152</v>
      </c>
      <c r="C118" s="20" t="s">
        <v>152</v>
      </c>
      <c r="D118" s="20" t="s">
        <v>152</v>
      </c>
      <c r="E118" s="20" t="s">
        <v>152</v>
      </c>
      <c r="F118" s="20" t="s">
        <v>152</v>
      </c>
      <c r="G118" s="20" t="s">
        <v>152</v>
      </c>
      <c r="H118" s="20" t="s">
        <v>152</v>
      </c>
      <c r="I118" s="20" t="s">
        <v>152</v>
      </c>
      <c r="J118" s="20" t="s">
        <v>152</v>
      </c>
      <c r="K118" s="20" t="s">
        <v>152</v>
      </c>
      <c r="L118" s="20" t="s">
        <v>152</v>
      </c>
      <c r="M118" s="20" t="s">
        <v>152</v>
      </c>
      <c r="N118" s="20" t="s">
        <v>152</v>
      </c>
      <c r="O118" s="20" t="s">
        <v>152</v>
      </c>
      <c r="P118" s="20" t="s">
        <v>152</v>
      </c>
      <c r="Q118" s="20" t="s">
        <v>152</v>
      </c>
      <c r="R118" s="20" t="s">
        <v>152</v>
      </c>
      <c r="S118" s="20" t="s">
        <v>152</v>
      </c>
      <c r="T118" s="20" t="s">
        <v>152</v>
      </c>
      <c r="U118" s="20" t="s">
        <v>152</v>
      </c>
    </row>
    <row r="119" spans="1:23" ht="15" thickBot="1" x14ac:dyDescent="0.35">
      <c r="A119" s="19" t="s">
        <v>281</v>
      </c>
      <c r="B119" s="20" t="s">
        <v>152</v>
      </c>
      <c r="C119" s="20" t="s">
        <v>152</v>
      </c>
      <c r="D119" s="20" t="s">
        <v>152</v>
      </c>
      <c r="E119" s="20" t="s">
        <v>152</v>
      </c>
      <c r="F119" s="20" t="s">
        <v>152</v>
      </c>
      <c r="G119" s="20" t="s">
        <v>152</v>
      </c>
      <c r="H119" s="20" t="s">
        <v>152</v>
      </c>
      <c r="I119" s="20" t="s">
        <v>152</v>
      </c>
      <c r="J119" s="20" t="s">
        <v>152</v>
      </c>
      <c r="K119" s="20" t="s">
        <v>152</v>
      </c>
      <c r="L119" s="20" t="s">
        <v>152</v>
      </c>
      <c r="M119" s="20" t="s">
        <v>152</v>
      </c>
      <c r="N119" s="20" t="s">
        <v>152</v>
      </c>
      <c r="O119" s="20" t="s">
        <v>152</v>
      </c>
      <c r="P119" s="20" t="s">
        <v>152</v>
      </c>
      <c r="Q119" s="20" t="s">
        <v>152</v>
      </c>
      <c r="R119" s="20" t="s">
        <v>152</v>
      </c>
      <c r="S119" s="20" t="s">
        <v>152</v>
      </c>
      <c r="T119" s="20" t="s">
        <v>152</v>
      </c>
      <c r="U119" s="20" t="s">
        <v>152</v>
      </c>
    </row>
    <row r="120" spans="1:23" ht="18.600000000000001" thickBot="1" x14ac:dyDescent="0.35">
      <c r="A120" s="15"/>
    </row>
    <row r="121" spans="1:23" ht="15" thickBot="1" x14ac:dyDescent="0.35">
      <c r="A121" s="19" t="s">
        <v>282</v>
      </c>
      <c r="B121" s="19" t="s">
        <v>41</v>
      </c>
      <c r="C121" s="19" t="s">
        <v>42</v>
      </c>
      <c r="D121" s="19" t="s">
        <v>43</v>
      </c>
      <c r="E121" s="19" t="s">
        <v>44</v>
      </c>
      <c r="F121" s="19" t="s">
        <v>45</v>
      </c>
      <c r="G121" s="19" t="s">
        <v>46</v>
      </c>
      <c r="H121" s="19" t="s">
        <v>47</v>
      </c>
      <c r="I121" s="19" t="s">
        <v>48</v>
      </c>
      <c r="J121" s="19" t="s">
        <v>49</v>
      </c>
      <c r="K121" s="19" t="s">
        <v>50</v>
      </c>
      <c r="L121" s="19" t="s">
        <v>51</v>
      </c>
      <c r="M121" s="19" t="s">
        <v>52</v>
      </c>
      <c r="N121" s="19" t="s">
        <v>53</v>
      </c>
      <c r="O121" s="19" t="s">
        <v>54</v>
      </c>
      <c r="P121" s="19" t="s">
        <v>55</v>
      </c>
      <c r="Q121" s="19" t="s">
        <v>56</v>
      </c>
      <c r="R121" s="19" t="s">
        <v>57</v>
      </c>
      <c r="S121" s="19" t="s">
        <v>58</v>
      </c>
      <c r="T121" s="19" t="s">
        <v>59</v>
      </c>
      <c r="U121" s="19" t="s">
        <v>60</v>
      </c>
      <c r="W121" s="23" t="s">
        <v>307</v>
      </c>
    </row>
    <row r="122" spans="1:23" ht="15" thickBot="1" x14ac:dyDescent="0.35">
      <c r="A122" s="26">
        <v>1</v>
      </c>
      <c r="B122" s="20">
        <v>2339</v>
      </c>
      <c r="C122" s="20">
        <v>1593</v>
      </c>
      <c r="D122" s="20">
        <v>2164.5</v>
      </c>
      <c r="E122" s="20">
        <v>84</v>
      </c>
      <c r="F122" s="20">
        <v>11065.5</v>
      </c>
      <c r="G122" s="20">
        <v>18603</v>
      </c>
      <c r="H122" s="20">
        <v>445.5</v>
      </c>
      <c r="I122" s="20">
        <v>2677.5</v>
      </c>
      <c r="J122" s="20">
        <v>420</v>
      </c>
      <c r="K122" s="20">
        <v>4785.5</v>
      </c>
      <c r="L122" s="20">
        <v>3391</v>
      </c>
      <c r="M122" s="20">
        <v>1508</v>
      </c>
      <c r="N122" s="20">
        <v>971.5</v>
      </c>
      <c r="O122" s="20">
        <v>4033</v>
      </c>
      <c r="P122" s="20">
        <v>9151.5</v>
      </c>
      <c r="Q122" s="20">
        <v>2605</v>
      </c>
      <c r="R122" s="20">
        <v>17351.5</v>
      </c>
      <c r="S122" s="20">
        <v>906.5</v>
      </c>
      <c r="T122" s="20">
        <v>2732.5</v>
      </c>
      <c r="U122" s="20">
        <v>341.5</v>
      </c>
      <c r="W122" s="23" t="s">
        <v>308</v>
      </c>
    </row>
    <row r="123" spans="1:23" ht="15" thickBot="1" x14ac:dyDescent="0.35">
      <c r="A123" s="26">
        <v>2</v>
      </c>
      <c r="B123" s="20">
        <v>2339</v>
      </c>
      <c r="C123" s="20">
        <v>1271.5</v>
      </c>
      <c r="D123" s="20">
        <v>2114.5</v>
      </c>
      <c r="E123" s="20">
        <v>84</v>
      </c>
      <c r="F123" s="20">
        <v>10731</v>
      </c>
      <c r="G123" s="20">
        <v>18603</v>
      </c>
      <c r="H123" s="20">
        <v>252</v>
      </c>
      <c r="I123" s="20">
        <v>2677.5</v>
      </c>
      <c r="J123" s="20">
        <v>163.5</v>
      </c>
      <c r="K123" s="20">
        <v>4785.5</v>
      </c>
      <c r="L123" s="20">
        <v>3088</v>
      </c>
      <c r="M123" s="20">
        <v>943.5</v>
      </c>
      <c r="N123" s="20">
        <v>971.5</v>
      </c>
      <c r="O123" s="20">
        <v>4033</v>
      </c>
      <c r="P123" s="20">
        <v>8962.5</v>
      </c>
      <c r="Q123" s="20">
        <v>2605</v>
      </c>
      <c r="R123" s="20">
        <v>17351.5</v>
      </c>
      <c r="S123" s="20">
        <v>906.5</v>
      </c>
      <c r="T123" s="20">
        <v>2732.5</v>
      </c>
      <c r="U123" s="20">
        <v>341.5</v>
      </c>
    </row>
    <row r="124" spans="1:23" ht="15" thickBot="1" x14ac:dyDescent="0.35">
      <c r="A124" s="26">
        <v>3</v>
      </c>
      <c r="B124" s="20">
        <v>2339</v>
      </c>
      <c r="C124" s="20">
        <v>1260</v>
      </c>
      <c r="D124" s="20">
        <v>2114.5</v>
      </c>
      <c r="E124" s="20">
        <v>84</v>
      </c>
      <c r="F124" s="20">
        <v>10731</v>
      </c>
      <c r="G124" s="20">
        <v>18603</v>
      </c>
      <c r="H124" s="20">
        <v>252</v>
      </c>
      <c r="I124" s="20">
        <v>2677.5</v>
      </c>
      <c r="J124" s="20">
        <v>163.5</v>
      </c>
      <c r="K124" s="20">
        <v>4785.5</v>
      </c>
      <c r="L124" s="20">
        <v>3088</v>
      </c>
      <c r="M124" s="20">
        <v>943.5</v>
      </c>
      <c r="N124" s="20">
        <v>971.5</v>
      </c>
      <c r="O124" s="20">
        <v>3719.5</v>
      </c>
      <c r="P124" s="20">
        <v>8962.5</v>
      </c>
      <c r="Q124" s="20">
        <v>2605</v>
      </c>
      <c r="R124" s="20">
        <v>17351.5</v>
      </c>
      <c r="S124" s="20">
        <v>906.5</v>
      </c>
      <c r="T124" s="20">
        <v>2732.5</v>
      </c>
      <c r="U124" s="20">
        <v>341.5</v>
      </c>
    </row>
    <row r="125" spans="1:23" ht="15" thickBot="1" x14ac:dyDescent="0.35">
      <c r="A125" s="26">
        <v>4</v>
      </c>
      <c r="B125" s="20">
        <v>2339</v>
      </c>
      <c r="C125" s="20">
        <v>1260</v>
      </c>
      <c r="D125" s="20">
        <v>2114.5</v>
      </c>
      <c r="E125" s="20">
        <v>84</v>
      </c>
      <c r="F125" s="20">
        <v>10731</v>
      </c>
      <c r="G125" s="20">
        <v>18603</v>
      </c>
      <c r="H125" s="20">
        <v>0</v>
      </c>
      <c r="I125" s="20">
        <v>2134.5</v>
      </c>
      <c r="J125" s="20">
        <v>163.5</v>
      </c>
      <c r="K125" s="20">
        <v>4785.5</v>
      </c>
      <c r="L125" s="20">
        <v>3088</v>
      </c>
      <c r="M125" s="20">
        <v>943.5</v>
      </c>
      <c r="N125" s="20">
        <v>647.5</v>
      </c>
      <c r="O125" s="20">
        <v>3719.5</v>
      </c>
      <c r="P125" s="20">
        <v>8962.5</v>
      </c>
      <c r="Q125" s="20">
        <v>2605</v>
      </c>
      <c r="R125" s="20">
        <v>17351.5</v>
      </c>
      <c r="S125" s="20">
        <v>796</v>
      </c>
      <c r="T125" s="20">
        <v>2732.5</v>
      </c>
      <c r="U125" s="20">
        <v>341.5</v>
      </c>
    </row>
    <row r="126" spans="1:23" ht="15" thickBot="1" x14ac:dyDescent="0.35">
      <c r="A126" s="26">
        <v>5</v>
      </c>
      <c r="B126" s="20">
        <v>2339</v>
      </c>
      <c r="C126" s="20">
        <v>1260</v>
      </c>
      <c r="D126" s="20">
        <v>2114.5</v>
      </c>
      <c r="E126" s="20">
        <v>84</v>
      </c>
      <c r="F126" s="20">
        <v>10731</v>
      </c>
      <c r="G126" s="20">
        <v>18603</v>
      </c>
      <c r="H126" s="20">
        <v>0</v>
      </c>
      <c r="I126" s="20">
        <v>2134.5</v>
      </c>
      <c r="J126" s="20">
        <v>163.5</v>
      </c>
      <c r="K126" s="20">
        <v>4725</v>
      </c>
      <c r="L126" s="20">
        <v>3088</v>
      </c>
      <c r="M126" s="20">
        <v>943.5</v>
      </c>
      <c r="N126" s="20">
        <v>647.5</v>
      </c>
      <c r="O126" s="20">
        <v>3719.5</v>
      </c>
      <c r="P126" s="20">
        <v>8962.5</v>
      </c>
      <c r="Q126" s="20">
        <v>2605</v>
      </c>
      <c r="R126" s="20">
        <v>17263</v>
      </c>
      <c r="S126" s="20">
        <v>796</v>
      </c>
      <c r="T126" s="20">
        <v>2732.5</v>
      </c>
      <c r="U126" s="20">
        <v>341.5</v>
      </c>
    </row>
    <row r="127" spans="1:23" ht="15" thickBot="1" x14ac:dyDescent="0.35">
      <c r="A127" s="26">
        <v>6</v>
      </c>
      <c r="B127" s="20">
        <v>2339</v>
      </c>
      <c r="C127" s="20">
        <v>1260</v>
      </c>
      <c r="D127" s="20">
        <v>2114.5</v>
      </c>
      <c r="E127" s="20">
        <v>84</v>
      </c>
      <c r="F127" s="20">
        <v>10731</v>
      </c>
      <c r="G127" s="20">
        <v>18603</v>
      </c>
      <c r="H127" s="20">
        <v>0</v>
      </c>
      <c r="I127" s="20">
        <v>2134.5</v>
      </c>
      <c r="J127" s="20">
        <v>163.5</v>
      </c>
      <c r="K127" s="20">
        <v>4214</v>
      </c>
      <c r="L127" s="20">
        <v>2772</v>
      </c>
      <c r="M127" s="20">
        <v>943.5</v>
      </c>
      <c r="N127" s="20">
        <v>647.5</v>
      </c>
      <c r="O127" s="20">
        <v>3719.5</v>
      </c>
      <c r="P127" s="20">
        <v>8962.5</v>
      </c>
      <c r="Q127" s="20">
        <v>2605</v>
      </c>
      <c r="R127" s="20">
        <v>17263</v>
      </c>
      <c r="S127" s="20">
        <v>796</v>
      </c>
      <c r="T127" s="20">
        <v>2732.5</v>
      </c>
      <c r="U127" s="20">
        <v>341.5</v>
      </c>
    </row>
    <row r="128" spans="1:23" ht="15" thickBot="1" x14ac:dyDescent="0.35">
      <c r="A128" s="26">
        <v>7</v>
      </c>
      <c r="B128" s="20">
        <v>2339</v>
      </c>
      <c r="C128" s="20">
        <v>1260</v>
      </c>
      <c r="D128" s="20">
        <v>2114.5</v>
      </c>
      <c r="E128" s="20">
        <v>84</v>
      </c>
      <c r="F128" s="20">
        <v>10731</v>
      </c>
      <c r="G128" s="20">
        <v>18603</v>
      </c>
      <c r="H128" s="20">
        <v>0</v>
      </c>
      <c r="I128" s="20">
        <v>2134.5</v>
      </c>
      <c r="J128" s="20">
        <v>163.5</v>
      </c>
      <c r="K128" s="20">
        <v>4164</v>
      </c>
      <c r="L128" s="20">
        <v>2772</v>
      </c>
      <c r="M128" s="20">
        <v>943.5</v>
      </c>
      <c r="N128" s="20">
        <v>515</v>
      </c>
      <c r="O128" s="20">
        <v>3719.5</v>
      </c>
      <c r="P128" s="20">
        <v>8962.5</v>
      </c>
      <c r="Q128" s="20">
        <v>2605</v>
      </c>
      <c r="R128" s="20">
        <v>17162.5</v>
      </c>
      <c r="S128" s="20">
        <v>796</v>
      </c>
      <c r="T128" s="20">
        <v>2732.5</v>
      </c>
      <c r="U128" s="20">
        <v>341.5</v>
      </c>
    </row>
    <row r="129" spans="1:21" ht="15" thickBot="1" x14ac:dyDescent="0.35">
      <c r="A129" s="26">
        <v>8</v>
      </c>
      <c r="B129" s="20">
        <v>2339</v>
      </c>
      <c r="C129" s="20">
        <v>810.5</v>
      </c>
      <c r="D129" s="20">
        <v>1958.5</v>
      </c>
      <c r="E129" s="20">
        <v>84</v>
      </c>
      <c r="F129" s="20">
        <v>10731</v>
      </c>
      <c r="G129" s="20">
        <v>18603</v>
      </c>
      <c r="H129" s="20">
        <v>0</v>
      </c>
      <c r="I129" s="20">
        <v>2134.5</v>
      </c>
      <c r="J129" s="20">
        <v>163.5</v>
      </c>
      <c r="K129" s="20">
        <v>4115</v>
      </c>
      <c r="L129" s="20">
        <v>2772</v>
      </c>
      <c r="M129" s="20">
        <v>943.5</v>
      </c>
      <c r="N129" s="20">
        <v>515</v>
      </c>
      <c r="O129" s="20">
        <v>3701</v>
      </c>
      <c r="P129" s="20">
        <v>8962.5</v>
      </c>
      <c r="Q129" s="20">
        <v>2605</v>
      </c>
      <c r="R129" s="20">
        <v>17162.5</v>
      </c>
      <c r="S129" s="20">
        <v>796</v>
      </c>
      <c r="T129" s="20">
        <v>2732.5</v>
      </c>
      <c r="U129" s="20">
        <v>341.5</v>
      </c>
    </row>
    <row r="130" spans="1:21" ht="15" thickBot="1" x14ac:dyDescent="0.35">
      <c r="A130" s="26">
        <v>9</v>
      </c>
      <c r="B130" s="20">
        <v>1974</v>
      </c>
      <c r="C130" s="20">
        <v>810.5</v>
      </c>
      <c r="D130" s="20">
        <v>1958.5</v>
      </c>
      <c r="E130" s="20">
        <v>84</v>
      </c>
      <c r="F130" s="20">
        <v>10731</v>
      </c>
      <c r="G130" s="20">
        <v>18603</v>
      </c>
      <c r="H130" s="20">
        <v>0</v>
      </c>
      <c r="I130" s="20">
        <v>2134.5</v>
      </c>
      <c r="J130" s="20">
        <v>163.5</v>
      </c>
      <c r="K130" s="20">
        <v>4115</v>
      </c>
      <c r="L130" s="20">
        <v>2772</v>
      </c>
      <c r="M130" s="20">
        <v>943.5</v>
      </c>
      <c r="N130" s="20">
        <v>515</v>
      </c>
      <c r="O130" s="20">
        <v>3701</v>
      </c>
      <c r="P130" s="20">
        <v>8741.5</v>
      </c>
      <c r="Q130" s="20">
        <v>2605</v>
      </c>
      <c r="R130" s="20">
        <v>17162.5</v>
      </c>
      <c r="S130" s="20">
        <v>752.5</v>
      </c>
      <c r="T130" s="20">
        <v>2732.5</v>
      </c>
      <c r="U130" s="20">
        <v>341.5</v>
      </c>
    </row>
    <row r="131" spans="1:21" ht="15" thickBot="1" x14ac:dyDescent="0.35">
      <c r="A131" s="26">
        <v>10</v>
      </c>
      <c r="B131" s="20">
        <v>1974</v>
      </c>
      <c r="C131" s="20">
        <v>810.5</v>
      </c>
      <c r="D131" s="20">
        <v>1862</v>
      </c>
      <c r="E131" s="20">
        <v>84</v>
      </c>
      <c r="F131" s="20">
        <v>10731</v>
      </c>
      <c r="G131" s="20">
        <v>18603</v>
      </c>
      <c r="H131" s="20">
        <v>0</v>
      </c>
      <c r="I131" s="20">
        <v>2134.5</v>
      </c>
      <c r="J131" s="20">
        <v>163.5</v>
      </c>
      <c r="K131" s="20">
        <v>4068</v>
      </c>
      <c r="L131" s="20">
        <v>2324</v>
      </c>
      <c r="M131" s="20">
        <v>943</v>
      </c>
      <c r="N131" s="20">
        <v>515</v>
      </c>
      <c r="O131" s="20">
        <v>3701</v>
      </c>
      <c r="P131" s="20">
        <v>8741.5</v>
      </c>
      <c r="Q131" s="20">
        <v>2605</v>
      </c>
      <c r="R131" s="20">
        <v>17162.5</v>
      </c>
      <c r="S131" s="20">
        <v>752.5</v>
      </c>
      <c r="T131" s="20">
        <v>2732.5</v>
      </c>
      <c r="U131" s="20">
        <v>341.5</v>
      </c>
    </row>
    <row r="132" spans="1:21" ht="15" thickBot="1" x14ac:dyDescent="0.35">
      <c r="A132" s="26">
        <v>11</v>
      </c>
      <c r="B132" s="20">
        <v>1974</v>
      </c>
      <c r="C132" s="20">
        <v>779.5</v>
      </c>
      <c r="D132" s="20">
        <v>1681.5</v>
      </c>
      <c r="E132" s="20">
        <v>84</v>
      </c>
      <c r="F132" s="20">
        <v>10731</v>
      </c>
      <c r="G132" s="20">
        <v>18603</v>
      </c>
      <c r="H132" s="20">
        <v>0</v>
      </c>
      <c r="I132" s="20">
        <v>2134.5</v>
      </c>
      <c r="J132" s="20">
        <v>163.5</v>
      </c>
      <c r="K132" s="20">
        <v>3841.5</v>
      </c>
      <c r="L132" s="20">
        <v>2324</v>
      </c>
      <c r="M132" s="20">
        <v>943</v>
      </c>
      <c r="N132" s="20">
        <v>515</v>
      </c>
      <c r="O132" s="20">
        <v>3701</v>
      </c>
      <c r="P132" s="20">
        <v>8741.5</v>
      </c>
      <c r="Q132" s="20">
        <v>2605</v>
      </c>
      <c r="R132" s="20">
        <v>17162.5</v>
      </c>
      <c r="S132" s="20">
        <v>752.5</v>
      </c>
      <c r="T132" s="20">
        <v>2732.5</v>
      </c>
      <c r="U132" s="20">
        <v>341.5</v>
      </c>
    </row>
    <row r="133" spans="1:21" ht="15" thickBot="1" x14ac:dyDescent="0.35">
      <c r="A133" s="26">
        <v>12</v>
      </c>
      <c r="B133" s="20">
        <v>1974</v>
      </c>
      <c r="C133" s="20">
        <v>779.5</v>
      </c>
      <c r="D133" s="20">
        <v>1681.5</v>
      </c>
      <c r="E133" s="20">
        <v>84</v>
      </c>
      <c r="F133" s="20">
        <v>10731</v>
      </c>
      <c r="G133" s="20">
        <v>18603</v>
      </c>
      <c r="H133" s="20">
        <v>0</v>
      </c>
      <c r="I133" s="20">
        <v>2134.5</v>
      </c>
      <c r="J133" s="20">
        <v>160.5</v>
      </c>
      <c r="K133" s="20">
        <v>3841.5</v>
      </c>
      <c r="L133" s="20">
        <v>2324</v>
      </c>
      <c r="M133" s="20">
        <v>943</v>
      </c>
      <c r="N133" s="20">
        <v>515</v>
      </c>
      <c r="O133" s="20">
        <v>3701</v>
      </c>
      <c r="P133" s="20">
        <v>8741.5</v>
      </c>
      <c r="Q133" s="20">
        <v>2605</v>
      </c>
      <c r="R133" s="20">
        <v>17162.5</v>
      </c>
      <c r="S133" s="20">
        <v>673</v>
      </c>
      <c r="T133" s="20">
        <v>2732.5</v>
      </c>
      <c r="U133" s="20">
        <v>341.5</v>
      </c>
    </row>
    <row r="134" spans="1:21" ht="15" thickBot="1" x14ac:dyDescent="0.35">
      <c r="A134" s="26">
        <v>13</v>
      </c>
      <c r="B134" s="20">
        <v>1974</v>
      </c>
      <c r="C134" s="20">
        <v>779.5</v>
      </c>
      <c r="D134" s="20">
        <v>1681.5</v>
      </c>
      <c r="E134" s="20">
        <v>84</v>
      </c>
      <c r="F134" s="20">
        <v>10731</v>
      </c>
      <c r="G134" s="20">
        <v>18603</v>
      </c>
      <c r="H134" s="20">
        <v>0</v>
      </c>
      <c r="I134" s="20">
        <v>2096.5</v>
      </c>
      <c r="J134" s="20">
        <v>160.5</v>
      </c>
      <c r="K134" s="20">
        <v>3841.5</v>
      </c>
      <c r="L134" s="20">
        <v>2324</v>
      </c>
      <c r="M134" s="20">
        <v>943</v>
      </c>
      <c r="N134" s="20">
        <v>515</v>
      </c>
      <c r="O134" s="20">
        <v>3701</v>
      </c>
      <c r="P134" s="20">
        <v>8741.5</v>
      </c>
      <c r="Q134" s="20">
        <v>2605</v>
      </c>
      <c r="R134" s="20">
        <v>17162.5</v>
      </c>
      <c r="S134" s="20">
        <v>673</v>
      </c>
      <c r="T134" s="20">
        <v>2732.5</v>
      </c>
      <c r="U134" s="20">
        <v>341.5</v>
      </c>
    </row>
    <row r="135" spans="1:21" ht="15" thickBot="1" x14ac:dyDescent="0.35">
      <c r="A135" s="26">
        <v>14</v>
      </c>
      <c r="B135" s="20">
        <v>1974</v>
      </c>
      <c r="C135" s="20">
        <v>779.5</v>
      </c>
      <c r="D135" s="20">
        <v>1681.5</v>
      </c>
      <c r="E135" s="20">
        <v>84</v>
      </c>
      <c r="F135" s="20">
        <v>10731</v>
      </c>
      <c r="G135" s="20">
        <v>18603</v>
      </c>
      <c r="H135" s="20">
        <v>0</v>
      </c>
      <c r="I135" s="20">
        <v>2096.5</v>
      </c>
      <c r="J135" s="20">
        <v>160.5</v>
      </c>
      <c r="K135" s="20">
        <v>3668.5</v>
      </c>
      <c r="L135" s="20">
        <v>2324</v>
      </c>
      <c r="M135" s="20">
        <v>943</v>
      </c>
      <c r="N135" s="20">
        <v>515</v>
      </c>
      <c r="O135" s="20">
        <v>3701</v>
      </c>
      <c r="P135" s="20">
        <v>8289.5</v>
      </c>
      <c r="Q135" s="20">
        <v>1726.5</v>
      </c>
      <c r="R135" s="20">
        <v>17162.5</v>
      </c>
      <c r="S135" s="20">
        <v>673</v>
      </c>
      <c r="T135" s="20">
        <v>2732.5</v>
      </c>
      <c r="U135" s="20">
        <v>341.5</v>
      </c>
    </row>
    <row r="136" spans="1:21" ht="15" thickBot="1" x14ac:dyDescent="0.35">
      <c r="A136" s="26">
        <v>15</v>
      </c>
      <c r="B136" s="20">
        <v>1974</v>
      </c>
      <c r="C136" s="20">
        <v>779.5</v>
      </c>
      <c r="D136" s="20">
        <v>1681.5</v>
      </c>
      <c r="E136" s="20">
        <v>84</v>
      </c>
      <c r="F136" s="20">
        <v>9352</v>
      </c>
      <c r="G136" s="20">
        <v>18603</v>
      </c>
      <c r="H136" s="20">
        <v>0</v>
      </c>
      <c r="I136" s="20">
        <v>2096.5</v>
      </c>
      <c r="J136" s="20">
        <v>160.5</v>
      </c>
      <c r="K136" s="20">
        <v>3649.5</v>
      </c>
      <c r="L136" s="20">
        <v>2324</v>
      </c>
      <c r="M136" s="20">
        <v>943</v>
      </c>
      <c r="N136" s="20">
        <v>515</v>
      </c>
      <c r="O136" s="20">
        <v>3701</v>
      </c>
      <c r="P136" s="20">
        <v>8289.5</v>
      </c>
      <c r="Q136" s="20">
        <v>1726.5</v>
      </c>
      <c r="R136" s="20">
        <v>17162.5</v>
      </c>
      <c r="S136" s="20">
        <v>673</v>
      </c>
      <c r="T136" s="20">
        <v>2732.5</v>
      </c>
      <c r="U136" s="20">
        <v>341.5</v>
      </c>
    </row>
    <row r="137" spans="1:21" ht="15" thickBot="1" x14ac:dyDescent="0.35">
      <c r="A137" s="26">
        <v>16</v>
      </c>
      <c r="B137" s="20">
        <v>1974</v>
      </c>
      <c r="C137" s="20">
        <v>779.5</v>
      </c>
      <c r="D137" s="20">
        <v>1681.5</v>
      </c>
      <c r="E137" s="20">
        <v>84</v>
      </c>
      <c r="F137" s="20">
        <v>9352</v>
      </c>
      <c r="G137" s="20">
        <v>18603</v>
      </c>
      <c r="H137" s="20">
        <v>0</v>
      </c>
      <c r="I137" s="20">
        <v>2096.5</v>
      </c>
      <c r="J137" s="20">
        <v>160.5</v>
      </c>
      <c r="K137" s="20">
        <v>3649.5</v>
      </c>
      <c r="L137" s="20">
        <v>2324</v>
      </c>
      <c r="M137" s="20">
        <v>943</v>
      </c>
      <c r="N137" s="20">
        <v>515</v>
      </c>
      <c r="O137" s="20">
        <v>3701</v>
      </c>
      <c r="P137" s="20">
        <v>8289.5</v>
      </c>
      <c r="Q137" s="20">
        <v>1726.5</v>
      </c>
      <c r="R137" s="20">
        <v>17162.5</v>
      </c>
      <c r="S137" s="20">
        <v>673</v>
      </c>
      <c r="T137" s="20">
        <v>2732.5</v>
      </c>
      <c r="U137" s="20">
        <v>341.5</v>
      </c>
    </row>
    <row r="138" spans="1:21" ht="15" thickBot="1" x14ac:dyDescent="0.35">
      <c r="A138" s="26">
        <v>17</v>
      </c>
      <c r="B138" s="20">
        <v>1974</v>
      </c>
      <c r="C138" s="20">
        <v>779.5</v>
      </c>
      <c r="D138" s="20">
        <v>1567</v>
      </c>
      <c r="E138" s="20">
        <v>84</v>
      </c>
      <c r="F138" s="20">
        <v>9352</v>
      </c>
      <c r="G138" s="20">
        <v>18603</v>
      </c>
      <c r="H138" s="20">
        <v>0</v>
      </c>
      <c r="I138" s="20">
        <v>2096.5</v>
      </c>
      <c r="J138" s="20">
        <v>160.5</v>
      </c>
      <c r="K138" s="20">
        <v>3421</v>
      </c>
      <c r="L138" s="20">
        <v>2324</v>
      </c>
      <c r="M138" s="20">
        <v>943</v>
      </c>
      <c r="N138" s="20">
        <v>515</v>
      </c>
      <c r="O138" s="20">
        <v>3408</v>
      </c>
      <c r="P138" s="20">
        <v>8289.5</v>
      </c>
      <c r="Q138" s="20">
        <v>1193</v>
      </c>
      <c r="R138" s="20">
        <v>17162.5</v>
      </c>
      <c r="S138" s="20">
        <v>673</v>
      </c>
      <c r="T138" s="20">
        <v>2732.5</v>
      </c>
      <c r="U138" s="20">
        <v>341.5</v>
      </c>
    </row>
    <row r="139" spans="1:21" ht="15" thickBot="1" x14ac:dyDescent="0.35">
      <c r="A139" s="26">
        <v>18</v>
      </c>
      <c r="B139" s="20">
        <v>1974</v>
      </c>
      <c r="C139" s="20">
        <v>779.5</v>
      </c>
      <c r="D139" s="20">
        <v>1567</v>
      </c>
      <c r="E139" s="20">
        <v>84</v>
      </c>
      <c r="F139" s="20">
        <v>9352</v>
      </c>
      <c r="G139" s="20">
        <v>18603</v>
      </c>
      <c r="H139" s="20">
        <v>0</v>
      </c>
      <c r="I139" s="20">
        <v>2096.5</v>
      </c>
      <c r="J139" s="20">
        <v>160.5</v>
      </c>
      <c r="K139" s="20">
        <v>3421</v>
      </c>
      <c r="L139" s="20">
        <v>2324</v>
      </c>
      <c r="M139" s="20">
        <v>943</v>
      </c>
      <c r="N139" s="20">
        <v>515</v>
      </c>
      <c r="O139" s="20">
        <v>3408</v>
      </c>
      <c r="P139" s="20">
        <v>8289.5</v>
      </c>
      <c r="Q139" s="20">
        <v>996.5</v>
      </c>
      <c r="R139" s="20">
        <v>17162.5</v>
      </c>
      <c r="S139" s="20">
        <v>673</v>
      </c>
      <c r="T139" s="20">
        <v>2732.5</v>
      </c>
      <c r="U139" s="20">
        <v>341.5</v>
      </c>
    </row>
    <row r="140" spans="1:21" ht="15" thickBot="1" x14ac:dyDescent="0.35">
      <c r="A140" s="26">
        <v>19</v>
      </c>
      <c r="B140" s="20">
        <v>1974</v>
      </c>
      <c r="C140" s="20">
        <v>779.5</v>
      </c>
      <c r="D140" s="20">
        <v>1545.5</v>
      </c>
      <c r="E140" s="20">
        <v>0</v>
      </c>
      <c r="F140" s="20">
        <v>9352</v>
      </c>
      <c r="G140" s="20">
        <v>2550</v>
      </c>
      <c r="H140" s="20">
        <v>0</v>
      </c>
      <c r="I140" s="20">
        <v>2096.5</v>
      </c>
      <c r="J140" s="20">
        <v>160.5</v>
      </c>
      <c r="K140" s="20">
        <v>3421</v>
      </c>
      <c r="L140" s="20">
        <v>2324</v>
      </c>
      <c r="M140" s="20">
        <v>943</v>
      </c>
      <c r="N140" s="20">
        <v>515</v>
      </c>
      <c r="O140" s="20">
        <v>3408</v>
      </c>
      <c r="P140" s="20">
        <v>8289.5</v>
      </c>
      <c r="Q140" s="20">
        <v>967.5</v>
      </c>
      <c r="R140" s="20">
        <v>17162.5</v>
      </c>
      <c r="S140" s="20">
        <v>673</v>
      </c>
      <c r="T140" s="20">
        <v>2732.5</v>
      </c>
      <c r="U140" s="20">
        <v>341.5</v>
      </c>
    </row>
    <row r="141" spans="1:21" ht="15" thickBot="1" x14ac:dyDescent="0.35">
      <c r="A141" s="26">
        <v>20</v>
      </c>
      <c r="B141" s="20">
        <v>1974</v>
      </c>
      <c r="C141" s="20">
        <v>729.5</v>
      </c>
      <c r="D141" s="20">
        <v>1545.5</v>
      </c>
      <c r="E141" s="20">
        <v>0</v>
      </c>
      <c r="F141" s="20">
        <v>9352</v>
      </c>
      <c r="G141" s="20">
        <v>2550</v>
      </c>
      <c r="H141" s="20">
        <v>0</v>
      </c>
      <c r="I141" s="20">
        <v>2096.5</v>
      </c>
      <c r="J141" s="20">
        <v>160.5</v>
      </c>
      <c r="K141" s="20">
        <v>3421</v>
      </c>
      <c r="L141" s="20">
        <v>2324</v>
      </c>
      <c r="M141" s="20">
        <v>943</v>
      </c>
      <c r="N141" s="20">
        <v>515</v>
      </c>
      <c r="O141" s="20">
        <v>3408</v>
      </c>
      <c r="P141" s="20">
        <v>4857.5</v>
      </c>
      <c r="Q141" s="20">
        <v>967.5</v>
      </c>
      <c r="R141" s="20">
        <v>17162.5</v>
      </c>
      <c r="S141" s="20">
        <v>673</v>
      </c>
      <c r="T141" s="20">
        <v>2732.5</v>
      </c>
      <c r="U141" s="20">
        <v>341.5</v>
      </c>
    </row>
    <row r="142" spans="1:21" ht="15" thickBot="1" x14ac:dyDescent="0.35">
      <c r="A142" s="26">
        <v>21</v>
      </c>
      <c r="B142" s="20">
        <v>1974</v>
      </c>
      <c r="C142" s="20">
        <v>729.5</v>
      </c>
      <c r="D142" s="20">
        <v>1545.5</v>
      </c>
      <c r="E142" s="20">
        <v>0</v>
      </c>
      <c r="F142" s="20">
        <v>9352</v>
      </c>
      <c r="G142" s="20">
        <v>2550</v>
      </c>
      <c r="H142" s="20">
        <v>0</v>
      </c>
      <c r="I142" s="20">
        <v>2096.5</v>
      </c>
      <c r="J142" s="20">
        <v>160.5</v>
      </c>
      <c r="K142" s="20">
        <v>3421</v>
      </c>
      <c r="L142" s="20">
        <v>2324</v>
      </c>
      <c r="M142" s="20">
        <v>943</v>
      </c>
      <c r="N142" s="20">
        <v>515</v>
      </c>
      <c r="O142" s="20">
        <v>2526.5</v>
      </c>
      <c r="P142" s="20">
        <v>4857.5</v>
      </c>
      <c r="Q142" s="20">
        <v>967.5</v>
      </c>
      <c r="R142" s="20">
        <v>17162.5</v>
      </c>
      <c r="S142" s="20">
        <v>673</v>
      </c>
      <c r="T142" s="20">
        <v>2732.5</v>
      </c>
      <c r="U142" s="20">
        <v>341.5</v>
      </c>
    </row>
    <row r="143" spans="1:21" ht="15" thickBot="1" x14ac:dyDescent="0.35">
      <c r="A143" s="26">
        <v>22</v>
      </c>
      <c r="B143" s="20">
        <v>1974</v>
      </c>
      <c r="C143" s="20">
        <v>729.5</v>
      </c>
      <c r="D143" s="20">
        <v>1545.5</v>
      </c>
      <c r="E143" s="20">
        <v>0</v>
      </c>
      <c r="F143" s="20">
        <v>9352</v>
      </c>
      <c r="G143" s="20">
        <v>2297.5</v>
      </c>
      <c r="H143" s="20">
        <v>0</v>
      </c>
      <c r="I143" s="20">
        <v>2096.5</v>
      </c>
      <c r="J143" s="20">
        <v>160.5</v>
      </c>
      <c r="K143" s="20">
        <v>3421</v>
      </c>
      <c r="L143" s="20">
        <v>1908</v>
      </c>
      <c r="M143" s="20">
        <v>943</v>
      </c>
      <c r="N143" s="20">
        <v>0</v>
      </c>
      <c r="O143" s="20">
        <v>2526.5</v>
      </c>
      <c r="P143" s="20">
        <v>4857.5</v>
      </c>
      <c r="Q143" s="20">
        <v>967.5</v>
      </c>
      <c r="R143" s="20">
        <v>17162.5</v>
      </c>
      <c r="S143" s="20">
        <v>673</v>
      </c>
      <c r="T143" s="20">
        <v>2650.5</v>
      </c>
      <c r="U143" s="20">
        <v>341.5</v>
      </c>
    </row>
    <row r="144" spans="1:21" ht="15" thickBot="1" x14ac:dyDescent="0.35">
      <c r="A144" s="26">
        <v>23</v>
      </c>
      <c r="B144" s="20">
        <v>1974</v>
      </c>
      <c r="C144" s="20">
        <v>729.5</v>
      </c>
      <c r="D144" s="20">
        <v>1545.5</v>
      </c>
      <c r="E144" s="20">
        <v>0</v>
      </c>
      <c r="F144" s="20">
        <v>9352</v>
      </c>
      <c r="G144" s="20">
        <v>2297.5</v>
      </c>
      <c r="H144" s="20">
        <v>0</v>
      </c>
      <c r="I144" s="20">
        <v>2096.5</v>
      </c>
      <c r="J144" s="20">
        <v>160.5</v>
      </c>
      <c r="K144" s="20">
        <v>3421</v>
      </c>
      <c r="L144" s="20">
        <v>1908</v>
      </c>
      <c r="M144" s="20">
        <v>943</v>
      </c>
      <c r="N144" s="20">
        <v>0</v>
      </c>
      <c r="O144" s="20">
        <v>2526.5</v>
      </c>
      <c r="P144" s="20">
        <v>1503.5</v>
      </c>
      <c r="Q144" s="20">
        <v>718.5</v>
      </c>
      <c r="R144" s="20">
        <v>17162.5</v>
      </c>
      <c r="S144" s="20">
        <v>673</v>
      </c>
      <c r="T144" s="20">
        <v>2650.5</v>
      </c>
      <c r="U144" s="20">
        <v>341.5</v>
      </c>
    </row>
    <row r="145" spans="1:21" ht="15" thickBot="1" x14ac:dyDescent="0.35">
      <c r="A145" s="26">
        <v>24</v>
      </c>
      <c r="B145" s="20">
        <v>899</v>
      </c>
      <c r="C145" s="20">
        <v>0</v>
      </c>
      <c r="D145" s="20">
        <v>1545.5</v>
      </c>
      <c r="E145" s="20">
        <v>0</v>
      </c>
      <c r="F145" s="20">
        <v>9010.5</v>
      </c>
      <c r="G145" s="20">
        <v>2297.5</v>
      </c>
      <c r="H145" s="20">
        <v>0</v>
      </c>
      <c r="I145" s="20">
        <v>2096.5</v>
      </c>
      <c r="J145" s="20">
        <v>160.5</v>
      </c>
      <c r="K145" s="20">
        <v>729.5</v>
      </c>
      <c r="L145" s="20">
        <v>1437.5</v>
      </c>
      <c r="M145" s="20">
        <v>943</v>
      </c>
      <c r="N145" s="20">
        <v>0</v>
      </c>
      <c r="O145" s="20">
        <v>2526.5</v>
      </c>
      <c r="P145" s="20">
        <v>1503.5</v>
      </c>
      <c r="Q145" s="20">
        <v>718.5</v>
      </c>
      <c r="R145" s="20">
        <v>17162.5</v>
      </c>
      <c r="S145" s="20">
        <v>673</v>
      </c>
      <c r="T145" s="20">
        <v>2650.5</v>
      </c>
      <c r="U145" s="20">
        <v>280.5</v>
      </c>
    </row>
    <row r="146" spans="1:21" ht="15" thickBot="1" x14ac:dyDescent="0.35">
      <c r="A146" s="26">
        <v>25</v>
      </c>
      <c r="B146" s="20">
        <v>899</v>
      </c>
      <c r="C146" s="20">
        <v>0</v>
      </c>
      <c r="D146" s="20">
        <v>1545.5</v>
      </c>
      <c r="E146" s="20">
        <v>0</v>
      </c>
      <c r="F146" s="20">
        <v>9010.5</v>
      </c>
      <c r="G146" s="20">
        <v>2297.5</v>
      </c>
      <c r="H146" s="20">
        <v>0</v>
      </c>
      <c r="I146" s="20">
        <v>2096.5</v>
      </c>
      <c r="J146" s="20">
        <v>160.5</v>
      </c>
      <c r="K146" s="20">
        <v>729.5</v>
      </c>
      <c r="L146" s="20">
        <v>1437.5</v>
      </c>
      <c r="M146" s="20">
        <v>943</v>
      </c>
      <c r="N146" s="20">
        <v>0</v>
      </c>
      <c r="O146" s="20">
        <v>2526.5</v>
      </c>
      <c r="P146" s="20">
        <v>1503.5</v>
      </c>
      <c r="Q146" s="20">
        <v>718.5</v>
      </c>
      <c r="R146" s="20">
        <v>17162.5</v>
      </c>
      <c r="S146" s="20">
        <v>673</v>
      </c>
      <c r="T146" s="20">
        <v>2650.5</v>
      </c>
      <c r="U146" s="20">
        <v>280.5</v>
      </c>
    </row>
    <row r="147" spans="1:21" ht="15" thickBot="1" x14ac:dyDescent="0.35">
      <c r="A147" s="26">
        <v>26</v>
      </c>
      <c r="B147" s="20">
        <v>899</v>
      </c>
      <c r="C147" s="20">
        <v>0</v>
      </c>
      <c r="D147" s="20">
        <v>1545.5</v>
      </c>
      <c r="E147" s="20">
        <v>0</v>
      </c>
      <c r="F147" s="20">
        <v>9010.5</v>
      </c>
      <c r="G147" s="20">
        <v>1741</v>
      </c>
      <c r="H147" s="20">
        <v>0</v>
      </c>
      <c r="I147" s="20">
        <v>2096.5</v>
      </c>
      <c r="J147" s="20">
        <v>160.5</v>
      </c>
      <c r="K147" s="20">
        <v>729.5</v>
      </c>
      <c r="L147" s="20">
        <v>1437.5</v>
      </c>
      <c r="M147" s="20">
        <v>943</v>
      </c>
      <c r="N147" s="20">
        <v>0</v>
      </c>
      <c r="O147" s="20">
        <v>2526.5</v>
      </c>
      <c r="P147" s="20">
        <v>1503.5</v>
      </c>
      <c r="Q147" s="20">
        <v>718.5</v>
      </c>
      <c r="R147" s="20">
        <v>16824.5</v>
      </c>
      <c r="S147" s="20">
        <v>0</v>
      </c>
      <c r="T147" s="20">
        <v>2650.5</v>
      </c>
      <c r="U147" s="20">
        <v>280.5</v>
      </c>
    </row>
    <row r="148" spans="1:21" ht="15" thickBot="1" x14ac:dyDescent="0.35">
      <c r="A148" s="26">
        <v>27</v>
      </c>
      <c r="B148" s="20">
        <v>899</v>
      </c>
      <c r="C148" s="20">
        <v>0</v>
      </c>
      <c r="D148" s="20">
        <v>1545.5</v>
      </c>
      <c r="E148" s="20">
        <v>0</v>
      </c>
      <c r="F148" s="20">
        <v>9010.5</v>
      </c>
      <c r="G148" s="20">
        <v>1524</v>
      </c>
      <c r="H148" s="20">
        <v>0</v>
      </c>
      <c r="I148" s="20">
        <v>0</v>
      </c>
      <c r="J148" s="20">
        <v>160.5</v>
      </c>
      <c r="K148" s="20">
        <v>729.5</v>
      </c>
      <c r="L148" s="20">
        <v>1437.5</v>
      </c>
      <c r="M148" s="20">
        <v>943</v>
      </c>
      <c r="N148" s="20">
        <v>0</v>
      </c>
      <c r="O148" s="20">
        <v>2526.5</v>
      </c>
      <c r="P148" s="20">
        <v>1503.5</v>
      </c>
      <c r="Q148" s="20">
        <v>718.5</v>
      </c>
      <c r="R148" s="20">
        <v>16539.5</v>
      </c>
      <c r="S148" s="20">
        <v>0</v>
      </c>
      <c r="T148" s="20">
        <v>1836</v>
      </c>
      <c r="U148" s="20">
        <v>280.5</v>
      </c>
    </row>
    <row r="149" spans="1:21" ht="15" thickBot="1" x14ac:dyDescent="0.35">
      <c r="A149" s="26">
        <v>28</v>
      </c>
      <c r="B149" s="20">
        <v>0</v>
      </c>
      <c r="C149" s="20">
        <v>0</v>
      </c>
      <c r="D149" s="20">
        <v>1545.5</v>
      </c>
      <c r="E149" s="20">
        <v>0</v>
      </c>
      <c r="F149" s="20">
        <v>9010.5</v>
      </c>
      <c r="G149" s="20">
        <v>1524</v>
      </c>
      <c r="H149" s="20">
        <v>0</v>
      </c>
      <c r="I149" s="20">
        <v>0</v>
      </c>
      <c r="J149" s="20">
        <v>160.5</v>
      </c>
      <c r="K149" s="20">
        <v>729.5</v>
      </c>
      <c r="L149" s="20">
        <v>1437.5</v>
      </c>
      <c r="M149" s="20">
        <v>943</v>
      </c>
      <c r="N149" s="20">
        <v>0</v>
      </c>
      <c r="O149" s="20">
        <v>2526.5</v>
      </c>
      <c r="P149" s="20">
        <v>1503.5</v>
      </c>
      <c r="Q149" s="20">
        <v>718.5</v>
      </c>
      <c r="R149" s="20">
        <v>16539.5</v>
      </c>
      <c r="S149" s="20">
        <v>0</v>
      </c>
      <c r="T149" s="20">
        <v>1836</v>
      </c>
      <c r="U149" s="20">
        <v>280.5</v>
      </c>
    </row>
    <row r="150" spans="1:21" ht="15" thickBot="1" x14ac:dyDescent="0.35">
      <c r="A150" s="26">
        <v>29</v>
      </c>
      <c r="B150" s="20">
        <v>0</v>
      </c>
      <c r="C150" s="20">
        <v>0</v>
      </c>
      <c r="D150" s="20">
        <v>1545.5</v>
      </c>
      <c r="E150" s="20">
        <v>0</v>
      </c>
      <c r="F150" s="20">
        <v>9010.5</v>
      </c>
      <c r="G150" s="20">
        <v>1524</v>
      </c>
      <c r="H150" s="20">
        <v>0</v>
      </c>
      <c r="I150" s="20">
        <v>0</v>
      </c>
      <c r="J150" s="20">
        <v>160.5</v>
      </c>
      <c r="K150" s="20">
        <v>0</v>
      </c>
      <c r="L150" s="20">
        <v>1437.5</v>
      </c>
      <c r="M150" s="20">
        <v>943</v>
      </c>
      <c r="N150" s="20">
        <v>0</v>
      </c>
      <c r="O150" s="20">
        <v>1659.5</v>
      </c>
      <c r="P150" s="20">
        <v>1503.5</v>
      </c>
      <c r="Q150" s="20">
        <v>0</v>
      </c>
      <c r="R150" s="20">
        <v>16539.5</v>
      </c>
      <c r="S150" s="20">
        <v>0</v>
      </c>
      <c r="T150" s="20">
        <v>1836</v>
      </c>
      <c r="U150" s="20">
        <v>280.5</v>
      </c>
    </row>
    <row r="151" spans="1:21" ht="15" thickBot="1" x14ac:dyDescent="0.35">
      <c r="A151" s="26">
        <v>30</v>
      </c>
      <c r="B151" s="20">
        <v>0</v>
      </c>
      <c r="C151" s="20">
        <v>0</v>
      </c>
      <c r="D151" s="20">
        <v>1353.5</v>
      </c>
      <c r="E151" s="20">
        <v>0</v>
      </c>
      <c r="F151" s="20">
        <v>8250</v>
      </c>
      <c r="G151" s="20">
        <v>1524</v>
      </c>
      <c r="H151" s="20">
        <v>0</v>
      </c>
      <c r="I151" s="20">
        <v>0</v>
      </c>
      <c r="J151" s="20">
        <v>160.5</v>
      </c>
      <c r="K151" s="20">
        <v>0</v>
      </c>
      <c r="L151" s="20">
        <v>1437.5</v>
      </c>
      <c r="M151" s="20">
        <v>943</v>
      </c>
      <c r="N151" s="20">
        <v>0</v>
      </c>
      <c r="O151" s="20">
        <v>1659.5</v>
      </c>
      <c r="P151" s="20">
        <v>1503.5</v>
      </c>
      <c r="Q151" s="20">
        <v>0</v>
      </c>
      <c r="R151" s="20">
        <v>16539.5</v>
      </c>
      <c r="S151" s="20">
        <v>0</v>
      </c>
      <c r="T151" s="20">
        <v>1836</v>
      </c>
      <c r="U151" s="20">
        <v>158</v>
      </c>
    </row>
    <row r="152" spans="1:21" ht="15" thickBot="1" x14ac:dyDescent="0.35">
      <c r="A152" s="26">
        <v>31</v>
      </c>
      <c r="B152" s="20">
        <v>0</v>
      </c>
      <c r="C152" s="20">
        <v>0</v>
      </c>
      <c r="D152" s="20">
        <v>271</v>
      </c>
      <c r="E152" s="20">
        <v>0</v>
      </c>
      <c r="F152" s="20">
        <v>8250</v>
      </c>
      <c r="G152" s="20">
        <v>1524</v>
      </c>
      <c r="H152" s="20">
        <v>0</v>
      </c>
      <c r="I152" s="20">
        <v>0</v>
      </c>
      <c r="J152" s="20">
        <v>160.5</v>
      </c>
      <c r="K152" s="20">
        <v>0</v>
      </c>
      <c r="L152" s="20">
        <v>1437.5</v>
      </c>
      <c r="M152" s="20">
        <v>943</v>
      </c>
      <c r="N152" s="20">
        <v>0</v>
      </c>
      <c r="O152" s="20">
        <v>1659.5</v>
      </c>
      <c r="P152" s="20">
        <v>1503.5</v>
      </c>
      <c r="Q152" s="20">
        <v>0</v>
      </c>
      <c r="R152" s="20">
        <v>16539.5</v>
      </c>
      <c r="S152" s="20">
        <v>0</v>
      </c>
      <c r="T152" s="20">
        <v>1836</v>
      </c>
      <c r="U152" s="20">
        <v>158</v>
      </c>
    </row>
    <row r="153" spans="1:21" ht="15" thickBot="1" x14ac:dyDescent="0.35">
      <c r="A153" s="26">
        <v>32</v>
      </c>
      <c r="B153" s="20">
        <v>0</v>
      </c>
      <c r="C153" s="20">
        <v>0</v>
      </c>
      <c r="D153" s="20">
        <v>271</v>
      </c>
      <c r="E153" s="20">
        <v>0</v>
      </c>
      <c r="F153" s="20">
        <v>8250</v>
      </c>
      <c r="G153" s="20">
        <v>1524</v>
      </c>
      <c r="H153" s="20">
        <v>0</v>
      </c>
      <c r="I153" s="20">
        <v>0</v>
      </c>
      <c r="J153" s="20">
        <v>160.5</v>
      </c>
      <c r="K153" s="20">
        <v>0</v>
      </c>
      <c r="L153" s="20">
        <v>1437.5</v>
      </c>
      <c r="M153" s="20">
        <v>943</v>
      </c>
      <c r="N153" s="20">
        <v>0</v>
      </c>
      <c r="O153" s="20">
        <v>1659.5</v>
      </c>
      <c r="P153" s="20">
        <v>1503.5</v>
      </c>
      <c r="Q153" s="20">
        <v>0</v>
      </c>
      <c r="R153" s="20">
        <v>16141.5</v>
      </c>
      <c r="S153" s="20">
        <v>0</v>
      </c>
      <c r="T153" s="20">
        <v>1836</v>
      </c>
      <c r="U153" s="20">
        <v>0</v>
      </c>
    </row>
    <row r="154" spans="1:21" ht="15" thickBot="1" x14ac:dyDescent="0.35">
      <c r="A154" s="26">
        <v>33</v>
      </c>
      <c r="B154" s="20">
        <v>0</v>
      </c>
      <c r="C154" s="20">
        <v>0</v>
      </c>
      <c r="D154" s="20">
        <v>271</v>
      </c>
      <c r="E154" s="20">
        <v>0</v>
      </c>
      <c r="F154" s="20">
        <v>8250</v>
      </c>
      <c r="G154" s="20">
        <v>1486.5</v>
      </c>
      <c r="H154" s="20">
        <v>0</v>
      </c>
      <c r="I154" s="20">
        <v>0</v>
      </c>
      <c r="J154" s="20">
        <v>160.5</v>
      </c>
      <c r="K154" s="20">
        <v>0</v>
      </c>
      <c r="L154" s="20">
        <v>1437.5</v>
      </c>
      <c r="M154" s="20">
        <v>943</v>
      </c>
      <c r="N154" s="20">
        <v>0</v>
      </c>
      <c r="O154" s="20">
        <v>1659.5</v>
      </c>
      <c r="P154" s="20">
        <v>1503.5</v>
      </c>
      <c r="Q154" s="20">
        <v>0</v>
      </c>
      <c r="R154" s="20">
        <v>16141.5</v>
      </c>
      <c r="S154" s="20">
        <v>0</v>
      </c>
      <c r="T154" s="20">
        <v>0</v>
      </c>
      <c r="U154" s="20">
        <v>0</v>
      </c>
    </row>
    <row r="155" spans="1:21" ht="15" thickBot="1" x14ac:dyDescent="0.35">
      <c r="A155" s="26">
        <v>34</v>
      </c>
      <c r="B155" s="20">
        <v>0</v>
      </c>
      <c r="C155" s="20">
        <v>0</v>
      </c>
      <c r="D155" s="20">
        <v>271</v>
      </c>
      <c r="E155" s="20">
        <v>0</v>
      </c>
      <c r="F155" s="20">
        <v>8250</v>
      </c>
      <c r="G155" s="20">
        <v>1486.5</v>
      </c>
      <c r="H155" s="20">
        <v>0</v>
      </c>
      <c r="I155" s="20">
        <v>0</v>
      </c>
      <c r="J155" s="20">
        <v>160.5</v>
      </c>
      <c r="K155" s="20">
        <v>0</v>
      </c>
      <c r="L155" s="20">
        <v>1437.5</v>
      </c>
      <c r="M155" s="20">
        <v>810</v>
      </c>
      <c r="N155" s="20">
        <v>0</v>
      </c>
      <c r="O155" s="20">
        <v>1659.5</v>
      </c>
      <c r="P155" s="20">
        <v>1503.5</v>
      </c>
      <c r="Q155" s="20">
        <v>0</v>
      </c>
      <c r="R155" s="20">
        <v>16004</v>
      </c>
      <c r="S155" s="20">
        <v>0</v>
      </c>
      <c r="T155" s="20">
        <v>0</v>
      </c>
      <c r="U155" s="20">
        <v>0</v>
      </c>
    </row>
    <row r="156" spans="1:21" ht="15" thickBot="1" x14ac:dyDescent="0.35">
      <c r="A156" s="26">
        <v>35</v>
      </c>
      <c r="B156" s="20">
        <v>0</v>
      </c>
      <c r="C156" s="20">
        <v>0</v>
      </c>
      <c r="D156" s="20">
        <v>271</v>
      </c>
      <c r="E156" s="20">
        <v>0</v>
      </c>
      <c r="F156" s="20">
        <v>3192</v>
      </c>
      <c r="G156" s="20">
        <v>1486.5</v>
      </c>
      <c r="H156" s="20">
        <v>0</v>
      </c>
      <c r="I156" s="20">
        <v>0</v>
      </c>
      <c r="J156" s="20">
        <v>160.5</v>
      </c>
      <c r="K156" s="20">
        <v>0</v>
      </c>
      <c r="L156" s="20">
        <v>1437.5</v>
      </c>
      <c r="M156" s="20">
        <v>233.5</v>
      </c>
      <c r="N156" s="20">
        <v>0</v>
      </c>
      <c r="O156" s="20">
        <v>1659.5</v>
      </c>
      <c r="P156" s="20">
        <v>1503.5</v>
      </c>
      <c r="Q156" s="20">
        <v>0</v>
      </c>
      <c r="R156" s="20">
        <v>16004</v>
      </c>
      <c r="S156" s="20">
        <v>0</v>
      </c>
      <c r="T156" s="20">
        <v>0</v>
      </c>
      <c r="U156" s="20">
        <v>0</v>
      </c>
    </row>
    <row r="157" spans="1:21" ht="15" thickBot="1" x14ac:dyDescent="0.35">
      <c r="A157" s="26">
        <v>36</v>
      </c>
      <c r="B157" s="20">
        <v>0</v>
      </c>
      <c r="C157" s="20">
        <v>0</v>
      </c>
      <c r="D157" s="20">
        <v>271</v>
      </c>
      <c r="E157" s="20">
        <v>0</v>
      </c>
      <c r="F157" s="20">
        <v>3192</v>
      </c>
      <c r="G157" s="20">
        <v>1486.5</v>
      </c>
      <c r="H157" s="20">
        <v>0</v>
      </c>
      <c r="I157" s="20">
        <v>0</v>
      </c>
      <c r="J157" s="20">
        <v>160.5</v>
      </c>
      <c r="K157" s="20">
        <v>0</v>
      </c>
      <c r="L157" s="20">
        <v>1437.5</v>
      </c>
      <c r="M157" s="20">
        <v>233.5</v>
      </c>
      <c r="N157" s="20">
        <v>0</v>
      </c>
      <c r="O157" s="20">
        <v>1659.5</v>
      </c>
      <c r="P157" s="20">
        <v>1503.5</v>
      </c>
      <c r="Q157" s="20">
        <v>0</v>
      </c>
      <c r="R157" s="20">
        <v>16004</v>
      </c>
      <c r="S157" s="20">
        <v>0</v>
      </c>
      <c r="T157" s="20">
        <v>0</v>
      </c>
      <c r="U157" s="20">
        <v>0</v>
      </c>
    </row>
    <row r="158" spans="1:21" ht="15" thickBot="1" x14ac:dyDescent="0.35">
      <c r="A158" s="26">
        <v>37</v>
      </c>
      <c r="B158" s="20">
        <v>0</v>
      </c>
      <c r="C158" s="20">
        <v>0</v>
      </c>
      <c r="D158" s="20">
        <v>271</v>
      </c>
      <c r="E158" s="20">
        <v>0</v>
      </c>
      <c r="F158" s="20">
        <v>3192</v>
      </c>
      <c r="G158" s="20">
        <v>1486.5</v>
      </c>
      <c r="H158" s="20">
        <v>0</v>
      </c>
      <c r="I158" s="20">
        <v>0</v>
      </c>
      <c r="J158" s="20">
        <v>0</v>
      </c>
      <c r="K158" s="20">
        <v>0</v>
      </c>
      <c r="L158" s="20">
        <v>1437.5</v>
      </c>
      <c r="M158" s="20">
        <v>233.5</v>
      </c>
      <c r="N158" s="20">
        <v>0</v>
      </c>
      <c r="O158" s="20">
        <v>1659.5</v>
      </c>
      <c r="P158" s="20">
        <v>1503.5</v>
      </c>
      <c r="Q158" s="20">
        <v>0</v>
      </c>
      <c r="R158" s="20">
        <v>16004</v>
      </c>
      <c r="S158" s="20">
        <v>0</v>
      </c>
      <c r="T158" s="20">
        <v>0</v>
      </c>
      <c r="U158" s="20">
        <v>0</v>
      </c>
    </row>
    <row r="159" spans="1:21" ht="15" thickBot="1" x14ac:dyDescent="0.35">
      <c r="A159" s="26">
        <v>38</v>
      </c>
      <c r="B159" s="20">
        <v>0</v>
      </c>
      <c r="C159" s="20">
        <v>0</v>
      </c>
      <c r="D159" s="20">
        <v>271</v>
      </c>
      <c r="E159" s="20">
        <v>0</v>
      </c>
      <c r="F159" s="20">
        <v>1481</v>
      </c>
      <c r="G159" s="20">
        <v>722.5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233.5</v>
      </c>
      <c r="N159" s="20">
        <v>0</v>
      </c>
      <c r="O159" s="20">
        <v>1659.5</v>
      </c>
      <c r="P159" s="20">
        <v>1503.5</v>
      </c>
      <c r="Q159" s="20">
        <v>0</v>
      </c>
      <c r="R159" s="20">
        <v>227</v>
      </c>
      <c r="S159" s="20">
        <v>0</v>
      </c>
      <c r="T159" s="20">
        <v>0</v>
      </c>
      <c r="U159" s="20">
        <v>0</v>
      </c>
    </row>
    <row r="160" spans="1:21" ht="15" thickBot="1" x14ac:dyDescent="0.35">
      <c r="A160" s="26">
        <v>39</v>
      </c>
      <c r="B160" s="20">
        <v>0</v>
      </c>
      <c r="C160" s="20">
        <v>0</v>
      </c>
      <c r="D160" s="20">
        <v>271</v>
      </c>
      <c r="E160" s="20">
        <v>0</v>
      </c>
      <c r="F160" s="20">
        <v>1481</v>
      </c>
      <c r="G160" s="20">
        <v>722.5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233.5</v>
      </c>
      <c r="N160" s="20">
        <v>0</v>
      </c>
      <c r="O160" s="20">
        <v>1659.5</v>
      </c>
      <c r="P160" s="20">
        <v>1503.5</v>
      </c>
      <c r="Q160" s="20">
        <v>0</v>
      </c>
      <c r="R160" s="20">
        <v>227</v>
      </c>
      <c r="S160" s="20">
        <v>0</v>
      </c>
      <c r="T160" s="20">
        <v>0</v>
      </c>
      <c r="U160" s="20">
        <v>0</v>
      </c>
    </row>
    <row r="161" spans="1:21" ht="15" thickBot="1" x14ac:dyDescent="0.35">
      <c r="A161" s="26">
        <v>40</v>
      </c>
      <c r="B161" s="20">
        <v>0</v>
      </c>
      <c r="C161" s="20">
        <v>0</v>
      </c>
      <c r="D161" s="20">
        <v>271</v>
      </c>
      <c r="E161" s="20">
        <v>0</v>
      </c>
      <c r="F161" s="20">
        <v>1481</v>
      </c>
      <c r="G161" s="20">
        <v>722.5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233.5</v>
      </c>
      <c r="N161" s="20">
        <v>0</v>
      </c>
      <c r="O161" s="20">
        <v>1659.5</v>
      </c>
      <c r="P161" s="20">
        <v>1503.5</v>
      </c>
      <c r="Q161" s="20">
        <v>0</v>
      </c>
      <c r="R161" s="20">
        <v>227</v>
      </c>
      <c r="S161" s="20">
        <v>0</v>
      </c>
      <c r="T161" s="20">
        <v>0</v>
      </c>
      <c r="U161" s="20">
        <v>0</v>
      </c>
    </row>
    <row r="162" spans="1:21" ht="15" thickBot="1" x14ac:dyDescent="0.35">
      <c r="A162" s="26">
        <v>41</v>
      </c>
      <c r="B162" s="20">
        <v>0</v>
      </c>
      <c r="C162" s="20">
        <v>0</v>
      </c>
      <c r="D162" s="20">
        <v>271</v>
      </c>
      <c r="E162" s="20">
        <v>0</v>
      </c>
      <c r="F162" s="20">
        <v>492</v>
      </c>
      <c r="G162" s="20">
        <v>276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233.5</v>
      </c>
      <c r="N162" s="20">
        <v>0</v>
      </c>
      <c r="O162" s="20">
        <v>1659.5</v>
      </c>
      <c r="P162" s="20">
        <v>1503.5</v>
      </c>
      <c r="Q162" s="20">
        <v>0</v>
      </c>
      <c r="R162" s="20">
        <v>170</v>
      </c>
      <c r="S162" s="20">
        <v>0</v>
      </c>
      <c r="T162" s="20">
        <v>0</v>
      </c>
      <c r="U162" s="20">
        <v>0</v>
      </c>
    </row>
    <row r="163" spans="1:21" ht="15" thickBot="1" x14ac:dyDescent="0.35">
      <c r="A163" s="26">
        <v>42</v>
      </c>
      <c r="B163" s="20">
        <v>0</v>
      </c>
      <c r="C163" s="20">
        <v>0</v>
      </c>
      <c r="D163" s="20">
        <v>271</v>
      </c>
      <c r="E163" s="20">
        <v>0</v>
      </c>
      <c r="F163" s="20">
        <v>492</v>
      </c>
      <c r="G163" s="20">
        <v>276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233.5</v>
      </c>
      <c r="N163" s="20">
        <v>0</v>
      </c>
      <c r="O163" s="20">
        <v>1659.5</v>
      </c>
      <c r="P163" s="20">
        <v>1503.5</v>
      </c>
      <c r="Q163" s="20">
        <v>0</v>
      </c>
      <c r="R163" s="20">
        <v>170</v>
      </c>
      <c r="S163" s="20">
        <v>0</v>
      </c>
      <c r="T163" s="20">
        <v>0</v>
      </c>
      <c r="U163" s="20">
        <v>0</v>
      </c>
    </row>
    <row r="164" spans="1:21" ht="15" thickBot="1" x14ac:dyDescent="0.35">
      <c r="A164" s="26">
        <v>43</v>
      </c>
      <c r="B164" s="20">
        <v>0</v>
      </c>
      <c r="C164" s="20">
        <v>0</v>
      </c>
      <c r="D164" s="20">
        <v>216</v>
      </c>
      <c r="E164" s="20">
        <v>0</v>
      </c>
      <c r="F164" s="20">
        <v>492</v>
      </c>
      <c r="G164" s="20">
        <v>276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233.5</v>
      </c>
      <c r="N164" s="20">
        <v>0</v>
      </c>
      <c r="O164" s="20">
        <v>1659.5</v>
      </c>
      <c r="P164" s="20">
        <v>1503.5</v>
      </c>
      <c r="Q164" s="20">
        <v>0</v>
      </c>
      <c r="R164" s="20">
        <v>170</v>
      </c>
      <c r="S164" s="20">
        <v>0</v>
      </c>
      <c r="T164" s="20">
        <v>0</v>
      </c>
      <c r="U164" s="20">
        <v>0</v>
      </c>
    </row>
    <row r="165" spans="1:21" ht="15" thickBot="1" x14ac:dyDescent="0.35">
      <c r="A165" s="26">
        <v>44</v>
      </c>
      <c r="B165" s="20">
        <v>0</v>
      </c>
      <c r="C165" s="20">
        <v>0</v>
      </c>
      <c r="D165" s="20">
        <v>167</v>
      </c>
      <c r="E165" s="20">
        <v>0</v>
      </c>
      <c r="F165" s="20">
        <v>492</v>
      </c>
      <c r="G165" s="20">
        <v>276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233.5</v>
      </c>
      <c r="N165" s="20">
        <v>0</v>
      </c>
      <c r="O165" s="20">
        <v>0</v>
      </c>
      <c r="P165" s="20">
        <v>0</v>
      </c>
      <c r="Q165" s="20">
        <v>0</v>
      </c>
      <c r="R165" s="20">
        <v>170</v>
      </c>
      <c r="S165" s="20">
        <v>0</v>
      </c>
      <c r="T165" s="20">
        <v>0</v>
      </c>
      <c r="U165" s="20">
        <v>0</v>
      </c>
    </row>
    <row r="166" spans="1:21" ht="15" thickBot="1" x14ac:dyDescent="0.35">
      <c r="A166" s="26">
        <v>45</v>
      </c>
      <c r="B166" s="20">
        <v>0</v>
      </c>
      <c r="C166" s="20">
        <v>0</v>
      </c>
      <c r="D166" s="20">
        <v>0</v>
      </c>
      <c r="E166" s="20">
        <v>0</v>
      </c>
      <c r="F166" s="20">
        <v>492</v>
      </c>
      <c r="G166" s="20">
        <v>192.5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233.5</v>
      </c>
      <c r="N166" s="20">
        <v>0</v>
      </c>
      <c r="O166" s="20">
        <v>0</v>
      </c>
      <c r="P166" s="20">
        <v>0</v>
      </c>
      <c r="Q166" s="20">
        <v>0</v>
      </c>
      <c r="R166" s="20">
        <v>170</v>
      </c>
      <c r="S166" s="20">
        <v>0</v>
      </c>
      <c r="T166" s="20">
        <v>0</v>
      </c>
      <c r="U166" s="20">
        <v>0</v>
      </c>
    </row>
    <row r="167" spans="1:21" ht="15" thickBot="1" x14ac:dyDescent="0.35">
      <c r="A167" s="26">
        <v>46</v>
      </c>
      <c r="B167" s="20">
        <v>0</v>
      </c>
      <c r="C167" s="20">
        <v>0</v>
      </c>
      <c r="D167" s="20">
        <v>0</v>
      </c>
      <c r="E167" s="20">
        <v>0</v>
      </c>
      <c r="F167" s="20">
        <v>492</v>
      </c>
      <c r="G167" s="20">
        <v>192.5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233.5</v>
      </c>
      <c r="N167" s="20">
        <v>0</v>
      </c>
      <c r="O167" s="20">
        <v>0</v>
      </c>
      <c r="P167" s="20">
        <v>0</v>
      </c>
      <c r="Q167" s="20">
        <v>0</v>
      </c>
      <c r="R167" s="20">
        <v>170</v>
      </c>
      <c r="S167" s="20">
        <v>0</v>
      </c>
      <c r="T167" s="20">
        <v>0</v>
      </c>
      <c r="U167" s="20">
        <v>0</v>
      </c>
    </row>
    <row r="168" spans="1:21" ht="15" thickBot="1" x14ac:dyDescent="0.35">
      <c r="A168" s="26">
        <v>47</v>
      </c>
      <c r="B168" s="20">
        <v>0</v>
      </c>
      <c r="C168" s="20">
        <v>0</v>
      </c>
      <c r="D168" s="20">
        <v>0</v>
      </c>
      <c r="E168" s="20">
        <v>0</v>
      </c>
      <c r="F168" s="20">
        <v>492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233.5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</row>
    <row r="169" spans="1:21" ht="15" thickBot="1" x14ac:dyDescent="0.35">
      <c r="A169" s="26">
        <v>48</v>
      </c>
      <c r="B169" s="20">
        <v>0</v>
      </c>
      <c r="C169" s="20">
        <v>0</v>
      </c>
      <c r="D169" s="20">
        <v>0</v>
      </c>
      <c r="E169" s="20">
        <v>0</v>
      </c>
      <c r="F169" s="20">
        <v>492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</row>
    <row r="170" spans="1:21" ht="15" thickBot="1" x14ac:dyDescent="0.35">
      <c r="A170" s="26">
        <v>49</v>
      </c>
      <c r="B170" s="20">
        <v>0</v>
      </c>
      <c r="C170" s="20">
        <v>0</v>
      </c>
      <c r="D170" s="20">
        <v>0</v>
      </c>
      <c r="E170" s="20">
        <v>0</v>
      </c>
      <c r="F170" s="20">
        <v>492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</row>
    <row r="171" spans="1:21" ht="15" thickBot="1" x14ac:dyDescent="0.35">
      <c r="A171" s="26">
        <v>50</v>
      </c>
      <c r="B171" s="20">
        <v>0</v>
      </c>
      <c r="C171" s="20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</row>
    <row r="172" spans="1:21" ht="15" thickBot="1" x14ac:dyDescent="0.35">
      <c r="A172" s="26">
        <v>51</v>
      </c>
      <c r="B172" s="20">
        <v>0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</row>
    <row r="173" spans="1:21" ht="15" thickBot="1" x14ac:dyDescent="0.35">
      <c r="A173" s="26">
        <v>52</v>
      </c>
      <c r="B173" s="20">
        <v>0</v>
      </c>
      <c r="C173" s="20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</row>
    <row r="174" spans="1:21" ht="15" thickBot="1" x14ac:dyDescent="0.35">
      <c r="A174" s="26">
        <v>53</v>
      </c>
      <c r="B174" s="20">
        <v>0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</row>
    <row r="175" spans="1:21" ht="15" thickBot="1" x14ac:dyDescent="0.35">
      <c r="A175" s="26">
        <v>54</v>
      </c>
      <c r="B175" s="20">
        <v>0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</row>
    <row r="176" spans="1:21" ht="15" thickBot="1" x14ac:dyDescent="0.35">
      <c r="A176" s="26">
        <v>55</v>
      </c>
      <c r="B176" s="20">
        <v>0</v>
      </c>
      <c r="C176" s="20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</row>
    <row r="177" spans="1:25" ht="18.600000000000001" thickBot="1" x14ac:dyDescent="0.35">
      <c r="A177" s="15"/>
    </row>
    <row r="178" spans="1:25" ht="15" thickBot="1" x14ac:dyDescent="0.35">
      <c r="A178" s="19" t="s">
        <v>283</v>
      </c>
      <c r="B178" s="19" t="s">
        <v>41</v>
      </c>
      <c r="C178" s="19" t="s">
        <v>42</v>
      </c>
      <c r="D178" s="19" t="s">
        <v>43</v>
      </c>
      <c r="E178" s="19" t="s">
        <v>44</v>
      </c>
      <c r="F178" s="19" t="s">
        <v>45</v>
      </c>
      <c r="G178" s="19" t="s">
        <v>46</v>
      </c>
      <c r="H178" s="19" t="s">
        <v>47</v>
      </c>
      <c r="I178" s="19" t="s">
        <v>48</v>
      </c>
      <c r="J178" s="19" t="s">
        <v>49</v>
      </c>
      <c r="K178" s="19" t="s">
        <v>50</v>
      </c>
      <c r="L178" s="19" t="s">
        <v>51</v>
      </c>
      <c r="M178" s="19" t="s">
        <v>52</v>
      </c>
      <c r="N178" s="19" t="s">
        <v>53</v>
      </c>
      <c r="O178" s="19" t="s">
        <v>54</v>
      </c>
      <c r="P178" s="19" t="s">
        <v>55</v>
      </c>
      <c r="Q178" s="19" t="s">
        <v>56</v>
      </c>
      <c r="R178" s="19" t="s">
        <v>57</v>
      </c>
      <c r="S178" s="19" t="s">
        <v>58</v>
      </c>
      <c r="T178" s="19" t="s">
        <v>59</v>
      </c>
      <c r="U178" s="19" t="s">
        <v>60</v>
      </c>
      <c r="V178" s="19" t="s">
        <v>284</v>
      </c>
      <c r="W178" s="19" t="s">
        <v>285</v>
      </c>
      <c r="X178" s="19" t="s">
        <v>286</v>
      </c>
      <c r="Y178" s="19" t="s">
        <v>287</v>
      </c>
    </row>
    <row r="179" spans="1:25" ht="15" thickBot="1" x14ac:dyDescent="0.35">
      <c r="A179" s="19" t="s">
        <v>62</v>
      </c>
      <c r="B179" s="20">
        <v>0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1908</v>
      </c>
      <c r="M179" s="20">
        <v>943</v>
      </c>
      <c r="N179" s="20">
        <v>515</v>
      </c>
      <c r="O179" s="20">
        <v>3701</v>
      </c>
      <c r="P179" s="20">
        <v>8962.5</v>
      </c>
      <c r="Q179" s="20">
        <v>2605</v>
      </c>
      <c r="R179" s="20">
        <v>17351.5</v>
      </c>
      <c r="S179" s="20">
        <v>673</v>
      </c>
      <c r="T179" s="20">
        <v>2732.5</v>
      </c>
      <c r="U179" s="20">
        <v>341.5</v>
      </c>
      <c r="V179" s="20">
        <v>39733</v>
      </c>
      <c r="W179" s="20">
        <v>39733</v>
      </c>
      <c r="X179" s="20">
        <v>0</v>
      </c>
      <c r="Y179" s="20">
        <v>0</v>
      </c>
    </row>
    <row r="180" spans="1:25" ht="15" thickBot="1" x14ac:dyDescent="0.35">
      <c r="A180" s="19" t="s">
        <v>63</v>
      </c>
      <c r="B180" s="20">
        <v>0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2324</v>
      </c>
      <c r="M180" s="20">
        <v>943.5</v>
      </c>
      <c r="N180" s="20">
        <v>515</v>
      </c>
      <c r="O180" s="20">
        <v>3719.5</v>
      </c>
      <c r="P180" s="20">
        <v>9151.5</v>
      </c>
      <c r="Q180" s="20">
        <v>2605</v>
      </c>
      <c r="R180" s="20">
        <v>17162.5</v>
      </c>
      <c r="S180" s="20">
        <v>906.5</v>
      </c>
      <c r="T180" s="20">
        <v>2732.5</v>
      </c>
      <c r="U180" s="20">
        <v>341.5</v>
      </c>
      <c r="V180" s="20">
        <v>40401.5</v>
      </c>
      <c r="W180" s="20">
        <v>40401</v>
      </c>
      <c r="X180" s="20">
        <v>-0.5</v>
      </c>
      <c r="Y180" s="20">
        <v>0</v>
      </c>
    </row>
    <row r="181" spans="1:25" ht="15" thickBot="1" x14ac:dyDescent="0.35">
      <c r="A181" s="19" t="s">
        <v>64</v>
      </c>
      <c r="B181" s="20">
        <v>0</v>
      </c>
      <c r="C181" s="20">
        <v>0</v>
      </c>
      <c r="D181" s="20">
        <v>0</v>
      </c>
      <c r="E181" s="20">
        <v>0</v>
      </c>
      <c r="F181" s="20">
        <v>0</v>
      </c>
      <c r="G181" s="20">
        <v>276</v>
      </c>
      <c r="H181" s="20">
        <v>0</v>
      </c>
      <c r="I181" s="20">
        <v>0</v>
      </c>
      <c r="J181" s="20">
        <v>0</v>
      </c>
      <c r="K181" s="20">
        <v>0</v>
      </c>
      <c r="L181" s="20">
        <v>2772</v>
      </c>
      <c r="M181" s="20">
        <v>943</v>
      </c>
      <c r="N181" s="20">
        <v>647.5</v>
      </c>
      <c r="O181" s="20">
        <v>4033</v>
      </c>
      <c r="P181" s="20">
        <v>8962.5</v>
      </c>
      <c r="Q181" s="20">
        <v>1726.5</v>
      </c>
      <c r="R181" s="20">
        <v>17351.5</v>
      </c>
      <c r="S181" s="20">
        <v>906.5</v>
      </c>
      <c r="T181" s="20">
        <v>2732.5</v>
      </c>
      <c r="U181" s="20">
        <v>341.5</v>
      </c>
      <c r="V181" s="20">
        <v>40692.5</v>
      </c>
      <c r="W181" s="20">
        <v>40692</v>
      </c>
      <c r="X181" s="20">
        <v>-0.5</v>
      </c>
      <c r="Y181" s="20">
        <v>0</v>
      </c>
    </row>
    <row r="182" spans="1:25" ht="15" thickBot="1" x14ac:dyDescent="0.35">
      <c r="A182" s="19" t="s">
        <v>65</v>
      </c>
      <c r="B182" s="20">
        <v>0</v>
      </c>
      <c r="C182" s="20">
        <v>0</v>
      </c>
      <c r="D182" s="20">
        <v>0</v>
      </c>
      <c r="E182" s="20">
        <v>0</v>
      </c>
      <c r="F182" s="20">
        <v>492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2324</v>
      </c>
      <c r="M182" s="20">
        <v>943.5</v>
      </c>
      <c r="N182" s="20">
        <v>971.5</v>
      </c>
      <c r="O182" s="20">
        <v>3719.5</v>
      </c>
      <c r="P182" s="20">
        <v>8289.5</v>
      </c>
      <c r="Q182" s="20">
        <v>2605</v>
      </c>
      <c r="R182" s="20">
        <v>17351.5</v>
      </c>
      <c r="S182" s="20">
        <v>796</v>
      </c>
      <c r="T182" s="20">
        <v>2732.5</v>
      </c>
      <c r="U182" s="20">
        <v>280.5</v>
      </c>
      <c r="V182" s="20">
        <v>40505.5</v>
      </c>
      <c r="W182" s="20">
        <v>40505</v>
      </c>
      <c r="X182" s="20">
        <v>-0.5</v>
      </c>
      <c r="Y182" s="20">
        <v>0</v>
      </c>
    </row>
    <row r="183" spans="1:25" ht="15" thickBot="1" x14ac:dyDescent="0.35">
      <c r="A183" s="19" t="s">
        <v>66</v>
      </c>
      <c r="B183" s="20">
        <v>0</v>
      </c>
      <c r="C183" s="20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160.5</v>
      </c>
      <c r="K183" s="20">
        <v>0</v>
      </c>
      <c r="L183" s="20">
        <v>3088</v>
      </c>
      <c r="M183" s="20">
        <v>1508</v>
      </c>
      <c r="N183" s="20">
        <v>647.5</v>
      </c>
      <c r="O183" s="20">
        <v>3701</v>
      </c>
      <c r="P183" s="20">
        <v>8962.5</v>
      </c>
      <c r="Q183" s="20">
        <v>2605</v>
      </c>
      <c r="R183" s="20">
        <v>17162.5</v>
      </c>
      <c r="S183" s="20">
        <v>673</v>
      </c>
      <c r="T183" s="20">
        <v>1836</v>
      </c>
      <c r="U183" s="20">
        <v>341.5</v>
      </c>
      <c r="V183" s="20">
        <v>40685.5</v>
      </c>
      <c r="W183" s="20">
        <v>40685</v>
      </c>
      <c r="X183" s="20">
        <v>-0.5</v>
      </c>
      <c r="Y183" s="20">
        <v>0</v>
      </c>
    </row>
    <row r="184" spans="1:25" ht="15" thickBot="1" x14ac:dyDescent="0.35">
      <c r="A184" s="19" t="s">
        <v>67</v>
      </c>
      <c r="B184" s="20">
        <v>0</v>
      </c>
      <c r="C184" s="20">
        <v>0</v>
      </c>
      <c r="D184" s="20">
        <v>271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3391</v>
      </c>
      <c r="M184" s="20">
        <v>943.5</v>
      </c>
      <c r="N184" s="20">
        <v>515</v>
      </c>
      <c r="O184" s="20">
        <v>3719.5</v>
      </c>
      <c r="P184" s="20">
        <v>8962.5</v>
      </c>
      <c r="Q184" s="20">
        <v>2605</v>
      </c>
      <c r="R184" s="20">
        <v>17162.5</v>
      </c>
      <c r="S184" s="20">
        <v>0</v>
      </c>
      <c r="T184" s="20">
        <v>2732.5</v>
      </c>
      <c r="U184" s="20">
        <v>280.5</v>
      </c>
      <c r="V184" s="20">
        <v>40583</v>
      </c>
      <c r="W184" s="20">
        <v>40583</v>
      </c>
      <c r="X184" s="20">
        <v>0</v>
      </c>
      <c r="Y184" s="20">
        <v>0</v>
      </c>
    </row>
    <row r="185" spans="1:25" ht="15" thickBot="1" x14ac:dyDescent="0.35">
      <c r="A185" s="19" t="s">
        <v>68</v>
      </c>
      <c r="B185" s="20">
        <v>0</v>
      </c>
      <c r="C185" s="20">
        <v>0</v>
      </c>
      <c r="D185" s="20">
        <v>0</v>
      </c>
      <c r="E185" s="20">
        <v>0</v>
      </c>
      <c r="F185" s="20">
        <v>492</v>
      </c>
      <c r="G185" s="20">
        <v>1486.5</v>
      </c>
      <c r="H185" s="20">
        <v>0</v>
      </c>
      <c r="I185" s="20">
        <v>0</v>
      </c>
      <c r="J185" s="20">
        <v>160.5</v>
      </c>
      <c r="K185" s="20">
        <v>0</v>
      </c>
      <c r="L185" s="20">
        <v>3088</v>
      </c>
      <c r="M185" s="20">
        <v>943</v>
      </c>
      <c r="N185" s="20">
        <v>971.5</v>
      </c>
      <c r="O185" s="20">
        <v>4033</v>
      </c>
      <c r="P185" s="20">
        <v>8741.5</v>
      </c>
      <c r="Q185" s="20">
        <v>967.5</v>
      </c>
      <c r="R185" s="20">
        <v>16539.5</v>
      </c>
      <c r="S185" s="20">
        <v>673</v>
      </c>
      <c r="T185" s="20">
        <v>2650.5</v>
      </c>
      <c r="U185" s="20">
        <v>341.5</v>
      </c>
      <c r="V185" s="20">
        <v>41088</v>
      </c>
      <c r="W185" s="20">
        <v>41088</v>
      </c>
      <c r="X185" s="20">
        <v>0</v>
      </c>
      <c r="Y185" s="20">
        <v>0</v>
      </c>
    </row>
    <row r="186" spans="1:25" ht="15" thickBot="1" x14ac:dyDescent="0.35">
      <c r="A186" s="19" t="s">
        <v>69</v>
      </c>
      <c r="B186" s="20">
        <v>0</v>
      </c>
      <c r="C186" s="20">
        <v>0</v>
      </c>
      <c r="D186" s="20">
        <v>0</v>
      </c>
      <c r="E186" s="20">
        <v>0</v>
      </c>
      <c r="F186" s="20">
        <v>3192</v>
      </c>
      <c r="G186" s="20">
        <v>1741</v>
      </c>
      <c r="H186" s="20">
        <v>0</v>
      </c>
      <c r="I186" s="20">
        <v>0</v>
      </c>
      <c r="J186" s="20">
        <v>160.5</v>
      </c>
      <c r="K186" s="20">
        <v>3421</v>
      </c>
      <c r="L186" s="20">
        <v>2324</v>
      </c>
      <c r="M186" s="20">
        <v>943.5</v>
      </c>
      <c r="N186" s="20">
        <v>971.5</v>
      </c>
      <c r="O186" s="20">
        <v>3701</v>
      </c>
      <c r="P186" s="20">
        <v>4857.5</v>
      </c>
      <c r="Q186" s="20">
        <v>0</v>
      </c>
      <c r="R186" s="20">
        <v>17162.5</v>
      </c>
      <c r="S186" s="20">
        <v>0</v>
      </c>
      <c r="T186" s="20">
        <v>2650.5</v>
      </c>
      <c r="U186" s="20">
        <v>0</v>
      </c>
      <c r="V186" s="20">
        <v>41125</v>
      </c>
      <c r="W186" s="20">
        <v>41124</v>
      </c>
      <c r="X186" s="20">
        <v>-1</v>
      </c>
      <c r="Y186" s="20">
        <v>0</v>
      </c>
    </row>
    <row r="187" spans="1:25" ht="15" thickBot="1" x14ac:dyDescent="0.35">
      <c r="A187" s="19" t="s">
        <v>70</v>
      </c>
      <c r="B187" s="20">
        <v>0</v>
      </c>
      <c r="C187" s="20">
        <v>0</v>
      </c>
      <c r="D187" s="20">
        <v>0</v>
      </c>
      <c r="E187" s="20">
        <v>0</v>
      </c>
      <c r="F187" s="20">
        <v>9010.5</v>
      </c>
      <c r="G187" s="20">
        <v>1486.5</v>
      </c>
      <c r="H187" s="20">
        <v>0</v>
      </c>
      <c r="I187" s="20">
        <v>0</v>
      </c>
      <c r="J187" s="20">
        <v>160.5</v>
      </c>
      <c r="K187" s="20">
        <v>3421</v>
      </c>
      <c r="L187" s="20">
        <v>3088</v>
      </c>
      <c r="M187" s="20">
        <v>943.5</v>
      </c>
      <c r="N187" s="20">
        <v>515</v>
      </c>
      <c r="O187" s="20">
        <v>2526.5</v>
      </c>
      <c r="P187" s="20">
        <v>1503.5</v>
      </c>
      <c r="Q187" s="20">
        <v>967.5</v>
      </c>
      <c r="R187" s="20">
        <v>16539.5</v>
      </c>
      <c r="S187" s="20">
        <v>673</v>
      </c>
      <c r="T187" s="20">
        <v>0</v>
      </c>
      <c r="U187" s="20">
        <v>0</v>
      </c>
      <c r="V187" s="20">
        <v>40835</v>
      </c>
      <c r="W187" s="20">
        <v>40835</v>
      </c>
      <c r="X187" s="20">
        <v>0</v>
      </c>
      <c r="Y187" s="20">
        <v>0</v>
      </c>
    </row>
    <row r="188" spans="1:25" ht="15" thickBot="1" x14ac:dyDescent="0.35">
      <c r="A188" s="19" t="s">
        <v>71</v>
      </c>
      <c r="B188" s="20">
        <v>0</v>
      </c>
      <c r="C188" s="20">
        <v>0</v>
      </c>
      <c r="D188" s="20">
        <v>271</v>
      </c>
      <c r="E188" s="20">
        <v>0</v>
      </c>
      <c r="F188" s="20">
        <v>8250</v>
      </c>
      <c r="G188" s="20">
        <v>1524</v>
      </c>
      <c r="H188" s="20">
        <v>0</v>
      </c>
      <c r="I188" s="20">
        <v>2096.5</v>
      </c>
      <c r="J188" s="20">
        <v>160.5</v>
      </c>
      <c r="K188" s="20">
        <v>729.5</v>
      </c>
      <c r="L188" s="20">
        <v>3088</v>
      </c>
      <c r="M188" s="20">
        <v>943</v>
      </c>
      <c r="N188" s="20">
        <v>0</v>
      </c>
      <c r="O188" s="20">
        <v>1659.5</v>
      </c>
      <c r="P188" s="20">
        <v>4857.5</v>
      </c>
      <c r="Q188" s="20">
        <v>0</v>
      </c>
      <c r="R188" s="20">
        <v>17162.5</v>
      </c>
      <c r="S188" s="20">
        <v>0</v>
      </c>
      <c r="T188" s="20">
        <v>0</v>
      </c>
      <c r="U188" s="20">
        <v>158</v>
      </c>
      <c r="V188" s="20">
        <v>40900</v>
      </c>
      <c r="W188" s="20">
        <v>40900</v>
      </c>
      <c r="X188" s="20">
        <v>0</v>
      </c>
      <c r="Y188" s="20">
        <v>0</v>
      </c>
    </row>
    <row r="189" spans="1:25" ht="15" thickBot="1" x14ac:dyDescent="0.35">
      <c r="A189" s="19" t="s">
        <v>72</v>
      </c>
      <c r="B189" s="20">
        <v>0</v>
      </c>
      <c r="C189" s="20">
        <v>0</v>
      </c>
      <c r="D189" s="20">
        <v>1545.5</v>
      </c>
      <c r="E189" s="20">
        <v>0</v>
      </c>
      <c r="F189" s="20">
        <v>9010.5</v>
      </c>
      <c r="G189" s="20">
        <v>1524</v>
      </c>
      <c r="H189" s="20">
        <v>0</v>
      </c>
      <c r="I189" s="20">
        <v>2096.5</v>
      </c>
      <c r="J189" s="20">
        <v>160.5</v>
      </c>
      <c r="K189" s="20">
        <v>729.5</v>
      </c>
      <c r="L189" s="20">
        <v>2324</v>
      </c>
      <c r="M189" s="20">
        <v>943</v>
      </c>
      <c r="N189" s="20">
        <v>0</v>
      </c>
      <c r="O189" s="20">
        <v>2526.5</v>
      </c>
      <c r="P189" s="20">
        <v>1503.5</v>
      </c>
      <c r="Q189" s="20">
        <v>718.5</v>
      </c>
      <c r="R189" s="20">
        <v>16004</v>
      </c>
      <c r="S189" s="20">
        <v>0</v>
      </c>
      <c r="T189" s="20">
        <v>1836</v>
      </c>
      <c r="U189" s="20">
        <v>158</v>
      </c>
      <c r="V189" s="20">
        <v>41080</v>
      </c>
      <c r="W189" s="20">
        <v>41080</v>
      </c>
      <c r="X189" s="20">
        <v>0</v>
      </c>
      <c r="Y189" s="20">
        <v>0</v>
      </c>
    </row>
    <row r="190" spans="1:25" ht="15" thickBot="1" x14ac:dyDescent="0.35">
      <c r="A190" s="19" t="s">
        <v>73</v>
      </c>
      <c r="B190" s="20">
        <v>0</v>
      </c>
      <c r="C190" s="20">
        <v>729.5</v>
      </c>
      <c r="D190" s="20">
        <v>271</v>
      </c>
      <c r="E190" s="20">
        <v>0</v>
      </c>
      <c r="F190" s="20">
        <v>8250</v>
      </c>
      <c r="G190" s="20">
        <v>2550</v>
      </c>
      <c r="H190" s="20">
        <v>0</v>
      </c>
      <c r="I190" s="20">
        <v>2096.5</v>
      </c>
      <c r="J190" s="20">
        <v>160.5</v>
      </c>
      <c r="K190" s="20">
        <v>3421</v>
      </c>
      <c r="L190" s="20">
        <v>1437.5</v>
      </c>
      <c r="M190" s="20">
        <v>810</v>
      </c>
      <c r="N190" s="20">
        <v>0</v>
      </c>
      <c r="O190" s="20">
        <v>1659.5</v>
      </c>
      <c r="P190" s="20">
        <v>1503.5</v>
      </c>
      <c r="Q190" s="20">
        <v>0</v>
      </c>
      <c r="R190" s="20">
        <v>16004</v>
      </c>
      <c r="S190" s="20">
        <v>0</v>
      </c>
      <c r="T190" s="20">
        <v>1836</v>
      </c>
      <c r="U190" s="20">
        <v>0</v>
      </c>
      <c r="V190" s="20">
        <v>40729</v>
      </c>
      <c r="W190" s="20">
        <v>40729</v>
      </c>
      <c r="X190" s="20">
        <v>0</v>
      </c>
      <c r="Y190" s="20">
        <v>0</v>
      </c>
    </row>
    <row r="191" spans="1:25" ht="15" thickBot="1" x14ac:dyDescent="0.35">
      <c r="A191" s="19" t="s">
        <v>74</v>
      </c>
      <c r="B191" s="20">
        <v>1974</v>
      </c>
      <c r="C191" s="20">
        <v>0</v>
      </c>
      <c r="D191" s="20">
        <v>1545.5</v>
      </c>
      <c r="E191" s="20">
        <v>0</v>
      </c>
      <c r="F191" s="20">
        <v>9352</v>
      </c>
      <c r="G191" s="20">
        <v>2550</v>
      </c>
      <c r="H191" s="20">
        <v>0</v>
      </c>
      <c r="I191" s="20">
        <v>2096.5</v>
      </c>
      <c r="J191" s="20">
        <v>160.5</v>
      </c>
      <c r="K191" s="20">
        <v>0</v>
      </c>
      <c r="L191" s="20">
        <v>1437.5</v>
      </c>
      <c r="M191" s="20">
        <v>943</v>
      </c>
      <c r="N191" s="20">
        <v>0</v>
      </c>
      <c r="O191" s="20">
        <v>2526.5</v>
      </c>
      <c r="P191" s="20">
        <v>1503.5</v>
      </c>
      <c r="Q191" s="20">
        <v>0</v>
      </c>
      <c r="R191" s="20">
        <v>16141.5</v>
      </c>
      <c r="S191" s="20">
        <v>0</v>
      </c>
      <c r="T191" s="20">
        <v>0</v>
      </c>
      <c r="U191" s="20">
        <v>280.5</v>
      </c>
      <c r="V191" s="20">
        <v>40511</v>
      </c>
      <c r="W191" s="20">
        <v>40511</v>
      </c>
      <c r="X191" s="20">
        <v>0</v>
      </c>
      <c r="Y191" s="20">
        <v>0</v>
      </c>
    </row>
    <row r="192" spans="1:25" ht="15" thickBot="1" x14ac:dyDescent="0.35">
      <c r="A192" s="19" t="s">
        <v>75</v>
      </c>
      <c r="B192" s="20">
        <v>0</v>
      </c>
      <c r="C192" s="20">
        <v>729.5</v>
      </c>
      <c r="D192" s="20">
        <v>1545.5</v>
      </c>
      <c r="E192" s="20">
        <v>84</v>
      </c>
      <c r="F192" s="20">
        <v>9352</v>
      </c>
      <c r="G192" s="20">
        <v>2297.5</v>
      </c>
      <c r="H192" s="20">
        <v>0</v>
      </c>
      <c r="I192" s="20">
        <v>2096.5</v>
      </c>
      <c r="J192" s="20">
        <v>160.5</v>
      </c>
      <c r="K192" s="20">
        <v>0</v>
      </c>
      <c r="L192" s="20">
        <v>1437.5</v>
      </c>
      <c r="M192" s="20">
        <v>943</v>
      </c>
      <c r="N192" s="20">
        <v>0</v>
      </c>
      <c r="O192" s="20">
        <v>1659.5</v>
      </c>
      <c r="P192" s="20">
        <v>1503.5</v>
      </c>
      <c r="Q192" s="20">
        <v>0</v>
      </c>
      <c r="R192" s="20">
        <v>16141.5</v>
      </c>
      <c r="S192" s="20">
        <v>0</v>
      </c>
      <c r="T192" s="20">
        <v>1836</v>
      </c>
      <c r="U192" s="20">
        <v>341.5</v>
      </c>
      <c r="V192" s="20">
        <v>40128</v>
      </c>
      <c r="W192" s="20">
        <v>40128</v>
      </c>
      <c r="X192" s="20">
        <v>0</v>
      </c>
      <c r="Y192" s="20">
        <v>0</v>
      </c>
    </row>
    <row r="193" spans="1:25" ht="15" thickBot="1" x14ac:dyDescent="0.35">
      <c r="A193" s="19" t="s">
        <v>76</v>
      </c>
      <c r="B193" s="20">
        <v>1974</v>
      </c>
      <c r="C193" s="20">
        <v>0</v>
      </c>
      <c r="D193" s="20">
        <v>1567</v>
      </c>
      <c r="E193" s="20">
        <v>84</v>
      </c>
      <c r="F193" s="20">
        <v>9352</v>
      </c>
      <c r="G193" s="20">
        <v>2297.5</v>
      </c>
      <c r="H193" s="20">
        <v>0</v>
      </c>
      <c r="I193" s="20">
        <v>0</v>
      </c>
      <c r="J193" s="20">
        <v>0</v>
      </c>
      <c r="K193" s="20">
        <v>0</v>
      </c>
      <c r="L193" s="20">
        <v>1437.5</v>
      </c>
      <c r="M193" s="20">
        <v>943</v>
      </c>
      <c r="N193" s="20">
        <v>0</v>
      </c>
      <c r="O193" s="20">
        <v>1659.5</v>
      </c>
      <c r="P193" s="20">
        <v>1503.5</v>
      </c>
      <c r="Q193" s="20">
        <v>0</v>
      </c>
      <c r="R193" s="20">
        <v>16004</v>
      </c>
      <c r="S193" s="20">
        <v>0</v>
      </c>
      <c r="T193" s="20">
        <v>2732.5</v>
      </c>
      <c r="U193" s="20">
        <v>341.5</v>
      </c>
      <c r="V193" s="20">
        <v>39896</v>
      </c>
      <c r="W193" s="20">
        <v>39896</v>
      </c>
      <c r="X193" s="20">
        <v>0</v>
      </c>
      <c r="Y193" s="20">
        <v>0</v>
      </c>
    </row>
    <row r="194" spans="1:25" ht="15" thickBot="1" x14ac:dyDescent="0.35">
      <c r="A194" s="19" t="s">
        <v>77</v>
      </c>
      <c r="B194" s="20">
        <v>899</v>
      </c>
      <c r="C194" s="20">
        <v>779.5</v>
      </c>
      <c r="D194" s="20">
        <v>1681.5</v>
      </c>
      <c r="E194" s="20">
        <v>0</v>
      </c>
      <c r="F194" s="20">
        <v>9352</v>
      </c>
      <c r="G194" s="20">
        <v>2550</v>
      </c>
      <c r="H194" s="20">
        <v>0</v>
      </c>
      <c r="I194" s="20">
        <v>0</v>
      </c>
      <c r="J194" s="20">
        <v>0</v>
      </c>
      <c r="K194" s="20">
        <v>0</v>
      </c>
      <c r="L194" s="20">
        <v>1437.5</v>
      </c>
      <c r="M194" s="20">
        <v>233.5</v>
      </c>
      <c r="N194" s="20">
        <v>0</v>
      </c>
      <c r="O194" s="20">
        <v>1659.5</v>
      </c>
      <c r="P194" s="20">
        <v>1503.5</v>
      </c>
      <c r="Q194" s="20">
        <v>0</v>
      </c>
      <c r="R194" s="20">
        <v>16539.5</v>
      </c>
      <c r="S194" s="20">
        <v>673</v>
      </c>
      <c r="T194" s="20">
        <v>2732.5</v>
      </c>
      <c r="U194" s="20">
        <v>341.5</v>
      </c>
      <c r="V194" s="20">
        <v>40382.5</v>
      </c>
      <c r="W194" s="20">
        <v>40383</v>
      </c>
      <c r="X194" s="20">
        <v>0.5</v>
      </c>
      <c r="Y194" s="20">
        <v>0</v>
      </c>
    </row>
    <row r="195" spans="1:25" ht="15" thickBot="1" x14ac:dyDescent="0.35">
      <c r="A195" s="19" t="s">
        <v>78</v>
      </c>
      <c r="B195" s="20">
        <v>1974</v>
      </c>
      <c r="C195" s="20">
        <v>779.5</v>
      </c>
      <c r="D195" s="20">
        <v>1545.5</v>
      </c>
      <c r="E195" s="20">
        <v>0</v>
      </c>
      <c r="F195" s="20">
        <v>9352</v>
      </c>
      <c r="G195" s="20">
        <v>2297.5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233.5</v>
      </c>
      <c r="N195" s="20">
        <v>0</v>
      </c>
      <c r="O195" s="20">
        <v>1659.5</v>
      </c>
      <c r="P195" s="20">
        <v>1503.5</v>
      </c>
      <c r="Q195" s="20">
        <v>0</v>
      </c>
      <c r="R195" s="20">
        <v>17162.5</v>
      </c>
      <c r="S195" s="20">
        <v>752.5</v>
      </c>
      <c r="T195" s="20">
        <v>2732.5</v>
      </c>
      <c r="U195" s="20">
        <v>341.5</v>
      </c>
      <c r="V195" s="20">
        <v>40334</v>
      </c>
      <c r="W195" s="20">
        <v>40334</v>
      </c>
      <c r="X195" s="20">
        <v>0</v>
      </c>
      <c r="Y195" s="20">
        <v>0</v>
      </c>
    </row>
    <row r="196" spans="1:25" ht="15" thickBot="1" x14ac:dyDescent="0.35">
      <c r="A196" s="19" t="s">
        <v>79</v>
      </c>
      <c r="B196" s="20">
        <v>1974</v>
      </c>
      <c r="C196" s="20">
        <v>779.5</v>
      </c>
      <c r="D196" s="20">
        <v>1545.5</v>
      </c>
      <c r="E196" s="20">
        <v>0</v>
      </c>
      <c r="F196" s="20">
        <v>9010.5</v>
      </c>
      <c r="G196" s="20">
        <v>1486.5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233.5</v>
      </c>
      <c r="N196" s="20">
        <v>0</v>
      </c>
      <c r="O196" s="20">
        <v>1659.5</v>
      </c>
      <c r="P196" s="20">
        <v>1503.5</v>
      </c>
      <c r="Q196" s="20">
        <v>967.5</v>
      </c>
      <c r="R196" s="20">
        <v>17162.5</v>
      </c>
      <c r="S196" s="20">
        <v>752.5</v>
      </c>
      <c r="T196" s="20">
        <v>2732.5</v>
      </c>
      <c r="U196" s="20">
        <v>341.5</v>
      </c>
      <c r="V196" s="20">
        <v>40149</v>
      </c>
      <c r="W196" s="20">
        <v>40149</v>
      </c>
      <c r="X196" s="20">
        <v>0</v>
      </c>
      <c r="Y196" s="20">
        <v>0</v>
      </c>
    </row>
    <row r="197" spans="1:25" ht="15" thickBot="1" x14ac:dyDescent="0.35">
      <c r="A197" s="19" t="s">
        <v>80</v>
      </c>
      <c r="B197" s="20">
        <v>1974</v>
      </c>
      <c r="C197" s="20">
        <v>779.5</v>
      </c>
      <c r="D197" s="20">
        <v>1567</v>
      </c>
      <c r="E197" s="20">
        <v>0</v>
      </c>
      <c r="F197" s="20">
        <v>8250</v>
      </c>
      <c r="G197" s="20">
        <v>276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233.5</v>
      </c>
      <c r="N197" s="20">
        <v>0</v>
      </c>
      <c r="O197" s="20">
        <v>1659.5</v>
      </c>
      <c r="P197" s="20">
        <v>1503.5</v>
      </c>
      <c r="Q197" s="20">
        <v>2605</v>
      </c>
      <c r="R197" s="20">
        <v>17162.5</v>
      </c>
      <c r="S197" s="20">
        <v>673</v>
      </c>
      <c r="T197" s="20">
        <v>2732.5</v>
      </c>
      <c r="U197" s="20">
        <v>341.5</v>
      </c>
      <c r="V197" s="20">
        <v>39757.5</v>
      </c>
      <c r="W197" s="20">
        <v>39757</v>
      </c>
      <c r="X197" s="20">
        <v>-0.5</v>
      </c>
      <c r="Y197" s="20">
        <v>0</v>
      </c>
    </row>
    <row r="198" spans="1:25" ht="15" thickBot="1" x14ac:dyDescent="0.35">
      <c r="A198" s="19" t="s">
        <v>81</v>
      </c>
      <c r="B198" s="20">
        <v>1974</v>
      </c>
      <c r="C198" s="20">
        <v>779.5</v>
      </c>
      <c r="D198" s="20">
        <v>1545.5</v>
      </c>
      <c r="E198" s="20">
        <v>0</v>
      </c>
      <c r="F198" s="20">
        <v>492</v>
      </c>
      <c r="G198" s="20">
        <v>192.5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233.5</v>
      </c>
      <c r="N198" s="20">
        <v>0</v>
      </c>
      <c r="O198" s="20">
        <v>2526.5</v>
      </c>
      <c r="P198" s="20">
        <v>8289.5</v>
      </c>
      <c r="Q198" s="20">
        <v>2605</v>
      </c>
      <c r="R198" s="20">
        <v>17162.5</v>
      </c>
      <c r="S198" s="20">
        <v>673</v>
      </c>
      <c r="T198" s="20">
        <v>2732.5</v>
      </c>
      <c r="U198" s="20">
        <v>341.5</v>
      </c>
      <c r="V198" s="20">
        <v>39547.5</v>
      </c>
      <c r="W198" s="20">
        <v>39548</v>
      </c>
      <c r="X198" s="20">
        <v>0.5</v>
      </c>
      <c r="Y198" s="20">
        <v>0</v>
      </c>
    </row>
    <row r="199" spans="1:25" ht="15" thickBot="1" x14ac:dyDescent="0.35">
      <c r="A199" s="19" t="s">
        <v>82</v>
      </c>
      <c r="B199" s="20">
        <v>1974</v>
      </c>
      <c r="C199" s="20">
        <v>729.5</v>
      </c>
      <c r="D199" s="20">
        <v>271</v>
      </c>
      <c r="E199" s="20">
        <v>0</v>
      </c>
      <c r="F199" s="20">
        <v>492</v>
      </c>
      <c r="G199" s="20">
        <v>1486.5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233.5</v>
      </c>
      <c r="N199" s="20">
        <v>0</v>
      </c>
      <c r="O199" s="20">
        <v>3701</v>
      </c>
      <c r="P199" s="20">
        <v>8741.5</v>
      </c>
      <c r="Q199" s="20">
        <v>967.5</v>
      </c>
      <c r="R199" s="20">
        <v>17162.5</v>
      </c>
      <c r="S199" s="20">
        <v>673</v>
      </c>
      <c r="T199" s="20">
        <v>2732.5</v>
      </c>
      <c r="U199" s="20">
        <v>341.5</v>
      </c>
      <c r="V199" s="20">
        <v>39506</v>
      </c>
      <c r="W199" s="20">
        <v>39506</v>
      </c>
      <c r="X199" s="20">
        <v>0</v>
      </c>
      <c r="Y199" s="20">
        <v>0</v>
      </c>
    </row>
    <row r="200" spans="1:25" ht="15" thickBot="1" x14ac:dyDescent="0.35">
      <c r="A200" s="19" t="s">
        <v>83</v>
      </c>
      <c r="B200" s="20">
        <v>1974</v>
      </c>
      <c r="C200" s="20">
        <v>0</v>
      </c>
      <c r="D200" s="20">
        <v>271</v>
      </c>
      <c r="E200" s="20">
        <v>0</v>
      </c>
      <c r="F200" s="20">
        <v>3192</v>
      </c>
      <c r="G200" s="20">
        <v>722.5</v>
      </c>
      <c r="H200" s="20">
        <v>0</v>
      </c>
      <c r="I200" s="20">
        <v>0</v>
      </c>
      <c r="J200" s="20">
        <v>0</v>
      </c>
      <c r="K200" s="20">
        <v>0</v>
      </c>
      <c r="L200" s="20">
        <v>1437.5</v>
      </c>
      <c r="M200" s="20">
        <v>943</v>
      </c>
      <c r="N200" s="20">
        <v>515</v>
      </c>
      <c r="O200" s="20">
        <v>3701</v>
      </c>
      <c r="P200" s="20">
        <v>4857.5</v>
      </c>
      <c r="Q200" s="20">
        <v>996.5</v>
      </c>
      <c r="R200" s="20">
        <v>17162.5</v>
      </c>
      <c r="S200" s="20">
        <v>796</v>
      </c>
      <c r="T200" s="20">
        <v>2732.5</v>
      </c>
      <c r="U200" s="20">
        <v>341.5</v>
      </c>
      <c r="V200" s="20">
        <v>39642.5</v>
      </c>
      <c r="W200" s="20">
        <v>39642</v>
      </c>
      <c r="X200" s="20">
        <v>-0.5</v>
      </c>
      <c r="Y200" s="20">
        <v>0</v>
      </c>
    </row>
    <row r="201" spans="1:25" ht="15" thickBot="1" x14ac:dyDescent="0.35">
      <c r="A201" s="19" t="s">
        <v>84</v>
      </c>
      <c r="B201" s="20">
        <v>0</v>
      </c>
      <c r="C201" s="20">
        <v>0</v>
      </c>
      <c r="D201" s="20">
        <v>271</v>
      </c>
      <c r="E201" s="20">
        <v>0</v>
      </c>
      <c r="F201" s="20">
        <v>3192</v>
      </c>
      <c r="G201" s="20">
        <v>276</v>
      </c>
      <c r="H201" s="20">
        <v>0</v>
      </c>
      <c r="I201" s="20">
        <v>0</v>
      </c>
      <c r="J201" s="20">
        <v>0</v>
      </c>
      <c r="K201" s="20">
        <v>0</v>
      </c>
      <c r="L201" s="20">
        <v>1437.5</v>
      </c>
      <c r="M201" s="20">
        <v>943</v>
      </c>
      <c r="N201" s="20">
        <v>515</v>
      </c>
      <c r="O201" s="20">
        <v>2526.5</v>
      </c>
      <c r="P201" s="20">
        <v>8289.5</v>
      </c>
      <c r="Q201" s="20">
        <v>1726.5</v>
      </c>
      <c r="R201" s="20">
        <v>17162.5</v>
      </c>
      <c r="S201" s="20">
        <v>796</v>
      </c>
      <c r="T201" s="20">
        <v>2732.5</v>
      </c>
      <c r="U201" s="20">
        <v>341.5</v>
      </c>
      <c r="V201" s="20">
        <v>40209.5</v>
      </c>
      <c r="W201" s="20">
        <v>40209</v>
      </c>
      <c r="X201" s="20">
        <v>-0.5</v>
      </c>
      <c r="Y201" s="20">
        <v>0</v>
      </c>
    </row>
    <row r="202" spans="1:25" ht="15" thickBot="1" x14ac:dyDescent="0.35">
      <c r="A202" s="19" t="s">
        <v>85</v>
      </c>
      <c r="B202" s="20">
        <v>0</v>
      </c>
      <c r="C202" s="20">
        <v>0</v>
      </c>
      <c r="D202" s="20">
        <v>271</v>
      </c>
      <c r="E202" s="20">
        <v>0</v>
      </c>
      <c r="F202" s="20">
        <v>1481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2324</v>
      </c>
      <c r="M202" s="20">
        <v>943</v>
      </c>
      <c r="N202" s="20">
        <v>0</v>
      </c>
      <c r="O202" s="20">
        <v>3408</v>
      </c>
      <c r="P202" s="20">
        <v>8289.5</v>
      </c>
      <c r="Q202" s="20">
        <v>2605</v>
      </c>
      <c r="R202" s="20">
        <v>17263</v>
      </c>
      <c r="S202" s="20">
        <v>906.5</v>
      </c>
      <c r="T202" s="20">
        <v>2732.5</v>
      </c>
      <c r="U202" s="20">
        <v>341.5</v>
      </c>
      <c r="V202" s="20">
        <v>40565</v>
      </c>
      <c r="W202" s="20">
        <v>40565</v>
      </c>
      <c r="X202" s="20">
        <v>0</v>
      </c>
      <c r="Y202" s="20">
        <v>0</v>
      </c>
    </row>
    <row r="203" spans="1:25" ht="15" thickBot="1" x14ac:dyDescent="0.35">
      <c r="A203" s="19" t="s">
        <v>86</v>
      </c>
      <c r="B203" s="20">
        <v>0</v>
      </c>
      <c r="C203" s="20">
        <v>0</v>
      </c>
      <c r="D203" s="20">
        <v>271</v>
      </c>
      <c r="E203" s="20">
        <v>0</v>
      </c>
      <c r="F203" s="20">
        <v>492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2324</v>
      </c>
      <c r="M203" s="20">
        <v>943</v>
      </c>
      <c r="N203" s="20">
        <v>515</v>
      </c>
      <c r="O203" s="20">
        <v>3408</v>
      </c>
      <c r="P203" s="20">
        <v>8741.5</v>
      </c>
      <c r="Q203" s="20">
        <v>2605</v>
      </c>
      <c r="R203" s="20">
        <v>17351.5</v>
      </c>
      <c r="S203" s="20">
        <v>796</v>
      </c>
      <c r="T203" s="20">
        <v>2732.5</v>
      </c>
      <c r="U203" s="20">
        <v>341.5</v>
      </c>
      <c r="V203" s="20">
        <v>40521</v>
      </c>
      <c r="W203" s="20">
        <v>40521</v>
      </c>
      <c r="X203" s="20">
        <v>0</v>
      </c>
      <c r="Y203" s="20">
        <v>0</v>
      </c>
    </row>
    <row r="204" spans="1:25" ht="15" thickBot="1" x14ac:dyDescent="0.35">
      <c r="A204" s="19" t="s">
        <v>87</v>
      </c>
      <c r="B204" s="20">
        <v>0</v>
      </c>
      <c r="C204" s="20">
        <v>0</v>
      </c>
      <c r="D204" s="20">
        <v>271</v>
      </c>
      <c r="E204" s="20">
        <v>0</v>
      </c>
      <c r="F204" s="20">
        <v>492</v>
      </c>
      <c r="G204" s="20">
        <v>0</v>
      </c>
      <c r="H204" s="20">
        <v>0</v>
      </c>
      <c r="I204" s="20">
        <v>0</v>
      </c>
      <c r="J204" s="20">
        <v>160.5</v>
      </c>
      <c r="K204" s="20">
        <v>0</v>
      </c>
      <c r="L204" s="20">
        <v>1437.5</v>
      </c>
      <c r="M204" s="20">
        <v>943</v>
      </c>
      <c r="N204" s="20">
        <v>515</v>
      </c>
      <c r="O204" s="20">
        <v>3701</v>
      </c>
      <c r="P204" s="20">
        <v>8962.5</v>
      </c>
      <c r="Q204" s="20">
        <v>2605</v>
      </c>
      <c r="R204" s="20">
        <v>17263</v>
      </c>
      <c r="S204" s="20">
        <v>673</v>
      </c>
      <c r="T204" s="20">
        <v>2732.5</v>
      </c>
      <c r="U204" s="20">
        <v>341.5</v>
      </c>
      <c r="V204" s="20">
        <v>40097.5</v>
      </c>
      <c r="W204" s="20">
        <v>40098</v>
      </c>
      <c r="X204" s="20">
        <v>0.5</v>
      </c>
      <c r="Y204" s="20">
        <v>0</v>
      </c>
    </row>
    <row r="205" spans="1:25" ht="15" thickBot="1" x14ac:dyDescent="0.35">
      <c r="A205" s="19" t="s">
        <v>88</v>
      </c>
      <c r="B205" s="20">
        <v>0</v>
      </c>
      <c r="C205" s="20">
        <v>0</v>
      </c>
      <c r="D205" s="20">
        <v>167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160.5</v>
      </c>
      <c r="K205" s="20">
        <v>0</v>
      </c>
      <c r="L205" s="20">
        <v>1908</v>
      </c>
      <c r="M205" s="20">
        <v>943</v>
      </c>
      <c r="N205" s="20">
        <v>515</v>
      </c>
      <c r="O205" s="20">
        <v>3719.5</v>
      </c>
      <c r="P205" s="20">
        <v>8962.5</v>
      </c>
      <c r="Q205" s="20">
        <v>2605</v>
      </c>
      <c r="R205" s="20">
        <v>17162.5</v>
      </c>
      <c r="S205" s="20">
        <v>673</v>
      </c>
      <c r="T205" s="20">
        <v>2732.5</v>
      </c>
      <c r="U205" s="20">
        <v>341.5</v>
      </c>
      <c r="V205" s="20">
        <v>39890</v>
      </c>
      <c r="W205" s="20">
        <v>39890</v>
      </c>
      <c r="X205" s="20">
        <v>0</v>
      </c>
      <c r="Y205" s="20">
        <v>0</v>
      </c>
    </row>
    <row r="206" spans="1:25" ht="15" thickBot="1" x14ac:dyDescent="0.35">
      <c r="A206" s="19" t="s">
        <v>89</v>
      </c>
      <c r="B206" s="20">
        <v>0</v>
      </c>
      <c r="C206" s="20">
        <v>0</v>
      </c>
      <c r="D206" s="20">
        <v>0</v>
      </c>
      <c r="E206" s="20">
        <v>0</v>
      </c>
      <c r="F206" s="20">
        <v>492</v>
      </c>
      <c r="G206" s="20">
        <v>722.5</v>
      </c>
      <c r="H206" s="20">
        <v>0</v>
      </c>
      <c r="I206" s="20">
        <v>0</v>
      </c>
      <c r="J206" s="20">
        <v>0</v>
      </c>
      <c r="K206" s="20">
        <v>0</v>
      </c>
      <c r="L206" s="20">
        <v>2324</v>
      </c>
      <c r="M206" s="20">
        <v>943</v>
      </c>
      <c r="N206" s="20">
        <v>515</v>
      </c>
      <c r="O206" s="20">
        <v>3719.5</v>
      </c>
      <c r="P206" s="20">
        <v>8962.5</v>
      </c>
      <c r="Q206" s="20">
        <v>1726.5</v>
      </c>
      <c r="R206" s="20">
        <v>17162.5</v>
      </c>
      <c r="S206" s="20">
        <v>673</v>
      </c>
      <c r="T206" s="20">
        <v>2732.5</v>
      </c>
      <c r="U206" s="20">
        <v>341.5</v>
      </c>
      <c r="V206" s="20">
        <v>40314.5</v>
      </c>
      <c r="W206" s="20">
        <v>40314</v>
      </c>
      <c r="X206" s="20">
        <v>-0.5</v>
      </c>
      <c r="Y206" s="20">
        <v>0</v>
      </c>
    </row>
    <row r="207" spans="1:25" ht="15" thickBot="1" x14ac:dyDescent="0.35">
      <c r="A207" s="19" t="s">
        <v>90</v>
      </c>
      <c r="B207" s="20">
        <v>0</v>
      </c>
      <c r="C207" s="20">
        <v>0</v>
      </c>
      <c r="D207" s="20">
        <v>0</v>
      </c>
      <c r="E207" s="20">
        <v>0</v>
      </c>
      <c r="F207" s="20">
        <v>1481</v>
      </c>
      <c r="G207" s="20">
        <v>1524</v>
      </c>
      <c r="H207" s="20">
        <v>0</v>
      </c>
      <c r="I207" s="20">
        <v>0</v>
      </c>
      <c r="J207" s="20">
        <v>0</v>
      </c>
      <c r="K207" s="20">
        <v>0</v>
      </c>
      <c r="L207" s="20">
        <v>2324</v>
      </c>
      <c r="M207" s="20">
        <v>943.5</v>
      </c>
      <c r="N207" s="20">
        <v>647.5</v>
      </c>
      <c r="O207" s="20">
        <v>3701</v>
      </c>
      <c r="P207" s="20">
        <v>8289.5</v>
      </c>
      <c r="Q207" s="20">
        <v>718.5</v>
      </c>
      <c r="R207" s="20">
        <v>17162.5</v>
      </c>
      <c r="S207" s="20">
        <v>752.5</v>
      </c>
      <c r="T207" s="20">
        <v>2732.5</v>
      </c>
      <c r="U207" s="20">
        <v>341.5</v>
      </c>
      <c r="V207" s="20">
        <v>40618</v>
      </c>
      <c r="W207" s="20">
        <v>40617</v>
      </c>
      <c r="X207" s="20">
        <v>-1</v>
      </c>
      <c r="Y207" s="20">
        <v>0</v>
      </c>
    </row>
    <row r="208" spans="1:25" ht="15" thickBot="1" x14ac:dyDescent="0.35">
      <c r="A208" s="19" t="s">
        <v>91</v>
      </c>
      <c r="B208" s="20">
        <v>0</v>
      </c>
      <c r="C208" s="20">
        <v>0</v>
      </c>
      <c r="D208" s="20">
        <v>0</v>
      </c>
      <c r="E208" s="20">
        <v>0</v>
      </c>
      <c r="F208" s="20">
        <v>8250</v>
      </c>
      <c r="G208" s="20">
        <v>1486.5</v>
      </c>
      <c r="H208" s="20">
        <v>0</v>
      </c>
      <c r="I208" s="20">
        <v>0</v>
      </c>
      <c r="J208" s="20">
        <v>0</v>
      </c>
      <c r="K208" s="20">
        <v>0</v>
      </c>
      <c r="L208" s="20">
        <v>2772</v>
      </c>
      <c r="M208" s="20">
        <v>943.5</v>
      </c>
      <c r="N208" s="20">
        <v>515</v>
      </c>
      <c r="O208" s="20">
        <v>3408</v>
      </c>
      <c r="P208" s="20">
        <v>1503.5</v>
      </c>
      <c r="Q208" s="20">
        <v>718.5</v>
      </c>
      <c r="R208" s="20">
        <v>17162.5</v>
      </c>
      <c r="S208" s="20">
        <v>796</v>
      </c>
      <c r="T208" s="20">
        <v>2732.5</v>
      </c>
      <c r="U208" s="20">
        <v>341.5</v>
      </c>
      <c r="V208" s="20">
        <v>40629.5</v>
      </c>
      <c r="W208" s="20">
        <v>40629</v>
      </c>
      <c r="X208" s="20">
        <v>-0.5</v>
      </c>
      <c r="Y208" s="20">
        <v>0</v>
      </c>
    </row>
    <row r="209" spans="1:25" ht="15" thickBot="1" x14ac:dyDescent="0.35">
      <c r="A209" s="19" t="s">
        <v>92</v>
      </c>
      <c r="B209" s="20">
        <v>0</v>
      </c>
      <c r="C209" s="20">
        <v>0</v>
      </c>
      <c r="D209" s="20">
        <v>271</v>
      </c>
      <c r="E209" s="20">
        <v>0</v>
      </c>
      <c r="F209" s="20">
        <v>8250</v>
      </c>
      <c r="G209" s="20">
        <v>276</v>
      </c>
      <c r="H209" s="20">
        <v>0</v>
      </c>
      <c r="I209" s="20">
        <v>0</v>
      </c>
      <c r="J209" s="20">
        <v>160.5</v>
      </c>
      <c r="K209" s="20">
        <v>0</v>
      </c>
      <c r="L209" s="20">
        <v>2772</v>
      </c>
      <c r="M209" s="20">
        <v>943.5</v>
      </c>
      <c r="N209" s="20">
        <v>515</v>
      </c>
      <c r="O209" s="20">
        <v>2526.5</v>
      </c>
      <c r="P209" s="20">
        <v>1503.5</v>
      </c>
      <c r="Q209" s="20">
        <v>2605</v>
      </c>
      <c r="R209" s="20">
        <v>17162.5</v>
      </c>
      <c r="S209" s="20">
        <v>673</v>
      </c>
      <c r="T209" s="20">
        <v>2650.5</v>
      </c>
      <c r="U209" s="20">
        <v>341.5</v>
      </c>
      <c r="V209" s="20">
        <v>40650.5</v>
      </c>
      <c r="W209" s="20">
        <v>40650</v>
      </c>
      <c r="X209" s="20">
        <v>-0.5</v>
      </c>
      <c r="Y209" s="20">
        <v>0</v>
      </c>
    </row>
    <row r="210" spans="1:25" ht="15" thickBot="1" x14ac:dyDescent="0.35">
      <c r="A210" s="19" t="s">
        <v>93</v>
      </c>
      <c r="B210" s="20">
        <v>0</v>
      </c>
      <c r="C210" s="20">
        <v>0</v>
      </c>
      <c r="D210" s="20">
        <v>1545.5</v>
      </c>
      <c r="E210" s="20">
        <v>0</v>
      </c>
      <c r="F210" s="20">
        <v>492</v>
      </c>
      <c r="G210" s="20">
        <v>192.5</v>
      </c>
      <c r="H210" s="20">
        <v>0</v>
      </c>
      <c r="I210" s="20">
        <v>0</v>
      </c>
      <c r="J210" s="20">
        <v>160.5</v>
      </c>
      <c r="K210" s="20">
        <v>0</v>
      </c>
      <c r="L210" s="20">
        <v>2772</v>
      </c>
      <c r="M210" s="20">
        <v>943</v>
      </c>
      <c r="N210" s="20">
        <v>0</v>
      </c>
      <c r="O210" s="20">
        <v>2526.5</v>
      </c>
      <c r="P210" s="20">
        <v>8741.5</v>
      </c>
      <c r="Q210" s="20">
        <v>2605</v>
      </c>
      <c r="R210" s="20">
        <v>17162.5</v>
      </c>
      <c r="S210" s="20">
        <v>673</v>
      </c>
      <c r="T210" s="20">
        <v>2650.5</v>
      </c>
      <c r="U210" s="20">
        <v>280.5</v>
      </c>
      <c r="V210" s="20">
        <v>40745</v>
      </c>
      <c r="W210" s="20">
        <v>40745</v>
      </c>
      <c r="X210" s="20">
        <v>0</v>
      </c>
      <c r="Y210" s="20">
        <v>0</v>
      </c>
    </row>
    <row r="211" spans="1:25" ht="15" thickBot="1" x14ac:dyDescent="0.35">
      <c r="A211" s="19" t="s">
        <v>94</v>
      </c>
      <c r="B211" s="20">
        <v>0</v>
      </c>
      <c r="C211" s="20">
        <v>0</v>
      </c>
      <c r="D211" s="20">
        <v>1353.5</v>
      </c>
      <c r="E211" s="20">
        <v>0</v>
      </c>
      <c r="F211" s="20">
        <v>492</v>
      </c>
      <c r="G211" s="20">
        <v>722.5</v>
      </c>
      <c r="H211" s="20">
        <v>0</v>
      </c>
      <c r="I211" s="20">
        <v>0</v>
      </c>
      <c r="J211" s="20">
        <v>160.5</v>
      </c>
      <c r="K211" s="20">
        <v>729.5</v>
      </c>
      <c r="L211" s="20">
        <v>2324</v>
      </c>
      <c r="M211" s="20">
        <v>943</v>
      </c>
      <c r="N211" s="20">
        <v>0</v>
      </c>
      <c r="O211" s="20">
        <v>3701</v>
      </c>
      <c r="P211" s="20">
        <v>8741.5</v>
      </c>
      <c r="Q211" s="20">
        <v>1193</v>
      </c>
      <c r="R211" s="20">
        <v>17162.5</v>
      </c>
      <c r="S211" s="20">
        <v>673</v>
      </c>
      <c r="T211" s="20">
        <v>2650.5</v>
      </c>
      <c r="U211" s="20">
        <v>280.5</v>
      </c>
      <c r="V211" s="20">
        <v>41127</v>
      </c>
      <c r="W211" s="20">
        <v>41126</v>
      </c>
      <c r="X211" s="20">
        <v>-1</v>
      </c>
      <c r="Y211" s="20">
        <v>0</v>
      </c>
    </row>
    <row r="212" spans="1:25" ht="15" thickBot="1" x14ac:dyDescent="0.35">
      <c r="A212" s="19" t="s">
        <v>95</v>
      </c>
      <c r="B212" s="20">
        <v>899</v>
      </c>
      <c r="C212" s="20">
        <v>0</v>
      </c>
      <c r="D212" s="20">
        <v>271</v>
      </c>
      <c r="E212" s="20">
        <v>0</v>
      </c>
      <c r="F212" s="20">
        <v>1481</v>
      </c>
      <c r="G212" s="20">
        <v>1524</v>
      </c>
      <c r="H212" s="20">
        <v>0</v>
      </c>
      <c r="I212" s="20">
        <v>0</v>
      </c>
      <c r="J212" s="20">
        <v>160.5</v>
      </c>
      <c r="K212" s="20">
        <v>3421</v>
      </c>
      <c r="L212" s="20">
        <v>1437.5</v>
      </c>
      <c r="M212" s="20">
        <v>943</v>
      </c>
      <c r="N212" s="20">
        <v>515</v>
      </c>
      <c r="O212" s="20">
        <v>3701</v>
      </c>
      <c r="P212" s="20">
        <v>8289.5</v>
      </c>
      <c r="Q212" s="20">
        <v>718.5</v>
      </c>
      <c r="R212" s="20">
        <v>16824.5</v>
      </c>
      <c r="S212" s="20">
        <v>0</v>
      </c>
      <c r="T212" s="20">
        <v>1836</v>
      </c>
      <c r="U212" s="20">
        <v>0</v>
      </c>
      <c r="V212" s="20">
        <v>42021.5</v>
      </c>
      <c r="W212" s="20">
        <v>42021</v>
      </c>
      <c r="X212" s="20">
        <v>-0.5</v>
      </c>
      <c r="Y212" s="20">
        <v>0</v>
      </c>
    </row>
    <row r="213" spans="1:25" ht="15" thickBot="1" x14ac:dyDescent="0.35">
      <c r="A213" s="19" t="s">
        <v>96</v>
      </c>
      <c r="B213" s="20">
        <v>0</v>
      </c>
      <c r="C213" s="20">
        <v>0</v>
      </c>
      <c r="D213" s="20">
        <v>216</v>
      </c>
      <c r="E213" s="20">
        <v>0</v>
      </c>
      <c r="F213" s="20">
        <v>9010.5</v>
      </c>
      <c r="G213" s="20">
        <v>1524</v>
      </c>
      <c r="H213" s="20">
        <v>0</v>
      </c>
      <c r="I213" s="20">
        <v>2096.5</v>
      </c>
      <c r="J213" s="20">
        <v>160.5</v>
      </c>
      <c r="K213" s="20">
        <v>4068</v>
      </c>
      <c r="L213" s="20">
        <v>1437.5</v>
      </c>
      <c r="M213" s="20">
        <v>943</v>
      </c>
      <c r="N213" s="20">
        <v>515</v>
      </c>
      <c r="O213" s="20">
        <v>3408</v>
      </c>
      <c r="P213" s="20">
        <v>1503.5</v>
      </c>
      <c r="Q213" s="20">
        <v>718.5</v>
      </c>
      <c r="R213" s="20">
        <v>16539.5</v>
      </c>
      <c r="S213" s="20">
        <v>0</v>
      </c>
      <c r="T213" s="20">
        <v>0</v>
      </c>
      <c r="U213" s="20">
        <v>0</v>
      </c>
      <c r="V213" s="20">
        <v>42140.5</v>
      </c>
      <c r="W213" s="20">
        <v>42141</v>
      </c>
      <c r="X213" s="20">
        <v>0.5</v>
      </c>
      <c r="Y213" s="20">
        <v>0</v>
      </c>
    </row>
    <row r="214" spans="1:25" ht="15" thickBot="1" x14ac:dyDescent="0.35">
      <c r="A214" s="19" t="s">
        <v>97</v>
      </c>
      <c r="B214" s="20">
        <v>0</v>
      </c>
      <c r="C214" s="20">
        <v>0</v>
      </c>
      <c r="D214" s="20">
        <v>271</v>
      </c>
      <c r="E214" s="20">
        <v>0</v>
      </c>
      <c r="F214" s="20">
        <v>9010.5</v>
      </c>
      <c r="G214" s="20">
        <v>1524</v>
      </c>
      <c r="H214" s="20">
        <v>0</v>
      </c>
      <c r="I214" s="20">
        <v>2096.5</v>
      </c>
      <c r="J214" s="20">
        <v>163.5</v>
      </c>
      <c r="K214" s="20">
        <v>4115</v>
      </c>
      <c r="L214" s="20">
        <v>2324</v>
      </c>
      <c r="M214" s="20">
        <v>943</v>
      </c>
      <c r="N214" s="20">
        <v>515</v>
      </c>
      <c r="O214" s="20">
        <v>2526.5</v>
      </c>
      <c r="P214" s="20">
        <v>1503.5</v>
      </c>
      <c r="Q214" s="20">
        <v>718.5</v>
      </c>
      <c r="R214" s="20">
        <v>16539.5</v>
      </c>
      <c r="S214" s="20">
        <v>0</v>
      </c>
      <c r="T214" s="20">
        <v>0</v>
      </c>
      <c r="U214" s="20">
        <v>0</v>
      </c>
      <c r="V214" s="20">
        <v>42250.5</v>
      </c>
      <c r="W214" s="20">
        <v>42251</v>
      </c>
      <c r="X214" s="20">
        <v>0.5</v>
      </c>
      <c r="Y214" s="20">
        <v>0</v>
      </c>
    </row>
    <row r="215" spans="1:25" ht="15" thickBot="1" x14ac:dyDescent="0.35">
      <c r="A215" s="19" t="s">
        <v>98</v>
      </c>
      <c r="B215" s="20">
        <v>0</v>
      </c>
      <c r="C215" s="20">
        <v>0</v>
      </c>
      <c r="D215" s="20">
        <v>1545.5</v>
      </c>
      <c r="E215" s="20">
        <v>0</v>
      </c>
      <c r="F215" s="20">
        <v>9010.5</v>
      </c>
      <c r="G215" s="20">
        <v>2297.5</v>
      </c>
      <c r="H215" s="20">
        <v>0</v>
      </c>
      <c r="I215" s="20">
        <v>2134.5</v>
      </c>
      <c r="J215" s="20">
        <v>163.5</v>
      </c>
      <c r="K215" s="20">
        <v>4164</v>
      </c>
      <c r="L215" s="20">
        <v>2324</v>
      </c>
      <c r="M215" s="20">
        <v>943</v>
      </c>
      <c r="N215" s="20">
        <v>0</v>
      </c>
      <c r="O215" s="20">
        <v>1659.5</v>
      </c>
      <c r="P215" s="20">
        <v>1503.5</v>
      </c>
      <c r="Q215" s="20">
        <v>0</v>
      </c>
      <c r="R215" s="20">
        <v>16004</v>
      </c>
      <c r="S215" s="20">
        <v>0</v>
      </c>
      <c r="T215" s="20">
        <v>0</v>
      </c>
      <c r="U215" s="20">
        <v>0</v>
      </c>
      <c r="V215" s="20">
        <v>41749.5</v>
      </c>
      <c r="W215" s="20">
        <v>41750</v>
      </c>
      <c r="X215" s="20">
        <v>0.5</v>
      </c>
      <c r="Y215" s="20">
        <v>0</v>
      </c>
    </row>
    <row r="216" spans="1:25" ht="15" thickBot="1" x14ac:dyDescent="0.35">
      <c r="A216" s="19" t="s">
        <v>99</v>
      </c>
      <c r="B216" s="20">
        <v>0</v>
      </c>
      <c r="C216" s="20">
        <v>0</v>
      </c>
      <c r="D216" s="20">
        <v>1545.5</v>
      </c>
      <c r="E216" s="20">
        <v>0</v>
      </c>
      <c r="F216" s="20">
        <v>9352</v>
      </c>
      <c r="G216" s="20">
        <v>18603</v>
      </c>
      <c r="H216" s="20">
        <v>0</v>
      </c>
      <c r="I216" s="20">
        <v>2134.5</v>
      </c>
      <c r="J216" s="20">
        <v>163.5</v>
      </c>
      <c r="K216" s="20">
        <v>3841.5</v>
      </c>
      <c r="L216" s="20">
        <v>2324</v>
      </c>
      <c r="M216" s="20">
        <v>943</v>
      </c>
      <c r="N216" s="20">
        <v>0</v>
      </c>
      <c r="O216" s="20">
        <v>1659.5</v>
      </c>
      <c r="P216" s="20">
        <v>1503.5</v>
      </c>
      <c r="Q216" s="20">
        <v>0</v>
      </c>
      <c r="R216" s="20">
        <v>170</v>
      </c>
      <c r="S216" s="20">
        <v>0</v>
      </c>
      <c r="T216" s="20">
        <v>0</v>
      </c>
      <c r="U216" s="20">
        <v>0</v>
      </c>
      <c r="V216" s="20">
        <v>42240</v>
      </c>
      <c r="W216" s="20">
        <v>42240</v>
      </c>
      <c r="X216" s="20">
        <v>0</v>
      </c>
      <c r="Y216" s="20">
        <v>0</v>
      </c>
    </row>
    <row r="217" spans="1:25" ht="15" thickBot="1" x14ac:dyDescent="0.35">
      <c r="A217" s="19" t="s">
        <v>100</v>
      </c>
      <c r="B217" s="20">
        <v>899</v>
      </c>
      <c r="C217" s="20">
        <v>0</v>
      </c>
      <c r="D217" s="20">
        <v>1545.5</v>
      </c>
      <c r="E217" s="20">
        <v>0</v>
      </c>
      <c r="F217" s="20">
        <v>9352</v>
      </c>
      <c r="G217" s="20">
        <v>18603</v>
      </c>
      <c r="H217" s="20">
        <v>0</v>
      </c>
      <c r="I217" s="20">
        <v>2134.5</v>
      </c>
      <c r="J217" s="20">
        <v>160.5</v>
      </c>
      <c r="K217" s="20">
        <v>4115</v>
      </c>
      <c r="L217" s="20">
        <v>1437.5</v>
      </c>
      <c r="M217" s="20">
        <v>943</v>
      </c>
      <c r="N217" s="20">
        <v>0</v>
      </c>
      <c r="O217" s="20">
        <v>1659.5</v>
      </c>
      <c r="P217" s="20">
        <v>1503.5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  <c r="V217" s="20">
        <v>42353</v>
      </c>
      <c r="W217" s="20">
        <v>42353</v>
      </c>
      <c r="X217" s="20">
        <v>0</v>
      </c>
      <c r="Y217" s="20">
        <v>0</v>
      </c>
    </row>
    <row r="218" spans="1:25" ht="15" thickBot="1" x14ac:dyDescent="0.35">
      <c r="A218" s="19" t="s">
        <v>101</v>
      </c>
      <c r="B218" s="20">
        <v>899</v>
      </c>
      <c r="C218" s="20">
        <v>0</v>
      </c>
      <c r="D218" s="20">
        <v>1545.5</v>
      </c>
      <c r="E218" s="20">
        <v>84</v>
      </c>
      <c r="F218" s="20">
        <v>10731</v>
      </c>
      <c r="G218" s="20">
        <v>18603</v>
      </c>
      <c r="H218" s="20">
        <v>0</v>
      </c>
      <c r="I218" s="20">
        <v>2096.5</v>
      </c>
      <c r="J218" s="20">
        <v>163.5</v>
      </c>
      <c r="K218" s="20">
        <v>4214</v>
      </c>
      <c r="L218" s="20">
        <v>1437.5</v>
      </c>
      <c r="M218" s="20">
        <v>943</v>
      </c>
      <c r="N218" s="20">
        <v>0</v>
      </c>
      <c r="O218" s="20">
        <v>1659.5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  <c r="V218" s="20">
        <v>42376.5</v>
      </c>
      <c r="W218" s="20">
        <v>42377</v>
      </c>
      <c r="X218" s="20">
        <v>0.5</v>
      </c>
      <c r="Y218" s="20">
        <v>0</v>
      </c>
    </row>
    <row r="219" spans="1:25" ht="15" thickBot="1" x14ac:dyDescent="0.35">
      <c r="A219" s="19" t="s">
        <v>102</v>
      </c>
      <c r="B219" s="20">
        <v>1974</v>
      </c>
      <c r="C219" s="20">
        <v>729.5</v>
      </c>
      <c r="D219" s="20">
        <v>1681.5</v>
      </c>
      <c r="E219" s="20">
        <v>84</v>
      </c>
      <c r="F219" s="20">
        <v>10731</v>
      </c>
      <c r="G219" s="20">
        <v>18603</v>
      </c>
      <c r="H219" s="20">
        <v>0</v>
      </c>
      <c r="I219" s="20">
        <v>2134.5</v>
      </c>
      <c r="J219" s="20">
        <v>163.5</v>
      </c>
      <c r="K219" s="20">
        <v>4725</v>
      </c>
      <c r="L219" s="20">
        <v>1437.5</v>
      </c>
      <c r="M219" s="20">
        <v>233.5</v>
      </c>
      <c r="N219" s="20">
        <v>0</v>
      </c>
      <c r="O219" s="20">
        <v>0</v>
      </c>
      <c r="P219" s="20">
        <v>0</v>
      </c>
      <c r="Q219" s="20">
        <v>0</v>
      </c>
      <c r="R219" s="20">
        <v>170</v>
      </c>
      <c r="S219" s="20">
        <v>0</v>
      </c>
      <c r="T219" s="20">
        <v>0</v>
      </c>
      <c r="U219" s="20">
        <v>0</v>
      </c>
      <c r="V219" s="20">
        <v>42667</v>
      </c>
      <c r="W219" s="20">
        <v>42668</v>
      </c>
      <c r="X219" s="20">
        <v>1</v>
      </c>
      <c r="Y219" s="20">
        <v>0</v>
      </c>
    </row>
    <row r="220" spans="1:25" ht="15" thickBot="1" x14ac:dyDescent="0.35">
      <c r="A220" s="19" t="s">
        <v>103</v>
      </c>
      <c r="B220" s="20">
        <v>1974</v>
      </c>
      <c r="C220" s="20">
        <v>779.5</v>
      </c>
      <c r="D220" s="20">
        <v>1862</v>
      </c>
      <c r="E220" s="20">
        <v>84</v>
      </c>
      <c r="F220" s="20">
        <v>10731</v>
      </c>
      <c r="G220" s="20">
        <v>18603</v>
      </c>
      <c r="H220" s="20">
        <v>0</v>
      </c>
      <c r="I220" s="20">
        <v>2134.5</v>
      </c>
      <c r="J220" s="20">
        <v>163.5</v>
      </c>
      <c r="K220" s="20">
        <v>4785.5</v>
      </c>
      <c r="L220" s="20">
        <v>1437.5</v>
      </c>
      <c r="M220" s="20">
        <v>233.5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  <c r="S220" s="20">
        <v>0</v>
      </c>
      <c r="T220" s="20">
        <v>0</v>
      </c>
      <c r="U220" s="20">
        <v>0</v>
      </c>
      <c r="V220" s="20">
        <v>42788</v>
      </c>
      <c r="W220" s="20">
        <v>42789</v>
      </c>
      <c r="X220" s="20">
        <v>1</v>
      </c>
      <c r="Y220" s="20">
        <v>0</v>
      </c>
    </row>
    <row r="221" spans="1:25" ht="15" thickBot="1" x14ac:dyDescent="0.35">
      <c r="A221" s="19" t="s">
        <v>104</v>
      </c>
      <c r="B221" s="20">
        <v>1974</v>
      </c>
      <c r="C221" s="20">
        <v>810.5</v>
      </c>
      <c r="D221" s="20">
        <v>1958.5</v>
      </c>
      <c r="E221" s="20">
        <v>84</v>
      </c>
      <c r="F221" s="20">
        <v>10731</v>
      </c>
      <c r="G221" s="20">
        <v>18603</v>
      </c>
      <c r="H221" s="20">
        <v>0</v>
      </c>
      <c r="I221" s="20">
        <v>2134.5</v>
      </c>
      <c r="J221" s="20">
        <v>163.5</v>
      </c>
      <c r="K221" s="20">
        <v>4785.5</v>
      </c>
      <c r="L221" s="20">
        <v>0</v>
      </c>
      <c r="M221" s="20">
        <v>233.5</v>
      </c>
      <c r="N221" s="20">
        <v>0</v>
      </c>
      <c r="O221" s="20">
        <v>0</v>
      </c>
      <c r="P221" s="20">
        <v>1503.5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  <c r="V221" s="20">
        <v>42981.5</v>
      </c>
      <c r="W221" s="20">
        <v>42982</v>
      </c>
      <c r="X221" s="20">
        <v>0.5</v>
      </c>
      <c r="Y221" s="20">
        <v>0</v>
      </c>
    </row>
    <row r="222" spans="1:25" ht="15" thickBot="1" x14ac:dyDescent="0.35">
      <c r="A222" s="19" t="s">
        <v>105</v>
      </c>
      <c r="B222" s="20">
        <v>1974</v>
      </c>
      <c r="C222" s="20">
        <v>810.5</v>
      </c>
      <c r="D222" s="20">
        <v>2114.5</v>
      </c>
      <c r="E222" s="20">
        <v>84</v>
      </c>
      <c r="F222" s="20">
        <v>10731</v>
      </c>
      <c r="G222" s="20">
        <v>18603</v>
      </c>
      <c r="H222" s="20">
        <v>0</v>
      </c>
      <c r="I222" s="20">
        <v>2134.5</v>
      </c>
      <c r="J222" s="20">
        <v>163.5</v>
      </c>
      <c r="K222" s="20">
        <v>4785.5</v>
      </c>
      <c r="L222" s="20">
        <v>0</v>
      </c>
      <c r="M222" s="20">
        <v>233.5</v>
      </c>
      <c r="N222" s="20">
        <v>0</v>
      </c>
      <c r="O222" s="20">
        <v>1659.5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  <c r="V222" s="34">
        <v>43293.5</v>
      </c>
      <c r="W222" s="20">
        <v>43294</v>
      </c>
      <c r="X222" s="20">
        <v>0.5</v>
      </c>
      <c r="Y222" s="20">
        <v>0</v>
      </c>
    </row>
    <row r="223" spans="1:25" ht="15" thickBot="1" x14ac:dyDescent="0.35">
      <c r="A223" s="19" t="s">
        <v>106</v>
      </c>
      <c r="B223" s="20">
        <v>1974</v>
      </c>
      <c r="C223" s="20">
        <v>1260</v>
      </c>
      <c r="D223" s="20">
        <v>1681.5</v>
      </c>
      <c r="E223" s="20">
        <v>84</v>
      </c>
      <c r="F223" s="20">
        <v>10731</v>
      </c>
      <c r="G223" s="20">
        <v>18603</v>
      </c>
      <c r="H223" s="20">
        <v>0</v>
      </c>
      <c r="I223" s="20">
        <v>2677.5</v>
      </c>
      <c r="J223" s="20">
        <v>163.5</v>
      </c>
      <c r="K223" s="20">
        <v>4785.5</v>
      </c>
      <c r="L223" s="20">
        <v>0</v>
      </c>
      <c r="M223" s="20">
        <v>0</v>
      </c>
      <c r="N223" s="20">
        <v>0</v>
      </c>
      <c r="O223" s="20">
        <v>0</v>
      </c>
      <c r="P223" s="20">
        <v>0</v>
      </c>
      <c r="Q223" s="20">
        <v>0</v>
      </c>
      <c r="R223" s="20">
        <v>0</v>
      </c>
      <c r="S223" s="20">
        <v>0</v>
      </c>
      <c r="T223" s="20">
        <v>0</v>
      </c>
      <c r="U223" s="20">
        <v>0</v>
      </c>
      <c r="V223" s="20">
        <v>41960</v>
      </c>
      <c r="W223" s="20">
        <v>41961</v>
      </c>
      <c r="X223" s="20">
        <v>1</v>
      </c>
      <c r="Y223" s="20">
        <v>0</v>
      </c>
    </row>
    <row r="224" spans="1:25" ht="15" thickBot="1" x14ac:dyDescent="0.35">
      <c r="A224" s="19" t="s">
        <v>107</v>
      </c>
      <c r="B224" s="20">
        <v>2339</v>
      </c>
      <c r="C224" s="20">
        <v>779.5</v>
      </c>
      <c r="D224" s="20">
        <v>1958.5</v>
      </c>
      <c r="E224" s="20">
        <v>84</v>
      </c>
      <c r="F224" s="20">
        <v>10731</v>
      </c>
      <c r="G224" s="20">
        <v>18603</v>
      </c>
      <c r="H224" s="20">
        <v>252</v>
      </c>
      <c r="I224" s="20">
        <v>2677.5</v>
      </c>
      <c r="J224" s="20">
        <v>420</v>
      </c>
      <c r="K224" s="20">
        <v>3841.5</v>
      </c>
      <c r="L224" s="20">
        <v>0</v>
      </c>
      <c r="M224" s="20">
        <v>233.5</v>
      </c>
      <c r="N224" s="20">
        <v>0</v>
      </c>
      <c r="O224" s="20">
        <v>0</v>
      </c>
      <c r="P224" s="20">
        <v>0</v>
      </c>
      <c r="Q224" s="20">
        <v>0</v>
      </c>
      <c r="R224" s="20">
        <v>0</v>
      </c>
      <c r="S224" s="20">
        <v>0</v>
      </c>
      <c r="T224" s="20">
        <v>0</v>
      </c>
      <c r="U224" s="20">
        <v>0</v>
      </c>
      <c r="V224" s="20">
        <v>41919.5</v>
      </c>
      <c r="W224" s="20">
        <v>41920</v>
      </c>
      <c r="X224" s="20">
        <v>0.5</v>
      </c>
      <c r="Y224" s="20">
        <v>0</v>
      </c>
    </row>
    <row r="225" spans="1:25" ht="15" thickBot="1" x14ac:dyDescent="0.35">
      <c r="A225" s="19" t="s">
        <v>108</v>
      </c>
      <c r="B225" s="20">
        <v>1974</v>
      </c>
      <c r="C225" s="20">
        <v>810.5</v>
      </c>
      <c r="D225" s="20">
        <v>2114.5</v>
      </c>
      <c r="E225" s="20">
        <v>84</v>
      </c>
      <c r="F225" s="20">
        <v>10731</v>
      </c>
      <c r="G225" s="20">
        <v>18603</v>
      </c>
      <c r="H225" s="20">
        <v>252</v>
      </c>
      <c r="I225" s="20">
        <v>2677.5</v>
      </c>
      <c r="J225" s="20">
        <v>163.5</v>
      </c>
      <c r="K225" s="20">
        <v>3841.5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  <c r="R225" s="20">
        <v>0</v>
      </c>
      <c r="S225" s="20">
        <v>0</v>
      </c>
      <c r="T225" s="20">
        <v>0</v>
      </c>
      <c r="U225" s="20">
        <v>0</v>
      </c>
      <c r="V225" s="20">
        <v>41251.5</v>
      </c>
      <c r="W225" s="20">
        <v>41252</v>
      </c>
      <c r="X225" s="20">
        <v>0.5</v>
      </c>
      <c r="Y225" s="20">
        <v>0</v>
      </c>
    </row>
    <row r="226" spans="1:25" ht="15" thickBot="1" x14ac:dyDescent="0.35">
      <c r="A226" s="19" t="s">
        <v>109</v>
      </c>
      <c r="B226" s="20">
        <v>2339</v>
      </c>
      <c r="C226" s="20">
        <v>1260</v>
      </c>
      <c r="D226" s="20">
        <v>2114.5</v>
      </c>
      <c r="E226" s="20">
        <v>84</v>
      </c>
      <c r="F226" s="20">
        <v>10731</v>
      </c>
      <c r="G226" s="20">
        <v>18603</v>
      </c>
      <c r="H226" s="20">
        <v>445.5</v>
      </c>
      <c r="I226" s="20">
        <v>2134.5</v>
      </c>
      <c r="J226" s="20">
        <v>160.5</v>
      </c>
      <c r="K226" s="20">
        <v>3421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0">
        <v>0</v>
      </c>
      <c r="T226" s="20">
        <v>0</v>
      </c>
      <c r="U226" s="20">
        <v>0</v>
      </c>
      <c r="V226" s="20">
        <v>41293</v>
      </c>
      <c r="W226" s="20">
        <v>41293</v>
      </c>
      <c r="X226" s="20">
        <v>0</v>
      </c>
      <c r="Y226" s="20">
        <v>0</v>
      </c>
    </row>
    <row r="227" spans="1:25" ht="15" thickBot="1" x14ac:dyDescent="0.35">
      <c r="A227" s="19" t="s">
        <v>110</v>
      </c>
      <c r="B227" s="20">
        <v>2339</v>
      </c>
      <c r="C227" s="20">
        <v>1260</v>
      </c>
      <c r="D227" s="20">
        <v>2114.5</v>
      </c>
      <c r="E227" s="20">
        <v>84</v>
      </c>
      <c r="F227" s="20">
        <v>10731</v>
      </c>
      <c r="G227" s="20">
        <v>18603</v>
      </c>
      <c r="H227" s="20">
        <v>0</v>
      </c>
      <c r="I227" s="20">
        <v>2134.5</v>
      </c>
      <c r="J227" s="20">
        <v>160.5</v>
      </c>
      <c r="K227" s="20">
        <v>3649.5</v>
      </c>
      <c r="L227" s="20">
        <v>0</v>
      </c>
      <c r="M227" s="20">
        <v>0</v>
      </c>
      <c r="N227" s="20">
        <v>0</v>
      </c>
      <c r="O227" s="20">
        <v>0</v>
      </c>
      <c r="P227" s="20">
        <v>0</v>
      </c>
      <c r="Q227" s="20">
        <v>0</v>
      </c>
      <c r="R227" s="20">
        <v>170</v>
      </c>
      <c r="S227" s="20">
        <v>0</v>
      </c>
      <c r="T227" s="20">
        <v>0</v>
      </c>
      <c r="U227" s="20">
        <v>0</v>
      </c>
      <c r="V227" s="20">
        <v>41246</v>
      </c>
      <c r="W227" s="20">
        <v>41246</v>
      </c>
      <c r="X227" s="20">
        <v>0</v>
      </c>
      <c r="Y227" s="20">
        <v>0</v>
      </c>
    </row>
    <row r="228" spans="1:25" ht="15" thickBot="1" x14ac:dyDescent="0.35">
      <c r="A228" s="19" t="s">
        <v>111</v>
      </c>
      <c r="B228" s="20">
        <v>2339</v>
      </c>
      <c r="C228" s="20">
        <v>1260</v>
      </c>
      <c r="D228" s="20">
        <v>2114.5</v>
      </c>
      <c r="E228" s="20">
        <v>84</v>
      </c>
      <c r="F228" s="20">
        <v>11065.5</v>
      </c>
      <c r="G228" s="20">
        <v>18603</v>
      </c>
      <c r="H228" s="20">
        <v>0</v>
      </c>
      <c r="I228" s="20">
        <v>2096.5</v>
      </c>
      <c r="J228" s="20">
        <v>160.5</v>
      </c>
      <c r="K228" s="20">
        <v>3421</v>
      </c>
      <c r="L228" s="20">
        <v>0</v>
      </c>
      <c r="M228" s="20">
        <v>0</v>
      </c>
      <c r="N228" s="20">
        <v>0</v>
      </c>
      <c r="O228" s="20">
        <v>0</v>
      </c>
      <c r="P228" s="20">
        <v>0</v>
      </c>
      <c r="Q228" s="20">
        <v>0</v>
      </c>
      <c r="R228" s="20">
        <v>170</v>
      </c>
      <c r="S228" s="20">
        <v>0</v>
      </c>
      <c r="T228" s="20">
        <v>0</v>
      </c>
      <c r="U228" s="20">
        <v>0</v>
      </c>
      <c r="V228" s="20">
        <v>41314</v>
      </c>
      <c r="W228" s="20">
        <v>41314</v>
      </c>
      <c r="X228" s="20">
        <v>0</v>
      </c>
      <c r="Y228" s="20">
        <v>0</v>
      </c>
    </row>
    <row r="229" spans="1:25" ht="15" thickBot="1" x14ac:dyDescent="0.35">
      <c r="A229" s="19" t="s">
        <v>112</v>
      </c>
      <c r="B229" s="20">
        <v>2339</v>
      </c>
      <c r="C229" s="20">
        <v>1260</v>
      </c>
      <c r="D229" s="20">
        <v>2114.5</v>
      </c>
      <c r="E229" s="20">
        <v>84</v>
      </c>
      <c r="F229" s="20">
        <v>10731</v>
      </c>
      <c r="G229" s="20">
        <v>18603</v>
      </c>
      <c r="H229" s="20">
        <v>0</v>
      </c>
      <c r="I229" s="20">
        <v>2096.5</v>
      </c>
      <c r="J229" s="20">
        <v>160.5</v>
      </c>
      <c r="K229" s="20">
        <v>3668.5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  <c r="Q229" s="20">
        <v>0</v>
      </c>
      <c r="R229" s="20">
        <v>227</v>
      </c>
      <c r="S229" s="20">
        <v>0</v>
      </c>
      <c r="T229" s="20">
        <v>0</v>
      </c>
      <c r="U229" s="20">
        <v>0</v>
      </c>
      <c r="V229" s="20">
        <v>41284</v>
      </c>
      <c r="W229" s="20">
        <v>41284</v>
      </c>
      <c r="X229" s="20">
        <v>0</v>
      </c>
      <c r="Y229" s="20">
        <v>0</v>
      </c>
    </row>
    <row r="230" spans="1:25" ht="15" thickBot="1" x14ac:dyDescent="0.35">
      <c r="A230" s="19" t="s">
        <v>113</v>
      </c>
      <c r="B230" s="20">
        <v>2339</v>
      </c>
      <c r="C230" s="20">
        <v>1271.5</v>
      </c>
      <c r="D230" s="20">
        <v>2164.5</v>
      </c>
      <c r="E230" s="20">
        <v>84</v>
      </c>
      <c r="F230" s="20">
        <v>10731</v>
      </c>
      <c r="G230" s="20">
        <v>18603</v>
      </c>
      <c r="H230" s="20">
        <v>0</v>
      </c>
      <c r="I230" s="20">
        <v>2096.5</v>
      </c>
      <c r="J230" s="20">
        <v>160.5</v>
      </c>
      <c r="K230" s="20">
        <v>3649.5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170</v>
      </c>
      <c r="S230" s="20">
        <v>0</v>
      </c>
      <c r="T230" s="20">
        <v>0</v>
      </c>
      <c r="U230" s="20">
        <v>0</v>
      </c>
      <c r="V230" s="20">
        <v>41269.5</v>
      </c>
      <c r="W230" s="20">
        <v>41269</v>
      </c>
      <c r="X230" s="20">
        <v>-0.5</v>
      </c>
      <c r="Y230" s="20">
        <v>0</v>
      </c>
    </row>
    <row r="231" spans="1:25" ht="15" thickBot="1" x14ac:dyDescent="0.35">
      <c r="A231" s="19" t="s">
        <v>114</v>
      </c>
      <c r="B231" s="20">
        <v>2339</v>
      </c>
      <c r="C231" s="20">
        <v>1593</v>
      </c>
      <c r="D231" s="20">
        <v>1681.5</v>
      </c>
      <c r="E231" s="20">
        <v>84</v>
      </c>
      <c r="F231" s="20">
        <v>9352</v>
      </c>
      <c r="G231" s="20">
        <v>18603</v>
      </c>
      <c r="H231" s="20">
        <v>0</v>
      </c>
      <c r="I231" s="20">
        <v>2096.5</v>
      </c>
      <c r="J231" s="20">
        <v>160.5</v>
      </c>
      <c r="K231" s="20">
        <v>3421</v>
      </c>
      <c r="L231" s="20">
        <v>0</v>
      </c>
      <c r="M231" s="20">
        <v>0</v>
      </c>
      <c r="N231" s="20">
        <v>0</v>
      </c>
      <c r="O231" s="20">
        <v>0</v>
      </c>
      <c r="P231" s="20">
        <v>1503.5</v>
      </c>
      <c r="Q231" s="20">
        <v>0</v>
      </c>
      <c r="R231" s="20">
        <v>227</v>
      </c>
      <c r="S231" s="20">
        <v>0</v>
      </c>
      <c r="T231" s="20">
        <v>0</v>
      </c>
      <c r="U231" s="20">
        <v>0</v>
      </c>
      <c r="V231" s="20">
        <v>41061</v>
      </c>
      <c r="W231" s="20">
        <v>41061</v>
      </c>
      <c r="X231" s="20">
        <v>0</v>
      </c>
      <c r="Y231" s="20">
        <v>0</v>
      </c>
    </row>
    <row r="232" spans="1:25" ht="15" thickBot="1" x14ac:dyDescent="0.35">
      <c r="A232" s="19" t="s">
        <v>115</v>
      </c>
      <c r="B232" s="20">
        <v>2339</v>
      </c>
      <c r="C232" s="20">
        <v>779.5</v>
      </c>
      <c r="D232" s="20">
        <v>1681.5</v>
      </c>
      <c r="E232" s="20">
        <v>84</v>
      </c>
      <c r="F232" s="20">
        <v>10731</v>
      </c>
      <c r="G232" s="20">
        <v>18603</v>
      </c>
      <c r="H232" s="20">
        <v>0</v>
      </c>
      <c r="I232" s="20">
        <v>2096.5</v>
      </c>
      <c r="J232" s="20">
        <v>160.5</v>
      </c>
      <c r="K232" s="20">
        <v>729.5</v>
      </c>
      <c r="L232" s="20">
        <v>0</v>
      </c>
      <c r="M232" s="20">
        <v>233.5</v>
      </c>
      <c r="N232" s="20">
        <v>0</v>
      </c>
      <c r="O232" s="20">
        <v>1659.5</v>
      </c>
      <c r="P232" s="20">
        <v>1503.5</v>
      </c>
      <c r="Q232" s="20">
        <v>0</v>
      </c>
      <c r="R232" s="20">
        <v>170</v>
      </c>
      <c r="S232" s="20">
        <v>0</v>
      </c>
      <c r="T232" s="20">
        <v>0</v>
      </c>
      <c r="U232" s="20">
        <v>0</v>
      </c>
      <c r="V232" s="20">
        <v>40771</v>
      </c>
      <c r="W232" s="20">
        <v>40771</v>
      </c>
      <c r="X232" s="20">
        <v>0</v>
      </c>
      <c r="Y232" s="20">
        <v>0</v>
      </c>
    </row>
    <row r="233" spans="1:25" ht="15" thickBot="1" x14ac:dyDescent="0.35">
      <c r="A233" s="19" t="s">
        <v>116</v>
      </c>
      <c r="B233" s="20">
        <v>1974</v>
      </c>
      <c r="C233" s="20">
        <v>779.5</v>
      </c>
      <c r="D233" s="20">
        <v>1681.5</v>
      </c>
      <c r="E233" s="20">
        <v>84</v>
      </c>
      <c r="F233" s="20">
        <v>9352</v>
      </c>
      <c r="G233" s="20">
        <v>18603</v>
      </c>
      <c r="H233" s="20">
        <v>0</v>
      </c>
      <c r="I233" s="20">
        <v>2096.5</v>
      </c>
      <c r="J233" s="20">
        <v>160.5</v>
      </c>
      <c r="K233" s="20">
        <v>729.5</v>
      </c>
      <c r="L233" s="20">
        <v>0</v>
      </c>
      <c r="M233" s="20">
        <v>233.5</v>
      </c>
      <c r="N233" s="20">
        <v>0</v>
      </c>
      <c r="O233" s="20">
        <v>1659.5</v>
      </c>
      <c r="P233" s="20">
        <v>1503.5</v>
      </c>
      <c r="Q233" s="20">
        <v>0</v>
      </c>
      <c r="R233" s="20">
        <v>227</v>
      </c>
      <c r="S233" s="20">
        <v>0</v>
      </c>
      <c r="T233" s="20">
        <v>1836</v>
      </c>
      <c r="U233" s="20">
        <v>280.5</v>
      </c>
      <c r="V233" s="20">
        <v>41200.5</v>
      </c>
      <c r="W233" s="20">
        <v>41201</v>
      </c>
      <c r="X233" s="20">
        <v>0.5</v>
      </c>
      <c r="Y233" s="20">
        <v>0</v>
      </c>
    </row>
    <row r="234" spans="1:25" ht="15" thickBot="1" x14ac:dyDescent="0.35"/>
    <row r="235" spans="1:25" ht="15" thickBot="1" x14ac:dyDescent="0.35">
      <c r="A235" s="21" t="s">
        <v>288</v>
      </c>
      <c r="B235" s="22">
        <v>87169.5</v>
      </c>
      <c r="C235" t="s">
        <v>328</v>
      </c>
      <c r="I235">
        <f>B235/2</f>
        <v>43584.75</v>
      </c>
      <c r="J235" t="s">
        <v>329</v>
      </c>
    </row>
    <row r="236" spans="1:25" ht="15" thickBot="1" x14ac:dyDescent="0.35">
      <c r="A236" s="21" t="s">
        <v>289</v>
      </c>
      <c r="B236" s="22">
        <v>0</v>
      </c>
    </row>
    <row r="237" spans="1:25" ht="15" thickBot="1" x14ac:dyDescent="0.35">
      <c r="A237" s="21" t="s">
        <v>290</v>
      </c>
      <c r="B237" s="22">
        <v>2255011</v>
      </c>
    </row>
    <row r="238" spans="1:25" ht="15" thickBot="1" x14ac:dyDescent="0.35">
      <c r="A238" s="21" t="s">
        <v>291</v>
      </c>
      <c r="B238" s="22">
        <v>2255011</v>
      </c>
    </row>
    <row r="239" spans="1:25" ht="15" thickBot="1" x14ac:dyDescent="0.35">
      <c r="A239" s="21" t="s">
        <v>292</v>
      </c>
      <c r="B239" s="22">
        <v>0</v>
      </c>
    </row>
    <row r="240" spans="1:25" ht="15" thickBot="1" x14ac:dyDescent="0.35">
      <c r="A240" s="21" t="s">
        <v>293</v>
      </c>
      <c r="B240" s="22"/>
    </row>
    <row r="241" spans="1:2" ht="15" thickBot="1" x14ac:dyDescent="0.35">
      <c r="A241" s="21" t="s">
        <v>294</v>
      </c>
      <c r="B241" s="22"/>
    </row>
    <row r="242" spans="1:2" ht="15" thickBot="1" x14ac:dyDescent="0.35">
      <c r="A242" s="21" t="s">
        <v>295</v>
      </c>
      <c r="B242" s="22">
        <v>0</v>
      </c>
    </row>
    <row r="244" spans="1:2" x14ac:dyDescent="0.3">
      <c r="A244" s="23" t="s">
        <v>296</v>
      </c>
    </row>
    <row r="246" spans="1:2" x14ac:dyDescent="0.3">
      <c r="A246" s="24" t="s">
        <v>297</v>
      </c>
    </row>
    <row r="247" spans="1:2" x14ac:dyDescent="0.3">
      <c r="A247" s="24" t="s">
        <v>298</v>
      </c>
    </row>
  </sheetData>
  <hyperlinks>
    <hyperlink ref="A244" r:id="rId1" display="https://miau.my-x.hu/myx-free/coco/test/574812620221106145136.html" xr:uid="{72EDE261-39FD-42E2-BC34-244AC62DFB18}"/>
    <hyperlink ref="W121" r:id="rId2" xr:uid="{9FDC84E4-60CC-4A1D-8C87-0782A55BB488}"/>
    <hyperlink ref="W122" r:id="rId3" xr:uid="{FAA017D8-C729-45C8-BC83-E2612C165447}"/>
  </hyperlinks>
  <pageMargins left="0.7" right="0.7" top="0.75" bottom="0.75" header="0.3" footer="0.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92AAE7A4233458169BD8133F01E55" ma:contentTypeVersion="4" ma:contentTypeDescription="Create a new document." ma:contentTypeScope="" ma:versionID="403686b67432d27008ee260707a584d6">
  <xsd:schema xmlns:xsd="http://www.w3.org/2001/XMLSchema" xmlns:xs="http://www.w3.org/2001/XMLSchema" xmlns:p="http://schemas.microsoft.com/office/2006/metadata/properties" xmlns:ns3="56e27aed-c89a-4886-aaf5-afad07eca75e" targetNamespace="http://schemas.microsoft.com/office/2006/metadata/properties" ma:root="true" ma:fieldsID="e13b240bc6ff29c9e1ed0b250e1b12b6" ns3:_="">
    <xsd:import namespace="56e27aed-c89a-4886-aaf5-afad07eca7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27aed-c89a-4886-aaf5-afad07eca7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E88E7-C9A3-4556-8E4F-3C74A24203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758AD5-F32B-4A72-A04A-7CDCF0E9707A}">
  <ds:schemaRefs>
    <ds:schemaRef ds:uri="56e27aed-c89a-4886-aaf5-afad07eca75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BECFA9B-3D5B-4B13-AF66-FDBD312C9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27aed-c89a-4886-aaf5-afad07eca7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info</vt:lpstr>
      <vt:lpstr>trend</vt:lpstr>
      <vt:lpstr>idosorelemzes OAM</vt:lpstr>
      <vt:lpstr>modell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Forsterné Kolosa Esztella</dc:creator>
  <cp:lastModifiedBy>Lttd</cp:lastModifiedBy>
  <dcterms:created xsi:type="dcterms:W3CDTF">2022-11-06T10:38:38Z</dcterms:created>
  <dcterms:modified xsi:type="dcterms:W3CDTF">2022-11-11T10:01:57Z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0x01010098192AAE7A4233458169BD8133F01E55</vt:lpwstr>
  </property>
</Properties>
</file>