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3060\var\www\miau\data\miau\291\"/>
    </mc:Choice>
  </mc:AlternateContent>
  <xr:revisionPtr revIDLastSave="0" documentId="13_ncr:1_{561912E3-BAD2-4810-B073-80A8AD89BCE5}" xr6:coauthVersionLast="47" xr6:coauthVersionMax="47" xr10:uidLastSave="{00000000-0000-0000-0000-000000000000}"/>
  <bookViews>
    <workbookView xWindow="-108" yWindow="-108" windowWidth="23256" windowHeight="12720" xr2:uid="{D3B76ECF-FB7B-417D-AEE3-C52A09A8EE8D}"/>
  </bookViews>
  <sheets>
    <sheet name="elvaras_karakterisztikak" sheetId="1" r:id="rId1"/>
  </sheets>
  <definedNames>
    <definedName name="solver_adj" localSheetId="0" hidden="1">elvaras_karakterisztikak!$N$20:$T$25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elvaras_karakterisztikak!$N$20:$T$25</definedName>
    <definedName name="solver_lhs2" localSheetId="0" hidden="1">elvaras_karakterisztikak!$N$20:$T$25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elvaras_karakterisztikak!$W$28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hs1" localSheetId="0" hidden="1">100</definedName>
    <definedName name="solver_rhs2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1" l="1"/>
  <c r="T46" i="1"/>
  <c r="S46" i="1"/>
  <c r="R46" i="1"/>
  <c r="Q46" i="1"/>
  <c r="P46" i="1"/>
  <c r="P47" i="1" s="1"/>
  <c r="O46" i="1"/>
  <c r="N46" i="1"/>
  <c r="T45" i="1"/>
  <c r="S45" i="1"/>
  <c r="R45" i="1"/>
  <c r="Q45" i="1"/>
  <c r="P45" i="1"/>
  <c r="O45" i="1"/>
  <c r="N45" i="1"/>
  <c r="T42" i="1"/>
  <c r="S42" i="1"/>
  <c r="S43" i="1" s="1"/>
  <c r="R42" i="1"/>
  <c r="Q42" i="1"/>
  <c r="P42" i="1"/>
  <c r="O42" i="1"/>
  <c r="N42" i="1"/>
  <c r="N43" i="1" s="1"/>
  <c r="T41" i="1"/>
  <c r="S41" i="1"/>
  <c r="R41" i="1"/>
  <c r="Q41" i="1"/>
  <c r="P41" i="1"/>
  <c r="O41" i="1"/>
  <c r="N41" i="1"/>
  <c r="T38" i="1"/>
  <c r="T39" i="1" s="1"/>
  <c r="S38" i="1"/>
  <c r="R38" i="1"/>
  <c r="Q38" i="1"/>
  <c r="P38" i="1"/>
  <c r="O38" i="1"/>
  <c r="N38" i="1"/>
  <c r="T37" i="1"/>
  <c r="S37" i="1"/>
  <c r="R37" i="1"/>
  <c r="Q37" i="1"/>
  <c r="P37" i="1"/>
  <c r="O37" i="1"/>
  <c r="N37" i="1"/>
  <c r="T35" i="1"/>
  <c r="S35" i="1"/>
  <c r="R35" i="1"/>
  <c r="Q35" i="1"/>
  <c r="P35" i="1"/>
  <c r="O35" i="1"/>
  <c r="N35" i="1"/>
  <c r="T34" i="1"/>
  <c r="S34" i="1"/>
  <c r="R34" i="1"/>
  <c r="Q34" i="1"/>
  <c r="P34" i="1"/>
  <c r="O34" i="1"/>
  <c r="N34" i="1"/>
  <c r="V34" i="1" s="1"/>
  <c r="T31" i="1"/>
  <c r="S31" i="1"/>
  <c r="R31" i="1"/>
  <c r="R32" i="1" s="1"/>
  <c r="Q31" i="1"/>
  <c r="P31" i="1"/>
  <c r="O31" i="1"/>
  <c r="N31" i="1"/>
  <c r="T30" i="1"/>
  <c r="S30" i="1"/>
  <c r="R30" i="1"/>
  <c r="Q30" i="1"/>
  <c r="P30" i="1"/>
  <c r="O30" i="1"/>
  <c r="N30" i="1"/>
  <c r="U27" i="1"/>
  <c r="T27" i="1"/>
  <c r="T28" i="1" s="1"/>
  <c r="S27" i="1"/>
  <c r="S28" i="1" s="1"/>
  <c r="R27" i="1"/>
  <c r="R28" i="1" s="1"/>
  <c r="Q27" i="1"/>
  <c r="Q28" i="1" s="1"/>
  <c r="P27" i="1"/>
  <c r="P28" i="1" s="1"/>
  <c r="O27" i="1"/>
  <c r="O28" i="1" s="1"/>
  <c r="N27" i="1"/>
  <c r="N28" i="1" s="1"/>
  <c r="U26" i="1"/>
  <c r="T26" i="1"/>
  <c r="S26" i="1"/>
  <c r="R26" i="1"/>
  <c r="Q26" i="1"/>
  <c r="P26" i="1"/>
  <c r="O26" i="1"/>
  <c r="N26" i="1"/>
  <c r="AG25" i="1"/>
  <c r="AF25" i="1"/>
  <c r="AE25" i="1"/>
  <c r="AD25" i="1"/>
  <c r="AC25" i="1"/>
  <c r="AB25" i="1"/>
  <c r="AA25" i="1"/>
  <c r="Z25" i="1"/>
  <c r="AG24" i="1"/>
  <c r="AF24" i="1"/>
  <c r="AE24" i="1"/>
  <c r="AD24" i="1"/>
  <c r="AC24" i="1"/>
  <c r="AB24" i="1"/>
  <c r="AA24" i="1"/>
  <c r="Z24" i="1"/>
  <c r="AG23" i="1"/>
  <c r="AF23" i="1"/>
  <c r="AE23" i="1"/>
  <c r="AD23" i="1"/>
  <c r="AC23" i="1"/>
  <c r="AB23" i="1"/>
  <c r="AA23" i="1"/>
  <c r="Z23" i="1"/>
  <c r="AG22" i="1"/>
  <c r="AF22" i="1"/>
  <c r="AE22" i="1"/>
  <c r="AD22" i="1"/>
  <c r="AC22" i="1"/>
  <c r="AB22" i="1"/>
  <c r="AA22" i="1"/>
  <c r="Z22" i="1"/>
  <c r="AG21" i="1"/>
  <c r="AF21" i="1"/>
  <c r="AE21" i="1"/>
  <c r="AD21" i="1"/>
  <c r="AC21" i="1"/>
  <c r="AB21" i="1"/>
  <c r="AA21" i="1"/>
  <c r="Z21" i="1"/>
  <c r="AG20" i="1"/>
  <c r="AF20" i="1"/>
  <c r="AE20" i="1"/>
  <c r="AD20" i="1"/>
  <c r="AC20" i="1"/>
  <c r="AB20" i="1"/>
  <c r="AA20" i="1"/>
  <c r="Z20" i="1"/>
  <c r="AG19" i="1"/>
  <c r="AF19" i="1"/>
  <c r="AE19" i="1"/>
  <c r="AD19" i="1"/>
  <c r="AC19" i="1"/>
  <c r="AB19" i="1"/>
  <c r="AA19" i="1"/>
  <c r="Z19" i="1"/>
  <c r="AG18" i="1"/>
  <c r="AF18" i="1"/>
  <c r="AE18" i="1"/>
  <c r="AD18" i="1"/>
  <c r="AC18" i="1"/>
  <c r="AA18" i="1"/>
  <c r="Z18" i="1"/>
  <c r="AG17" i="1"/>
  <c r="AF17" i="1"/>
  <c r="AE17" i="1"/>
  <c r="AD17" i="1"/>
  <c r="AC17" i="1"/>
  <c r="AA17" i="1"/>
  <c r="Z17" i="1"/>
  <c r="AG16" i="1"/>
  <c r="AF16" i="1"/>
  <c r="AE16" i="1"/>
  <c r="AD16" i="1"/>
  <c r="AC16" i="1"/>
  <c r="AA16" i="1"/>
  <c r="Z16" i="1"/>
  <c r="AG15" i="1"/>
  <c r="AF15" i="1"/>
  <c r="AE15" i="1"/>
  <c r="AD15" i="1"/>
  <c r="AC15" i="1"/>
  <c r="AA15" i="1"/>
  <c r="Z15" i="1"/>
  <c r="AG14" i="1"/>
  <c r="AF14" i="1"/>
  <c r="AE14" i="1"/>
  <c r="AD14" i="1"/>
  <c r="AC14" i="1"/>
  <c r="AA14" i="1"/>
  <c r="Z14" i="1"/>
  <c r="AI14" i="1" s="1"/>
  <c r="AG13" i="1"/>
  <c r="AF13" i="1"/>
  <c r="AE13" i="1"/>
  <c r="AD13" i="1"/>
  <c r="AC13" i="1"/>
  <c r="AA13" i="1"/>
  <c r="Z13" i="1"/>
  <c r="AI13" i="1" s="1"/>
  <c r="AG12" i="1"/>
  <c r="AF12" i="1"/>
  <c r="AE12" i="1"/>
  <c r="AD12" i="1"/>
  <c r="AC12" i="1"/>
  <c r="AA12" i="1"/>
  <c r="Z12" i="1"/>
  <c r="AI12" i="1" s="1"/>
  <c r="AG11" i="1"/>
  <c r="AF11" i="1"/>
  <c r="AE11" i="1"/>
  <c r="AD11" i="1"/>
  <c r="AC11" i="1"/>
  <c r="AA11" i="1"/>
  <c r="Z11" i="1"/>
  <c r="AI11" i="1" s="1"/>
  <c r="AG10" i="1"/>
  <c r="AF10" i="1"/>
  <c r="AE10" i="1"/>
  <c r="AD10" i="1"/>
  <c r="AC10" i="1"/>
  <c r="AA10" i="1"/>
  <c r="Z10" i="1"/>
  <c r="AI10" i="1" s="1"/>
  <c r="AG9" i="1"/>
  <c r="AF9" i="1"/>
  <c r="AE9" i="1"/>
  <c r="AD9" i="1"/>
  <c r="AC9" i="1"/>
  <c r="AA9" i="1"/>
  <c r="Z9" i="1"/>
  <c r="AI9" i="1" s="1"/>
  <c r="AG8" i="1"/>
  <c r="AF8" i="1"/>
  <c r="AC8" i="1"/>
  <c r="AB8" i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A8" i="1"/>
  <c r="Z8" i="1"/>
  <c r="AI8" i="1" s="1"/>
  <c r="AG7" i="1"/>
  <c r="AF7" i="1"/>
  <c r="AC7" i="1"/>
  <c r="AB7" i="1"/>
  <c r="AA7" i="1"/>
  <c r="Z7" i="1"/>
  <c r="AI7" i="1" s="1"/>
  <c r="AG6" i="1"/>
  <c r="AF6" i="1"/>
  <c r="AE6" i="1"/>
  <c r="AE7" i="1" s="1"/>
  <c r="AE8" i="1" s="1"/>
  <c r="AD6" i="1"/>
  <c r="AD7" i="1" s="1"/>
  <c r="AD8" i="1" s="1"/>
  <c r="AC6" i="1"/>
  <c r="AB6" i="1"/>
  <c r="AA6" i="1"/>
  <c r="Z6" i="1"/>
  <c r="AI6" i="1" s="1"/>
  <c r="AG1" i="1"/>
  <c r="AF1" i="1"/>
  <c r="AE1" i="1"/>
  <c r="AD1" i="1"/>
  <c r="AC1" i="1"/>
  <c r="AB1" i="1"/>
  <c r="AA1" i="1"/>
  <c r="Z1" i="1"/>
  <c r="Y1" i="1"/>
  <c r="N32" i="1" l="1"/>
  <c r="S47" i="1"/>
  <c r="P39" i="1"/>
  <c r="Q32" i="1"/>
  <c r="R47" i="1"/>
  <c r="O47" i="1"/>
  <c r="Q43" i="1"/>
  <c r="N47" i="1"/>
  <c r="Q39" i="1"/>
  <c r="R43" i="1"/>
  <c r="AI18" i="1"/>
  <c r="AI17" i="1"/>
  <c r="P32" i="1"/>
  <c r="S39" i="1"/>
  <c r="T43" i="1"/>
  <c r="AI16" i="1"/>
  <c r="S32" i="1"/>
  <c r="N39" i="1"/>
  <c r="O43" i="1"/>
  <c r="AI15" i="1"/>
  <c r="T32" i="1"/>
  <c r="V35" i="1"/>
  <c r="O39" i="1"/>
  <c r="P43" i="1"/>
  <c r="Q47" i="1"/>
  <c r="AI19" i="1"/>
  <c r="O32" i="1"/>
  <c r="R39" i="1"/>
  <c r="T47" i="1"/>
  <c r="V28" i="1"/>
  <c r="V43" i="1" l="1"/>
  <c r="V39" i="1"/>
  <c r="V32" i="1"/>
  <c r="V47" i="1"/>
  <c r="W28" i="1" l="1"/>
</calcChain>
</file>

<file path=xl/sharedStrings.xml><?xml version="1.0" encoding="utf-8"?>
<sst xmlns="http://schemas.openxmlformats.org/spreadsheetml/2006/main" count="126" uniqueCount="93">
  <si>
    <t>Hónap</t>
  </si>
  <si>
    <t>nft</t>
  </si>
  <si>
    <t>platform</t>
  </si>
  <si>
    <t>IoT</t>
  </si>
  <si>
    <t>VR</t>
  </si>
  <si>
    <t>Sandbox</t>
  </si>
  <si>
    <t>metaverse</t>
  </si>
  <si>
    <t>Robotics</t>
  </si>
  <si>
    <t xml:space="preserve">ID </t>
  </si>
  <si>
    <t>2020-09</t>
  </si>
  <si>
    <t>2020-10</t>
  </si>
  <si>
    <t>2020-11</t>
  </si>
  <si>
    <t>2020-12</t>
  </si>
  <si>
    <t>delta</t>
  </si>
  <si>
    <t>ido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</si>
  <si>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</si>
  <si>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</si>
  <si>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</si>
  <si>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</si>
  <si>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</si>
  <si>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</si>
  <si>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</si>
  <si>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</si>
  <si>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</si>
  <si>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</si>
  <si>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</si>
  <si>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</si>
  <si>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</si>
  <si>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</si>
  <si>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delta?</t>
  </si>
  <si>
    <t>múlt vége</t>
  </si>
  <si>
    <t>2022-03</t>
  </si>
  <si>
    <t>???</t>
  </si>
  <si>
    <t>2022-04</t>
  </si>
  <si>
    <t>2022-05</t>
  </si>
  <si>
    <t>Ahhoz, hogy Solver-es megoldás keletkezzen a sárga rétegre, a kék rétegre is lehet idő-alapú Solver-es megoldást készíteni…</t>
  </si>
  <si>
    <t>2022-06</t>
  </si>
  <si>
    <t>Vagyis minden Solver-t egy másik Solver készít elő - a végtelenben (így nem lehet determinisztikus a modellezés soha)…</t>
  </si>
  <si>
    <t>2022-07</t>
  </si>
  <si>
    <t>jövő</t>
  </si>
  <si>
    <t>A korreláció-különbség jobban értelmezhető, mint a korrelációs idősor, de ezek egymással is össze kell, hogy függjenek (konzisztencia!)…</t>
  </si>
  <si>
    <t>2022-08</t>
  </si>
  <si>
    <t>korrel 218 ig</t>
  </si>
  <si>
    <t>korrel 224 ig</t>
  </si>
  <si>
    <t>delta1</t>
  </si>
  <si>
    <t>szórás1/időátlag1</t>
  </si>
  <si>
    <t>szórás2/időátlag2</t>
  </si>
  <si>
    <t>Cím</t>
  </si>
  <si>
    <t>delta2</t>
  </si>
  <si>
    <t>Title</t>
  </si>
  <si>
    <t>Szerző</t>
  </si>
  <si>
    <t>Pitlik László</t>
  </si>
  <si>
    <t>tény</t>
  </si>
  <si>
    <t>Kiadó</t>
  </si>
  <si>
    <t>MIAÚ</t>
  </si>
  <si>
    <t>becslés</t>
  </si>
  <si>
    <t>URL</t>
  </si>
  <si>
    <t>https://miau.my-x.hu/miau/291/special_forecast3.xlsx</t>
  </si>
  <si>
    <t>Háttér</t>
  </si>
  <si>
    <t>https://miau.my-x.hu/miau/290/special_forecast.xlsx</t>
  </si>
  <si>
    <t>átlag1</t>
  </si>
  <si>
    <t>https://miau.my-x.hu/miau/291/special_forecast_2.xlsx</t>
  </si>
  <si>
    <t>átag2</t>
  </si>
  <si>
    <t>delta3</t>
  </si>
  <si>
    <t>Konklúziók</t>
  </si>
  <si>
    <t xml:space="preserve">A kauzális kapcsolatokat fel nem táró (vagy csak Y-t, vagy X tömböt becslő) </t>
  </si>
  <si>
    <t>min1</t>
  </si>
  <si>
    <t>Solver-alapú (egyszerre tetszőlegesen sok cél-karakterisztika azonosságát attribútumonként közelítő) modellek</t>
  </si>
  <si>
    <t>min2</t>
  </si>
  <si>
    <t>finomhangolása lehetséges egyrészt az adatvagyon optimalizálásával</t>
  </si>
  <si>
    <t>delta 4</t>
  </si>
  <si>
    <t>vö.</t>
  </si>
  <si>
    <t>https://miau.my-x.hu/miau/291/data_asset_quality_assurance_layers.xlsx</t>
  </si>
  <si>
    <t>max1</t>
  </si>
  <si>
    <t>ami ismét csak az idő-modellezés alapján mutatja fel a jobb és gyengébb adatminőség idősoron belüli határát</t>
  </si>
  <si>
    <t>max2</t>
  </si>
  <si>
    <t>vajon egy ilyen karakterisztika alapján illik/szabad a solver számára a korreláció-azonosság helyett adott célértéktől való eltérésre optimalizálni?</t>
  </si>
  <si>
    <t>másrészt az azonossági elvárások helyett a várható pl. korrelációs karaterisztika különbségek előrejelzésével</t>
  </si>
  <si>
    <t>delta5</t>
  </si>
  <si>
    <t>ahol az előrejelzésbe rejtett előrejelzés természetesen egy fajta hibahalmozódási kockázattal járhat</t>
  </si>
  <si>
    <t>de egyben az objektíven jobb becslések lehetőségét is megteremti…</t>
  </si>
  <si>
    <t>büntetés</t>
  </si>
  <si>
    <t>https://miau.my-x.hu/miau/291/special_forecast4.xlsx</t>
  </si>
  <si>
    <t>Potenciális jövők becslése több rétegben az idő, mint Y alapján - korrelációazonosság helyett elvárt eltérések közelítésével II.</t>
  </si>
  <si>
    <t>Estimation of potential multi-layered futures based on the time as Y and with expected differences instead of the sameness principle - Part II</t>
  </si>
  <si>
    <t xml:space="preserve">A BÜNTETÉSEK előjele következik a korreláció-változási mintázatok lefutásából </t>
  </si>
  <si>
    <t>(vö. Z18&gt;Z19, tehát Z19&gt;!!!&gt;Z20, stb.)</t>
  </si>
  <si>
    <t>A BÜNTETÉSEK mértékének becslését pl. a hatodfokú polinomok támogatják…</t>
  </si>
  <si>
    <t>A 654-es tesztérték 683-ra nőtt a 754-es célérték felé haladva,</t>
  </si>
  <si>
    <t>ami a tudásmérnökség helyes beavatkozásának újabb bizonyítéka</t>
  </si>
  <si>
    <t xml:space="preserve">a korábbi minőségbiztosítási lépés, vagyis az adatsor hosszának csökkentése, </t>
  </si>
  <si>
    <t>pontosabban az adatsor kevésbé értékes első részének kizárása után (vö. 754 közelítése 300-as tesztszintről)…</t>
  </si>
  <si>
    <t>&lt;--mert pl. Z18&gt;Z19, stb.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</si>
</sst>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06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" fontId="0" fillId="0" borderId="0" xfId="0" applyNumberFormat="1"/>
    <xf numFmtId="0" fontId="0" fillId="2" borderId="0" xfId="0" applyFill="1"/>
    <xf numFmtId="1" fontId="0" fillId="3" borderId="0" xfId="0" applyNumberFormat="1" applyFill="1"/>
    <xf numFmtId="0" fontId="0" fillId="3" borderId="0" xfId="0" applyFill="1"/>
    <xf numFmtId="0" fontId="1" fillId="0" borderId="0" xfId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4" borderId="8" xfId="0" applyFill="1" applyBorder="1"/>
    <xf numFmtId="0" fontId="0" fillId="4" borderId="9" xfId="0" applyFill="1" applyBorder="1"/>
    <xf numFmtId="1" fontId="2" fillId="0" borderId="0" xfId="0" applyNumberFormat="1" applyFont="1"/>
    <xf numFmtId="0" fontId="0" fillId="5" borderId="0" xfId="0" applyFill="1"/>
    <xf numFmtId="0" fontId="0" fillId="5" borderId="2" xfId="0" applyFill="1" applyBorder="1"/>
    <xf numFmtId="0" fontId="0" fillId="5" borderId="3" xfId="0" applyFill="1" applyBorder="1"/>
    <xf numFmtId="0" fontId="3" fillId="0" borderId="0" xfId="0" applyFont="1"/>
    <xf numFmtId="0" fontId="0" fillId="0" borderId="0" xfId="0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Correlations</a:t>
            </a:r>
            <a:r>
              <a:rPr lang="hu-HU" baseline="0"/>
              <a:t> in the time series: (nft)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-4.0504732868293777E-3"/>
                  <c:y val="-9.644929282166475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elvaras_karakterisztikak!$Z$6:$Z$25</c:f>
              <c:numCache>
                <c:formatCode>General</c:formatCode>
                <c:ptCount val="20"/>
                <c:pt idx="0">
                  <c:v>0.70938762669493471</c:v>
                </c:pt>
                <c:pt idx="1">
                  <c:v>0.83913748882763395</c:v>
                </c:pt>
                <c:pt idx="2">
                  <c:v>0.78369344381605954</c:v>
                </c:pt>
                <c:pt idx="3">
                  <c:v>0.85735309144419569</c:v>
                </c:pt>
                <c:pt idx="4">
                  <c:v>0.63529215473472811</c:v>
                </c:pt>
                <c:pt idx="5">
                  <c:v>-3.5013001606799869E-2</c:v>
                </c:pt>
                <c:pt idx="6">
                  <c:v>-0.9685150657519338</c:v>
                </c:pt>
                <c:pt idx="7">
                  <c:v>-0.30439164718034223</c:v>
                </c:pt>
                <c:pt idx="8">
                  <c:v>0.69808450971013969</c:v>
                </c:pt>
                <c:pt idx="9">
                  <c:v>0.97247424632222157</c:v>
                </c:pt>
                <c:pt idx="10">
                  <c:v>0.96231124966719883</c:v>
                </c:pt>
                <c:pt idx="11">
                  <c:v>0.96407988554352642</c:v>
                </c:pt>
                <c:pt idx="12">
                  <c:v>0.94662639970052942</c:v>
                </c:pt>
                <c:pt idx="13">
                  <c:v>0.80159619753237432</c:v>
                </c:pt>
                <c:pt idx="14">
                  <c:v>-0.21842347077828914</c:v>
                </c:pt>
                <c:pt idx="15">
                  <c:v>-0.7115420549788678</c:v>
                </c:pt>
                <c:pt idx="16">
                  <c:v>-0.82721970050473459</c:v>
                </c:pt>
                <c:pt idx="17">
                  <c:v>-0.58128398388706515</c:v>
                </c:pt>
                <c:pt idx="18">
                  <c:v>0.69670109037222794</c:v>
                </c:pt>
                <c:pt idx="19">
                  <c:v>0.64033117886800783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0-4AAB-B0A0-93FB9FBEE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2747167"/>
        <c:axId val="2032749663"/>
      </c:lineChart>
      <c:catAx>
        <c:axId val="20327471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749663"/>
        <c:crosses val="autoZero"/>
        <c:auto val="1"/>
        <c:lblAlgn val="ctr"/>
        <c:lblOffset val="100"/>
        <c:noMultiLvlLbl val="0"/>
      </c:catAx>
      <c:valAx>
        <c:axId val="203274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74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Differences</a:t>
            </a:r>
            <a:r>
              <a:rPr lang="hu-HU" baseline="0"/>
              <a:t> of correlations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elvaras_karakterisztikak!$AI$5</c:f>
              <c:strCache>
                <c:ptCount val="1"/>
                <c:pt idx="0">
                  <c:v>delta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-3.5920755949851021E-3"/>
                  <c:y val="-0.277284596671290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elvaras_karakterisztikak!$AI$6:$AI$19</c:f>
              <c:numCache>
                <c:formatCode>General</c:formatCode>
                <c:ptCount val="14"/>
                <c:pt idx="0">
                  <c:v>0.74440062830173459</c:v>
                </c:pt>
                <c:pt idx="1">
                  <c:v>1.8076525545795676</c:v>
                </c:pt>
                <c:pt idx="2">
                  <c:v>1.0880850909964017</c:v>
                </c:pt>
                <c:pt idx="3">
                  <c:v>0.159268581734056</c:v>
                </c:pt>
                <c:pt idx="4">
                  <c:v>-0.33718209158749346</c:v>
                </c:pt>
                <c:pt idx="5">
                  <c:v>-0.99732425127399871</c:v>
                </c:pt>
                <c:pt idx="6">
                  <c:v>-1.9325949512954601</c:v>
                </c:pt>
                <c:pt idx="7">
                  <c:v>-1.2510180468808716</c:v>
                </c:pt>
                <c:pt idx="8">
                  <c:v>-0.10351168782223463</c:v>
                </c:pt>
                <c:pt idx="9">
                  <c:v>1.1908977171005106</c:v>
                </c:pt>
                <c:pt idx="10">
                  <c:v>1.6738533046460666</c:v>
                </c:pt>
                <c:pt idx="11">
                  <c:v>1.791299586048261</c:v>
                </c:pt>
                <c:pt idx="12">
                  <c:v>1.5279103835875945</c:v>
                </c:pt>
                <c:pt idx="13">
                  <c:v>0.10489510716014638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3-48AA-B133-794E3B524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77631"/>
        <c:axId val="19779295"/>
      </c:lineChart>
      <c:catAx>
        <c:axId val="197776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79295"/>
        <c:crosses val="autoZero"/>
        <c:auto val="1"/>
        <c:lblAlgn val="ctr"/>
        <c:lblOffset val="100"/>
        <c:noMultiLvlLbl val="0"/>
      </c:catAx>
      <c:valAx>
        <c:axId val="1977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77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15001</xdr:colOff>
      <xdr:row>29</xdr:row>
      <xdr:rowOff>115832</xdr:rowOff>
    </xdr:from>
    <xdr:to>
      <xdr:col>33</xdr:col>
      <xdr:colOff>512895</xdr:colOff>
      <xdr:row>44</xdr:row>
      <xdr:rowOff>55447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CFD0BF-E179-47E6-80F4-7091B62F4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552903</xdr:colOff>
      <xdr:row>4</xdr:row>
      <xdr:rowOff>7687</xdr:rowOff>
    </xdr:from>
    <xdr:to>
      <xdr:col>44</xdr:col>
      <xdr:colOff>294110</xdr:colOff>
      <xdr:row>18</xdr:row>
      <xdr:rowOff>129520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93E3D46-1F3C-409C-BEEA-FB3366D81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291/special_forecast3.xlsx" TargetMode="External"/><Relationship Id="rId2" Type="http://schemas.openxmlformats.org/officeDocument/2006/relationships/hyperlink" Target="https://miau.my-x.hu/miau/290/special_forecast.xlsx" TargetMode="External"/><Relationship Id="rId1" Type="http://schemas.openxmlformats.org/officeDocument/2006/relationships/hyperlink" Target="https://miau.my-x.hu/miau/291/special_forecast_2.xlsx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miau.my-x.hu/miau/291/special_forecast4.xlsx" TargetMode="External"/><Relationship Id="rId4" Type="http://schemas.openxmlformats.org/officeDocument/2006/relationships/hyperlink" Target="https://miau.my-x.hu/miau/291/data_asset_quality_assurance_layer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BCA6-89FD-470D-8C13-A2B4D3BAF6D8}">
  <dimension ref="A1:AJ56"/>
  <sheetViews>
    <sheetView tabSelected="1" zoomScale="38" zoomScaleNormal="40" workbookViewId="0">
      <selection activeCell="V35" sqref="V35"/>
    </sheetView>
  </sheetViews>
  <sheetFormatPr defaultRowHeight="14.4" x14ac:dyDescent="0.3"/>
  <cols>
    <col min="2" max="2" width="12.88671875" bestFit="1" customWidth="1"/>
    <col min="11" max="11" width="21.44140625" customWidth="1"/>
    <col min="12" max="12" width="8.109375" customWidth="1"/>
  </cols>
  <sheetData>
    <row r="1" spans="1:3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M1" t="s">
        <v>0</v>
      </c>
      <c r="N1" t="s">
        <v>1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U1" t="s">
        <v>8</v>
      </c>
      <c r="Y1" t="str">
        <f>M1</f>
        <v>Hónap</v>
      </c>
      <c r="Z1" t="str">
        <f t="shared" ref="Z1:AG1" si="0">N1</f>
        <v>nft</v>
      </c>
      <c r="AA1" t="str">
        <f t="shared" si="0"/>
        <v>platform</v>
      </c>
      <c r="AB1" t="str">
        <f t="shared" si="0"/>
        <v>IoT</v>
      </c>
      <c r="AC1" t="str">
        <f t="shared" si="0"/>
        <v>VR</v>
      </c>
      <c r="AD1" t="str">
        <f t="shared" si="0"/>
        <v>Sandbox</v>
      </c>
      <c r="AE1" t="str">
        <f t="shared" si="0"/>
        <v>metaverse</v>
      </c>
      <c r="AF1" t="str">
        <f t="shared" si="0"/>
        <v>Robotics</v>
      </c>
      <c r="AG1" t="str">
        <f t="shared" si="0"/>
        <v xml:space="preserve">ID </v>
      </c>
    </row>
    <row r="2" spans="1:36" x14ac:dyDescent="0.3">
      <c r="A2" t="s">
        <v>9</v>
      </c>
      <c r="B2" s="1">
        <v>0</v>
      </c>
      <c r="C2" s="1">
        <v>32</v>
      </c>
      <c r="D2" s="1">
        <v>5</v>
      </c>
      <c r="E2" s="1">
        <v>34</v>
      </c>
      <c r="F2" s="1">
        <v>3</v>
      </c>
      <c r="G2" s="1">
        <v>0</v>
      </c>
      <c r="H2" s="1">
        <v>3.1715686274509807</v>
      </c>
      <c r="I2" s="1">
        <v>31</v>
      </c>
      <c r="M2" s="1" t="s">
        <v>9</v>
      </c>
      <c r="N2" s="1">
        <v>0</v>
      </c>
      <c r="O2" s="1">
        <v>32</v>
      </c>
      <c r="P2" s="1">
        <v>5</v>
      </c>
      <c r="Q2" s="1">
        <v>34</v>
      </c>
      <c r="R2" s="1">
        <v>3</v>
      </c>
      <c r="S2" s="1">
        <v>0</v>
      </c>
      <c r="T2" s="1">
        <v>3.1715686274509807</v>
      </c>
      <c r="U2" s="1">
        <v>31</v>
      </c>
    </row>
    <row r="3" spans="1:36" x14ac:dyDescent="0.3">
      <c r="A3" t="s">
        <v>10</v>
      </c>
      <c r="B3" s="1">
        <v>0</v>
      </c>
      <c r="C3" s="1">
        <v>30</v>
      </c>
      <c r="D3" s="1">
        <v>5</v>
      </c>
      <c r="E3" s="1">
        <v>34</v>
      </c>
      <c r="F3" s="1">
        <v>3</v>
      </c>
      <c r="G3" s="1">
        <v>0</v>
      </c>
      <c r="H3" s="1">
        <v>3.0173347778981583</v>
      </c>
      <c r="I3" s="1">
        <v>61</v>
      </c>
      <c r="M3" s="1" t="s">
        <v>10</v>
      </c>
      <c r="N3" s="1">
        <v>0</v>
      </c>
      <c r="O3" s="1">
        <v>30</v>
      </c>
      <c r="P3" s="1">
        <v>5</v>
      </c>
      <c r="Q3" s="1">
        <v>34</v>
      </c>
      <c r="R3" s="1">
        <v>3</v>
      </c>
      <c r="S3" s="1">
        <v>0</v>
      </c>
      <c r="T3" s="1">
        <v>3.0173347778981583</v>
      </c>
      <c r="U3" s="1">
        <v>61</v>
      </c>
      <c r="V3" s="1"/>
    </row>
    <row r="4" spans="1:36" x14ac:dyDescent="0.3">
      <c r="A4" t="s">
        <v>11</v>
      </c>
      <c r="B4" s="1">
        <v>0</v>
      </c>
      <c r="C4" s="1">
        <v>30</v>
      </c>
      <c r="D4" s="1">
        <v>4</v>
      </c>
      <c r="E4" s="1">
        <v>37</v>
      </c>
      <c r="F4" s="1">
        <v>3</v>
      </c>
      <c r="G4" s="1">
        <v>0</v>
      </c>
      <c r="H4" s="1">
        <v>2.5846153846153843</v>
      </c>
      <c r="I4" s="1">
        <v>92</v>
      </c>
      <c r="M4" s="1" t="s">
        <v>11</v>
      </c>
      <c r="N4" s="1">
        <v>0</v>
      </c>
      <c r="O4" s="1">
        <v>30</v>
      </c>
      <c r="P4" s="1">
        <v>4</v>
      </c>
      <c r="Q4" s="1">
        <v>37</v>
      </c>
      <c r="R4" s="1">
        <v>3</v>
      </c>
      <c r="S4" s="1">
        <v>0</v>
      </c>
      <c r="T4" s="1">
        <v>2.5846153846153843</v>
      </c>
      <c r="U4" s="1">
        <v>92</v>
      </c>
      <c r="V4" s="1"/>
    </row>
    <row r="5" spans="1:36" x14ac:dyDescent="0.3">
      <c r="A5" t="s">
        <v>12</v>
      </c>
      <c r="B5" s="1">
        <v>0</v>
      </c>
      <c r="C5" s="1">
        <v>29</v>
      </c>
      <c r="D5" s="1">
        <v>5</v>
      </c>
      <c r="E5" s="1">
        <v>42</v>
      </c>
      <c r="F5" s="1">
        <v>3</v>
      </c>
      <c r="G5" s="1">
        <v>0</v>
      </c>
      <c r="H5" s="1">
        <v>2.44954881050041</v>
      </c>
      <c r="I5" s="1">
        <v>123</v>
      </c>
      <c r="M5" s="1" t="s">
        <v>12</v>
      </c>
      <c r="N5" s="1">
        <v>0</v>
      </c>
      <c r="O5" s="1">
        <v>29</v>
      </c>
      <c r="P5" s="1">
        <v>5</v>
      </c>
      <c r="Q5" s="1">
        <v>42</v>
      </c>
      <c r="R5" s="1">
        <v>3</v>
      </c>
      <c r="S5" s="1">
        <v>0</v>
      </c>
      <c r="T5" s="1">
        <v>2.44954881050041</v>
      </c>
      <c r="U5" s="1">
        <v>123</v>
      </c>
      <c r="V5" s="1"/>
      <c r="AA5" s="1"/>
      <c r="AI5" t="s">
        <v>13</v>
      </c>
      <c r="AJ5" t="s">
        <v>14</v>
      </c>
    </row>
    <row r="6" spans="1:36" x14ac:dyDescent="0.3">
      <c r="A6" t="s">
        <v>15</v>
      </c>
      <c r="B6" s="1">
        <v>1</v>
      </c>
      <c r="C6" s="1">
        <v>32</v>
      </c>
      <c r="D6" s="1">
        <v>5</v>
      </c>
      <c r="E6" s="1">
        <v>39</v>
      </c>
      <c r="F6" s="1">
        <v>3</v>
      </c>
      <c r="G6" s="1">
        <v>0</v>
      </c>
      <c r="H6" s="1">
        <v>3.077464788732394</v>
      </c>
      <c r="I6" s="1">
        <v>154</v>
      </c>
      <c r="M6" s="1" t="s">
        <v>15</v>
      </c>
      <c r="N6" s="1">
        <v>1</v>
      </c>
      <c r="O6" s="1">
        <v>32</v>
      </c>
      <c r="P6" s="1">
        <v>5</v>
      </c>
      <c r="Q6" s="1">
        <v>39</v>
      </c>
      <c r="R6" s="1">
        <v>3</v>
      </c>
      <c r="S6" s="1">
        <v>0</v>
      </c>
      <c r="T6" s="1">
        <v>3.077464788732394</v>
      </c>
      <c r="U6" s="1">
        <v>154</v>
      </c>
      <c r="V6" s="1"/>
      <c r="Y6">
        <v>1</v>
      </c>
      <c r="Z6">
        <f>IFERROR(CORREL(N2:N6,$U2:$U6),Z5)</f>
        <v>0.70938762669493471</v>
      </c>
      <c r="AA6">
        <f t="shared" ref="AA6:AF6" si="1">IFERROR(CORREL(O2:O6,$U2:$U6),AA5)</f>
        <v>-0.11325713996855487</v>
      </c>
      <c r="AB6">
        <f t="shared" si="1"/>
        <v>2.2957528372004278E-3</v>
      </c>
      <c r="AC6">
        <f t="shared" si="1"/>
        <v>0.8326330651631233</v>
      </c>
      <c r="AD6">
        <f t="shared" si="1"/>
        <v>0</v>
      </c>
      <c r="AE6">
        <f t="shared" si="1"/>
        <v>0</v>
      </c>
      <c r="AF6">
        <f t="shared" si="1"/>
        <v>-0.36924113685973042</v>
      </c>
      <c r="AG6">
        <f t="shared" ref="AG6:AG25" si="2">CORREL(U2:U6,$U2:$U6)</f>
        <v>1.0000000000000002</v>
      </c>
      <c r="AI6">
        <f>Z6-Z11</f>
        <v>0.74440062830173459</v>
      </c>
      <c r="AJ6">
        <v>1</v>
      </c>
    </row>
    <row r="7" spans="1:36" x14ac:dyDescent="0.3">
      <c r="A7" t="s">
        <v>16</v>
      </c>
      <c r="B7" s="1">
        <v>3</v>
      </c>
      <c r="C7" s="1">
        <v>31</v>
      </c>
      <c r="D7" s="1">
        <v>5</v>
      </c>
      <c r="E7" s="1">
        <v>35</v>
      </c>
      <c r="F7" s="1">
        <v>3</v>
      </c>
      <c r="G7" s="1">
        <v>0</v>
      </c>
      <c r="H7" s="1">
        <v>3.045405982905983</v>
      </c>
      <c r="I7" s="1">
        <v>182</v>
      </c>
      <c r="M7" s="1" t="s">
        <v>16</v>
      </c>
      <c r="N7" s="1">
        <v>3</v>
      </c>
      <c r="O7" s="1">
        <v>31</v>
      </c>
      <c r="P7" s="1">
        <v>5</v>
      </c>
      <c r="Q7" s="1">
        <v>35</v>
      </c>
      <c r="R7" s="1">
        <v>3</v>
      </c>
      <c r="S7" s="1">
        <v>0</v>
      </c>
      <c r="T7" s="1">
        <v>3.045405982905983</v>
      </c>
      <c r="U7" s="1">
        <v>182</v>
      </c>
      <c r="V7" s="1"/>
      <c r="Y7">
        <v>2</v>
      </c>
      <c r="Z7">
        <f t="shared" ref="Z7:AF22" si="3">IFERROR(CORREL(N3:N7,$U3:$U7),Z6)</f>
        <v>0.83913748882763395</v>
      </c>
      <c r="AA7">
        <f t="shared" si="3"/>
        <v>0.55732866261986647</v>
      </c>
      <c r="AB7">
        <f t="shared" si="3"/>
        <v>0.35348454859235434</v>
      </c>
      <c r="AC7">
        <f t="shared" si="3"/>
        <v>0.21258228540835314</v>
      </c>
      <c r="AD7">
        <f t="shared" si="3"/>
        <v>0</v>
      </c>
      <c r="AE7">
        <f t="shared" si="3"/>
        <v>0</v>
      </c>
      <c r="AF7">
        <f t="shared" si="3"/>
        <v>0.28908371298585145</v>
      </c>
      <c r="AG7">
        <f t="shared" si="2"/>
        <v>1.0000000000000002</v>
      </c>
      <c r="AI7">
        <f t="shared" ref="AI7:AI8" si="4">Z7-Z12</f>
        <v>1.8076525545795676</v>
      </c>
      <c r="AJ7">
        <v>2</v>
      </c>
    </row>
    <row r="8" spans="1:36" x14ac:dyDescent="0.3">
      <c r="A8" t="s">
        <v>17</v>
      </c>
      <c r="B8" s="1">
        <v>22</v>
      </c>
      <c r="C8" s="1">
        <v>32</v>
      </c>
      <c r="D8" s="1">
        <v>5</v>
      </c>
      <c r="E8" s="1">
        <v>35</v>
      </c>
      <c r="F8" s="1">
        <v>3</v>
      </c>
      <c r="G8" s="1">
        <v>0</v>
      </c>
      <c r="H8" s="1">
        <v>2.8893280632411065</v>
      </c>
      <c r="I8" s="1">
        <v>213</v>
      </c>
      <c r="M8" s="1" t="s">
        <v>17</v>
      </c>
      <c r="N8" s="1">
        <v>22</v>
      </c>
      <c r="O8" s="1">
        <v>32</v>
      </c>
      <c r="P8" s="1">
        <v>5</v>
      </c>
      <c r="Q8" s="1">
        <v>35</v>
      </c>
      <c r="R8" s="1">
        <v>3</v>
      </c>
      <c r="S8" s="1">
        <v>0</v>
      </c>
      <c r="T8" s="1">
        <v>2.8893280632411065</v>
      </c>
      <c r="U8" s="1">
        <v>213</v>
      </c>
      <c r="V8" s="1"/>
      <c r="Y8">
        <v>3</v>
      </c>
      <c r="Z8">
        <f t="shared" si="3"/>
        <v>0.78369344381605954</v>
      </c>
      <c r="AA8">
        <f t="shared" si="3"/>
        <v>0.73233235924740714</v>
      </c>
      <c r="AB8">
        <f t="shared" si="3"/>
        <v>0.71404796830269546</v>
      </c>
      <c r="AC8">
        <f t="shared" si="3"/>
        <v>-0.57612274182068535</v>
      </c>
      <c r="AD8">
        <f t="shared" si="3"/>
        <v>0</v>
      </c>
      <c r="AE8">
        <f t="shared" si="3"/>
        <v>0</v>
      </c>
      <c r="AF8">
        <f t="shared" si="3"/>
        <v>0.68266780787132886</v>
      </c>
      <c r="AG8">
        <f t="shared" si="2"/>
        <v>1</v>
      </c>
      <c r="AI8">
        <f t="shared" si="4"/>
        <v>1.0880850909964017</v>
      </c>
      <c r="AJ8">
        <v>3</v>
      </c>
    </row>
    <row r="9" spans="1:36" x14ac:dyDescent="0.3">
      <c r="A9" t="s">
        <v>18</v>
      </c>
      <c r="B9" s="1">
        <v>17</v>
      </c>
      <c r="C9" s="1">
        <v>33</v>
      </c>
      <c r="D9" s="1">
        <v>5</v>
      </c>
      <c r="E9" s="1">
        <v>34</v>
      </c>
      <c r="F9" s="1">
        <v>4</v>
      </c>
      <c r="G9" s="1">
        <v>0.92592592592592582</v>
      </c>
      <c r="H9" s="1">
        <v>3.04</v>
      </c>
      <c r="I9" s="1">
        <v>243</v>
      </c>
      <c r="M9" s="1" t="s">
        <v>18</v>
      </c>
      <c r="N9" s="1">
        <v>17</v>
      </c>
      <c r="O9" s="1">
        <v>33</v>
      </c>
      <c r="P9" s="1">
        <v>5</v>
      </c>
      <c r="Q9" s="1">
        <v>34</v>
      </c>
      <c r="R9" s="1">
        <v>4</v>
      </c>
      <c r="S9" s="1">
        <v>0.92592592592592582</v>
      </c>
      <c r="T9" s="1">
        <v>3.04</v>
      </c>
      <c r="U9" s="1">
        <v>243</v>
      </c>
      <c r="V9" s="1"/>
      <c r="Y9">
        <v>4</v>
      </c>
      <c r="Z9">
        <f t="shared" si="3"/>
        <v>0.85735309144419569</v>
      </c>
      <c r="AA9">
        <f t="shared" si="3"/>
        <v>0.84024472782011894</v>
      </c>
      <c r="AB9">
        <f t="shared" si="3"/>
        <v>0.71404796830269546</v>
      </c>
      <c r="AC9">
        <f t="shared" si="3"/>
        <v>-0.92928731964181799</v>
      </c>
      <c r="AD9">
        <f t="shared" si="3"/>
        <v>0.70939630838057965</v>
      </c>
      <c r="AE9">
        <f t="shared" si="3"/>
        <v>0.70939630838057977</v>
      </c>
      <c r="AF9">
        <f t="shared" si="3"/>
        <v>0.60096521662581048</v>
      </c>
      <c r="AG9">
        <f t="shared" si="2"/>
        <v>1</v>
      </c>
      <c r="AI9">
        <f>Z9-Z14</f>
        <v>0.159268581734056</v>
      </c>
      <c r="AJ9">
        <v>4</v>
      </c>
    </row>
    <row r="10" spans="1:36" x14ac:dyDescent="0.3">
      <c r="A10" t="s">
        <v>19</v>
      </c>
      <c r="B10" s="1">
        <v>12</v>
      </c>
      <c r="C10" s="1">
        <v>33</v>
      </c>
      <c r="D10" s="1">
        <v>5</v>
      </c>
      <c r="E10" s="1">
        <v>33</v>
      </c>
      <c r="F10" s="1">
        <v>4</v>
      </c>
      <c r="G10" s="1">
        <v>0.7857142857142857</v>
      </c>
      <c r="H10" s="1">
        <v>2.7735042735042734</v>
      </c>
      <c r="I10" s="1">
        <v>273</v>
      </c>
      <c r="M10" s="1" t="s">
        <v>19</v>
      </c>
      <c r="N10" s="1">
        <v>12</v>
      </c>
      <c r="O10" s="1">
        <v>33</v>
      </c>
      <c r="P10" s="1">
        <v>5</v>
      </c>
      <c r="Q10" s="1">
        <v>33</v>
      </c>
      <c r="R10" s="1">
        <v>4</v>
      </c>
      <c r="S10" s="1">
        <v>0.7857142857142857</v>
      </c>
      <c r="T10" s="1">
        <v>2.7735042735042734</v>
      </c>
      <c r="U10" s="1">
        <v>273</v>
      </c>
      <c r="V10" s="1"/>
      <c r="Y10">
        <v>5</v>
      </c>
      <c r="Z10">
        <f t="shared" si="3"/>
        <v>0.63529215473472811</v>
      </c>
      <c r="AA10">
        <f t="shared" si="3"/>
        <v>0.76469635815639458</v>
      </c>
      <c r="AB10">
        <f t="shared" si="3"/>
        <v>0.71404796830269546</v>
      </c>
      <c r="AC10">
        <f t="shared" si="3"/>
        <v>-0.89503146734042238</v>
      </c>
      <c r="AD10">
        <f t="shared" si="3"/>
        <v>0.86882949047324121</v>
      </c>
      <c r="AE10">
        <f t="shared" si="3"/>
        <v>0.8404191554068472</v>
      </c>
      <c r="AF10">
        <f t="shared" si="3"/>
        <v>-0.74965854867097759</v>
      </c>
      <c r="AG10">
        <f t="shared" si="2"/>
        <v>1</v>
      </c>
      <c r="AI10">
        <f t="shared" ref="AI10:AI19" si="5">Z10-Z15</f>
        <v>-0.33718209158749346</v>
      </c>
      <c r="AJ10">
        <v>5</v>
      </c>
    </row>
    <row r="11" spans="1:36" x14ac:dyDescent="0.3">
      <c r="A11" t="s">
        <v>20</v>
      </c>
      <c r="B11" s="1">
        <v>7</v>
      </c>
      <c r="C11" s="1">
        <v>31</v>
      </c>
      <c r="D11" s="1">
        <v>5</v>
      </c>
      <c r="E11" s="1">
        <v>30</v>
      </c>
      <c r="F11" s="1">
        <v>4</v>
      </c>
      <c r="G11" s="1">
        <v>0.15384615384615385</v>
      </c>
      <c r="H11" s="1">
        <v>2.5125000000000002</v>
      </c>
      <c r="I11" s="1">
        <v>303</v>
      </c>
      <c r="M11" s="1" t="s">
        <v>20</v>
      </c>
      <c r="N11" s="1">
        <v>7</v>
      </c>
      <c r="O11" s="1">
        <v>31</v>
      </c>
      <c r="P11" s="1">
        <v>5</v>
      </c>
      <c r="Q11" s="1">
        <v>30</v>
      </c>
      <c r="R11" s="1">
        <v>4</v>
      </c>
      <c r="S11" s="1">
        <v>0.15384615384615385</v>
      </c>
      <c r="T11" s="1">
        <v>2.5125000000000002</v>
      </c>
      <c r="U11" s="1">
        <v>303</v>
      </c>
      <c r="V11" s="1"/>
      <c r="Y11">
        <v>6</v>
      </c>
      <c r="Z11">
        <f t="shared" si="3"/>
        <v>-3.5013001606799869E-2</v>
      </c>
      <c r="AA11">
        <f t="shared" si="3"/>
        <v>0.16229877125196956</v>
      </c>
      <c r="AB11">
        <f t="shared" si="3"/>
        <v>0.71404796830269546</v>
      </c>
      <c r="AC11">
        <f t="shared" si="3"/>
        <v>-0.9129515536121201</v>
      </c>
      <c r="AD11">
        <f t="shared" si="3"/>
        <v>0.86600641345685669</v>
      </c>
      <c r="AE11">
        <f t="shared" si="3"/>
        <v>0.38780851523229104</v>
      </c>
      <c r="AF11">
        <f t="shared" si="3"/>
        <v>-0.84392546203456653</v>
      </c>
      <c r="AG11">
        <f t="shared" si="2"/>
        <v>1.0000000000000002</v>
      </c>
      <c r="AI11">
        <f t="shared" si="5"/>
        <v>-0.99732425127399871</v>
      </c>
      <c r="AJ11">
        <v>6</v>
      </c>
    </row>
    <row r="12" spans="1:36" x14ac:dyDescent="0.3">
      <c r="A12" t="s">
        <v>21</v>
      </c>
      <c r="B12" s="1">
        <v>7</v>
      </c>
      <c r="C12" s="1">
        <v>32</v>
      </c>
      <c r="D12" s="1">
        <v>5</v>
      </c>
      <c r="E12" s="1">
        <v>33</v>
      </c>
      <c r="F12" s="1">
        <v>5</v>
      </c>
      <c r="G12" s="1">
        <v>0.5357142857142857</v>
      </c>
      <c r="H12" s="1">
        <v>2.7392857142857143</v>
      </c>
      <c r="I12" s="1">
        <v>334</v>
      </c>
      <c r="M12" s="1" t="s">
        <v>21</v>
      </c>
      <c r="N12" s="1">
        <v>7</v>
      </c>
      <c r="O12" s="1">
        <v>32</v>
      </c>
      <c r="P12" s="1">
        <v>5</v>
      </c>
      <c r="Q12" s="1">
        <v>33</v>
      </c>
      <c r="R12" s="1">
        <v>5</v>
      </c>
      <c r="S12" s="1">
        <v>0.5357142857142857</v>
      </c>
      <c r="T12" s="1">
        <v>2.7392857142857143</v>
      </c>
      <c r="U12" s="1">
        <v>334</v>
      </c>
      <c r="V12" s="1"/>
      <c r="Y12">
        <v>7</v>
      </c>
      <c r="Z12">
        <f t="shared" si="3"/>
        <v>-0.9685150657519338</v>
      </c>
      <c r="AA12">
        <f t="shared" si="3"/>
        <v>-0.37670467440459293</v>
      </c>
      <c r="AB12">
        <f t="shared" si="3"/>
        <v>0.71404796830269546</v>
      </c>
      <c r="AC12">
        <f t="shared" si="3"/>
        <v>-0.67163103740379659</v>
      </c>
      <c r="AD12">
        <f t="shared" si="3"/>
        <v>0.89588838512206104</v>
      </c>
      <c r="AE12">
        <f t="shared" si="3"/>
        <v>0.1189960462350058</v>
      </c>
      <c r="AF12">
        <f t="shared" si="3"/>
        <v>-0.66772093283551437</v>
      </c>
      <c r="AG12">
        <f t="shared" si="2"/>
        <v>1.0000000000000002</v>
      </c>
      <c r="AI12">
        <f t="shared" si="5"/>
        <v>-1.9325949512954601</v>
      </c>
      <c r="AJ12">
        <v>7</v>
      </c>
    </row>
    <row r="13" spans="1:36" x14ac:dyDescent="0.3">
      <c r="A13" t="s">
        <v>22</v>
      </c>
      <c r="B13" s="1">
        <v>15</v>
      </c>
      <c r="C13" s="1">
        <v>34</v>
      </c>
      <c r="D13" s="1">
        <v>5</v>
      </c>
      <c r="E13" s="1">
        <v>33</v>
      </c>
      <c r="F13" s="1">
        <v>4</v>
      </c>
      <c r="G13" s="1">
        <v>0.8292682926829269</v>
      </c>
      <c r="H13" s="1">
        <v>3.0586932447397563</v>
      </c>
      <c r="I13" s="1">
        <v>365</v>
      </c>
      <c r="M13" s="1" t="s">
        <v>22</v>
      </c>
      <c r="N13" s="1">
        <v>15</v>
      </c>
      <c r="O13" s="1">
        <v>34</v>
      </c>
      <c r="P13" s="1">
        <v>5</v>
      </c>
      <c r="Q13" s="1">
        <v>33</v>
      </c>
      <c r="R13" s="1">
        <v>4</v>
      </c>
      <c r="S13" s="1">
        <v>0.8292682926829269</v>
      </c>
      <c r="T13" s="1">
        <v>3.0586932447397563</v>
      </c>
      <c r="U13" s="1">
        <v>365</v>
      </c>
      <c r="V13" s="1"/>
      <c r="Y13">
        <v>8</v>
      </c>
      <c r="Z13">
        <f t="shared" si="3"/>
        <v>-0.30439164718034223</v>
      </c>
      <c r="AA13">
        <f t="shared" si="3"/>
        <v>0.14639896996575086</v>
      </c>
      <c r="AB13">
        <f t="shared" si="3"/>
        <v>0.71404796830269546</v>
      </c>
      <c r="AC13">
        <f t="shared" si="3"/>
        <v>-0.20098666023563599</v>
      </c>
      <c r="AD13">
        <f t="shared" si="3"/>
        <v>0.35238094131378145</v>
      </c>
      <c r="AE13">
        <f t="shared" si="3"/>
        <v>-0.21770660533685296</v>
      </c>
      <c r="AF13">
        <f t="shared" si="3"/>
        <v>1.0837985710820688E-2</v>
      </c>
      <c r="AG13">
        <f t="shared" si="2"/>
        <v>1</v>
      </c>
      <c r="AI13">
        <f t="shared" si="5"/>
        <v>-1.2510180468808716</v>
      </c>
      <c r="AJ13">
        <v>8</v>
      </c>
    </row>
    <row r="14" spans="1:36" x14ac:dyDescent="0.3">
      <c r="A14" t="s">
        <v>23</v>
      </c>
      <c r="B14" s="1">
        <v>21</v>
      </c>
      <c r="C14" s="1">
        <v>33</v>
      </c>
      <c r="D14" s="1">
        <v>5</v>
      </c>
      <c r="E14" s="1">
        <v>31</v>
      </c>
      <c r="F14" s="1">
        <v>4</v>
      </c>
      <c r="G14" s="1">
        <v>0.82500000000000007</v>
      </c>
      <c r="H14" s="1">
        <v>3.0155172413793103</v>
      </c>
      <c r="I14" s="1">
        <v>395</v>
      </c>
      <c r="M14" s="1" t="s">
        <v>23</v>
      </c>
      <c r="N14" s="1">
        <v>21</v>
      </c>
      <c r="O14" s="1">
        <v>33</v>
      </c>
      <c r="P14" s="1">
        <v>5</v>
      </c>
      <c r="Q14" s="1">
        <v>31</v>
      </c>
      <c r="R14" s="1">
        <v>4</v>
      </c>
      <c r="S14" s="1">
        <v>0.82500000000000007</v>
      </c>
      <c r="T14" s="1">
        <v>3.0155172413793103</v>
      </c>
      <c r="U14" s="1">
        <v>395</v>
      </c>
      <c r="V14" s="1"/>
      <c r="Y14">
        <v>9</v>
      </c>
      <c r="Z14">
        <f t="shared" si="3"/>
        <v>0.69808450971013969</v>
      </c>
      <c r="AA14">
        <f t="shared" si="3"/>
        <v>0.42145438250972583</v>
      </c>
      <c r="AB14">
        <f t="shared" si="3"/>
        <v>0.71404796830269546</v>
      </c>
      <c r="AC14">
        <f t="shared" si="3"/>
        <v>-0.10595520641651518</v>
      </c>
      <c r="AD14">
        <f t="shared" si="3"/>
        <v>0</v>
      </c>
      <c r="AE14">
        <f t="shared" si="3"/>
        <v>0.41507425492202177</v>
      </c>
      <c r="AF14">
        <f t="shared" si="3"/>
        <v>0.73527311048228083</v>
      </c>
      <c r="AG14">
        <f t="shared" si="2"/>
        <v>1</v>
      </c>
      <c r="AI14">
        <f t="shared" si="5"/>
        <v>-0.10351168782223463</v>
      </c>
      <c r="AJ14">
        <v>9</v>
      </c>
    </row>
    <row r="15" spans="1:36" x14ac:dyDescent="0.3">
      <c r="A15" t="s">
        <v>24</v>
      </c>
      <c r="B15" s="1">
        <v>25</v>
      </c>
      <c r="C15" s="1">
        <v>34</v>
      </c>
      <c r="D15" s="1">
        <v>5</v>
      </c>
      <c r="E15" s="1">
        <v>34</v>
      </c>
      <c r="F15" s="1">
        <v>4</v>
      </c>
      <c r="G15" s="1">
        <v>7.0000000000000009</v>
      </c>
      <c r="H15" s="1">
        <v>3.1112440191387565</v>
      </c>
      <c r="I15" s="1">
        <v>426</v>
      </c>
      <c r="M15" s="1" t="s">
        <v>24</v>
      </c>
      <c r="N15" s="1">
        <v>25</v>
      </c>
      <c r="O15" s="1">
        <v>34</v>
      </c>
      <c r="P15" s="1">
        <v>5</v>
      </c>
      <c r="Q15" s="1">
        <v>34</v>
      </c>
      <c r="R15" s="1">
        <v>4</v>
      </c>
      <c r="S15" s="1">
        <v>7.0000000000000009</v>
      </c>
      <c r="T15" s="1">
        <v>3.1112440191387565</v>
      </c>
      <c r="U15" s="1">
        <v>426</v>
      </c>
      <c r="V15" s="1"/>
      <c r="Y15">
        <v>10</v>
      </c>
      <c r="Z15">
        <f t="shared" si="3"/>
        <v>0.97247424632222157</v>
      </c>
      <c r="AA15">
        <f t="shared" si="3"/>
        <v>0.85162619798769745</v>
      </c>
      <c r="AB15">
        <f t="shared" si="3"/>
        <v>0.71404796830269546</v>
      </c>
      <c r="AC15">
        <f t="shared" si="3"/>
        <v>0.5811022603919519</v>
      </c>
      <c r="AD15">
        <f t="shared" si="3"/>
        <v>-0.35239614244295381</v>
      </c>
      <c r="AE15">
        <f t="shared" si="3"/>
        <v>0.76731602072955107</v>
      </c>
      <c r="AF15">
        <f t="shared" si="3"/>
        <v>0.91869146676244928</v>
      </c>
      <c r="AG15">
        <f t="shared" si="2"/>
        <v>1</v>
      </c>
      <c r="AI15">
        <f t="shared" si="5"/>
        <v>1.1908977171005106</v>
      </c>
      <c r="AJ15">
        <v>10</v>
      </c>
    </row>
    <row r="16" spans="1:36" x14ac:dyDescent="0.3">
      <c r="A16" t="s">
        <v>25</v>
      </c>
      <c r="B16" s="1">
        <v>43</v>
      </c>
      <c r="C16" s="1">
        <v>36</v>
      </c>
      <c r="D16" s="1">
        <v>5</v>
      </c>
      <c r="E16" s="1">
        <v>37</v>
      </c>
      <c r="F16" s="1">
        <v>8</v>
      </c>
      <c r="G16" s="1">
        <v>12</v>
      </c>
      <c r="H16" s="1">
        <v>3.0568210262828535</v>
      </c>
      <c r="I16" s="1">
        <v>456</v>
      </c>
      <c r="M16" s="1" t="s">
        <v>25</v>
      </c>
      <c r="N16" s="1">
        <v>43</v>
      </c>
      <c r="O16" s="1">
        <v>36</v>
      </c>
      <c r="P16" s="1">
        <v>5</v>
      </c>
      <c r="Q16" s="1">
        <v>37</v>
      </c>
      <c r="R16" s="1">
        <v>8</v>
      </c>
      <c r="S16" s="1">
        <v>12</v>
      </c>
      <c r="T16" s="1">
        <v>3.0568210262828535</v>
      </c>
      <c r="U16" s="1">
        <v>456</v>
      </c>
      <c r="V16" s="1"/>
      <c r="Y16">
        <v>11</v>
      </c>
      <c r="Z16">
        <f t="shared" si="3"/>
        <v>0.96231124966719883</v>
      </c>
      <c r="AA16">
        <f t="shared" si="3"/>
        <v>0.8534881220376197</v>
      </c>
      <c r="AB16">
        <f t="shared" si="3"/>
        <v>0.71404796830269546</v>
      </c>
      <c r="AC16">
        <f t="shared" si="3"/>
        <v>0.64927196464582204</v>
      </c>
      <c r="AD16">
        <f t="shared" si="3"/>
        <v>0.54472075467858194</v>
      </c>
      <c r="AE16">
        <f t="shared" si="3"/>
        <v>0.89831467379447683</v>
      </c>
      <c r="AF16">
        <f t="shared" si="3"/>
        <v>0.73949012559389615</v>
      </c>
      <c r="AG16">
        <f t="shared" si="2"/>
        <v>1.0000000000000002</v>
      </c>
      <c r="AI16">
        <f t="shared" si="5"/>
        <v>1.6738533046460666</v>
      </c>
      <c r="AJ16">
        <v>11</v>
      </c>
    </row>
    <row r="17" spans="1:36" x14ac:dyDescent="0.3">
      <c r="A17" t="s">
        <v>26</v>
      </c>
      <c r="B17" s="1">
        <v>58</v>
      </c>
      <c r="C17" s="1">
        <v>35</v>
      </c>
      <c r="D17" s="1">
        <v>5</v>
      </c>
      <c r="E17" s="1">
        <v>46</v>
      </c>
      <c r="F17" s="1">
        <v>8</v>
      </c>
      <c r="G17" s="1">
        <v>14.310344827586208</v>
      </c>
      <c r="H17" s="1">
        <v>2.8989948758376034</v>
      </c>
      <c r="I17" s="1">
        <v>487</v>
      </c>
      <c r="M17" s="1" t="s">
        <v>26</v>
      </c>
      <c r="N17" s="1">
        <v>58</v>
      </c>
      <c r="O17" s="1">
        <v>35</v>
      </c>
      <c r="P17" s="1">
        <v>5</v>
      </c>
      <c r="Q17" s="1">
        <v>46</v>
      </c>
      <c r="R17" s="1">
        <v>8</v>
      </c>
      <c r="S17" s="1">
        <v>14.310344827586208</v>
      </c>
      <c r="T17" s="1">
        <v>2.8989948758376034</v>
      </c>
      <c r="U17" s="1">
        <v>487</v>
      </c>
      <c r="V17" s="1"/>
      <c r="Y17">
        <v>12</v>
      </c>
      <c r="Z17">
        <f t="shared" si="3"/>
        <v>0.96407988554352642</v>
      </c>
      <c r="AA17">
        <f t="shared" si="3"/>
        <v>0.69290940012504321</v>
      </c>
      <c r="AB17">
        <f t="shared" si="3"/>
        <v>0.71404796830269546</v>
      </c>
      <c r="AC17">
        <f t="shared" si="3"/>
        <v>0.86084722400470304</v>
      </c>
      <c r="AD17">
        <f t="shared" si="3"/>
        <v>0.86506497913452107</v>
      </c>
      <c r="AE17">
        <f t="shared" si="3"/>
        <v>0.97025019753948916</v>
      </c>
      <c r="AF17">
        <f t="shared" si="3"/>
        <v>-0.55120991479361181</v>
      </c>
      <c r="AG17">
        <f t="shared" si="2"/>
        <v>1.0000000000000002</v>
      </c>
      <c r="AI17">
        <f t="shared" si="5"/>
        <v>1.791299586048261</v>
      </c>
      <c r="AJ17">
        <v>12</v>
      </c>
    </row>
    <row r="18" spans="1:36" ht="15" thickBot="1" x14ac:dyDescent="0.35">
      <c r="A18" t="s">
        <v>27</v>
      </c>
      <c r="B18" s="1">
        <v>100</v>
      </c>
      <c r="C18" s="1">
        <v>40</v>
      </c>
      <c r="D18" s="1">
        <v>5</v>
      </c>
      <c r="E18" s="1">
        <v>46</v>
      </c>
      <c r="F18" s="1">
        <v>8</v>
      </c>
      <c r="G18" s="1">
        <v>16.129032258064516</v>
      </c>
      <c r="H18" s="1">
        <v>3.5501989050376146</v>
      </c>
      <c r="I18" s="1">
        <v>518</v>
      </c>
      <c r="M18" s="1" t="s">
        <v>27</v>
      </c>
      <c r="N18" s="1">
        <v>100</v>
      </c>
      <c r="O18" s="1">
        <v>40</v>
      </c>
      <c r="P18" s="1">
        <v>5</v>
      </c>
      <c r="Q18" s="1">
        <v>46</v>
      </c>
      <c r="R18" s="1">
        <v>8</v>
      </c>
      <c r="S18" s="1">
        <v>16.129032258064516</v>
      </c>
      <c r="T18" s="1">
        <v>3.5501989050376146</v>
      </c>
      <c r="U18" s="1">
        <v>518</v>
      </c>
      <c r="V18" s="1"/>
      <c r="Y18" s="14">
        <v>13</v>
      </c>
      <c r="Z18" s="14">
        <f t="shared" si="3"/>
        <v>0.94662639970052942</v>
      </c>
      <c r="AA18" s="14">
        <f t="shared" si="3"/>
        <v>0.87836648690913088</v>
      </c>
      <c r="AB18" s="14">
        <f t="shared" si="3"/>
        <v>0.71404796830269546</v>
      </c>
      <c r="AC18" s="14">
        <f t="shared" si="3"/>
        <v>0.96150864507537659</v>
      </c>
      <c r="AD18" s="14">
        <f t="shared" si="3"/>
        <v>0.86319073631037513</v>
      </c>
      <c r="AE18" s="14">
        <f t="shared" si="3"/>
        <v>0.96765164375672785</v>
      </c>
      <c r="AF18" s="14">
        <f t="shared" si="3"/>
        <v>0.54621134239895563</v>
      </c>
      <c r="AG18">
        <f t="shared" si="2"/>
        <v>1</v>
      </c>
      <c r="AI18">
        <f t="shared" si="5"/>
        <v>1.5279103835875945</v>
      </c>
      <c r="AJ18">
        <v>13</v>
      </c>
    </row>
    <row r="19" spans="1:36" x14ac:dyDescent="0.3">
      <c r="A19" t="s">
        <v>28</v>
      </c>
      <c r="B19" s="1">
        <v>68</v>
      </c>
      <c r="C19" s="1">
        <v>39</v>
      </c>
      <c r="D19" s="1">
        <v>6</v>
      </c>
      <c r="E19" s="1">
        <v>42</v>
      </c>
      <c r="F19" s="1">
        <v>7</v>
      </c>
      <c r="G19" s="1">
        <v>13</v>
      </c>
      <c r="H19" s="1">
        <v>3.7595573440643859</v>
      </c>
      <c r="I19" s="1">
        <v>549</v>
      </c>
      <c r="M19" s="1" t="s">
        <v>28</v>
      </c>
      <c r="N19" s="1">
        <v>68</v>
      </c>
      <c r="O19" s="1">
        <v>39</v>
      </c>
      <c r="P19" s="1">
        <v>6</v>
      </c>
      <c r="Q19" s="1">
        <v>42</v>
      </c>
      <c r="R19" s="1">
        <v>7</v>
      </c>
      <c r="S19" s="1">
        <v>13</v>
      </c>
      <c r="T19" s="1">
        <v>3.7595573440643859</v>
      </c>
      <c r="U19" s="1">
        <v>549</v>
      </c>
      <c r="V19" s="1"/>
      <c r="W19" s="18" t="s">
        <v>29</v>
      </c>
      <c r="X19" s="6" t="s">
        <v>30</v>
      </c>
      <c r="Y19" s="15">
        <v>14</v>
      </c>
      <c r="Z19" s="15">
        <f t="shared" si="3"/>
        <v>0.80159619753237432</v>
      </c>
      <c r="AA19" s="15">
        <f t="shared" si="3"/>
        <v>0.85516808133519651</v>
      </c>
      <c r="AB19" s="15">
        <f t="shared" si="3"/>
        <v>0.70938762669493471</v>
      </c>
      <c r="AC19" s="15">
        <f t="shared" si="3"/>
        <v>0.73210328060503727</v>
      </c>
      <c r="AD19" s="15">
        <f t="shared" si="3"/>
        <v>0.54237616283462864</v>
      </c>
      <c r="AE19" s="15">
        <f t="shared" si="3"/>
        <v>0.73903027156312562</v>
      </c>
      <c r="AF19" s="16">
        <f t="shared" si="3"/>
        <v>0.78296350606784726</v>
      </c>
      <c r="AG19">
        <f t="shared" si="2"/>
        <v>1</v>
      </c>
      <c r="AI19" s="2">
        <f t="shared" si="5"/>
        <v>0.10489510716014638</v>
      </c>
      <c r="AJ19">
        <v>14</v>
      </c>
    </row>
    <row r="20" spans="1:36" ht="15" thickBot="1" x14ac:dyDescent="0.35">
      <c r="A20" t="s">
        <v>31</v>
      </c>
      <c r="B20" s="3">
        <v>43</v>
      </c>
      <c r="C20" s="3">
        <v>41</v>
      </c>
      <c r="D20" s="3">
        <v>7</v>
      </c>
      <c r="E20" s="3">
        <v>36</v>
      </c>
      <c r="F20" s="3">
        <v>7</v>
      </c>
      <c r="G20" s="3">
        <v>8.3023255813953494</v>
      </c>
      <c r="H20" s="3">
        <v>3.8367686170212769</v>
      </c>
      <c r="I20" s="1">
        <v>577</v>
      </c>
      <c r="M20" s="1" t="s">
        <v>31</v>
      </c>
      <c r="N20" s="3">
        <v>14.646012658673152</v>
      </c>
      <c r="O20" s="3">
        <v>33.132161652952796</v>
      </c>
      <c r="P20" s="3">
        <v>5.0727882481878286</v>
      </c>
      <c r="Q20" s="3">
        <v>34.941490166486901</v>
      </c>
      <c r="R20" s="3">
        <v>5.1176920691362211</v>
      </c>
      <c r="S20" s="3">
        <v>2.378762693423683</v>
      </c>
      <c r="T20" s="3">
        <v>3.3865661084021896</v>
      </c>
      <c r="U20" s="1">
        <v>577</v>
      </c>
      <c r="V20" s="1"/>
      <c r="W20" s="18"/>
      <c r="X20" s="7"/>
      <c r="Y20" s="8">
        <v>15</v>
      </c>
      <c r="Z20" s="8">
        <f t="shared" si="3"/>
        <v>-0.21842347077828914</v>
      </c>
      <c r="AA20" s="8">
        <f t="shared" si="3"/>
        <v>-7.9325647713847619E-2</v>
      </c>
      <c r="AB20" s="8">
        <f t="shared" si="3"/>
        <v>0.42453407098777796</v>
      </c>
      <c r="AC20" s="8">
        <f t="shared" si="3"/>
        <v>-0.23804440556988277</v>
      </c>
      <c r="AD20" s="8">
        <f t="shared" si="3"/>
        <v>-0.84318900397454277</v>
      </c>
      <c r="AE20" s="8">
        <f t="shared" si="3"/>
        <v>-0.59118107925051211</v>
      </c>
      <c r="AF20" s="9">
        <f t="shared" si="3"/>
        <v>0.69295444774809201</v>
      </c>
      <c r="AG20">
        <f t="shared" si="2"/>
        <v>1.0000000000000002</v>
      </c>
      <c r="AI20" t="s">
        <v>32</v>
      </c>
      <c r="AJ20">
        <v>15</v>
      </c>
    </row>
    <row r="21" spans="1:36" x14ac:dyDescent="0.3">
      <c r="A21" t="s">
        <v>33</v>
      </c>
      <c r="B21" s="3">
        <v>41</v>
      </c>
      <c r="C21" s="3">
        <v>42</v>
      </c>
      <c r="D21" s="3">
        <v>6</v>
      </c>
      <c r="E21" s="3">
        <v>36</v>
      </c>
      <c r="F21" s="3">
        <v>6</v>
      </c>
      <c r="G21" s="3">
        <v>7.1351351351351351</v>
      </c>
      <c r="H21" s="3">
        <v>4.1571428571428566</v>
      </c>
      <c r="I21" s="1">
        <v>608</v>
      </c>
      <c r="M21" s="1" t="s">
        <v>33</v>
      </c>
      <c r="N21" s="3">
        <v>19.865801335031723</v>
      </c>
      <c r="O21" s="3">
        <v>33.935643156087998</v>
      </c>
      <c r="P21" s="3">
        <v>5.5351526086047187</v>
      </c>
      <c r="Q21" s="3">
        <v>36.187985349460149</v>
      </c>
      <c r="R21" s="3">
        <v>5.2763949258377467</v>
      </c>
      <c r="S21" s="3">
        <v>4.0222578431612215</v>
      </c>
      <c r="T21" s="3">
        <v>3.2776694538290436</v>
      </c>
      <c r="U21" s="1">
        <v>608</v>
      </c>
      <c r="V21" s="1"/>
      <c r="W21" s="18"/>
      <c r="Y21">
        <v>16</v>
      </c>
      <c r="Z21">
        <f t="shared" si="3"/>
        <v>-0.7115420549788678</v>
      </c>
      <c r="AA21">
        <f t="shared" si="3"/>
        <v>-0.44633192016951495</v>
      </c>
      <c r="AB21">
        <f t="shared" si="3"/>
        <v>0.42419877431498715</v>
      </c>
      <c r="AC21">
        <f t="shared" si="3"/>
        <v>-0.91624982463478788</v>
      </c>
      <c r="AD21">
        <f t="shared" si="3"/>
        <v>-0.92606192552859135</v>
      </c>
      <c r="AE21">
        <f t="shared" si="3"/>
        <v>-0.85275586318830143</v>
      </c>
      <c r="AF21">
        <f t="shared" si="3"/>
        <v>0.30435524398650687</v>
      </c>
      <c r="AG21">
        <f t="shared" si="2"/>
        <v>1</v>
      </c>
    </row>
    <row r="22" spans="1:36" x14ac:dyDescent="0.3">
      <c r="A22" t="s">
        <v>34</v>
      </c>
      <c r="B22" s="3">
        <v>32</v>
      </c>
      <c r="C22" s="3">
        <v>41</v>
      </c>
      <c r="D22" s="3">
        <v>6</v>
      </c>
      <c r="E22" s="3">
        <v>36</v>
      </c>
      <c r="F22" s="3">
        <v>5</v>
      </c>
      <c r="G22" s="3">
        <v>5.6</v>
      </c>
      <c r="H22" s="3">
        <v>3.880570409982175</v>
      </c>
      <c r="I22" s="1">
        <v>638</v>
      </c>
      <c r="M22" s="1" t="s">
        <v>34</v>
      </c>
      <c r="N22" s="3">
        <v>27.201600825460847</v>
      </c>
      <c r="O22" s="3">
        <v>34.456937046568569</v>
      </c>
      <c r="P22" s="3">
        <v>5.1738579506195981</v>
      </c>
      <c r="Q22" s="3">
        <v>35.975495468809079</v>
      </c>
      <c r="R22" s="3">
        <v>5.462099343173338</v>
      </c>
      <c r="S22" s="3">
        <v>4.5695546546770247</v>
      </c>
      <c r="T22" s="3">
        <v>3.3104546743409866</v>
      </c>
      <c r="U22" s="1">
        <v>638</v>
      </c>
      <c r="V22" s="1"/>
      <c r="W22" s="18"/>
      <c r="Y22">
        <v>17</v>
      </c>
      <c r="Z22">
        <f t="shared" si="3"/>
        <v>-0.82721970050473459</v>
      </c>
      <c r="AA22">
        <f t="shared" si="3"/>
        <v>-0.8022144458670607</v>
      </c>
      <c r="AB22">
        <f t="shared" si="3"/>
        <v>-3.3004349916952336E-2</v>
      </c>
      <c r="AC22">
        <f t="shared" si="3"/>
        <v>-0.84979076301327128</v>
      </c>
      <c r="AD22">
        <f t="shared" si="3"/>
        <v>-0.8418681632539855</v>
      </c>
      <c r="AE22">
        <f t="shared" si="3"/>
        <v>-0.82151237433898261</v>
      </c>
      <c r="AF22">
        <f t="shared" si="3"/>
        <v>-0.75541868627426989</v>
      </c>
      <c r="AG22">
        <f t="shared" si="2"/>
        <v>1</v>
      </c>
      <c r="AI22" t="s">
        <v>35</v>
      </c>
    </row>
    <row r="23" spans="1:36" x14ac:dyDescent="0.3">
      <c r="A23" t="s">
        <v>36</v>
      </c>
      <c r="B23" s="3">
        <v>23</v>
      </c>
      <c r="C23" s="3">
        <v>39</v>
      </c>
      <c r="D23" s="3">
        <v>6</v>
      </c>
      <c r="E23" s="3">
        <v>36</v>
      </c>
      <c r="F23" s="3">
        <v>5</v>
      </c>
      <c r="G23" s="3">
        <v>4.628571428571429</v>
      </c>
      <c r="H23" s="3">
        <v>3.5984015984015989</v>
      </c>
      <c r="I23" s="1">
        <v>668</v>
      </c>
      <c r="M23" s="1" t="s">
        <v>36</v>
      </c>
      <c r="N23" s="3">
        <v>21.252469843557815</v>
      </c>
      <c r="O23" s="3">
        <v>34.873188509369918</v>
      </c>
      <c r="P23" s="3">
        <v>5.5435283048366442</v>
      </c>
      <c r="Q23" s="3">
        <v>36.569866382017622</v>
      </c>
      <c r="R23" s="3">
        <v>6.0070313839511895</v>
      </c>
      <c r="S23" s="3">
        <v>5.4885800097592634</v>
      </c>
      <c r="T23" s="3">
        <v>3.5960849075434806</v>
      </c>
      <c r="U23" s="1">
        <v>668</v>
      </c>
      <c r="V23" s="1"/>
      <c r="W23" s="18"/>
      <c r="Y23">
        <v>18</v>
      </c>
      <c r="Z23">
        <f t="shared" ref="Z23:AF25" si="6">IFERROR(CORREL(N19:N23,$U19:$U23),Z22)</f>
        <v>-0.58128398388706515</v>
      </c>
      <c r="AA23">
        <f t="shared" si="6"/>
        <v>-0.46724565922100653</v>
      </c>
      <c r="AB23">
        <f t="shared" si="6"/>
        <v>-0.33844785019781459</v>
      </c>
      <c r="AC23">
        <f t="shared" si="6"/>
        <v>-0.5461392091958992</v>
      </c>
      <c r="AD23">
        <f t="shared" si="6"/>
        <v>-0.32792128409568255</v>
      </c>
      <c r="AE23">
        <f t="shared" si="6"/>
        <v>-0.47909464977266752</v>
      </c>
      <c r="AF23">
        <f t="shared" si="6"/>
        <v>-0.30138952896562005</v>
      </c>
      <c r="AG23">
        <f t="shared" si="2"/>
        <v>1</v>
      </c>
      <c r="AI23" t="s">
        <v>37</v>
      </c>
    </row>
    <row r="24" spans="1:36" x14ac:dyDescent="0.3">
      <c r="A24" t="s">
        <v>38</v>
      </c>
      <c r="B24" s="3">
        <v>18</v>
      </c>
      <c r="C24" s="3">
        <v>39</v>
      </c>
      <c r="D24" s="3">
        <v>5</v>
      </c>
      <c r="E24" s="3">
        <v>36</v>
      </c>
      <c r="F24" s="3">
        <v>5</v>
      </c>
      <c r="G24" s="3">
        <v>3.75</v>
      </c>
      <c r="H24" s="3">
        <v>3.0507575757575758</v>
      </c>
      <c r="I24" s="1">
        <v>698</v>
      </c>
      <c r="M24" s="1" t="s">
        <v>38</v>
      </c>
      <c r="N24" s="3">
        <v>24.393508299420692</v>
      </c>
      <c r="O24" s="3">
        <v>35.542051469273467</v>
      </c>
      <c r="P24" s="3">
        <v>5.2516245947897371</v>
      </c>
      <c r="Q24" s="3">
        <v>39.577694833412913</v>
      </c>
      <c r="R24" s="3">
        <v>6.2546772233214964</v>
      </c>
      <c r="S24" s="3">
        <v>6.6380894868068054</v>
      </c>
      <c r="T24" s="3">
        <v>3.2502158666307599</v>
      </c>
      <c r="U24" s="1">
        <v>698</v>
      </c>
      <c r="V24" s="1"/>
      <c r="W24" s="18"/>
      <c r="X24" t="s">
        <v>39</v>
      </c>
      <c r="Y24">
        <v>19</v>
      </c>
      <c r="Z24" s="4">
        <f t="shared" si="6"/>
        <v>0.69670109037222794</v>
      </c>
      <c r="AA24">
        <f t="shared" si="6"/>
        <v>0.994732681146141</v>
      </c>
      <c r="AB24">
        <f t="shared" si="6"/>
        <v>0.2745093841548687</v>
      </c>
      <c r="AC24">
        <f t="shared" si="6"/>
        <v>0.87462115216586922</v>
      </c>
      <c r="AD24">
        <f t="shared" si="6"/>
        <v>0.97488218037136221</v>
      </c>
      <c r="AE24">
        <f t="shared" si="6"/>
        <v>0.98894769414758066</v>
      </c>
      <c r="AF24">
        <f t="shared" si="6"/>
        <v>5.0696821390929341E-2</v>
      </c>
      <c r="AG24">
        <f t="shared" si="2"/>
        <v>1.0000000000000002</v>
      </c>
      <c r="AI24" t="s">
        <v>40</v>
      </c>
    </row>
    <row r="25" spans="1:36" x14ac:dyDescent="0.3">
      <c r="A25" t="s">
        <v>41</v>
      </c>
      <c r="B25" s="3">
        <v>16</v>
      </c>
      <c r="C25" s="3">
        <v>40</v>
      </c>
      <c r="D25" s="3">
        <v>5</v>
      </c>
      <c r="E25" s="3">
        <v>36</v>
      </c>
      <c r="F25" s="3">
        <v>5</v>
      </c>
      <c r="G25" s="3">
        <v>4</v>
      </c>
      <c r="H25" s="3">
        <v>3.4664031620553359</v>
      </c>
      <c r="I25" s="1">
        <v>729</v>
      </c>
      <c r="M25" s="1" t="s">
        <v>41</v>
      </c>
      <c r="N25" s="3">
        <v>29.130443688695674</v>
      </c>
      <c r="O25" s="3">
        <v>35.779042548497976</v>
      </c>
      <c r="P25" s="3">
        <v>4.7781791335578525</v>
      </c>
      <c r="Q25" s="3">
        <v>38.732167971524746</v>
      </c>
      <c r="R25" s="3">
        <v>6.5127301205676824</v>
      </c>
      <c r="S25" s="3">
        <v>7.8887994504454726</v>
      </c>
      <c r="T25" s="3">
        <v>2.654564875062924</v>
      </c>
      <c r="U25" s="1">
        <v>729</v>
      </c>
      <c r="V25" s="1"/>
      <c r="Y25">
        <v>20</v>
      </c>
      <c r="Z25">
        <f t="shared" si="6"/>
        <v>0.64033117886800783</v>
      </c>
      <c r="AA25">
        <f t="shared" si="6"/>
        <v>0.99210066902592342</v>
      </c>
      <c r="AB25">
        <f t="shared" si="6"/>
        <v>-0.72516687572363547</v>
      </c>
      <c r="AC25">
        <f t="shared" si="6"/>
        <v>0.8386475944976951</v>
      </c>
      <c r="AD25">
        <f t="shared" si="6"/>
        <v>0.98707162100922186</v>
      </c>
      <c r="AE25">
        <f t="shared" si="6"/>
        <v>0.99048167429943246</v>
      </c>
      <c r="AF25">
        <f t="shared" si="6"/>
        <v>-0.60493556846776131</v>
      </c>
      <c r="AG25">
        <f t="shared" si="2"/>
        <v>1.0000000000000002</v>
      </c>
    </row>
    <row r="26" spans="1:36" x14ac:dyDescent="0.3">
      <c r="M26" s="2" t="s">
        <v>42</v>
      </c>
      <c r="N26">
        <f t="shared" ref="N26:U26" si="7">CORREL(N2:N19,$U$2:$U$19)</f>
        <v>0.81965127492253254</v>
      </c>
      <c r="O26">
        <f t="shared" si="7"/>
        <v>0.84424520495702648</v>
      </c>
      <c r="P26">
        <f t="shared" si="7"/>
        <v>0.48286416201865379</v>
      </c>
      <c r="Q26">
        <f t="shared" si="7"/>
        <v>0.3377039713915756</v>
      </c>
      <c r="R26">
        <f t="shared" si="7"/>
        <v>0.83884080503459368</v>
      </c>
      <c r="S26">
        <f t="shared" si="7"/>
        <v>0.80231274526428897</v>
      </c>
      <c r="T26">
        <f t="shared" si="7"/>
        <v>0.48660240315717462</v>
      </c>
      <c r="U26">
        <f t="shared" si="7"/>
        <v>1</v>
      </c>
      <c r="V26" s="1"/>
      <c r="AA26" s="1"/>
    </row>
    <row r="27" spans="1:36" ht="15" thickBot="1" x14ac:dyDescent="0.35">
      <c r="M27" s="2" t="s">
        <v>43</v>
      </c>
      <c r="N27">
        <f t="shared" ref="N27:U27" si="8">CORREL(N2:N25,$U$2:$U$25)</f>
        <v>0.54824106252708926</v>
      </c>
      <c r="O27">
        <f t="shared" si="8"/>
        <v>0.73284594891015931</v>
      </c>
      <c r="P27">
        <f t="shared" si="8"/>
        <v>0.47542911348535305</v>
      </c>
      <c r="Q27">
        <f t="shared" si="8"/>
        <v>0.28466605843904963</v>
      </c>
      <c r="R27">
        <f t="shared" si="8"/>
        <v>0.77053785296580213</v>
      </c>
      <c r="S27">
        <f t="shared" si="8"/>
        <v>0.6252071843793342</v>
      </c>
      <c r="T27">
        <f t="shared" si="8"/>
        <v>0.48787174589203375</v>
      </c>
      <c r="U27">
        <f t="shared" si="8"/>
        <v>1</v>
      </c>
      <c r="V27" s="1"/>
    </row>
    <row r="28" spans="1:36" ht="15" thickBot="1" x14ac:dyDescent="0.35">
      <c r="M28" s="10" t="s">
        <v>44</v>
      </c>
      <c r="N28" s="11">
        <f>(N26-N27)*N29</f>
        <v>0.81423063718632982</v>
      </c>
      <c r="O28" s="11">
        <f t="shared" ref="O28:U28" si="9">(O26-O27)*O29</f>
        <v>0.33419776814060154</v>
      </c>
      <c r="P28" s="11">
        <f t="shared" si="9"/>
        <v>2.230514559990221E-2</v>
      </c>
      <c r="Q28" s="11">
        <f t="shared" si="9"/>
        <v>0.1591137388575779</v>
      </c>
      <c r="R28" s="11">
        <f t="shared" si="9"/>
        <v>0.20490885620637467</v>
      </c>
      <c r="S28" s="11">
        <f t="shared" si="9"/>
        <v>0.53131668265486431</v>
      </c>
      <c r="T28" s="11">
        <f t="shared" si="9"/>
        <v>-3.8080282045773739E-3</v>
      </c>
      <c r="U28" s="11">
        <f t="shared" si="9"/>
        <v>0</v>
      </c>
      <c r="V28" s="11">
        <f>SUMSQ(N28:T28)</f>
        <v>1.1247739378744674</v>
      </c>
      <c r="W28" s="12">
        <f>V28+V32+V39+V43+V47</f>
        <v>1.5560993516621511</v>
      </c>
      <c r="AA28" s="1"/>
    </row>
    <row r="29" spans="1:36" x14ac:dyDescent="0.3">
      <c r="M29" s="2" t="s">
        <v>81</v>
      </c>
      <c r="N29">
        <v>3</v>
      </c>
      <c r="O29">
        <v>3</v>
      </c>
      <c r="P29">
        <v>3</v>
      </c>
      <c r="Q29">
        <v>3</v>
      </c>
      <c r="R29">
        <v>3</v>
      </c>
      <c r="S29">
        <v>3</v>
      </c>
      <c r="T29">
        <v>3</v>
      </c>
      <c r="U29">
        <v>3</v>
      </c>
      <c r="V29" s="17" t="s">
        <v>92</v>
      </c>
    </row>
    <row r="30" spans="1:36" x14ac:dyDescent="0.3">
      <c r="M30" t="s">
        <v>45</v>
      </c>
      <c r="N30">
        <f t="shared" ref="N30:T30" si="10">STDEV(N2:N19)/AVERAGE($U2:$U19)</f>
        <v>9.6759110002555937E-2</v>
      </c>
      <c r="O30">
        <f t="shared" si="10"/>
        <v>1.012681726535045E-2</v>
      </c>
      <c r="P30">
        <f t="shared" si="10"/>
        <v>1.1861573612161995E-3</v>
      </c>
      <c r="Q30">
        <f t="shared" si="10"/>
        <v>1.6484552906138424E-2</v>
      </c>
      <c r="R30">
        <f t="shared" si="10"/>
        <v>6.5238654866890964E-3</v>
      </c>
      <c r="S30">
        <f t="shared" si="10"/>
        <v>2.027674914981771E-2</v>
      </c>
      <c r="T30">
        <f t="shared" si="10"/>
        <v>1.1221029331075565E-3</v>
      </c>
    </row>
    <row r="31" spans="1:36" x14ac:dyDescent="0.3">
      <c r="M31" t="s">
        <v>46</v>
      </c>
      <c r="N31">
        <f t="shared" ref="N31:T31" si="11">STDEV(N2:N25)/AVERAGE($U2:$U25)</f>
        <v>6.3615433934256282E-2</v>
      </c>
      <c r="O31">
        <f t="shared" si="11"/>
        <v>6.9599368943128849E-3</v>
      </c>
      <c r="P31">
        <f t="shared" si="11"/>
        <v>8.9352369440644089E-4</v>
      </c>
      <c r="Q31">
        <f t="shared" si="11"/>
        <v>1.102173948547454E-2</v>
      </c>
      <c r="R31">
        <f t="shared" si="11"/>
        <v>4.5692234425427072E-3</v>
      </c>
      <c r="S31">
        <f t="shared" si="11"/>
        <v>1.3584429029400753E-2</v>
      </c>
      <c r="T31">
        <f t="shared" si="11"/>
        <v>8.829095291194404E-4</v>
      </c>
    </row>
    <row r="32" spans="1:36" x14ac:dyDescent="0.3">
      <c r="A32" t="s">
        <v>47</v>
      </c>
      <c r="B32" t="s">
        <v>83</v>
      </c>
      <c r="M32" t="s">
        <v>48</v>
      </c>
      <c r="N32">
        <f>N30-N31</f>
        <v>3.3143676068299655E-2</v>
      </c>
      <c r="O32">
        <f t="shared" ref="O32:T32" si="12">O30-O31</f>
        <v>3.1668803710375648E-3</v>
      </c>
      <c r="P32">
        <f t="shared" si="12"/>
        <v>2.926336668097586E-4</v>
      </c>
      <c r="Q32">
        <f t="shared" si="12"/>
        <v>5.4628134206638843E-3</v>
      </c>
      <c r="R32">
        <f t="shared" si="12"/>
        <v>1.9546420441463892E-3</v>
      </c>
      <c r="S32">
        <f t="shared" si="12"/>
        <v>6.6923201204169575E-3</v>
      </c>
      <c r="T32">
        <f t="shared" si="12"/>
        <v>2.3919340398811614E-4</v>
      </c>
      <c r="V32">
        <f>SUMSQ(N32:T32)</f>
        <v>1.1871253471361721E-3</v>
      </c>
    </row>
    <row r="33" spans="1:26" x14ac:dyDescent="0.3">
      <c r="A33" t="s">
        <v>49</v>
      </c>
      <c r="B33" t="s">
        <v>84</v>
      </c>
    </row>
    <row r="34" spans="1:26" x14ac:dyDescent="0.3">
      <c r="A34" t="s">
        <v>50</v>
      </c>
      <c r="B34" t="s">
        <v>51</v>
      </c>
      <c r="M34" t="s">
        <v>52</v>
      </c>
      <c r="N34" s="1">
        <f>SUM(B20:B25)</f>
        <v>173</v>
      </c>
      <c r="O34" s="1">
        <f t="shared" ref="O34:T34" si="13">SUM(C20:C25)</f>
        <v>242</v>
      </c>
      <c r="P34" s="1">
        <f t="shared" si="13"/>
        <v>35</v>
      </c>
      <c r="Q34" s="1">
        <f t="shared" si="13"/>
        <v>216</v>
      </c>
      <c r="R34" s="1">
        <f t="shared" si="13"/>
        <v>33</v>
      </c>
      <c r="S34" s="1">
        <f t="shared" si="13"/>
        <v>33.416032145101909</v>
      </c>
      <c r="T34" s="1">
        <f t="shared" si="13"/>
        <v>21.990044220360822</v>
      </c>
      <c r="V34" s="1">
        <f>SUM(N34:T34)</f>
        <v>754.4060763654627</v>
      </c>
    </row>
    <row r="35" spans="1:26" ht="25.8" x14ac:dyDescent="0.5">
      <c r="A35" t="s">
        <v>53</v>
      </c>
      <c r="B35" t="s">
        <v>54</v>
      </c>
      <c r="M35" t="s">
        <v>55</v>
      </c>
      <c r="N35" s="1">
        <f>SUM(N20:N25)</f>
        <v>136.48983665083989</v>
      </c>
      <c r="O35" s="1">
        <f t="shared" ref="O35:T35" si="14">SUM(O20:O25)</f>
        <v>207.71902438275075</v>
      </c>
      <c r="P35" s="1">
        <f t="shared" si="14"/>
        <v>31.355130840596377</v>
      </c>
      <c r="Q35" s="1">
        <f t="shared" si="14"/>
        <v>221.98470017171144</v>
      </c>
      <c r="R35" s="1">
        <f t="shared" si="14"/>
        <v>34.63062506598768</v>
      </c>
      <c r="S35" s="1">
        <f t="shared" si="14"/>
        <v>30.986044138273471</v>
      </c>
      <c r="T35" s="1">
        <f t="shared" si="14"/>
        <v>19.475555885809385</v>
      </c>
      <c r="V35" s="13">
        <f>SUM(N35:T35)</f>
        <v>682.64091713596895</v>
      </c>
      <c r="W35">
        <v>654</v>
      </c>
    </row>
    <row r="36" spans="1:26" x14ac:dyDescent="0.3">
      <c r="A36" t="s">
        <v>56</v>
      </c>
      <c r="B36" s="5" t="s">
        <v>82</v>
      </c>
    </row>
    <row r="37" spans="1:26" x14ac:dyDescent="0.3">
      <c r="A37" t="s">
        <v>58</v>
      </c>
      <c r="B37" s="5" t="s">
        <v>59</v>
      </c>
      <c r="M37" t="s">
        <v>60</v>
      </c>
      <c r="N37" s="1">
        <f>AVERAGE(N2:N19)</f>
        <v>22.166666666666668</v>
      </c>
      <c r="O37">
        <f t="shared" ref="O37:S37" si="15">AVERAGE(O2:O19)</f>
        <v>33.111111111111114</v>
      </c>
      <c r="P37">
        <f t="shared" si="15"/>
        <v>5</v>
      </c>
      <c r="Q37">
        <f t="shared" si="15"/>
        <v>36.388888888888886</v>
      </c>
      <c r="R37">
        <f t="shared" si="15"/>
        <v>4.5</v>
      </c>
      <c r="S37">
        <f t="shared" si="15"/>
        <v>3.6941581127519054</v>
      </c>
      <c r="T37" s="1">
        <f>AVERAGE(T2:T19)</f>
        <v>2.9861990599785937</v>
      </c>
    </row>
    <row r="38" spans="1:26" x14ac:dyDescent="0.3">
      <c r="B38" s="5" t="s">
        <v>61</v>
      </c>
      <c r="M38" t="s">
        <v>62</v>
      </c>
      <c r="N38">
        <f>AVERAGE(N2:N25)</f>
        <v>22.312076527118332</v>
      </c>
      <c r="O38">
        <f t="shared" ref="O38:T38" si="16">AVERAGE(O2:O25)</f>
        <v>33.488292682614613</v>
      </c>
      <c r="P38">
        <f t="shared" si="16"/>
        <v>5.0564637850248486</v>
      </c>
      <c r="Q38">
        <f t="shared" si="16"/>
        <v>36.541029173821308</v>
      </c>
      <c r="R38">
        <f t="shared" si="16"/>
        <v>4.8179427110828197</v>
      </c>
      <c r="S38">
        <f t="shared" si="16"/>
        <v>4.0617037569919905</v>
      </c>
      <c r="T38">
        <f t="shared" si="16"/>
        <v>3.051130790226003</v>
      </c>
    </row>
    <row r="39" spans="1:26" x14ac:dyDescent="0.3">
      <c r="B39" s="5" t="s">
        <v>57</v>
      </c>
      <c r="M39" t="s">
        <v>63</v>
      </c>
      <c r="N39">
        <f>N37-N38</f>
        <v>-0.14540986045166449</v>
      </c>
      <c r="O39">
        <f t="shared" ref="O39:T39" si="17">O37-O38</f>
        <v>-0.37718157150349896</v>
      </c>
      <c r="P39">
        <f t="shared" si="17"/>
        <v>-5.6463785024848612E-2</v>
      </c>
      <c r="Q39">
        <f t="shared" si="17"/>
        <v>-0.15214028493242182</v>
      </c>
      <c r="R39">
        <f t="shared" si="17"/>
        <v>-0.31794271108281968</v>
      </c>
      <c r="S39">
        <f t="shared" si="17"/>
        <v>-0.36754564424008507</v>
      </c>
      <c r="T39">
        <f t="shared" si="17"/>
        <v>-6.4931730247409281E-2</v>
      </c>
      <c r="V39">
        <f>SUMSQ(N39:T39)</f>
        <v>0.4301382884405473</v>
      </c>
    </row>
    <row r="40" spans="1:26" x14ac:dyDescent="0.3">
      <c r="A40" t="s">
        <v>64</v>
      </c>
    </row>
    <row r="41" spans="1:26" x14ac:dyDescent="0.3">
      <c r="B41" t="s">
        <v>65</v>
      </c>
      <c r="M41" t="s">
        <v>66</v>
      </c>
      <c r="N41">
        <f>MIN(N2:N19)</f>
        <v>0</v>
      </c>
      <c r="O41">
        <f t="shared" ref="O41:T41" si="18">MIN(O2:O19)</f>
        <v>29</v>
      </c>
      <c r="P41">
        <f t="shared" si="18"/>
        <v>4</v>
      </c>
      <c r="Q41">
        <f t="shared" si="18"/>
        <v>30</v>
      </c>
      <c r="R41">
        <f t="shared" si="18"/>
        <v>3</v>
      </c>
      <c r="S41">
        <f t="shared" si="18"/>
        <v>0</v>
      </c>
      <c r="T41" s="1">
        <f t="shared" si="18"/>
        <v>2.44954881050041</v>
      </c>
    </row>
    <row r="42" spans="1:26" x14ac:dyDescent="0.3">
      <c r="B42" t="s">
        <v>67</v>
      </c>
      <c r="M42" t="s">
        <v>68</v>
      </c>
      <c r="N42">
        <f>MIN(N2:N25)</f>
        <v>0</v>
      </c>
      <c r="O42">
        <f t="shared" ref="O42:T42" si="19">MIN(O2:O25)</f>
        <v>29</v>
      </c>
      <c r="P42">
        <f t="shared" si="19"/>
        <v>4</v>
      </c>
      <c r="Q42">
        <f t="shared" si="19"/>
        <v>30</v>
      </c>
      <c r="R42">
        <f t="shared" si="19"/>
        <v>3</v>
      </c>
      <c r="S42">
        <f t="shared" si="19"/>
        <v>0</v>
      </c>
      <c r="T42" s="1">
        <f t="shared" si="19"/>
        <v>2.44954881050041</v>
      </c>
    </row>
    <row r="43" spans="1:26" x14ac:dyDescent="0.3">
      <c r="B43" t="s">
        <v>69</v>
      </c>
      <c r="M43" t="s">
        <v>70</v>
      </c>
      <c r="N43">
        <f>N41-N42</f>
        <v>0</v>
      </c>
      <c r="O43">
        <f t="shared" ref="O43:T43" si="20">O41-O42</f>
        <v>0</v>
      </c>
      <c r="P43">
        <f t="shared" si="20"/>
        <v>0</v>
      </c>
      <c r="Q43">
        <f t="shared" si="20"/>
        <v>0</v>
      </c>
      <c r="R43">
        <f t="shared" si="20"/>
        <v>0</v>
      </c>
      <c r="S43">
        <f t="shared" si="20"/>
        <v>0</v>
      </c>
      <c r="T43" s="1">
        <f t="shared" si="20"/>
        <v>0</v>
      </c>
      <c r="V43">
        <f>SUMSQ(N43:T43)</f>
        <v>0</v>
      </c>
    </row>
    <row r="44" spans="1:26" x14ac:dyDescent="0.3">
      <c r="B44" t="s">
        <v>71</v>
      </c>
      <c r="T44" s="1"/>
    </row>
    <row r="45" spans="1:26" x14ac:dyDescent="0.3">
      <c r="B45" s="5" t="s">
        <v>72</v>
      </c>
      <c r="M45" t="s">
        <v>73</v>
      </c>
      <c r="N45">
        <f>MAX(N2:N19)</f>
        <v>100</v>
      </c>
      <c r="O45">
        <f t="shared" ref="O45:T45" si="21">MAX(O2:O19)</f>
        <v>40</v>
      </c>
      <c r="P45">
        <f t="shared" si="21"/>
        <v>6</v>
      </c>
      <c r="Q45">
        <f t="shared" si="21"/>
        <v>46</v>
      </c>
      <c r="R45">
        <f t="shared" si="21"/>
        <v>8</v>
      </c>
      <c r="S45" s="1">
        <f t="shared" si="21"/>
        <v>16.129032258064516</v>
      </c>
      <c r="T45" s="1">
        <f t="shared" si="21"/>
        <v>3.7595573440643859</v>
      </c>
    </row>
    <row r="46" spans="1:26" x14ac:dyDescent="0.3">
      <c r="B46" t="s">
        <v>74</v>
      </c>
      <c r="M46" t="s">
        <v>75</v>
      </c>
      <c r="N46">
        <f>MAX(N2:N25)</f>
        <v>100</v>
      </c>
      <c r="O46">
        <f t="shared" ref="O46:T46" si="22">MAX(O2:O25)</f>
        <v>40</v>
      </c>
      <c r="P46">
        <f t="shared" si="22"/>
        <v>6</v>
      </c>
      <c r="Q46">
        <f t="shared" si="22"/>
        <v>46</v>
      </c>
      <c r="R46">
        <f t="shared" si="22"/>
        <v>8</v>
      </c>
      <c r="S46" s="1">
        <f t="shared" si="22"/>
        <v>16.129032258064516</v>
      </c>
      <c r="T46" s="1">
        <f t="shared" si="22"/>
        <v>3.7595573440643859</v>
      </c>
      <c r="Z46" t="s">
        <v>76</v>
      </c>
    </row>
    <row r="47" spans="1:26" x14ac:dyDescent="0.3">
      <c r="B47" t="s">
        <v>77</v>
      </c>
      <c r="M47" t="s">
        <v>78</v>
      </c>
      <c r="N47">
        <f>N45-N46</f>
        <v>0</v>
      </c>
      <c r="O47">
        <f t="shared" ref="O47:T47" si="23">O45-O46</f>
        <v>0</v>
      </c>
      <c r="P47">
        <f t="shared" si="23"/>
        <v>0</v>
      </c>
      <c r="Q47">
        <f t="shared" si="23"/>
        <v>0</v>
      </c>
      <c r="R47">
        <f t="shared" si="23"/>
        <v>0</v>
      </c>
      <c r="S47">
        <f t="shared" si="23"/>
        <v>0</v>
      </c>
      <c r="T47" s="1">
        <f t="shared" si="23"/>
        <v>0</v>
      </c>
      <c r="V47">
        <f>SUMSQ(N47:T47)</f>
        <v>0</v>
      </c>
    </row>
    <row r="48" spans="1:26" x14ac:dyDescent="0.3">
      <c r="B48" t="s">
        <v>79</v>
      </c>
    </row>
    <row r="49" spans="2:2" x14ac:dyDescent="0.3">
      <c r="B49" t="s">
        <v>80</v>
      </c>
    </row>
    <row r="50" spans="2:2" x14ac:dyDescent="0.3">
      <c r="B50" t="s">
        <v>85</v>
      </c>
    </row>
    <row r="51" spans="2:2" x14ac:dyDescent="0.3">
      <c r="B51" t="s">
        <v>86</v>
      </c>
    </row>
    <row r="52" spans="2:2" x14ac:dyDescent="0.3">
      <c r="B52" t="s">
        <v>87</v>
      </c>
    </row>
    <row r="53" spans="2:2" x14ac:dyDescent="0.3">
      <c r="B53" t="s">
        <v>88</v>
      </c>
    </row>
    <row r="54" spans="2:2" x14ac:dyDescent="0.3">
      <c r="B54" t="s">
        <v>89</v>
      </c>
    </row>
    <row r="55" spans="2:2" x14ac:dyDescent="0.3">
      <c r="B55" t="s">
        <v>90</v>
      </c>
    </row>
    <row r="56" spans="2:2" x14ac:dyDescent="0.3">
      <c r="B56" t="s">
        <v>91</v>
      </c>
    </row>
  </sheetData>
  <mergeCells count="1">
    <mergeCell ref="W19:W24"/>
  </mergeCells>
  <conditionalFormatting sqref="AB28:AH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:T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38" r:id="rId1" xr:uid="{1C58C2BE-E166-4C36-93E2-45F9A2DFC7B6}"/>
    <hyperlink ref="B37" r:id="rId2" xr:uid="{CFAC3C5B-C881-4EF2-9722-E3AD0CE5B7F4}"/>
    <hyperlink ref="B39" r:id="rId3" xr:uid="{75A66995-12E6-45D6-BDB5-891098B9BC7D}"/>
    <hyperlink ref="B45" r:id="rId4" xr:uid="{88817608-821D-447D-BE81-0E58A26F6654}"/>
    <hyperlink ref="B36" r:id="rId5" xr:uid="{B8219F96-3E0F-4FAA-BFB9-600747674591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elvaras_karakterisztikak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2022-11-27T09:43:00Z</dcterms:created>
  <dcterms:modified xsi:type="dcterms:W3CDTF">2022-12-21T07:30:25Z</dcterms:modified>
</cp:coreProperties>
</file>