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39587\var\www\miau\data\miau\293\"/>
    </mc:Choice>
  </mc:AlternateContent>
  <xr:revisionPtr revIDLastSave="0" documentId="13_ncr:1_{4970D131-368B-4598-98CF-2A6EA586AAF2}" xr6:coauthVersionLast="47" xr6:coauthVersionMax="47" xr10:uidLastSave="{00000000-0000-0000-0000-000000000000}"/>
  <bookViews>
    <workbookView xWindow="-108" yWindow="-108" windowWidth="23256" windowHeight="12720" xr2:uid="{3CE18874-9682-42A6-9FA8-E588EB73AAB4}"/>
  </bookViews>
  <sheets>
    <sheet name="info" sheetId="11" r:id="rId1"/>
    <sheet name="penalties (4)" sheetId="7" r:id="rId2"/>
    <sheet name="penalties (5)" sheetId="8" r:id="rId3"/>
    <sheet name="penalties (4_2)" sheetId="10" r:id="rId4"/>
    <sheet name="penalties (5_2)" sheetId="9" r:id="rId5"/>
  </sheets>
  <definedNames>
    <definedName name="solver_adj" localSheetId="1" hidden="1">'penalties (4)'!$F$28:$J$32</definedName>
    <definedName name="solver_adj" localSheetId="3" hidden="1">'penalties (4_2)'!$F$28:$J$32</definedName>
    <definedName name="solver_adj" localSheetId="2" hidden="1">'penalties (5)'!$F$28:$J$32</definedName>
    <definedName name="solver_adj" localSheetId="4" hidden="1">'penalties (5_2)'!$F$28:$J$32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4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1" hidden="1">1</definedName>
    <definedName name="solver_drv" localSheetId="3" hidden="1">1</definedName>
    <definedName name="solver_drv" localSheetId="2" hidden="1">1</definedName>
    <definedName name="solver_drv" localSheetId="4" hidden="1">1</definedName>
    <definedName name="solver_eng" localSheetId="1" hidden="1">1</definedName>
    <definedName name="solver_eng" localSheetId="3" hidden="1">1</definedName>
    <definedName name="solver_eng" localSheetId="2" hidden="1">1</definedName>
    <definedName name="solver_eng" localSheetId="4" hidden="1">1</definedName>
    <definedName name="solver_est" localSheetId="1" hidden="1">1</definedName>
    <definedName name="solver_est" localSheetId="3" hidden="1">1</definedName>
    <definedName name="solver_est" localSheetId="2" hidden="1">1</definedName>
    <definedName name="solver_est" localSheetId="4" hidden="1">1</definedName>
    <definedName name="solver_itr" localSheetId="1" hidden="1">2147483647</definedName>
    <definedName name="solver_itr" localSheetId="3" hidden="1">2147483647</definedName>
    <definedName name="solver_itr" localSheetId="2" hidden="1">2147483647</definedName>
    <definedName name="solver_itr" localSheetId="4" hidden="1">2147483647</definedName>
    <definedName name="solver_lhs1" localSheetId="1" hidden="1">'penalties (4)'!$F$28:$F$32</definedName>
    <definedName name="solver_lhs1" localSheetId="3" hidden="1">'penalties (4_2)'!$F$28:$F$32</definedName>
    <definedName name="solver_lhs1" localSheetId="2" hidden="1">'penalties (5)'!$F$28:$F$32</definedName>
    <definedName name="solver_lhs1" localSheetId="4" hidden="1">'penalties (5_2)'!$F$28:$F$32</definedName>
    <definedName name="solver_lhs2" localSheetId="1" hidden="1">'penalties (4)'!$F$28:$F$32</definedName>
    <definedName name="solver_lhs2" localSheetId="3" hidden="1">'penalties (4_2)'!$F$28:$F$32</definedName>
    <definedName name="solver_lhs2" localSheetId="2" hidden="1">'penalties (5)'!$F$28:$F$32</definedName>
    <definedName name="solver_lhs2" localSheetId="4" hidden="1">'penalties (5_2)'!$F$28:$F$32</definedName>
    <definedName name="solver_lhs3" localSheetId="1" hidden="1">'penalties (4)'!$G$28:$G$32</definedName>
    <definedName name="solver_lhs3" localSheetId="3" hidden="1">'penalties (4_2)'!$G$28:$G$32</definedName>
    <definedName name="solver_lhs3" localSheetId="2" hidden="1">'penalties (5)'!$G$28:$G$32</definedName>
    <definedName name="solver_lhs3" localSheetId="4" hidden="1">'penalties (5_2)'!$G$28:$G$32</definedName>
    <definedName name="solver_lhs4" localSheetId="1" hidden="1">'penalties (4)'!$H$28:$H$32</definedName>
    <definedName name="solver_lhs4" localSheetId="3" hidden="1">'penalties (4_2)'!$H$28:$H$32</definedName>
    <definedName name="solver_lhs4" localSheetId="2" hidden="1">'penalties (5)'!$H$28:$H$32</definedName>
    <definedName name="solver_lhs4" localSheetId="4" hidden="1">'penalties (5_2)'!$H$28:$H$32</definedName>
    <definedName name="solver_lhs5" localSheetId="1" hidden="1">'penalties (4)'!$I$28:$I$32</definedName>
    <definedName name="solver_lhs5" localSheetId="3" hidden="1">'penalties (4_2)'!$I$28:$I$32</definedName>
    <definedName name="solver_lhs5" localSheetId="2" hidden="1">'penalties (5)'!$I$28:$I$32</definedName>
    <definedName name="solver_lhs5" localSheetId="4" hidden="1">'penalties (5_2)'!$I$28:$I$32</definedName>
    <definedName name="solver_mip" localSheetId="1" hidden="1">2147483647</definedName>
    <definedName name="solver_mip" localSheetId="3" hidden="1">2147483647</definedName>
    <definedName name="solver_mip" localSheetId="2" hidden="1">2147483647</definedName>
    <definedName name="solver_mip" localSheetId="4" hidden="1">2147483647</definedName>
    <definedName name="solver_mni" localSheetId="1" hidden="1">30</definedName>
    <definedName name="solver_mni" localSheetId="3" hidden="1">30</definedName>
    <definedName name="solver_mni" localSheetId="2" hidden="1">30</definedName>
    <definedName name="solver_mni" localSheetId="4" hidden="1">30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4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1" hidden="1">2</definedName>
    <definedName name="solver_msl" localSheetId="3" hidden="1">2</definedName>
    <definedName name="solver_msl" localSheetId="2" hidden="1">2</definedName>
    <definedName name="solver_msl" localSheetId="4" hidden="1">2</definedName>
    <definedName name="solver_neg" localSheetId="1" hidden="1">1</definedName>
    <definedName name="solver_neg" localSheetId="3" hidden="1">1</definedName>
    <definedName name="solver_neg" localSheetId="2" hidden="1">1</definedName>
    <definedName name="solver_neg" localSheetId="4" hidden="1">1</definedName>
    <definedName name="solver_nod" localSheetId="1" hidden="1">2147483647</definedName>
    <definedName name="solver_nod" localSheetId="3" hidden="1">2147483647</definedName>
    <definedName name="solver_nod" localSheetId="2" hidden="1">2147483647</definedName>
    <definedName name="solver_nod" localSheetId="4" hidden="1">2147483647</definedName>
    <definedName name="solver_num" localSheetId="1" hidden="1">5</definedName>
    <definedName name="solver_num" localSheetId="3" hidden="1">5</definedName>
    <definedName name="solver_num" localSheetId="2" hidden="1">5</definedName>
    <definedName name="solver_num" localSheetId="4" hidden="1">5</definedName>
    <definedName name="solver_nwt" localSheetId="1" hidden="1">1</definedName>
    <definedName name="solver_nwt" localSheetId="3" hidden="1">1</definedName>
    <definedName name="solver_nwt" localSheetId="2" hidden="1">1</definedName>
    <definedName name="solver_nwt" localSheetId="4" hidden="1">1</definedName>
    <definedName name="solver_opt" localSheetId="1" hidden="1">'penalties (4)'!$P$35</definedName>
    <definedName name="solver_opt" localSheetId="3" hidden="1">'penalties (4_2)'!$P$35</definedName>
    <definedName name="solver_opt" localSheetId="2" hidden="1">'penalties (5)'!$P$35</definedName>
    <definedName name="solver_opt" localSheetId="4" hidden="1">'penalties (5_2)'!$P$35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4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1" hidden="1">1</definedName>
    <definedName name="solver_rbv" localSheetId="3" hidden="1">1</definedName>
    <definedName name="solver_rbv" localSheetId="2" hidden="1">1</definedName>
    <definedName name="solver_rbv" localSheetId="4" hidden="1">1</definedName>
    <definedName name="solver_rel1" localSheetId="1" hidden="1">1</definedName>
    <definedName name="solver_rel1" localSheetId="3" hidden="1">1</definedName>
    <definedName name="solver_rel1" localSheetId="2" hidden="1">1</definedName>
    <definedName name="solver_rel1" localSheetId="4" hidden="1">1</definedName>
    <definedName name="solver_rel2" localSheetId="1" hidden="1">3</definedName>
    <definedName name="solver_rel2" localSheetId="3" hidden="1">3</definedName>
    <definedName name="solver_rel2" localSheetId="2" hidden="1">3</definedName>
    <definedName name="solver_rel2" localSheetId="4" hidden="1">3</definedName>
    <definedName name="solver_rel3" localSheetId="1" hidden="1">1</definedName>
    <definedName name="solver_rel3" localSheetId="3" hidden="1">1</definedName>
    <definedName name="solver_rel3" localSheetId="2" hidden="1">1</definedName>
    <definedName name="solver_rel3" localSheetId="4" hidden="1">1</definedName>
    <definedName name="solver_rel4" localSheetId="1" hidden="1">3</definedName>
    <definedName name="solver_rel4" localSheetId="3" hidden="1">3</definedName>
    <definedName name="solver_rel4" localSheetId="2" hidden="1">3</definedName>
    <definedName name="solver_rel4" localSheetId="4" hidden="1">3</definedName>
    <definedName name="solver_rel5" localSheetId="1" hidden="1">1</definedName>
    <definedName name="solver_rel5" localSheetId="3" hidden="1">1</definedName>
    <definedName name="solver_rel5" localSheetId="2" hidden="1">1</definedName>
    <definedName name="solver_rel5" localSheetId="4" hidden="1">1</definedName>
    <definedName name="solver_rhs1" localSheetId="1" hidden="1">'penalties (4)'!$H$28:$H$32</definedName>
    <definedName name="solver_rhs1" localSheetId="3" hidden="1">'penalties (4_2)'!$H$28:$H$32</definedName>
    <definedName name="solver_rhs1" localSheetId="2" hidden="1">'penalties (5)'!$H$28:$H$32</definedName>
    <definedName name="solver_rhs1" localSheetId="4" hidden="1">'penalties (5_2)'!$H$28:$H$32</definedName>
    <definedName name="solver_rhs2" localSheetId="1" hidden="1">'penalties (4)'!$I$28:$I$32</definedName>
    <definedName name="solver_rhs2" localSheetId="3" hidden="1">'penalties (4_2)'!$I$28:$I$32</definedName>
    <definedName name="solver_rhs2" localSheetId="2" hidden="1">'penalties (5)'!$I$28:$I$32</definedName>
    <definedName name="solver_rhs2" localSheetId="4" hidden="1">'penalties (5_2)'!$I$28:$I$32</definedName>
    <definedName name="solver_rhs3" localSheetId="1" hidden="1">'penalties (4)'!$H$28:$H$32</definedName>
    <definedName name="solver_rhs3" localSheetId="3" hidden="1">'penalties (4_2)'!$H$28:$H$32</definedName>
    <definedName name="solver_rhs3" localSheetId="2" hidden="1">'penalties (5)'!$H$28:$H$32</definedName>
    <definedName name="solver_rhs3" localSheetId="4" hidden="1">'penalties (5_2)'!$H$28:$H$32</definedName>
    <definedName name="solver_rhs4" localSheetId="1" hidden="1">'penalties (4)'!$I$28:$I$32</definedName>
    <definedName name="solver_rhs4" localSheetId="3" hidden="1">'penalties (4_2)'!$I$28:$I$32</definedName>
    <definedName name="solver_rhs4" localSheetId="2" hidden="1">'penalties (5)'!$I$28:$I$32</definedName>
    <definedName name="solver_rhs4" localSheetId="4" hidden="1">'penalties (5_2)'!$I$28:$I$32</definedName>
    <definedName name="solver_rhs5" localSheetId="1" hidden="1">'penalties (4)'!$G$28:$G$32</definedName>
    <definedName name="solver_rhs5" localSheetId="3" hidden="1">'penalties (4_2)'!$G$28:$G$32</definedName>
    <definedName name="solver_rhs5" localSheetId="2" hidden="1">'penalties (5)'!$G$28:$G$32</definedName>
    <definedName name="solver_rhs5" localSheetId="4" hidden="1">'penalties (5_2)'!$G$28:$G$32</definedName>
    <definedName name="solver_rlx" localSheetId="1" hidden="1">2</definedName>
    <definedName name="solver_rlx" localSheetId="3" hidden="1">2</definedName>
    <definedName name="solver_rlx" localSheetId="2" hidden="1">2</definedName>
    <definedName name="solver_rlx" localSheetId="4" hidden="1">2</definedName>
    <definedName name="solver_rsd" localSheetId="1" hidden="1">0</definedName>
    <definedName name="solver_rsd" localSheetId="3" hidden="1">0</definedName>
    <definedName name="solver_rsd" localSheetId="2" hidden="1">0</definedName>
    <definedName name="solver_rsd" localSheetId="4" hidden="1">0</definedName>
    <definedName name="solver_scl" localSheetId="1" hidden="1">1</definedName>
    <definedName name="solver_scl" localSheetId="3" hidden="1">1</definedName>
    <definedName name="solver_scl" localSheetId="2" hidden="1">1</definedName>
    <definedName name="solver_scl" localSheetId="4" hidden="1">1</definedName>
    <definedName name="solver_sho" localSheetId="1" hidden="1">2</definedName>
    <definedName name="solver_sho" localSheetId="3" hidden="1">2</definedName>
    <definedName name="solver_sho" localSheetId="2" hidden="1">2</definedName>
    <definedName name="solver_sho" localSheetId="4" hidden="1">2</definedName>
    <definedName name="solver_ssz" localSheetId="1" hidden="1">100</definedName>
    <definedName name="solver_ssz" localSheetId="3" hidden="1">100</definedName>
    <definedName name="solver_ssz" localSheetId="2" hidden="1">100</definedName>
    <definedName name="solver_ssz" localSheetId="4" hidden="1">100</definedName>
    <definedName name="solver_tim" localSheetId="1" hidden="1">2147483647</definedName>
    <definedName name="solver_tim" localSheetId="3" hidden="1">2147483647</definedName>
    <definedName name="solver_tim" localSheetId="2" hidden="1">2147483647</definedName>
    <definedName name="solver_tim" localSheetId="4" hidden="1">2147483647</definedName>
    <definedName name="solver_tol" localSheetId="1" hidden="1">0.01</definedName>
    <definedName name="solver_tol" localSheetId="3" hidden="1">0.01</definedName>
    <definedName name="solver_tol" localSheetId="2" hidden="1">0.01</definedName>
    <definedName name="solver_tol" localSheetId="4" hidden="1">0.01</definedName>
    <definedName name="solver_typ" localSheetId="1" hidden="1">2</definedName>
    <definedName name="solver_typ" localSheetId="3" hidden="1">2</definedName>
    <definedName name="solver_typ" localSheetId="2" hidden="1">2</definedName>
    <definedName name="solver_typ" localSheetId="4" hidden="1">2</definedName>
    <definedName name="solver_val" localSheetId="1" hidden="1">0</definedName>
    <definedName name="solver_val" localSheetId="3" hidden="1">0</definedName>
    <definedName name="solver_val" localSheetId="2" hidden="1">0</definedName>
    <definedName name="solver_val" localSheetId="4" hidden="1">0</definedName>
    <definedName name="solver_ver" localSheetId="1" hidden="1">3</definedName>
    <definedName name="solver_ver" localSheetId="3" hidden="1">3</definedName>
    <definedName name="solver_ver" localSheetId="2" hidden="1">3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1" l="1"/>
  <c r="Q35" i="10"/>
  <c r="D2" i="11"/>
  <c r="C2" i="11"/>
  <c r="C28" i="8" l="1"/>
  <c r="C28" i="7"/>
  <c r="I36" i="10"/>
  <c r="I35" i="10" s="1"/>
  <c r="H36" i="10"/>
  <c r="G36" i="10"/>
  <c r="F36" i="10"/>
  <c r="T71" i="10"/>
  <c r="S71" i="10"/>
  <c r="R71" i="10"/>
  <c r="Q71" i="10"/>
  <c r="J36" i="9"/>
  <c r="J35" i="9" s="1"/>
  <c r="K35" i="10"/>
  <c r="J35" i="10"/>
  <c r="K35" i="9"/>
  <c r="T70" i="10"/>
  <c r="S70" i="10"/>
  <c r="R70" i="10"/>
  <c r="Q70" i="10"/>
  <c r="T68" i="10"/>
  <c r="S68" i="10"/>
  <c r="R68" i="10"/>
  <c r="Q68" i="10"/>
  <c r="T67" i="10"/>
  <c r="S67" i="10"/>
  <c r="R67" i="10"/>
  <c r="Q67" i="10"/>
  <c r="T66" i="10"/>
  <c r="S66" i="10"/>
  <c r="R66" i="10"/>
  <c r="Q66" i="10"/>
  <c r="T65" i="10"/>
  <c r="S65" i="10"/>
  <c r="R65" i="10"/>
  <c r="Q65" i="10"/>
  <c r="T64" i="10"/>
  <c r="S64" i="10"/>
  <c r="R64" i="10"/>
  <c r="Q64" i="10"/>
  <c r="T63" i="10"/>
  <c r="S63" i="10"/>
  <c r="R63" i="10"/>
  <c r="Q63" i="10"/>
  <c r="T62" i="10"/>
  <c r="S62" i="10"/>
  <c r="R62" i="10"/>
  <c r="Q62" i="10"/>
  <c r="T61" i="10"/>
  <c r="S61" i="10"/>
  <c r="R61" i="10"/>
  <c r="Q61" i="10"/>
  <c r="T60" i="10"/>
  <c r="S60" i="10"/>
  <c r="R60" i="10"/>
  <c r="Q60" i="10"/>
  <c r="T59" i="10"/>
  <c r="S59" i="10"/>
  <c r="R59" i="10"/>
  <c r="Q59" i="10"/>
  <c r="T58" i="10"/>
  <c r="S58" i="10"/>
  <c r="R58" i="10"/>
  <c r="Q58" i="10"/>
  <c r="T57" i="10"/>
  <c r="S57" i="10"/>
  <c r="R57" i="10"/>
  <c r="Q57" i="10"/>
  <c r="T56" i="10"/>
  <c r="S56" i="10"/>
  <c r="R56" i="10"/>
  <c r="Q56" i="10"/>
  <c r="T55" i="10"/>
  <c r="S55" i="10"/>
  <c r="R55" i="10"/>
  <c r="Q55" i="10"/>
  <c r="T54" i="10"/>
  <c r="S54" i="10"/>
  <c r="R54" i="10"/>
  <c r="Q54" i="10"/>
  <c r="T53" i="10"/>
  <c r="S53" i="10"/>
  <c r="R53" i="10"/>
  <c r="Q53" i="10"/>
  <c r="T52" i="10"/>
  <c r="S52" i="10"/>
  <c r="R52" i="10"/>
  <c r="Q52" i="10"/>
  <c r="T51" i="10"/>
  <c r="S51" i="10"/>
  <c r="R51" i="10"/>
  <c r="Q51" i="10"/>
  <c r="T50" i="10"/>
  <c r="S50" i="10"/>
  <c r="R50" i="10"/>
  <c r="Q50" i="10"/>
  <c r="T49" i="10"/>
  <c r="S49" i="10"/>
  <c r="R49" i="10"/>
  <c r="Q49" i="10"/>
  <c r="T48" i="10"/>
  <c r="S48" i="10"/>
  <c r="R48" i="10"/>
  <c r="Q48" i="10"/>
  <c r="T47" i="10"/>
  <c r="S47" i="10"/>
  <c r="R47" i="10"/>
  <c r="Q47" i="10"/>
  <c r="T46" i="10"/>
  <c r="S46" i="10"/>
  <c r="R46" i="10"/>
  <c r="Q46" i="10"/>
  <c r="T45" i="10"/>
  <c r="S45" i="10"/>
  <c r="R45" i="10"/>
  <c r="Q45" i="10"/>
  <c r="T44" i="10"/>
  <c r="S44" i="10"/>
  <c r="R44" i="10"/>
  <c r="Q44" i="10"/>
  <c r="S39" i="10"/>
  <c r="Q39" i="10"/>
  <c r="K34" i="10"/>
  <c r="I34" i="10"/>
  <c r="H34" i="10"/>
  <c r="G34" i="10"/>
  <c r="F34" i="10"/>
  <c r="K33" i="10"/>
  <c r="I33" i="10"/>
  <c r="H33" i="10"/>
  <c r="G33" i="10"/>
  <c r="F33" i="10"/>
  <c r="AC32" i="10"/>
  <c r="AB32" i="10"/>
  <c r="AD32" i="10" s="1"/>
  <c r="AA32" i="10"/>
  <c r="Z32" i="10"/>
  <c r="Y32" i="10"/>
  <c r="V32" i="10"/>
  <c r="Q32" i="10"/>
  <c r="X32" i="10" s="1"/>
  <c r="O32" i="10"/>
  <c r="N32" i="10"/>
  <c r="C32" i="10" s="1"/>
  <c r="AC31" i="10"/>
  <c r="AB31" i="10"/>
  <c r="AA31" i="10"/>
  <c r="Z31" i="10"/>
  <c r="Y31" i="10"/>
  <c r="AD31" i="10" s="1"/>
  <c r="X31" i="10"/>
  <c r="V31" i="10"/>
  <c r="Q31" i="10"/>
  <c r="O31" i="10"/>
  <c r="N31" i="10"/>
  <c r="C31" i="10" s="1"/>
  <c r="AC30" i="10"/>
  <c r="AB30" i="10"/>
  <c r="AD30" i="10" s="1"/>
  <c r="AA30" i="10"/>
  <c r="Z30" i="10"/>
  <c r="Y30" i="10"/>
  <c r="V30" i="10"/>
  <c r="Q30" i="10"/>
  <c r="X30" i="10" s="1"/>
  <c r="O30" i="10"/>
  <c r="N30" i="10"/>
  <c r="C30" i="10" s="1"/>
  <c r="AC29" i="10"/>
  <c r="AB29" i="10"/>
  <c r="AA29" i="10"/>
  <c r="Z29" i="10"/>
  <c r="Y29" i="10"/>
  <c r="AD29" i="10" s="1"/>
  <c r="X29" i="10"/>
  <c r="V29" i="10"/>
  <c r="Q29" i="10"/>
  <c r="O29" i="10"/>
  <c r="N29" i="10"/>
  <c r="C29" i="10" s="1"/>
  <c r="AC28" i="10"/>
  <c r="AB28" i="10"/>
  <c r="AD28" i="10" s="1"/>
  <c r="AA28" i="10"/>
  <c r="Z28" i="10"/>
  <c r="Y28" i="10"/>
  <c r="V28" i="10"/>
  <c r="Q28" i="10"/>
  <c r="X28" i="10" s="1"/>
  <c r="O28" i="10"/>
  <c r="N28" i="10"/>
  <c r="C28" i="10" s="1"/>
  <c r="U27" i="10"/>
  <c r="T27" i="10"/>
  <c r="S27" i="10"/>
  <c r="R27" i="10"/>
  <c r="O27" i="10"/>
  <c r="N27" i="10"/>
  <c r="J27" i="10"/>
  <c r="U26" i="10"/>
  <c r="T26" i="10"/>
  <c r="S26" i="10"/>
  <c r="R26" i="10"/>
  <c r="O26" i="10" s="1"/>
  <c r="N26" i="10"/>
  <c r="J26" i="10" s="1"/>
  <c r="U25" i="10"/>
  <c r="O25" i="10" s="1"/>
  <c r="T25" i="10"/>
  <c r="S25" i="10"/>
  <c r="R25" i="10"/>
  <c r="N25" i="10"/>
  <c r="J25" i="10"/>
  <c r="U24" i="10"/>
  <c r="T24" i="10"/>
  <c r="O24" i="10" s="1"/>
  <c r="S24" i="10"/>
  <c r="R24" i="10"/>
  <c r="N24" i="10"/>
  <c r="J24" i="10" s="1"/>
  <c r="U23" i="10"/>
  <c r="T23" i="10"/>
  <c r="S23" i="10"/>
  <c r="O23" i="10" s="1"/>
  <c r="R23" i="10"/>
  <c r="N23" i="10"/>
  <c r="J23" i="10"/>
  <c r="U22" i="10"/>
  <c r="T22" i="10"/>
  <c r="S22" i="10"/>
  <c r="R22" i="10"/>
  <c r="O22" i="10" s="1"/>
  <c r="N22" i="10"/>
  <c r="J22" i="10"/>
  <c r="U21" i="10"/>
  <c r="T21" i="10"/>
  <c r="S21" i="10"/>
  <c r="R21" i="10"/>
  <c r="O21" i="10"/>
  <c r="N21" i="10"/>
  <c r="J21" i="10"/>
  <c r="U20" i="10"/>
  <c r="T20" i="10"/>
  <c r="S20" i="10"/>
  <c r="R20" i="10"/>
  <c r="O20" i="10" s="1"/>
  <c r="N20" i="10"/>
  <c r="J20" i="10" s="1"/>
  <c r="U19" i="10"/>
  <c r="T19" i="10"/>
  <c r="S19" i="10"/>
  <c r="R19" i="10"/>
  <c r="O19" i="10"/>
  <c r="N19" i="10"/>
  <c r="J19" i="10"/>
  <c r="U18" i="10"/>
  <c r="T18" i="10"/>
  <c r="S18" i="10"/>
  <c r="R18" i="10"/>
  <c r="O18" i="10" s="1"/>
  <c r="N18" i="10"/>
  <c r="J18" i="10" s="1"/>
  <c r="U17" i="10"/>
  <c r="O17" i="10" s="1"/>
  <c r="T17" i="10"/>
  <c r="S17" i="10"/>
  <c r="R17" i="10"/>
  <c r="N17" i="10"/>
  <c r="J17" i="10"/>
  <c r="U16" i="10"/>
  <c r="T16" i="10"/>
  <c r="O16" i="10" s="1"/>
  <c r="S16" i="10"/>
  <c r="R16" i="10"/>
  <c r="N16" i="10"/>
  <c r="J16" i="10" s="1"/>
  <c r="U15" i="10"/>
  <c r="T15" i="10"/>
  <c r="S15" i="10"/>
  <c r="O15" i="10" s="1"/>
  <c r="R15" i="10"/>
  <c r="N15" i="10"/>
  <c r="J15" i="10" s="1"/>
  <c r="U14" i="10"/>
  <c r="T14" i="10"/>
  <c r="S14" i="10"/>
  <c r="R14" i="10"/>
  <c r="O14" i="10" s="1"/>
  <c r="N14" i="10"/>
  <c r="J14" i="10"/>
  <c r="U13" i="10"/>
  <c r="T13" i="10"/>
  <c r="S13" i="10"/>
  <c r="R13" i="10"/>
  <c r="O13" i="10"/>
  <c r="N13" i="10"/>
  <c r="J13" i="10" s="1"/>
  <c r="U12" i="10"/>
  <c r="T12" i="10"/>
  <c r="S12" i="10"/>
  <c r="R12" i="10"/>
  <c r="O12" i="10" s="1"/>
  <c r="N12" i="10"/>
  <c r="J12" i="10" s="1"/>
  <c r="U11" i="10"/>
  <c r="T11" i="10"/>
  <c r="S11" i="10"/>
  <c r="R11" i="10"/>
  <c r="O11" i="10"/>
  <c r="N11" i="10"/>
  <c r="J11" i="10"/>
  <c r="U10" i="10"/>
  <c r="T10" i="10"/>
  <c r="S10" i="10"/>
  <c r="R10" i="10"/>
  <c r="O10" i="10"/>
  <c r="N10" i="10"/>
  <c r="J10" i="10" s="1"/>
  <c r="U9" i="10"/>
  <c r="T9" i="10"/>
  <c r="S9" i="10"/>
  <c r="R9" i="10"/>
  <c r="O9" i="10" s="1"/>
  <c r="N9" i="10"/>
  <c r="J9" i="10"/>
  <c r="U8" i="10"/>
  <c r="T8" i="10"/>
  <c r="O8" i="10" s="1"/>
  <c r="S8" i="10"/>
  <c r="R8" i="10"/>
  <c r="N8" i="10"/>
  <c r="J8" i="10"/>
  <c r="U7" i="10"/>
  <c r="T7" i="10"/>
  <c r="S7" i="10"/>
  <c r="O7" i="10" s="1"/>
  <c r="R7" i="10"/>
  <c r="N7" i="10"/>
  <c r="J7" i="10" s="1"/>
  <c r="U6" i="10"/>
  <c r="T6" i="10"/>
  <c r="S6" i="10"/>
  <c r="R6" i="10"/>
  <c r="O6" i="10" s="1"/>
  <c r="N6" i="10"/>
  <c r="J6" i="10"/>
  <c r="U5" i="10"/>
  <c r="T5" i="10"/>
  <c r="S5" i="10"/>
  <c r="R5" i="10"/>
  <c r="O5" i="10"/>
  <c r="N5" i="10"/>
  <c r="J5" i="10" s="1"/>
  <c r="U4" i="10"/>
  <c r="T4" i="10"/>
  <c r="S4" i="10"/>
  <c r="R4" i="10"/>
  <c r="O4" i="10" s="1"/>
  <c r="N4" i="10"/>
  <c r="J4" i="10" s="1"/>
  <c r="Y3" i="10"/>
  <c r="V3" i="10"/>
  <c r="AC3" i="10" s="1"/>
  <c r="U3" i="10"/>
  <c r="AB3" i="10" s="1"/>
  <c r="T3" i="10"/>
  <c r="AA3" i="10" s="1"/>
  <c r="S3" i="10"/>
  <c r="Z3" i="10" s="1"/>
  <c r="R3" i="10"/>
  <c r="Q3" i="10"/>
  <c r="X3" i="10" s="1"/>
  <c r="J3" i="10"/>
  <c r="T67" i="9"/>
  <c r="S67" i="9"/>
  <c r="R67" i="9"/>
  <c r="Q67" i="9"/>
  <c r="T66" i="9"/>
  <c r="S66" i="9"/>
  <c r="R66" i="9"/>
  <c r="Q66" i="9"/>
  <c r="T65" i="9"/>
  <c r="S65" i="9"/>
  <c r="R65" i="9"/>
  <c r="Q65" i="9"/>
  <c r="T64" i="9"/>
  <c r="S64" i="9"/>
  <c r="R64" i="9"/>
  <c r="Q64" i="9"/>
  <c r="T63" i="9"/>
  <c r="S63" i="9"/>
  <c r="R63" i="9"/>
  <c r="Q63" i="9"/>
  <c r="T62" i="9"/>
  <c r="S62" i="9"/>
  <c r="R62" i="9"/>
  <c r="Q62" i="9"/>
  <c r="T61" i="9"/>
  <c r="S61" i="9"/>
  <c r="R61" i="9"/>
  <c r="Q61" i="9"/>
  <c r="T60" i="9"/>
  <c r="S60" i="9"/>
  <c r="R60" i="9"/>
  <c r="Q60" i="9"/>
  <c r="T59" i="9"/>
  <c r="S59" i="9"/>
  <c r="R59" i="9"/>
  <c r="Q59" i="9"/>
  <c r="T58" i="9"/>
  <c r="S58" i="9"/>
  <c r="R58" i="9"/>
  <c r="Q58" i="9"/>
  <c r="T57" i="9"/>
  <c r="S57" i="9"/>
  <c r="R57" i="9"/>
  <c r="Q57" i="9"/>
  <c r="T56" i="9"/>
  <c r="S56" i="9"/>
  <c r="R56" i="9"/>
  <c r="Q56" i="9"/>
  <c r="T55" i="9"/>
  <c r="S55" i="9"/>
  <c r="R55" i="9"/>
  <c r="Q55" i="9"/>
  <c r="T54" i="9"/>
  <c r="S54" i="9"/>
  <c r="R54" i="9"/>
  <c r="Q54" i="9"/>
  <c r="T53" i="9"/>
  <c r="S53" i="9"/>
  <c r="R53" i="9"/>
  <c r="Q53" i="9"/>
  <c r="T52" i="9"/>
  <c r="S52" i="9"/>
  <c r="R52" i="9"/>
  <c r="Q52" i="9"/>
  <c r="T51" i="9"/>
  <c r="S51" i="9"/>
  <c r="R51" i="9"/>
  <c r="Q51" i="9"/>
  <c r="T50" i="9"/>
  <c r="S50" i="9"/>
  <c r="R50" i="9"/>
  <c r="Q50" i="9"/>
  <c r="T49" i="9"/>
  <c r="S49" i="9"/>
  <c r="R49" i="9"/>
  <c r="Q49" i="9"/>
  <c r="T48" i="9"/>
  <c r="S48" i="9"/>
  <c r="R48" i="9"/>
  <c r="Q48" i="9"/>
  <c r="T47" i="9"/>
  <c r="S47" i="9"/>
  <c r="R47" i="9"/>
  <c r="Q47" i="9"/>
  <c r="T46" i="9"/>
  <c r="S46" i="9"/>
  <c r="R46" i="9"/>
  <c r="Q46" i="9"/>
  <c r="T45" i="9"/>
  <c r="S45" i="9"/>
  <c r="R45" i="9"/>
  <c r="Q45" i="9"/>
  <c r="T44" i="9"/>
  <c r="S44" i="9"/>
  <c r="R44" i="9"/>
  <c r="Q44" i="9"/>
  <c r="K34" i="9"/>
  <c r="I34" i="9"/>
  <c r="G34" i="9"/>
  <c r="K33" i="9"/>
  <c r="I33" i="9"/>
  <c r="H33" i="9"/>
  <c r="G33" i="9"/>
  <c r="F33" i="9"/>
  <c r="V32" i="9"/>
  <c r="AC32" i="9" s="1"/>
  <c r="Q32" i="9"/>
  <c r="X32" i="9" s="1"/>
  <c r="O32" i="9"/>
  <c r="I32" i="9"/>
  <c r="T68" i="9" s="1"/>
  <c r="H32" i="9"/>
  <c r="AA32" i="9" s="1"/>
  <c r="G32" i="9"/>
  <c r="Z32" i="9" s="1"/>
  <c r="F32" i="9"/>
  <c r="Y32" i="9" s="1"/>
  <c r="AD31" i="9"/>
  <c r="AB31" i="9"/>
  <c r="AA31" i="9"/>
  <c r="Z31" i="9"/>
  <c r="Y31" i="9"/>
  <c r="V31" i="9"/>
  <c r="AC31" i="9" s="1"/>
  <c r="Q31" i="9"/>
  <c r="X31" i="9" s="1"/>
  <c r="O31" i="9"/>
  <c r="N31" i="9"/>
  <c r="C31" i="9"/>
  <c r="AC30" i="9"/>
  <c r="AB30" i="9"/>
  <c r="AA30" i="9"/>
  <c r="Z30" i="9"/>
  <c r="AD30" i="9" s="1"/>
  <c r="Y30" i="9"/>
  <c r="V30" i="9"/>
  <c r="Q30" i="9"/>
  <c r="X30" i="9" s="1"/>
  <c r="O30" i="9"/>
  <c r="N30" i="9"/>
  <c r="C30" i="9" s="1"/>
  <c r="AD29" i="9"/>
  <c r="AB29" i="9"/>
  <c r="AA29" i="9"/>
  <c r="Z29" i="9"/>
  <c r="Y29" i="9"/>
  <c r="V29" i="9"/>
  <c r="AC29" i="9" s="1"/>
  <c r="Q29" i="9"/>
  <c r="X29" i="9" s="1"/>
  <c r="O29" i="9"/>
  <c r="N29" i="9"/>
  <c r="C29" i="9"/>
  <c r="AC28" i="9"/>
  <c r="AB28" i="9"/>
  <c r="AA28" i="9"/>
  <c r="Z28" i="9"/>
  <c r="AD28" i="9" s="1"/>
  <c r="Y28" i="9"/>
  <c r="V28" i="9"/>
  <c r="Q28" i="9"/>
  <c r="X28" i="9" s="1"/>
  <c r="O28" i="9"/>
  <c r="N28" i="9"/>
  <c r="C28" i="9" s="1"/>
  <c r="U27" i="9"/>
  <c r="O27" i="9" s="1"/>
  <c r="T27" i="9"/>
  <c r="S27" i="9"/>
  <c r="R27" i="9"/>
  <c r="N27" i="9"/>
  <c r="J27" i="9"/>
  <c r="U26" i="9"/>
  <c r="T26" i="9"/>
  <c r="O26" i="9" s="1"/>
  <c r="S26" i="9"/>
  <c r="R26" i="9"/>
  <c r="N26" i="9"/>
  <c r="J26" i="9"/>
  <c r="U25" i="9"/>
  <c r="T25" i="9"/>
  <c r="S25" i="9"/>
  <c r="O25" i="9" s="1"/>
  <c r="R25" i="9"/>
  <c r="N25" i="9"/>
  <c r="J25" i="9" s="1"/>
  <c r="U24" i="9"/>
  <c r="T24" i="9"/>
  <c r="S24" i="9"/>
  <c r="R24" i="9"/>
  <c r="O24" i="9" s="1"/>
  <c r="N24" i="9"/>
  <c r="J24" i="9"/>
  <c r="U23" i="9"/>
  <c r="T23" i="9"/>
  <c r="S23" i="9"/>
  <c r="R23" i="9"/>
  <c r="O23" i="9"/>
  <c r="N23" i="9"/>
  <c r="J23" i="9"/>
  <c r="U22" i="9"/>
  <c r="T22" i="9"/>
  <c r="S22" i="9"/>
  <c r="R22" i="9"/>
  <c r="O22" i="9" s="1"/>
  <c r="N22" i="9"/>
  <c r="J22" i="9" s="1"/>
  <c r="U21" i="9"/>
  <c r="T21" i="9"/>
  <c r="S21" i="9"/>
  <c r="R21" i="9"/>
  <c r="O21" i="9"/>
  <c r="N21" i="9"/>
  <c r="J21" i="9"/>
  <c r="U20" i="9"/>
  <c r="T20" i="9"/>
  <c r="S20" i="9"/>
  <c r="O20" i="9" s="1"/>
  <c r="R20" i="9"/>
  <c r="N20" i="9"/>
  <c r="J20" i="9" s="1"/>
  <c r="U19" i="9"/>
  <c r="T19" i="9"/>
  <c r="S19" i="9"/>
  <c r="R19" i="9"/>
  <c r="O19" i="9" s="1"/>
  <c r="N19" i="9"/>
  <c r="J19" i="9"/>
  <c r="U18" i="9"/>
  <c r="T18" i="9"/>
  <c r="O18" i="9" s="1"/>
  <c r="S18" i="9"/>
  <c r="R18" i="9"/>
  <c r="N18" i="9"/>
  <c r="J18" i="9"/>
  <c r="U17" i="9"/>
  <c r="T17" i="9"/>
  <c r="S17" i="9"/>
  <c r="O17" i="9" s="1"/>
  <c r="R17" i="9"/>
  <c r="N17" i="9"/>
  <c r="J17" i="9" s="1"/>
  <c r="U16" i="9"/>
  <c r="T16" i="9"/>
  <c r="S16" i="9"/>
  <c r="R16" i="9"/>
  <c r="O16" i="9" s="1"/>
  <c r="N16" i="9"/>
  <c r="J16" i="9"/>
  <c r="U15" i="9"/>
  <c r="T15" i="9"/>
  <c r="S15" i="9"/>
  <c r="R15" i="9"/>
  <c r="O15" i="9"/>
  <c r="N15" i="9"/>
  <c r="J15" i="9"/>
  <c r="U14" i="9"/>
  <c r="T14" i="9"/>
  <c r="S14" i="9"/>
  <c r="R14" i="9"/>
  <c r="O14" i="9" s="1"/>
  <c r="N14" i="9"/>
  <c r="J14" i="9" s="1"/>
  <c r="U13" i="9"/>
  <c r="T13" i="9"/>
  <c r="S13" i="9"/>
  <c r="R13" i="9"/>
  <c r="O13" i="9"/>
  <c r="N13" i="9"/>
  <c r="J13" i="9"/>
  <c r="U12" i="9"/>
  <c r="T12" i="9"/>
  <c r="S12" i="9"/>
  <c r="O12" i="9" s="1"/>
  <c r="R12" i="9"/>
  <c r="N12" i="9"/>
  <c r="J12" i="9" s="1"/>
  <c r="U11" i="9"/>
  <c r="T11" i="9"/>
  <c r="S11" i="9"/>
  <c r="R11" i="9"/>
  <c r="O11" i="9" s="1"/>
  <c r="N11" i="9"/>
  <c r="J11" i="9"/>
  <c r="U10" i="9"/>
  <c r="T10" i="9"/>
  <c r="O10" i="9" s="1"/>
  <c r="S10" i="9"/>
  <c r="R10" i="9"/>
  <c r="N10" i="9"/>
  <c r="J10" i="9"/>
  <c r="U9" i="9"/>
  <c r="T9" i="9"/>
  <c r="S9" i="9"/>
  <c r="O9" i="9" s="1"/>
  <c r="R9" i="9"/>
  <c r="N9" i="9"/>
  <c r="J9" i="9" s="1"/>
  <c r="U8" i="9"/>
  <c r="T8" i="9"/>
  <c r="S8" i="9"/>
  <c r="R8" i="9"/>
  <c r="O8" i="9" s="1"/>
  <c r="N8" i="9"/>
  <c r="J8" i="9"/>
  <c r="U7" i="9"/>
  <c r="T7" i="9"/>
  <c r="S7" i="9"/>
  <c r="R7" i="9"/>
  <c r="O7" i="9"/>
  <c r="N7" i="9"/>
  <c r="J7" i="9" s="1"/>
  <c r="U6" i="9"/>
  <c r="T6" i="9"/>
  <c r="S6" i="9"/>
  <c r="R6" i="9"/>
  <c r="O6" i="9" s="1"/>
  <c r="N6" i="9"/>
  <c r="J6" i="9" s="1"/>
  <c r="U5" i="9"/>
  <c r="T5" i="9"/>
  <c r="S5" i="9"/>
  <c r="R5" i="9"/>
  <c r="O5" i="9"/>
  <c r="N5" i="9"/>
  <c r="J5" i="9"/>
  <c r="U4" i="9"/>
  <c r="T4" i="9"/>
  <c r="S4" i="9"/>
  <c r="O4" i="9" s="1"/>
  <c r="R4" i="9"/>
  <c r="N4" i="9"/>
  <c r="J4" i="9" s="1"/>
  <c r="AC3" i="9"/>
  <c r="Z3" i="9"/>
  <c r="Y3" i="9"/>
  <c r="V3" i="9"/>
  <c r="U3" i="9"/>
  <c r="T39" i="9" s="1"/>
  <c r="T3" i="9"/>
  <c r="S39" i="9" s="1"/>
  <c r="S3" i="9"/>
  <c r="R39" i="9" s="1"/>
  <c r="R3" i="9"/>
  <c r="Q39" i="9" s="1"/>
  <c r="Q3" i="9"/>
  <c r="X3" i="9" s="1"/>
  <c r="J3" i="9"/>
  <c r="I32" i="8"/>
  <c r="I34" i="8" s="1"/>
  <c r="H32" i="8"/>
  <c r="G32" i="8"/>
  <c r="N32" i="8" s="1"/>
  <c r="C32" i="8" s="1"/>
  <c r="F32" i="8"/>
  <c r="F34" i="8" s="1"/>
  <c r="S68" i="8"/>
  <c r="T67" i="8"/>
  <c r="S67" i="8"/>
  <c r="R67" i="8"/>
  <c r="Q67" i="8"/>
  <c r="T66" i="8"/>
  <c r="S66" i="8"/>
  <c r="R66" i="8"/>
  <c r="Q66" i="8"/>
  <c r="T65" i="8"/>
  <c r="S65" i="8"/>
  <c r="R65" i="8"/>
  <c r="Q65" i="8"/>
  <c r="T64" i="8"/>
  <c r="S64" i="8"/>
  <c r="R64" i="8"/>
  <c r="Q64" i="8"/>
  <c r="T63" i="8"/>
  <c r="S63" i="8"/>
  <c r="R63" i="8"/>
  <c r="Q63" i="8"/>
  <c r="T62" i="8"/>
  <c r="S62" i="8"/>
  <c r="R62" i="8"/>
  <c r="Q62" i="8"/>
  <c r="T61" i="8"/>
  <c r="S61" i="8"/>
  <c r="R61" i="8"/>
  <c r="Q61" i="8"/>
  <c r="T60" i="8"/>
  <c r="S60" i="8"/>
  <c r="R60" i="8"/>
  <c r="Q60" i="8"/>
  <c r="T59" i="8"/>
  <c r="S59" i="8"/>
  <c r="R59" i="8"/>
  <c r="Q59" i="8"/>
  <c r="T58" i="8"/>
  <c r="S58" i="8"/>
  <c r="R58" i="8"/>
  <c r="Q58" i="8"/>
  <c r="T57" i="8"/>
  <c r="S57" i="8"/>
  <c r="R57" i="8"/>
  <c r="Q57" i="8"/>
  <c r="T56" i="8"/>
  <c r="S56" i="8"/>
  <c r="R56" i="8"/>
  <c r="Q56" i="8"/>
  <c r="T55" i="8"/>
  <c r="S55" i="8"/>
  <c r="R55" i="8"/>
  <c r="Q55" i="8"/>
  <c r="T54" i="8"/>
  <c r="S54" i="8"/>
  <c r="R54" i="8"/>
  <c r="Q54" i="8"/>
  <c r="T53" i="8"/>
  <c r="S53" i="8"/>
  <c r="R53" i="8"/>
  <c r="Q53" i="8"/>
  <c r="T52" i="8"/>
  <c r="S52" i="8"/>
  <c r="R52" i="8"/>
  <c r="Q52" i="8"/>
  <c r="T51" i="8"/>
  <c r="S51" i="8"/>
  <c r="R51" i="8"/>
  <c r="Q51" i="8"/>
  <c r="T50" i="8"/>
  <c r="S50" i="8"/>
  <c r="R50" i="8"/>
  <c r="Q50" i="8"/>
  <c r="T49" i="8"/>
  <c r="S49" i="8"/>
  <c r="R49" i="8"/>
  <c r="Q49" i="8"/>
  <c r="T48" i="8"/>
  <c r="S48" i="8"/>
  <c r="R48" i="8"/>
  <c r="Q48" i="8"/>
  <c r="T47" i="8"/>
  <c r="S47" i="8"/>
  <c r="R47" i="8"/>
  <c r="Q47" i="8"/>
  <c r="T46" i="8"/>
  <c r="S46" i="8"/>
  <c r="R46" i="8"/>
  <c r="Q46" i="8"/>
  <c r="T45" i="8"/>
  <c r="S45" i="8"/>
  <c r="R45" i="8"/>
  <c r="Q45" i="8"/>
  <c r="T44" i="8"/>
  <c r="S44" i="8"/>
  <c r="R44" i="8"/>
  <c r="Q44" i="8"/>
  <c r="S39" i="8"/>
  <c r="Q39" i="8"/>
  <c r="K34" i="8"/>
  <c r="H34" i="8"/>
  <c r="K33" i="8"/>
  <c r="K35" i="8" s="1"/>
  <c r="I33" i="8"/>
  <c r="H33" i="8"/>
  <c r="H35" i="8" s="1"/>
  <c r="G33" i="8"/>
  <c r="F33" i="8"/>
  <c r="AA32" i="8"/>
  <c r="Y32" i="8"/>
  <c r="V32" i="8"/>
  <c r="AC32" i="8" s="1"/>
  <c r="Q32" i="8"/>
  <c r="X32" i="8" s="1"/>
  <c r="O32" i="8"/>
  <c r="AC31" i="8"/>
  <c r="AB31" i="8"/>
  <c r="AA31" i="8"/>
  <c r="Z31" i="8"/>
  <c r="Y31" i="8"/>
  <c r="AD31" i="8" s="1"/>
  <c r="X31" i="8"/>
  <c r="V31" i="8"/>
  <c r="Q31" i="8"/>
  <c r="O31" i="8"/>
  <c r="N31" i="8"/>
  <c r="C31" i="8"/>
  <c r="AB30" i="8"/>
  <c r="AD30" i="8" s="1"/>
  <c r="AA30" i="8"/>
  <c r="Z30" i="8"/>
  <c r="Y30" i="8"/>
  <c r="V30" i="8"/>
  <c r="AC30" i="8" s="1"/>
  <c r="Q30" i="8"/>
  <c r="X30" i="8" s="1"/>
  <c r="O30" i="8"/>
  <c r="N30" i="8"/>
  <c r="C30" i="8" s="1"/>
  <c r="AC29" i="8"/>
  <c r="AB29" i="8"/>
  <c r="AA29" i="8"/>
  <c r="Z29" i="8"/>
  <c r="Y29" i="8"/>
  <c r="AD29" i="8" s="1"/>
  <c r="X29" i="8"/>
  <c r="V29" i="8"/>
  <c r="Q29" i="8"/>
  <c r="O29" i="8"/>
  <c r="N29" i="8"/>
  <c r="C29" i="8"/>
  <c r="AB28" i="8"/>
  <c r="AD28" i="8" s="1"/>
  <c r="AA28" i="8"/>
  <c r="Z28" i="8"/>
  <c r="Y28" i="8"/>
  <c r="V28" i="8"/>
  <c r="AC28" i="8" s="1"/>
  <c r="Q28" i="8"/>
  <c r="X28" i="8" s="1"/>
  <c r="O28" i="8"/>
  <c r="N28" i="8"/>
  <c r="U27" i="8"/>
  <c r="T27" i="8"/>
  <c r="S27" i="8"/>
  <c r="R27" i="8"/>
  <c r="O27" i="8"/>
  <c r="N27" i="8"/>
  <c r="J27" i="8"/>
  <c r="U26" i="8"/>
  <c r="T26" i="8"/>
  <c r="S26" i="8"/>
  <c r="R26" i="8"/>
  <c r="O26" i="8"/>
  <c r="N26" i="8"/>
  <c r="J26" i="8" s="1"/>
  <c r="U25" i="8"/>
  <c r="T25" i="8"/>
  <c r="S25" i="8"/>
  <c r="R25" i="8"/>
  <c r="O25" i="8" s="1"/>
  <c r="N25" i="8"/>
  <c r="J25" i="8"/>
  <c r="U24" i="8"/>
  <c r="T24" i="8"/>
  <c r="O24" i="8" s="1"/>
  <c r="S24" i="8"/>
  <c r="R24" i="8"/>
  <c r="N24" i="8"/>
  <c r="J24" i="8"/>
  <c r="U23" i="8"/>
  <c r="T23" i="8"/>
  <c r="S23" i="8"/>
  <c r="O23" i="8" s="1"/>
  <c r="R23" i="8"/>
  <c r="N23" i="8"/>
  <c r="J23" i="8" s="1"/>
  <c r="U22" i="8"/>
  <c r="T22" i="8"/>
  <c r="S22" i="8"/>
  <c r="R22" i="8"/>
  <c r="O22" i="8" s="1"/>
  <c r="N22" i="8"/>
  <c r="J22" i="8"/>
  <c r="U21" i="8"/>
  <c r="T21" i="8"/>
  <c r="S21" i="8"/>
  <c r="R21" i="8"/>
  <c r="O21" i="8"/>
  <c r="N21" i="8"/>
  <c r="J21" i="8"/>
  <c r="U20" i="8"/>
  <c r="T20" i="8"/>
  <c r="S20" i="8"/>
  <c r="R20" i="8"/>
  <c r="O20" i="8" s="1"/>
  <c r="N20" i="8"/>
  <c r="J20" i="8" s="1"/>
  <c r="U19" i="8"/>
  <c r="T19" i="8"/>
  <c r="S19" i="8"/>
  <c r="R19" i="8"/>
  <c r="O19" i="8"/>
  <c r="N19" i="8"/>
  <c r="J19" i="8"/>
  <c r="U18" i="8"/>
  <c r="T18" i="8"/>
  <c r="S18" i="8"/>
  <c r="R18" i="8"/>
  <c r="O18" i="8"/>
  <c r="N18" i="8"/>
  <c r="J18" i="8" s="1"/>
  <c r="U17" i="8"/>
  <c r="T17" i="8"/>
  <c r="S17" i="8"/>
  <c r="R17" i="8"/>
  <c r="O17" i="8" s="1"/>
  <c r="N17" i="8"/>
  <c r="J17" i="8"/>
  <c r="U16" i="8"/>
  <c r="T16" i="8"/>
  <c r="O16" i="8" s="1"/>
  <c r="S16" i="8"/>
  <c r="R16" i="8"/>
  <c r="N16" i="8"/>
  <c r="J16" i="8"/>
  <c r="U15" i="8"/>
  <c r="T15" i="8"/>
  <c r="S15" i="8"/>
  <c r="R15" i="8"/>
  <c r="O15" i="8" s="1"/>
  <c r="N15" i="8"/>
  <c r="J15" i="8" s="1"/>
  <c r="U14" i="8"/>
  <c r="T14" i="8"/>
  <c r="S14" i="8"/>
  <c r="R14" i="8"/>
  <c r="O14" i="8" s="1"/>
  <c r="N14" i="8"/>
  <c r="J14" i="8"/>
  <c r="U13" i="8"/>
  <c r="T13" i="8"/>
  <c r="S13" i="8"/>
  <c r="R13" i="8"/>
  <c r="O13" i="8"/>
  <c r="N13" i="8"/>
  <c r="J13" i="8" s="1"/>
  <c r="U12" i="8"/>
  <c r="T12" i="8"/>
  <c r="S12" i="8"/>
  <c r="R12" i="8"/>
  <c r="O12" i="8" s="1"/>
  <c r="N12" i="8"/>
  <c r="J12" i="8" s="1"/>
  <c r="U11" i="8"/>
  <c r="T11" i="8"/>
  <c r="S11" i="8"/>
  <c r="R11" i="8"/>
  <c r="O11" i="8"/>
  <c r="N11" i="8"/>
  <c r="J11" i="8"/>
  <c r="U10" i="8"/>
  <c r="T10" i="8"/>
  <c r="S10" i="8"/>
  <c r="R10" i="8"/>
  <c r="O10" i="8"/>
  <c r="N10" i="8"/>
  <c r="J10" i="8" s="1"/>
  <c r="U9" i="8"/>
  <c r="O9" i="8" s="1"/>
  <c r="T9" i="8"/>
  <c r="S9" i="8"/>
  <c r="R9" i="8"/>
  <c r="N9" i="8"/>
  <c r="J9" i="8"/>
  <c r="U8" i="8"/>
  <c r="T8" i="8"/>
  <c r="O8" i="8" s="1"/>
  <c r="S8" i="8"/>
  <c r="R8" i="8"/>
  <c r="N8" i="8"/>
  <c r="J8" i="8"/>
  <c r="U7" i="8"/>
  <c r="T7" i="8"/>
  <c r="S7" i="8"/>
  <c r="O7" i="8" s="1"/>
  <c r="R7" i="8"/>
  <c r="N7" i="8"/>
  <c r="J7" i="8"/>
  <c r="U6" i="8"/>
  <c r="T6" i="8"/>
  <c r="S6" i="8"/>
  <c r="R6" i="8"/>
  <c r="O6" i="8" s="1"/>
  <c r="N6" i="8"/>
  <c r="J6" i="8"/>
  <c r="U5" i="8"/>
  <c r="T5" i="8"/>
  <c r="S5" i="8"/>
  <c r="R5" i="8"/>
  <c r="O5" i="8"/>
  <c r="N5" i="8"/>
  <c r="J5" i="8" s="1"/>
  <c r="J34" i="8" s="1"/>
  <c r="U4" i="8"/>
  <c r="T4" i="8"/>
  <c r="S4" i="8"/>
  <c r="R4" i="8"/>
  <c r="O4" i="8" s="1"/>
  <c r="N4" i="8"/>
  <c r="J4" i="8" s="1"/>
  <c r="AA3" i="8"/>
  <c r="Z3" i="8"/>
  <c r="Y3" i="8"/>
  <c r="V3" i="8"/>
  <c r="AC3" i="8" s="1"/>
  <c r="U3" i="8"/>
  <c r="AB3" i="8" s="1"/>
  <c r="T3" i="8"/>
  <c r="S3" i="8"/>
  <c r="R39" i="8" s="1"/>
  <c r="R3" i="8"/>
  <c r="Q3" i="8"/>
  <c r="X3" i="8" s="1"/>
  <c r="J3" i="8"/>
  <c r="J34" i="7"/>
  <c r="J35" i="7" s="1"/>
  <c r="J33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O28" i="7"/>
  <c r="O29" i="7"/>
  <c r="O30" i="7"/>
  <c r="O31" i="7"/>
  <c r="O32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AB32" i="7"/>
  <c r="AA32" i="7"/>
  <c r="Z32" i="7"/>
  <c r="AA31" i="7"/>
  <c r="Y31" i="7"/>
  <c r="AA30" i="7"/>
  <c r="Z30" i="7"/>
  <c r="AB29" i="7"/>
  <c r="Y29" i="7"/>
  <c r="T66" i="7"/>
  <c r="S68" i="7"/>
  <c r="R65" i="7"/>
  <c r="Q64" i="7"/>
  <c r="T63" i="7"/>
  <c r="S63" i="7"/>
  <c r="R63" i="7"/>
  <c r="Q63" i="7"/>
  <c r="T62" i="7"/>
  <c r="S62" i="7"/>
  <c r="R62" i="7"/>
  <c r="Q62" i="7"/>
  <c r="T61" i="7"/>
  <c r="S61" i="7"/>
  <c r="R61" i="7"/>
  <c r="Q61" i="7"/>
  <c r="T60" i="7"/>
  <c r="S60" i="7"/>
  <c r="R60" i="7"/>
  <c r="Q60" i="7"/>
  <c r="T59" i="7"/>
  <c r="S59" i="7"/>
  <c r="R59" i="7"/>
  <c r="Q59" i="7"/>
  <c r="T58" i="7"/>
  <c r="S58" i="7"/>
  <c r="R58" i="7"/>
  <c r="Q58" i="7"/>
  <c r="T57" i="7"/>
  <c r="S57" i="7"/>
  <c r="R57" i="7"/>
  <c r="Q57" i="7"/>
  <c r="T56" i="7"/>
  <c r="S56" i="7"/>
  <c r="R56" i="7"/>
  <c r="Q56" i="7"/>
  <c r="T55" i="7"/>
  <c r="S55" i="7"/>
  <c r="R55" i="7"/>
  <c r="Q55" i="7"/>
  <c r="T54" i="7"/>
  <c r="S54" i="7"/>
  <c r="R54" i="7"/>
  <c r="Q54" i="7"/>
  <c r="T53" i="7"/>
  <c r="S53" i="7"/>
  <c r="R53" i="7"/>
  <c r="Q53" i="7"/>
  <c r="T52" i="7"/>
  <c r="S52" i="7"/>
  <c r="R52" i="7"/>
  <c r="Q52" i="7"/>
  <c r="T51" i="7"/>
  <c r="S51" i="7"/>
  <c r="R51" i="7"/>
  <c r="Q51" i="7"/>
  <c r="T50" i="7"/>
  <c r="S50" i="7"/>
  <c r="R50" i="7"/>
  <c r="Q50" i="7"/>
  <c r="T49" i="7"/>
  <c r="S49" i="7"/>
  <c r="R49" i="7"/>
  <c r="Q49" i="7"/>
  <c r="T48" i="7"/>
  <c r="S48" i="7"/>
  <c r="R48" i="7"/>
  <c r="Q48" i="7"/>
  <c r="T47" i="7"/>
  <c r="S47" i="7"/>
  <c r="R47" i="7"/>
  <c r="Q47" i="7"/>
  <c r="T46" i="7"/>
  <c r="S46" i="7"/>
  <c r="R46" i="7"/>
  <c r="Q46" i="7"/>
  <c r="T45" i="7"/>
  <c r="S45" i="7"/>
  <c r="R45" i="7"/>
  <c r="Q45" i="7"/>
  <c r="T44" i="7"/>
  <c r="S44" i="7"/>
  <c r="R44" i="7"/>
  <c r="Q44" i="7"/>
  <c r="K34" i="7"/>
  <c r="K33" i="7"/>
  <c r="K35" i="7" s="1"/>
  <c r="I33" i="7"/>
  <c r="H33" i="7"/>
  <c r="G33" i="7"/>
  <c r="F33" i="7"/>
  <c r="Y32" i="7"/>
  <c r="V32" i="7"/>
  <c r="AC32" i="7" s="1"/>
  <c r="Q32" i="7"/>
  <c r="X32" i="7" s="1"/>
  <c r="AB31" i="7"/>
  <c r="Z31" i="7"/>
  <c r="X31" i="7"/>
  <c r="V31" i="7"/>
  <c r="AC31" i="7" s="1"/>
  <c r="Q31" i="7"/>
  <c r="AB30" i="7"/>
  <c r="Y30" i="7"/>
  <c r="V30" i="7"/>
  <c r="AC30" i="7" s="1"/>
  <c r="Q30" i="7"/>
  <c r="X30" i="7" s="1"/>
  <c r="Z29" i="7"/>
  <c r="V29" i="7"/>
  <c r="AC29" i="7" s="1"/>
  <c r="Q29" i="7"/>
  <c r="X29" i="7" s="1"/>
  <c r="Y28" i="7"/>
  <c r="V28" i="7"/>
  <c r="AC28" i="7" s="1"/>
  <c r="Q28" i="7"/>
  <c r="X28" i="7" s="1"/>
  <c r="U27" i="7"/>
  <c r="T27" i="7"/>
  <c r="S27" i="7"/>
  <c r="R27" i="7"/>
  <c r="U26" i="7"/>
  <c r="T26" i="7"/>
  <c r="S26" i="7"/>
  <c r="R26" i="7"/>
  <c r="U25" i="7"/>
  <c r="T25" i="7"/>
  <c r="S25" i="7"/>
  <c r="R25" i="7"/>
  <c r="U24" i="7"/>
  <c r="T24" i="7"/>
  <c r="S24" i="7"/>
  <c r="R24" i="7"/>
  <c r="O24" i="7" s="1"/>
  <c r="U23" i="7"/>
  <c r="T23" i="7"/>
  <c r="S23" i="7"/>
  <c r="R23" i="7"/>
  <c r="U22" i="7"/>
  <c r="T22" i="7"/>
  <c r="S22" i="7"/>
  <c r="R22" i="7"/>
  <c r="O22" i="7" s="1"/>
  <c r="U21" i="7"/>
  <c r="T21" i="7"/>
  <c r="S21" i="7"/>
  <c r="R21" i="7"/>
  <c r="U20" i="7"/>
  <c r="T20" i="7"/>
  <c r="S20" i="7"/>
  <c r="R20" i="7"/>
  <c r="U19" i="7"/>
  <c r="T19" i="7"/>
  <c r="S19" i="7"/>
  <c r="R19" i="7"/>
  <c r="U18" i="7"/>
  <c r="T18" i="7"/>
  <c r="S18" i="7"/>
  <c r="R18" i="7"/>
  <c r="U17" i="7"/>
  <c r="T17" i="7"/>
  <c r="S17" i="7"/>
  <c r="R17" i="7"/>
  <c r="U16" i="7"/>
  <c r="T16" i="7"/>
  <c r="S16" i="7"/>
  <c r="R16" i="7"/>
  <c r="O16" i="7" s="1"/>
  <c r="U15" i="7"/>
  <c r="T15" i="7"/>
  <c r="S15" i="7"/>
  <c r="R15" i="7"/>
  <c r="U14" i="7"/>
  <c r="T14" i="7"/>
  <c r="S14" i="7"/>
  <c r="R14" i="7"/>
  <c r="O14" i="7" s="1"/>
  <c r="U13" i="7"/>
  <c r="T13" i="7"/>
  <c r="S13" i="7"/>
  <c r="R13" i="7"/>
  <c r="U12" i="7"/>
  <c r="T12" i="7"/>
  <c r="S12" i="7"/>
  <c r="R12" i="7"/>
  <c r="U11" i="7"/>
  <c r="T11" i="7"/>
  <c r="S11" i="7"/>
  <c r="R11" i="7"/>
  <c r="U10" i="7"/>
  <c r="T10" i="7"/>
  <c r="S10" i="7"/>
  <c r="R10" i="7"/>
  <c r="U9" i="7"/>
  <c r="T9" i="7"/>
  <c r="S9" i="7"/>
  <c r="R9" i="7"/>
  <c r="U8" i="7"/>
  <c r="T8" i="7"/>
  <c r="S8" i="7"/>
  <c r="R8" i="7"/>
  <c r="O8" i="7" s="1"/>
  <c r="U7" i="7"/>
  <c r="T7" i="7"/>
  <c r="S7" i="7"/>
  <c r="R7" i="7"/>
  <c r="U6" i="7"/>
  <c r="T6" i="7"/>
  <c r="S6" i="7"/>
  <c r="R6" i="7"/>
  <c r="O6" i="7" s="1"/>
  <c r="U5" i="7"/>
  <c r="T5" i="7"/>
  <c r="S5" i="7"/>
  <c r="R5" i="7"/>
  <c r="U4" i="7"/>
  <c r="T4" i="7"/>
  <c r="S4" i="7"/>
  <c r="R4" i="7"/>
  <c r="O4" i="7" s="1"/>
  <c r="V3" i="7"/>
  <c r="AC3" i="7" s="1"/>
  <c r="U3" i="7"/>
  <c r="T39" i="7" s="1"/>
  <c r="T3" i="7"/>
  <c r="S39" i="7" s="1"/>
  <c r="S3" i="7"/>
  <c r="Z3" i="7" s="1"/>
  <c r="R3" i="7"/>
  <c r="Y3" i="7" s="1"/>
  <c r="Q3" i="7"/>
  <c r="X3" i="7" s="1"/>
  <c r="H36" i="9" l="1"/>
  <c r="H35" i="9" s="1"/>
  <c r="H35" i="10"/>
  <c r="G36" i="9"/>
  <c r="G35" i="9" s="1"/>
  <c r="G35" i="10"/>
  <c r="I36" i="9"/>
  <c r="I35" i="9" s="1"/>
  <c r="F36" i="9"/>
  <c r="F35" i="9" s="1"/>
  <c r="F35" i="10"/>
  <c r="AD34" i="10"/>
  <c r="C35" i="10"/>
  <c r="J34" i="10"/>
  <c r="J33" i="10"/>
  <c r="R39" i="10"/>
  <c r="T39" i="10"/>
  <c r="J34" i="9"/>
  <c r="J33" i="9"/>
  <c r="AA3" i="9"/>
  <c r="N32" i="9"/>
  <c r="C32" i="9" s="1"/>
  <c r="C35" i="9" s="1"/>
  <c r="AB32" i="9"/>
  <c r="AD32" i="9" s="1"/>
  <c r="AD34" i="9" s="1"/>
  <c r="AB3" i="9"/>
  <c r="F34" i="9"/>
  <c r="H34" i="9"/>
  <c r="Q68" i="9"/>
  <c r="R68" i="9"/>
  <c r="S68" i="9"/>
  <c r="I35" i="8"/>
  <c r="R68" i="8"/>
  <c r="Z32" i="8"/>
  <c r="G34" i="8"/>
  <c r="G35" i="8" s="1"/>
  <c r="T68" i="8"/>
  <c r="AB32" i="8"/>
  <c r="Q68" i="8"/>
  <c r="AD32" i="8"/>
  <c r="AD34" i="8" s="1"/>
  <c r="F35" i="8"/>
  <c r="C35" i="8"/>
  <c r="J33" i="8"/>
  <c r="J35" i="8" s="1"/>
  <c r="T39" i="8"/>
  <c r="O10" i="7"/>
  <c r="O26" i="7"/>
  <c r="G34" i="7"/>
  <c r="G35" i="7" s="1"/>
  <c r="O12" i="7"/>
  <c r="Z28" i="7"/>
  <c r="O5" i="7"/>
  <c r="O7" i="7"/>
  <c r="O9" i="7"/>
  <c r="O13" i="7"/>
  <c r="O15" i="7"/>
  <c r="O17" i="7"/>
  <c r="O21" i="7"/>
  <c r="O23" i="7"/>
  <c r="O25" i="7"/>
  <c r="O20" i="7"/>
  <c r="R64" i="7"/>
  <c r="O11" i="7"/>
  <c r="O19" i="7"/>
  <c r="O27" i="7"/>
  <c r="R66" i="7"/>
  <c r="O18" i="7"/>
  <c r="S64" i="7"/>
  <c r="AB28" i="7"/>
  <c r="T64" i="7"/>
  <c r="N28" i="7"/>
  <c r="T67" i="7"/>
  <c r="I34" i="7"/>
  <c r="I35" i="7" s="1"/>
  <c r="N30" i="7"/>
  <c r="C30" i="7" s="1"/>
  <c r="N32" i="7"/>
  <c r="C32" i="7" s="1"/>
  <c r="R67" i="7"/>
  <c r="N29" i="7"/>
  <c r="C29" i="7" s="1"/>
  <c r="S67" i="7"/>
  <c r="AA28" i="7"/>
  <c r="N31" i="7"/>
  <c r="C31" i="7" s="1"/>
  <c r="AD31" i="7"/>
  <c r="R68" i="7"/>
  <c r="T68" i="7"/>
  <c r="AA3" i="7"/>
  <c r="T65" i="7"/>
  <c r="AB3" i="7"/>
  <c r="Q66" i="7"/>
  <c r="AD32" i="7"/>
  <c r="S66" i="7"/>
  <c r="F34" i="7"/>
  <c r="F35" i="7" s="1"/>
  <c r="Q68" i="7"/>
  <c r="AD30" i="7"/>
  <c r="Q65" i="7"/>
  <c r="Q67" i="7"/>
  <c r="H34" i="7"/>
  <c r="H35" i="7" s="1"/>
  <c r="AA29" i="7"/>
  <c r="AD29" i="7" s="1"/>
  <c r="S65" i="7"/>
  <c r="Q39" i="7"/>
  <c r="R39" i="7"/>
  <c r="P35" i="10" l="1"/>
  <c r="Q35" i="9" s="1"/>
  <c r="P35" i="9"/>
  <c r="P35" i="8"/>
  <c r="AD28" i="7"/>
  <c r="AD34" i="7" s="1"/>
  <c r="C35" i="7"/>
  <c r="P35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17D694F-C907-44F6-BAD4-911547A021A3}" keepAlive="1" name="Lekérdezés - NA9n Historical Data" description="A munkafüzetben levő „NA9n Historical Data” lekérdezés kapcsolata" type="5" refreshedVersion="8" background="1" saveData="1">
    <dbPr connection="Provider=Microsoft.Mashup.OleDb.1;Data Source=$Workbook$;Location=&quot;NA9n Historical Data&quot;;Extended Properties=&quot;&quot;" command="SELECT * FROM [NA9n Historical Data]"/>
  </connection>
</connections>
</file>

<file path=xl/sharedStrings.xml><?xml version="1.0" encoding="utf-8"?>
<sst xmlns="http://schemas.openxmlformats.org/spreadsheetml/2006/main" count="132" uniqueCount="51">
  <si>
    <t>actuals</t>
  </si>
  <si>
    <t>differences</t>
  </si>
  <si>
    <t>date</t>
  </si>
  <si>
    <t>price</t>
  </si>
  <si>
    <t>open</t>
  </si>
  <si>
    <t>high</t>
  </si>
  <si>
    <t>low</t>
  </si>
  <si>
    <t>time ID</t>
  </si>
  <si>
    <t>korrel1</t>
  </si>
  <si>
    <t>korrel2</t>
  </si>
  <si>
    <t>error</t>
  </si>
  <si>
    <t>delta</t>
  </si>
  <si>
    <t xml:space="preserve">penalties </t>
  </si>
  <si>
    <t>end of past -&gt;</t>
  </si>
  <si>
    <t>penalties</t>
  </si>
  <si>
    <t>sum of actual vs. Forecast differences</t>
  </si>
  <si>
    <t>https://miau.my-x.hu/miau/293/ncm_attribute_relationships.xlsx</t>
  </si>
  <si>
    <t>Additions to</t>
  </si>
  <si>
    <t>std_dev</t>
  </si>
  <si>
    <t>std_dev_facts</t>
  </si>
  <si>
    <t>std_dev_estimations</t>
  </si>
  <si>
    <t>&lt;- Start from FGHIJ22</t>
  </si>
  <si>
    <t>&lt; 0.74</t>
  </si>
  <si>
    <t>penalties(4)</t>
  </si>
  <si>
    <t>&lt; 0.70</t>
  </si>
  <si>
    <t>&lt;--minus 1</t>
  </si>
  <si>
    <t>&lt;--wrong delta-targets!!!</t>
  </si>
  <si>
    <t>average</t>
  </si>
  <si>
    <t>rank</t>
  </si>
  <si>
    <t>penalties(4_2)</t>
  </si>
  <si>
    <t>&lt;--wrong delta-targets - after finetuning-experiments of penalties!!!</t>
  </si>
  <si>
    <t>c.f. sheet("penalties(2)")</t>
  </si>
  <si>
    <t>Sheets</t>
  </si>
  <si>
    <t>Contents</t>
  </si>
  <si>
    <t>Title</t>
  </si>
  <si>
    <t>Author</t>
  </si>
  <si>
    <t>László Pitlik</t>
  </si>
  <si>
    <t>Journal</t>
  </si>
  <si>
    <t>MIAÚ</t>
  </si>
  <si>
    <t>URL</t>
  </si>
  <si>
    <t>https://miau.my-x.hu/miau/293/pattern_ncm.xlsx</t>
  </si>
  <si>
    <t>penalties (4)</t>
  </si>
  <si>
    <t>penalties (5)</t>
  </si>
  <si>
    <t>penalties (4_2)</t>
  </si>
  <si>
    <t>penalties (5_2)</t>
  </si>
  <si>
    <t>Error-reduction based on std_dev as additional attribute - comparing to --&gt;</t>
  </si>
  <si>
    <t>Further error-reduction based on minimizing overestimations (see L32)</t>
  </si>
  <si>
    <t>Effects of penalties (c.f. penalties (4))</t>
  </si>
  <si>
    <t>Attribútumok szórása, mint új attribútum NCM keretek között&lt;br/&gt;(Standard deviation as a new attribute based on NCM)</t>
  </si>
  <si>
    <t>Remark</t>
  </si>
  <si>
    <t>Querdenker = cross-attribute-logic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</si>
</sst>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000"/>
    <numFmt numFmtId="165" formatCode="0.00000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1" fontId="0" fillId="2" borderId="0" xfId="0" applyNumberFormat="1" applyFill="1"/>
    <xf numFmtId="1" fontId="0" fillId="0" borderId="1" xfId="0" applyNumberFormat="1" applyBorder="1"/>
    <xf numFmtId="1" fontId="0" fillId="2" borderId="1" xfId="0" applyNumberFormat="1" applyFill="1" applyBorder="1"/>
    <xf numFmtId="0" fontId="0" fillId="0" borderId="1" xfId="0" applyBorder="1"/>
    <xf numFmtId="2" fontId="0" fillId="3" borderId="0" xfId="0" applyNumberFormat="1" applyFill="1"/>
    <xf numFmtId="9" fontId="0" fillId="0" borderId="0" xfId="2" applyFont="1"/>
    <xf numFmtId="1" fontId="0" fillId="0" borderId="0" xfId="0" applyNumberFormat="1"/>
    <xf numFmtId="164" fontId="0" fillId="0" borderId="0" xfId="0" applyNumberFormat="1"/>
    <xf numFmtId="0" fontId="0" fillId="4" borderId="0" xfId="0" applyFill="1"/>
    <xf numFmtId="0" fontId="0" fillId="5" borderId="0" xfId="0" applyFill="1"/>
    <xf numFmtId="9" fontId="0" fillId="0" borderId="0" xfId="0" applyNumberFormat="1"/>
    <xf numFmtId="0" fontId="0" fillId="6" borderId="0" xfId="0" applyFill="1" applyAlignment="1">
      <alignment vertical="center" wrapText="1"/>
    </xf>
    <xf numFmtId="43" fontId="2" fillId="6" borderId="0" xfId="1" applyFont="1" applyFill="1" applyAlignment="1">
      <alignment vertical="center"/>
    </xf>
    <xf numFmtId="0" fontId="0" fillId="7" borderId="0" xfId="0" applyFill="1"/>
    <xf numFmtId="164" fontId="0" fillId="7" borderId="0" xfId="0" applyNumberFormat="1" applyFill="1"/>
    <xf numFmtId="165" fontId="0" fillId="7" borderId="0" xfId="0" applyNumberFormat="1" applyFill="1"/>
    <xf numFmtId="0" fontId="3" fillId="3" borderId="0" xfId="0" applyFont="1" applyFill="1"/>
    <xf numFmtId="2" fontId="0" fillId="8" borderId="0" xfId="0" applyNumberFormat="1" applyFill="1"/>
    <xf numFmtId="43" fontId="5" fillId="6" borderId="0" xfId="1" applyFont="1" applyFill="1" applyAlignment="1">
      <alignment vertical="center"/>
    </xf>
    <xf numFmtId="0" fontId="0" fillId="8" borderId="0" xfId="0" applyFill="1"/>
    <xf numFmtId="0" fontId="6" fillId="9" borderId="0" xfId="0" applyFont="1" applyFill="1"/>
    <xf numFmtId="0" fontId="6" fillId="10" borderId="0" xfId="0" applyFont="1" applyFill="1"/>
    <xf numFmtId="0" fontId="4" fillId="0" borderId="0" xfId="3"/>
    <xf numFmtId="0" fontId="0" fillId="11" borderId="0" xfId="0" applyFill="1"/>
  </cellXfs>
  <cellStyles count="4">
    <cellStyle name="Ezres" xfId="1" builtinId="3"/>
    <cellStyle name="Hivatkozás" xfId="3" builtinId="8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Estimations and facts (price)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'penalties (4)'!$F$4:$F$32</c:f>
              <c:numCache>
                <c:formatCode>0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 formatCode="General">
                  <c:v>112</c:v>
                </c:pt>
                <c:pt idx="24" formatCode="0.00">
                  <c:v>114.96817721866168</c:v>
                </c:pt>
                <c:pt idx="25" formatCode="0.00">
                  <c:v>116.63510659078588</c:v>
                </c:pt>
                <c:pt idx="26" formatCode="0.00">
                  <c:v>115.87921837689029</c:v>
                </c:pt>
                <c:pt idx="27" formatCode="0.00">
                  <c:v>118.26444317491348</c:v>
                </c:pt>
                <c:pt idx="28" formatCode="0.00">
                  <c:v>112.9156300498354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7D-47A2-89F9-AB336EB7BF76}"/>
            </c:ext>
          </c:extLst>
        </c:ser>
        <c:ser>
          <c:idx val="1"/>
          <c:order val="1"/>
          <c:tx>
            <c:v>Facts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'penalties (4)'!$R$4:$R$32</c:f>
              <c:numCache>
                <c:formatCode>General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>
                  <c:v>112</c:v>
                </c:pt>
                <c:pt idx="24">
                  <c:v>111.4</c:v>
                </c:pt>
                <c:pt idx="25">
                  <c:v>113.4</c:v>
                </c:pt>
                <c:pt idx="26">
                  <c:v>111.2</c:v>
                </c:pt>
                <c:pt idx="27">
                  <c:v>111.2</c:v>
                </c:pt>
                <c:pt idx="28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7D-47A2-89F9-AB336EB7B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59680"/>
        <c:axId val="1647968832"/>
      </c:lineChart>
      <c:catAx>
        <c:axId val="1647959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68832"/>
        <c:crosses val="autoZero"/>
        <c:auto val="1"/>
        <c:lblAlgn val="ctr"/>
        <c:lblOffset val="100"/>
        <c:noMultiLvlLbl val="0"/>
      </c:catAx>
      <c:valAx>
        <c:axId val="164796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5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Estimations and facts (price)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'penalties (5_2)'!$F$4:$F$32</c:f>
              <c:numCache>
                <c:formatCode>0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 formatCode="General">
                  <c:v>112</c:v>
                </c:pt>
                <c:pt idx="24" formatCode="0.00">
                  <c:v>114.96817721866168</c:v>
                </c:pt>
                <c:pt idx="25" formatCode="0.00">
                  <c:v>116.63510659078588</c:v>
                </c:pt>
                <c:pt idx="26" formatCode="0.00">
                  <c:v>115.87921837689029</c:v>
                </c:pt>
                <c:pt idx="27" formatCode="0.00">
                  <c:v>118.26444317491348</c:v>
                </c:pt>
                <c:pt idx="28" formatCode="0.00">
                  <c:v>111.9156300498354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E-4130-A71C-98E0EE2299C2}"/>
            </c:ext>
          </c:extLst>
        </c:ser>
        <c:ser>
          <c:idx val="1"/>
          <c:order val="1"/>
          <c:tx>
            <c:v>Facts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'penalties (5_2)'!$R$4:$R$32</c:f>
              <c:numCache>
                <c:formatCode>General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>
                  <c:v>112</c:v>
                </c:pt>
                <c:pt idx="24">
                  <c:v>111.4</c:v>
                </c:pt>
                <c:pt idx="25">
                  <c:v>113.4</c:v>
                </c:pt>
                <c:pt idx="26">
                  <c:v>111.2</c:v>
                </c:pt>
                <c:pt idx="27">
                  <c:v>111.2</c:v>
                </c:pt>
                <c:pt idx="28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E-4130-A71C-98E0EE229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59680"/>
        <c:axId val="1647968832"/>
      </c:lineChart>
      <c:catAx>
        <c:axId val="1647959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68832"/>
        <c:crosses val="autoZero"/>
        <c:auto val="1"/>
        <c:lblAlgn val="ctr"/>
        <c:lblOffset val="100"/>
        <c:noMultiLvlLbl val="0"/>
      </c:catAx>
      <c:valAx>
        <c:axId val="164796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5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Correlation</a:t>
            </a:r>
            <a:r>
              <a:rPr lang="hu-HU" baseline="0"/>
              <a:t> Distances on Price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'penalties (5_2)'!$Q$44:$Q$68</c:f>
              <c:numCache>
                <c:formatCode>General</c:formatCode>
                <c:ptCount val="25"/>
                <c:pt idx="0">
                  <c:v>-0.85100989696224649</c:v>
                </c:pt>
                <c:pt idx="1">
                  <c:v>-0.89551083475992233</c:v>
                </c:pt>
                <c:pt idx="2">
                  <c:v>-0.90321064745950053</c:v>
                </c:pt>
                <c:pt idx="3">
                  <c:v>4.9386479832478423E-2</c:v>
                </c:pt>
                <c:pt idx="4">
                  <c:v>0.75168936427822619</c:v>
                </c:pt>
                <c:pt idx="5">
                  <c:v>0.22629428592141645</c:v>
                </c:pt>
                <c:pt idx="6">
                  <c:v>-0.60255689462158291</c:v>
                </c:pt>
                <c:pt idx="7">
                  <c:v>-0.87210163127965012</c:v>
                </c:pt>
                <c:pt idx="8">
                  <c:v>-1.1571718104160193E-2</c:v>
                </c:pt>
                <c:pt idx="9">
                  <c:v>0.79674122139864378</c:v>
                </c:pt>
                <c:pt idx="10">
                  <c:v>0.93739864316960508</c:v>
                </c:pt>
                <c:pt idx="11">
                  <c:v>0.85811633032103296</c:v>
                </c:pt>
                <c:pt idx="12">
                  <c:v>0.72505236678424823</c:v>
                </c:pt>
                <c:pt idx="13">
                  <c:v>8.2199493652679895E-2</c:v>
                </c:pt>
                <c:pt idx="14">
                  <c:v>0.49487165930539284</c:v>
                </c:pt>
                <c:pt idx="15">
                  <c:v>0.74655170587259712</c:v>
                </c:pt>
                <c:pt idx="16">
                  <c:v>0.97045392570580491</c:v>
                </c:pt>
                <c:pt idx="17">
                  <c:v>0.99371215047125894</c:v>
                </c:pt>
                <c:pt idx="18">
                  <c:v>5.3266561817133282E-2</c:v>
                </c:pt>
                <c:pt idx="19">
                  <c:v>-0.71600880651696075</c:v>
                </c:pt>
                <c:pt idx="20">
                  <c:v>-0.80099507870762132</c:v>
                </c:pt>
                <c:pt idx="21">
                  <c:v>-0.44613495944662124</c:v>
                </c:pt>
                <c:pt idx="22">
                  <c:v>0.37952947443145402</c:v>
                </c:pt>
                <c:pt idx="23">
                  <c:v>0.91457585543996589</c:v>
                </c:pt>
                <c:pt idx="24">
                  <c:v>-0.300395377959499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B-4923-AC79-CA365A9E6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773024"/>
        <c:axId val="252774272"/>
      </c:lineChart>
      <c:catAx>
        <c:axId val="252773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4272"/>
        <c:crosses val="autoZero"/>
        <c:auto val="1"/>
        <c:lblAlgn val="ctr"/>
        <c:lblOffset val="100"/>
        <c:noMultiLvlLbl val="0"/>
      </c:catAx>
      <c:valAx>
        <c:axId val="2527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'penalties (5_2)'!$N$3</c:f>
              <c:strCache>
                <c:ptCount val="1"/>
                <c:pt idx="0">
                  <c:v>std_dev_estimations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'penalties (5_2)'!$M$4:$M$32</c:f>
              <c:numCache>
                <c:formatCode>m/d/yyyy</c:formatCode>
                <c:ptCount val="29"/>
                <c:pt idx="0">
                  <c:v>44880</c:v>
                </c:pt>
                <c:pt idx="1">
                  <c:v>44881</c:v>
                </c:pt>
                <c:pt idx="2">
                  <c:v>44882</c:v>
                </c:pt>
                <c:pt idx="3">
                  <c:v>44883</c:v>
                </c:pt>
                <c:pt idx="4">
                  <c:v>44886</c:v>
                </c:pt>
                <c:pt idx="5">
                  <c:v>44887</c:v>
                </c:pt>
                <c:pt idx="6">
                  <c:v>44888</c:v>
                </c:pt>
                <c:pt idx="7">
                  <c:v>44889</c:v>
                </c:pt>
                <c:pt idx="8">
                  <c:v>44890</c:v>
                </c:pt>
                <c:pt idx="9">
                  <c:v>44893</c:v>
                </c:pt>
                <c:pt idx="10">
                  <c:v>44894</c:v>
                </c:pt>
                <c:pt idx="11">
                  <c:v>44895</c:v>
                </c:pt>
                <c:pt idx="12">
                  <c:v>44896</c:v>
                </c:pt>
                <c:pt idx="13">
                  <c:v>44897</c:v>
                </c:pt>
                <c:pt idx="14">
                  <c:v>44900</c:v>
                </c:pt>
                <c:pt idx="15">
                  <c:v>44901</c:v>
                </c:pt>
                <c:pt idx="16">
                  <c:v>44902</c:v>
                </c:pt>
                <c:pt idx="17">
                  <c:v>44903</c:v>
                </c:pt>
                <c:pt idx="18">
                  <c:v>44904</c:v>
                </c:pt>
                <c:pt idx="19">
                  <c:v>44907</c:v>
                </c:pt>
                <c:pt idx="20">
                  <c:v>44908</c:v>
                </c:pt>
                <c:pt idx="21">
                  <c:v>44909</c:v>
                </c:pt>
                <c:pt idx="22">
                  <c:v>44910</c:v>
                </c:pt>
                <c:pt idx="23">
                  <c:v>44914</c:v>
                </c:pt>
                <c:pt idx="24">
                  <c:v>44915</c:v>
                </c:pt>
                <c:pt idx="25">
                  <c:v>44916</c:v>
                </c:pt>
                <c:pt idx="26">
                  <c:v>44917</c:v>
                </c:pt>
                <c:pt idx="27">
                  <c:v>44918</c:v>
                </c:pt>
                <c:pt idx="28">
                  <c:v>44922</c:v>
                </c:pt>
              </c:numCache>
            </c:numRef>
          </c:cat>
          <c:val>
            <c:numRef>
              <c:f>'penalties (5_2)'!$N$4:$N$32</c:f>
              <c:numCache>
                <c:formatCode>General</c:formatCode>
                <c:ptCount val="29"/>
                <c:pt idx="0">
                  <c:v>4.4988887516807976</c:v>
                </c:pt>
                <c:pt idx="1">
                  <c:v>2.3115651263447741</c:v>
                </c:pt>
                <c:pt idx="2">
                  <c:v>1.4651507317223946</c:v>
                </c:pt>
                <c:pt idx="3">
                  <c:v>1.9209372712298527</c:v>
                </c:pt>
                <c:pt idx="4">
                  <c:v>1.5609825965290747</c:v>
                </c:pt>
                <c:pt idx="5">
                  <c:v>0.92915732431775255</c:v>
                </c:pt>
                <c:pt idx="6">
                  <c:v>1.5534906930308068</c:v>
                </c:pt>
                <c:pt idx="7">
                  <c:v>1.8511257835886401</c:v>
                </c:pt>
                <c:pt idx="8">
                  <c:v>0.88694231304333682</c:v>
                </c:pt>
                <c:pt idx="9">
                  <c:v>1.9209372712298574</c:v>
                </c:pt>
                <c:pt idx="10">
                  <c:v>1.799073835801819</c:v>
                </c:pt>
                <c:pt idx="11">
                  <c:v>1.4548768561863497</c:v>
                </c:pt>
                <c:pt idx="12">
                  <c:v>1.4821156050277138</c:v>
                </c:pt>
                <c:pt idx="13">
                  <c:v>1.6921386861996073</c:v>
                </c:pt>
                <c:pt idx="14">
                  <c:v>1.1430952132988152</c:v>
                </c:pt>
                <c:pt idx="15">
                  <c:v>0.73936910042729342</c:v>
                </c:pt>
                <c:pt idx="16">
                  <c:v>1.1999999999999957</c:v>
                </c:pt>
                <c:pt idx="17">
                  <c:v>1.5779733838059526</c:v>
                </c:pt>
                <c:pt idx="18">
                  <c:v>1.2489995996796792</c:v>
                </c:pt>
                <c:pt idx="19">
                  <c:v>1.1999999999999957</c:v>
                </c:pt>
                <c:pt idx="20">
                  <c:v>2.3494680248941489</c:v>
                </c:pt>
                <c:pt idx="21">
                  <c:v>1.2897028081435404</c:v>
                </c:pt>
                <c:pt idx="22">
                  <c:v>2.467792535850609</c:v>
                </c:pt>
                <c:pt idx="23">
                  <c:v>2.3094010767585029</c:v>
                </c:pt>
                <c:pt idx="24">
                  <c:v>9.1112637619348549E-12</c:v>
                </c:pt>
                <c:pt idx="25">
                  <c:v>1.196108251041835</c:v>
                </c:pt>
                <c:pt idx="26">
                  <c:v>2.3437362019611965</c:v>
                </c:pt>
                <c:pt idx="27">
                  <c:v>1.2894617875415071</c:v>
                </c:pt>
                <c:pt idx="28">
                  <c:v>2.4822409507689316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06-4F92-914C-BAA690268864}"/>
            </c:ext>
          </c:extLst>
        </c:ser>
        <c:ser>
          <c:idx val="1"/>
          <c:order val="1"/>
          <c:tx>
            <c:strRef>
              <c:f>'penalties (5_2)'!$O$3</c:f>
              <c:strCache>
                <c:ptCount val="1"/>
                <c:pt idx="0">
                  <c:v>std_dev_facts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'penalties (5_2)'!$M$4:$M$32</c:f>
              <c:numCache>
                <c:formatCode>m/d/yyyy</c:formatCode>
                <c:ptCount val="29"/>
                <c:pt idx="0">
                  <c:v>44880</c:v>
                </c:pt>
                <c:pt idx="1">
                  <c:v>44881</c:v>
                </c:pt>
                <c:pt idx="2">
                  <c:v>44882</c:v>
                </c:pt>
                <c:pt idx="3">
                  <c:v>44883</c:v>
                </c:pt>
                <c:pt idx="4">
                  <c:v>44886</c:v>
                </c:pt>
                <c:pt idx="5">
                  <c:v>44887</c:v>
                </c:pt>
                <c:pt idx="6">
                  <c:v>44888</c:v>
                </c:pt>
                <c:pt idx="7">
                  <c:v>44889</c:v>
                </c:pt>
                <c:pt idx="8">
                  <c:v>44890</c:v>
                </c:pt>
                <c:pt idx="9">
                  <c:v>44893</c:v>
                </c:pt>
                <c:pt idx="10">
                  <c:v>44894</c:v>
                </c:pt>
                <c:pt idx="11">
                  <c:v>44895</c:v>
                </c:pt>
                <c:pt idx="12">
                  <c:v>44896</c:v>
                </c:pt>
                <c:pt idx="13">
                  <c:v>44897</c:v>
                </c:pt>
                <c:pt idx="14">
                  <c:v>44900</c:v>
                </c:pt>
                <c:pt idx="15">
                  <c:v>44901</c:v>
                </c:pt>
                <c:pt idx="16">
                  <c:v>44902</c:v>
                </c:pt>
                <c:pt idx="17">
                  <c:v>44903</c:v>
                </c:pt>
                <c:pt idx="18">
                  <c:v>44904</c:v>
                </c:pt>
                <c:pt idx="19">
                  <c:v>44907</c:v>
                </c:pt>
                <c:pt idx="20">
                  <c:v>44908</c:v>
                </c:pt>
                <c:pt idx="21">
                  <c:v>44909</c:v>
                </c:pt>
                <c:pt idx="22">
                  <c:v>44910</c:v>
                </c:pt>
                <c:pt idx="23">
                  <c:v>44914</c:v>
                </c:pt>
                <c:pt idx="24">
                  <c:v>44915</c:v>
                </c:pt>
                <c:pt idx="25">
                  <c:v>44916</c:v>
                </c:pt>
                <c:pt idx="26">
                  <c:v>44917</c:v>
                </c:pt>
                <c:pt idx="27">
                  <c:v>44918</c:v>
                </c:pt>
                <c:pt idx="28">
                  <c:v>44922</c:v>
                </c:pt>
              </c:numCache>
            </c:numRef>
          </c:cat>
          <c:val>
            <c:numRef>
              <c:f>'penalties (5_2)'!$O$4:$O$32</c:f>
              <c:numCache>
                <c:formatCode>General</c:formatCode>
                <c:ptCount val="29"/>
                <c:pt idx="0">
                  <c:v>4.4988887516807976</c:v>
                </c:pt>
                <c:pt idx="1">
                  <c:v>2.3115651263447741</c:v>
                </c:pt>
                <c:pt idx="2">
                  <c:v>1.4651507317223946</c:v>
                </c:pt>
                <c:pt idx="3">
                  <c:v>1.9209372712298527</c:v>
                </c:pt>
                <c:pt idx="4">
                  <c:v>1.5609825965290747</c:v>
                </c:pt>
                <c:pt idx="5">
                  <c:v>0.92915732431775255</c:v>
                </c:pt>
                <c:pt idx="6">
                  <c:v>1.5534906930308068</c:v>
                </c:pt>
                <c:pt idx="7">
                  <c:v>1.8511257835886401</c:v>
                </c:pt>
                <c:pt idx="8">
                  <c:v>0.88694231304333682</c:v>
                </c:pt>
                <c:pt idx="9">
                  <c:v>1.9209372712298574</c:v>
                </c:pt>
                <c:pt idx="10">
                  <c:v>1.799073835801819</c:v>
                </c:pt>
                <c:pt idx="11">
                  <c:v>1.4548768561863497</c:v>
                </c:pt>
                <c:pt idx="12">
                  <c:v>1.4821156050277138</c:v>
                </c:pt>
                <c:pt idx="13">
                  <c:v>1.6921386861996073</c:v>
                </c:pt>
                <c:pt idx="14">
                  <c:v>1.1430952132988152</c:v>
                </c:pt>
                <c:pt idx="15">
                  <c:v>0.73936910042729342</c:v>
                </c:pt>
                <c:pt idx="16">
                  <c:v>1.1999999999999957</c:v>
                </c:pt>
                <c:pt idx="17">
                  <c:v>1.5779733838059526</c:v>
                </c:pt>
                <c:pt idx="18">
                  <c:v>1.2489995996796792</c:v>
                </c:pt>
                <c:pt idx="19">
                  <c:v>1.1999999999999957</c:v>
                </c:pt>
                <c:pt idx="20">
                  <c:v>2.3494680248941489</c:v>
                </c:pt>
                <c:pt idx="21">
                  <c:v>1.2897028081435404</c:v>
                </c:pt>
                <c:pt idx="22">
                  <c:v>2.467792535850609</c:v>
                </c:pt>
                <c:pt idx="23">
                  <c:v>2.3094010767585029</c:v>
                </c:pt>
                <c:pt idx="24">
                  <c:v>1.0198039027185584</c:v>
                </c:pt>
                <c:pt idx="25">
                  <c:v>0.9574271077563381</c:v>
                </c:pt>
                <c:pt idx="26">
                  <c:v>1.8761663039293692</c:v>
                </c:pt>
                <c:pt idx="27">
                  <c:v>0.67330032922414107</c:v>
                </c:pt>
                <c:pt idx="28">
                  <c:v>1.6165807537309504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6-4F92-914C-BAA690268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5688335"/>
        <c:axId val="1105685423"/>
      </c:lineChart>
      <c:dateAx>
        <c:axId val="110568833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85423"/>
        <c:crosses val="autoZero"/>
        <c:auto val="1"/>
        <c:lblOffset val="100"/>
        <c:baseTimeUnit val="days"/>
      </c:dateAx>
      <c:valAx>
        <c:axId val="110568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8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Correlation</a:t>
            </a:r>
            <a:r>
              <a:rPr lang="hu-HU" baseline="0"/>
              <a:t> Distances on Price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'penalties (4)'!$Q$44:$Q$68</c:f>
              <c:numCache>
                <c:formatCode>General</c:formatCode>
                <c:ptCount val="25"/>
                <c:pt idx="0">
                  <c:v>-0.85100989696224649</c:v>
                </c:pt>
                <c:pt idx="1">
                  <c:v>-0.89551083475992233</c:v>
                </c:pt>
                <c:pt idx="2">
                  <c:v>-0.90321064745950053</c:v>
                </c:pt>
                <c:pt idx="3">
                  <c:v>4.9386479832478423E-2</c:v>
                </c:pt>
                <c:pt idx="4">
                  <c:v>0.75168936427822619</c:v>
                </c:pt>
                <c:pt idx="5">
                  <c:v>0.22629428592141645</c:v>
                </c:pt>
                <c:pt idx="6">
                  <c:v>-0.60255689462158291</c:v>
                </c:pt>
                <c:pt idx="7">
                  <c:v>-0.87210163127965012</c:v>
                </c:pt>
                <c:pt idx="8">
                  <c:v>-1.1571718104160193E-2</c:v>
                </c:pt>
                <c:pt idx="9">
                  <c:v>0.79674122139864378</c:v>
                </c:pt>
                <c:pt idx="10">
                  <c:v>0.93739864316960508</c:v>
                </c:pt>
                <c:pt idx="11">
                  <c:v>0.85811633032103296</c:v>
                </c:pt>
                <c:pt idx="12">
                  <c:v>0.72505236678424823</c:v>
                </c:pt>
                <c:pt idx="13">
                  <c:v>8.2199493652679895E-2</c:v>
                </c:pt>
                <c:pt idx="14">
                  <c:v>0.49487165930539284</c:v>
                </c:pt>
                <c:pt idx="15">
                  <c:v>0.74655170587259712</c:v>
                </c:pt>
                <c:pt idx="16">
                  <c:v>0.97045392570580491</c:v>
                </c:pt>
                <c:pt idx="17">
                  <c:v>0.99371215047125894</c:v>
                </c:pt>
                <c:pt idx="18">
                  <c:v>5.3266561817133282E-2</c:v>
                </c:pt>
                <c:pt idx="19">
                  <c:v>-0.71600880651696075</c:v>
                </c:pt>
                <c:pt idx="20">
                  <c:v>-0.80099507870762132</c:v>
                </c:pt>
                <c:pt idx="21">
                  <c:v>-0.44613495944662124</c:v>
                </c:pt>
                <c:pt idx="22">
                  <c:v>0.37952947443145402</c:v>
                </c:pt>
                <c:pt idx="23">
                  <c:v>0.91457585543996589</c:v>
                </c:pt>
                <c:pt idx="24">
                  <c:v>-0.19717355658702446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7-4DB5-B6CC-209FA8DA1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773024"/>
        <c:axId val="252774272"/>
      </c:lineChart>
      <c:catAx>
        <c:axId val="252773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4272"/>
        <c:crosses val="autoZero"/>
        <c:auto val="1"/>
        <c:lblAlgn val="ctr"/>
        <c:lblOffset val="100"/>
        <c:noMultiLvlLbl val="0"/>
      </c:catAx>
      <c:valAx>
        <c:axId val="2527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'penalties (4)'!$N$3</c:f>
              <c:strCache>
                <c:ptCount val="1"/>
                <c:pt idx="0">
                  <c:v>std_dev_estimations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'penalties (4)'!$M$4:$M$32</c:f>
              <c:numCache>
                <c:formatCode>m/d/yyyy</c:formatCode>
                <c:ptCount val="29"/>
                <c:pt idx="0">
                  <c:v>44880</c:v>
                </c:pt>
                <c:pt idx="1">
                  <c:v>44881</c:v>
                </c:pt>
                <c:pt idx="2">
                  <c:v>44882</c:v>
                </c:pt>
                <c:pt idx="3">
                  <c:v>44883</c:v>
                </c:pt>
                <c:pt idx="4">
                  <c:v>44886</c:v>
                </c:pt>
                <c:pt idx="5">
                  <c:v>44887</c:v>
                </c:pt>
                <c:pt idx="6">
                  <c:v>44888</c:v>
                </c:pt>
                <c:pt idx="7">
                  <c:v>44889</c:v>
                </c:pt>
                <c:pt idx="8">
                  <c:v>44890</c:v>
                </c:pt>
                <c:pt idx="9">
                  <c:v>44893</c:v>
                </c:pt>
                <c:pt idx="10">
                  <c:v>44894</c:v>
                </c:pt>
                <c:pt idx="11">
                  <c:v>44895</c:v>
                </c:pt>
                <c:pt idx="12">
                  <c:v>44896</c:v>
                </c:pt>
                <c:pt idx="13">
                  <c:v>44897</c:v>
                </c:pt>
                <c:pt idx="14">
                  <c:v>44900</c:v>
                </c:pt>
                <c:pt idx="15">
                  <c:v>44901</c:v>
                </c:pt>
                <c:pt idx="16">
                  <c:v>44902</c:v>
                </c:pt>
                <c:pt idx="17">
                  <c:v>44903</c:v>
                </c:pt>
                <c:pt idx="18">
                  <c:v>44904</c:v>
                </c:pt>
                <c:pt idx="19">
                  <c:v>44907</c:v>
                </c:pt>
                <c:pt idx="20">
                  <c:v>44908</c:v>
                </c:pt>
                <c:pt idx="21">
                  <c:v>44909</c:v>
                </c:pt>
                <c:pt idx="22">
                  <c:v>44910</c:v>
                </c:pt>
                <c:pt idx="23">
                  <c:v>44914</c:v>
                </c:pt>
                <c:pt idx="24">
                  <c:v>44915</c:v>
                </c:pt>
                <c:pt idx="25">
                  <c:v>44916</c:v>
                </c:pt>
                <c:pt idx="26">
                  <c:v>44917</c:v>
                </c:pt>
                <c:pt idx="27">
                  <c:v>44918</c:v>
                </c:pt>
                <c:pt idx="28">
                  <c:v>44922</c:v>
                </c:pt>
              </c:numCache>
            </c:numRef>
          </c:cat>
          <c:val>
            <c:numRef>
              <c:f>'penalties (4)'!$N$4:$N$32</c:f>
              <c:numCache>
                <c:formatCode>General</c:formatCode>
                <c:ptCount val="29"/>
                <c:pt idx="0">
                  <c:v>4.4988887516807976</c:v>
                </c:pt>
                <c:pt idx="1">
                  <c:v>2.3115651263447741</c:v>
                </c:pt>
                <c:pt idx="2">
                  <c:v>1.4651507317223946</c:v>
                </c:pt>
                <c:pt idx="3">
                  <c:v>1.9209372712298527</c:v>
                </c:pt>
                <c:pt idx="4">
                  <c:v>1.5609825965290747</c:v>
                </c:pt>
                <c:pt idx="5">
                  <c:v>0.92915732431775255</c:v>
                </c:pt>
                <c:pt idx="6">
                  <c:v>1.5534906930308068</c:v>
                </c:pt>
                <c:pt idx="7">
                  <c:v>1.8511257835886401</c:v>
                </c:pt>
                <c:pt idx="8">
                  <c:v>0.88694231304333682</c:v>
                </c:pt>
                <c:pt idx="9">
                  <c:v>1.9209372712298574</c:v>
                </c:pt>
                <c:pt idx="10">
                  <c:v>1.799073835801819</c:v>
                </c:pt>
                <c:pt idx="11">
                  <c:v>1.4548768561863497</c:v>
                </c:pt>
                <c:pt idx="12">
                  <c:v>1.4821156050277138</c:v>
                </c:pt>
                <c:pt idx="13">
                  <c:v>1.6921386861996073</c:v>
                </c:pt>
                <c:pt idx="14">
                  <c:v>1.1430952132988152</c:v>
                </c:pt>
                <c:pt idx="15">
                  <c:v>0.73936910042729342</c:v>
                </c:pt>
                <c:pt idx="16">
                  <c:v>1.1999999999999957</c:v>
                </c:pt>
                <c:pt idx="17">
                  <c:v>1.5779733838059526</c:v>
                </c:pt>
                <c:pt idx="18">
                  <c:v>1.2489995996796792</c:v>
                </c:pt>
                <c:pt idx="19">
                  <c:v>1.1999999999999957</c:v>
                </c:pt>
                <c:pt idx="20">
                  <c:v>2.3494680248941489</c:v>
                </c:pt>
                <c:pt idx="21">
                  <c:v>1.2897028081435404</c:v>
                </c:pt>
                <c:pt idx="22">
                  <c:v>2.467792535850609</c:v>
                </c:pt>
                <c:pt idx="23">
                  <c:v>2.3094010767585029</c:v>
                </c:pt>
                <c:pt idx="24">
                  <c:v>9.1112637619348549E-12</c:v>
                </c:pt>
                <c:pt idx="25">
                  <c:v>1.196108251041835</c:v>
                </c:pt>
                <c:pt idx="26">
                  <c:v>2.3437362019611965</c:v>
                </c:pt>
                <c:pt idx="27">
                  <c:v>1.2894617875415071</c:v>
                </c:pt>
                <c:pt idx="28">
                  <c:v>2.4822409507689316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D7-4FC4-B55F-BD9A2B87E700}"/>
            </c:ext>
          </c:extLst>
        </c:ser>
        <c:ser>
          <c:idx val="1"/>
          <c:order val="1"/>
          <c:tx>
            <c:strRef>
              <c:f>'penalties (4)'!$O$3</c:f>
              <c:strCache>
                <c:ptCount val="1"/>
                <c:pt idx="0">
                  <c:v>std_dev_facts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'penalties (4)'!$M$4:$M$32</c:f>
              <c:numCache>
                <c:formatCode>m/d/yyyy</c:formatCode>
                <c:ptCount val="29"/>
                <c:pt idx="0">
                  <c:v>44880</c:v>
                </c:pt>
                <c:pt idx="1">
                  <c:v>44881</c:v>
                </c:pt>
                <c:pt idx="2">
                  <c:v>44882</c:v>
                </c:pt>
                <c:pt idx="3">
                  <c:v>44883</c:v>
                </c:pt>
                <c:pt idx="4">
                  <c:v>44886</c:v>
                </c:pt>
                <c:pt idx="5">
                  <c:v>44887</c:v>
                </c:pt>
                <c:pt idx="6">
                  <c:v>44888</c:v>
                </c:pt>
                <c:pt idx="7">
                  <c:v>44889</c:v>
                </c:pt>
                <c:pt idx="8">
                  <c:v>44890</c:v>
                </c:pt>
                <c:pt idx="9">
                  <c:v>44893</c:v>
                </c:pt>
                <c:pt idx="10">
                  <c:v>44894</c:v>
                </c:pt>
                <c:pt idx="11">
                  <c:v>44895</c:v>
                </c:pt>
                <c:pt idx="12">
                  <c:v>44896</c:v>
                </c:pt>
                <c:pt idx="13">
                  <c:v>44897</c:v>
                </c:pt>
                <c:pt idx="14">
                  <c:v>44900</c:v>
                </c:pt>
                <c:pt idx="15">
                  <c:v>44901</c:v>
                </c:pt>
                <c:pt idx="16">
                  <c:v>44902</c:v>
                </c:pt>
                <c:pt idx="17">
                  <c:v>44903</c:v>
                </c:pt>
                <c:pt idx="18">
                  <c:v>44904</c:v>
                </c:pt>
                <c:pt idx="19">
                  <c:v>44907</c:v>
                </c:pt>
                <c:pt idx="20">
                  <c:v>44908</c:v>
                </c:pt>
                <c:pt idx="21">
                  <c:v>44909</c:v>
                </c:pt>
                <c:pt idx="22">
                  <c:v>44910</c:v>
                </c:pt>
                <c:pt idx="23">
                  <c:v>44914</c:v>
                </c:pt>
                <c:pt idx="24">
                  <c:v>44915</c:v>
                </c:pt>
                <c:pt idx="25">
                  <c:v>44916</c:v>
                </c:pt>
                <c:pt idx="26">
                  <c:v>44917</c:v>
                </c:pt>
                <c:pt idx="27">
                  <c:v>44918</c:v>
                </c:pt>
                <c:pt idx="28">
                  <c:v>44922</c:v>
                </c:pt>
              </c:numCache>
            </c:numRef>
          </c:cat>
          <c:val>
            <c:numRef>
              <c:f>'penalties (4)'!$O$4:$O$32</c:f>
              <c:numCache>
                <c:formatCode>General</c:formatCode>
                <c:ptCount val="29"/>
                <c:pt idx="0">
                  <c:v>4.4988887516807976</c:v>
                </c:pt>
                <c:pt idx="1">
                  <c:v>2.3115651263447741</c:v>
                </c:pt>
                <c:pt idx="2">
                  <c:v>1.4651507317223946</c:v>
                </c:pt>
                <c:pt idx="3">
                  <c:v>1.9209372712298527</c:v>
                </c:pt>
                <c:pt idx="4">
                  <c:v>1.5609825965290747</c:v>
                </c:pt>
                <c:pt idx="5">
                  <c:v>0.92915732431775255</c:v>
                </c:pt>
                <c:pt idx="6">
                  <c:v>1.5534906930308068</c:v>
                </c:pt>
                <c:pt idx="7">
                  <c:v>1.8511257835886401</c:v>
                </c:pt>
                <c:pt idx="8">
                  <c:v>0.88694231304333682</c:v>
                </c:pt>
                <c:pt idx="9">
                  <c:v>1.9209372712298574</c:v>
                </c:pt>
                <c:pt idx="10">
                  <c:v>1.799073835801819</c:v>
                </c:pt>
                <c:pt idx="11">
                  <c:v>1.4548768561863497</c:v>
                </c:pt>
                <c:pt idx="12">
                  <c:v>1.4821156050277138</c:v>
                </c:pt>
                <c:pt idx="13">
                  <c:v>1.6921386861996073</c:v>
                </c:pt>
                <c:pt idx="14">
                  <c:v>1.1430952132988152</c:v>
                </c:pt>
                <c:pt idx="15">
                  <c:v>0.73936910042729342</c:v>
                </c:pt>
                <c:pt idx="16">
                  <c:v>1.1999999999999957</c:v>
                </c:pt>
                <c:pt idx="17">
                  <c:v>1.5779733838059526</c:v>
                </c:pt>
                <c:pt idx="18">
                  <c:v>1.2489995996796792</c:v>
                </c:pt>
                <c:pt idx="19">
                  <c:v>1.1999999999999957</c:v>
                </c:pt>
                <c:pt idx="20">
                  <c:v>2.3494680248941489</c:v>
                </c:pt>
                <c:pt idx="21">
                  <c:v>1.2897028081435404</c:v>
                </c:pt>
                <c:pt idx="22">
                  <c:v>2.467792535850609</c:v>
                </c:pt>
                <c:pt idx="23">
                  <c:v>2.3094010767585029</c:v>
                </c:pt>
                <c:pt idx="24">
                  <c:v>1.0198039027185584</c:v>
                </c:pt>
                <c:pt idx="25">
                  <c:v>0.9574271077563381</c:v>
                </c:pt>
                <c:pt idx="26">
                  <c:v>1.8761663039293692</c:v>
                </c:pt>
                <c:pt idx="27">
                  <c:v>0.67330032922414107</c:v>
                </c:pt>
                <c:pt idx="28">
                  <c:v>1.6165807537309504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7-4FC4-B55F-BD9A2B87E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5688335"/>
        <c:axId val="1105685423"/>
      </c:lineChart>
      <c:dateAx>
        <c:axId val="110568833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85423"/>
        <c:crosses val="autoZero"/>
        <c:auto val="1"/>
        <c:lblOffset val="100"/>
        <c:baseTimeUnit val="days"/>
      </c:dateAx>
      <c:valAx>
        <c:axId val="110568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8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Estimations and facts (price)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'penalties (5)'!$F$4:$F$32</c:f>
              <c:numCache>
                <c:formatCode>0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 formatCode="General">
                  <c:v>112</c:v>
                </c:pt>
                <c:pt idx="24" formatCode="0.00">
                  <c:v>114.96817721866168</c:v>
                </c:pt>
                <c:pt idx="25" formatCode="0.00">
                  <c:v>116.63510659078588</c:v>
                </c:pt>
                <c:pt idx="26" formatCode="0.00">
                  <c:v>115.87921837689029</c:v>
                </c:pt>
                <c:pt idx="27" formatCode="0.00">
                  <c:v>118.26444317491348</c:v>
                </c:pt>
                <c:pt idx="28" formatCode="0.00">
                  <c:v>111.9156300498354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BA-4365-9F38-ED7882A88767}"/>
            </c:ext>
          </c:extLst>
        </c:ser>
        <c:ser>
          <c:idx val="1"/>
          <c:order val="1"/>
          <c:tx>
            <c:v>Facts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'penalties (5)'!$R$4:$R$32</c:f>
              <c:numCache>
                <c:formatCode>General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>
                  <c:v>112</c:v>
                </c:pt>
                <c:pt idx="24">
                  <c:v>111.4</c:v>
                </c:pt>
                <c:pt idx="25">
                  <c:v>113.4</c:v>
                </c:pt>
                <c:pt idx="26">
                  <c:v>111.2</c:v>
                </c:pt>
                <c:pt idx="27">
                  <c:v>111.2</c:v>
                </c:pt>
                <c:pt idx="28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BA-4365-9F38-ED7882A88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59680"/>
        <c:axId val="1647968832"/>
      </c:lineChart>
      <c:catAx>
        <c:axId val="1647959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68832"/>
        <c:crosses val="autoZero"/>
        <c:auto val="1"/>
        <c:lblAlgn val="ctr"/>
        <c:lblOffset val="100"/>
        <c:noMultiLvlLbl val="0"/>
      </c:catAx>
      <c:valAx>
        <c:axId val="164796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5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Correlation</a:t>
            </a:r>
            <a:r>
              <a:rPr lang="hu-HU" baseline="0"/>
              <a:t> Distances on Price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'penalties (5)'!$Q$44:$Q$68</c:f>
              <c:numCache>
                <c:formatCode>General</c:formatCode>
                <c:ptCount val="25"/>
                <c:pt idx="0">
                  <c:v>-0.85100989696224649</c:v>
                </c:pt>
                <c:pt idx="1">
                  <c:v>-0.89551083475992233</c:v>
                </c:pt>
                <c:pt idx="2">
                  <c:v>-0.90321064745950053</c:v>
                </c:pt>
                <c:pt idx="3">
                  <c:v>4.9386479832478423E-2</c:v>
                </c:pt>
                <c:pt idx="4">
                  <c:v>0.75168936427822619</c:v>
                </c:pt>
                <c:pt idx="5">
                  <c:v>0.22629428592141645</c:v>
                </c:pt>
                <c:pt idx="6">
                  <c:v>-0.60255689462158291</c:v>
                </c:pt>
                <c:pt idx="7">
                  <c:v>-0.87210163127965012</c:v>
                </c:pt>
                <c:pt idx="8">
                  <c:v>-1.1571718104160193E-2</c:v>
                </c:pt>
                <c:pt idx="9">
                  <c:v>0.79674122139864378</c:v>
                </c:pt>
                <c:pt idx="10">
                  <c:v>0.93739864316960508</c:v>
                </c:pt>
                <c:pt idx="11">
                  <c:v>0.85811633032103296</c:v>
                </c:pt>
                <c:pt idx="12">
                  <c:v>0.72505236678424823</c:v>
                </c:pt>
                <c:pt idx="13">
                  <c:v>8.2199493652679895E-2</c:v>
                </c:pt>
                <c:pt idx="14">
                  <c:v>0.49487165930539284</c:v>
                </c:pt>
                <c:pt idx="15">
                  <c:v>0.74655170587259712</c:v>
                </c:pt>
                <c:pt idx="16">
                  <c:v>0.97045392570580491</c:v>
                </c:pt>
                <c:pt idx="17">
                  <c:v>0.99371215047125894</c:v>
                </c:pt>
                <c:pt idx="18">
                  <c:v>5.3266561817133282E-2</c:v>
                </c:pt>
                <c:pt idx="19">
                  <c:v>-0.71600880651696075</c:v>
                </c:pt>
                <c:pt idx="20">
                  <c:v>-0.80099507870762132</c:v>
                </c:pt>
                <c:pt idx="21">
                  <c:v>-0.44613495944662124</c:v>
                </c:pt>
                <c:pt idx="22">
                  <c:v>0.37952947443145402</c:v>
                </c:pt>
                <c:pt idx="23">
                  <c:v>0.91457585543996589</c:v>
                </c:pt>
                <c:pt idx="24">
                  <c:v>-0.300395377959499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CA-4919-A57C-9EE3C8764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773024"/>
        <c:axId val="252774272"/>
      </c:lineChart>
      <c:catAx>
        <c:axId val="252773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4272"/>
        <c:crosses val="autoZero"/>
        <c:auto val="1"/>
        <c:lblAlgn val="ctr"/>
        <c:lblOffset val="100"/>
        <c:noMultiLvlLbl val="0"/>
      </c:catAx>
      <c:valAx>
        <c:axId val="2527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'penalties (5)'!$N$3</c:f>
              <c:strCache>
                <c:ptCount val="1"/>
                <c:pt idx="0">
                  <c:v>std_dev_estimations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'penalties (5)'!$M$4:$M$32</c:f>
              <c:numCache>
                <c:formatCode>m/d/yyyy</c:formatCode>
                <c:ptCount val="29"/>
                <c:pt idx="0">
                  <c:v>44880</c:v>
                </c:pt>
                <c:pt idx="1">
                  <c:v>44881</c:v>
                </c:pt>
                <c:pt idx="2">
                  <c:v>44882</c:v>
                </c:pt>
                <c:pt idx="3">
                  <c:v>44883</c:v>
                </c:pt>
                <c:pt idx="4">
                  <c:v>44886</c:v>
                </c:pt>
                <c:pt idx="5">
                  <c:v>44887</c:v>
                </c:pt>
                <c:pt idx="6">
                  <c:v>44888</c:v>
                </c:pt>
                <c:pt idx="7">
                  <c:v>44889</c:v>
                </c:pt>
                <c:pt idx="8">
                  <c:v>44890</c:v>
                </c:pt>
                <c:pt idx="9">
                  <c:v>44893</c:v>
                </c:pt>
                <c:pt idx="10">
                  <c:v>44894</c:v>
                </c:pt>
                <c:pt idx="11">
                  <c:v>44895</c:v>
                </c:pt>
                <c:pt idx="12">
                  <c:v>44896</c:v>
                </c:pt>
                <c:pt idx="13">
                  <c:v>44897</c:v>
                </c:pt>
                <c:pt idx="14">
                  <c:v>44900</c:v>
                </c:pt>
                <c:pt idx="15">
                  <c:v>44901</c:v>
                </c:pt>
                <c:pt idx="16">
                  <c:v>44902</c:v>
                </c:pt>
                <c:pt idx="17">
                  <c:v>44903</c:v>
                </c:pt>
                <c:pt idx="18">
                  <c:v>44904</c:v>
                </c:pt>
                <c:pt idx="19">
                  <c:v>44907</c:v>
                </c:pt>
                <c:pt idx="20">
                  <c:v>44908</c:v>
                </c:pt>
                <c:pt idx="21">
                  <c:v>44909</c:v>
                </c:pt>
                <c:pt idx="22">
                  <c:v>44910</c:v>
                </c:pt>
                <c:pt idx="23">
                  <c:v>44914</c:v>
                </c:pt>
                <c:pt idx="24">
                  <c:v>44915</c:v>
                </c:pt>
                <c:pt idx="25">
                  <c:v>44916</c:v>
                </c:pt>
                <c:pt idx="26">
                  <c:v>44917</c:v>
                </c:pt>
                <c:pt idx="27">
                  <c:v>44918</c:v>
                </c:pt>
                <c:pt idx="28">
                  <c:v>44922</c:v>
                </c:pt>
              </c:numCache>
            </c:numRef>
          </c:cat>
          <c:val>
            <c:numRef>
              <c:f>'penalties (5)'!$N$4:$N$32</c:f>
              <c:numCache>
                <c:formatCode>General</c:formatCode>
                <c:ptCount val="29"/>
                <c:pt idx="0">
                  <c:v>4.4988887516807976</c:v>
                </c:pt>
                <c:pt idx="1">
                  <c:v>2.3115651263447741</c:v>
                </c:pt>
                <c:pt idx="2">
                  <c:v>1.4651507317223946</c:v>
                </c:pt>
                <c:pt idx="3">
                  <c:v>1.9209372712298527</c:v>
                </c:pt>
                <c:pt idx="4">
                  <c:v>1.5609825965290747</c:v>
                </c:pt>
                <c:pt idx="5">
                  <c:v>0.92915732431775255</c:v>
                </c:pt>
                <c:pt idx="6">
                  <c:v>1.5534906930308068</c:v>
                </c:pt>
                <c:pt idx="7">
                  <c:v>1.8511257835886401</c:v>
                </c:pt>
                <c:pt idx="8">
                  <c:v>0.88694231304333682</c:v>
                </c:pt>
                <c:pt idx="9">
                  <c:v>1.9209372712298574</c:v>
                </c:pt>
                <c:pt idx="10">
                  <c:v>1.799073835801819</c:v>
                </c:pt>
                <c:pt idx="11">
                  <c:v>1.4548768561863497</c:v>
                </c:pt>
                <c:pt idx="12">
                  <c:v>1.4821156050277138</c:v>
                </c:pt>
                <c:pt idx="13">
                  <c:v>1.6921386861996073</c:v>
                </c:pt>
                <c:pt idx="14">
                  <c:v>1.1430952132988152</c:v>
                </c:pt>
                <c:pt idx="15">
                  <c:v>0.73936910042729342</c:v>
                </c:pt>
                <c:pt idx="16">
                  <c:v>1.1999999999999957</c:v>
                </c:pt>
                <c:pt idx="17">
                  <c:v>1.5779733838059526</c:v>
                </c:pt>
                <c:pt idx="18">
                  <c:v>1.2489995996796792</c:v>
                </c:pt>
                <c:pt idx="19">
                  <c:v>1.1999999999999957</c:v>
                </c:pt>
                <c:pt idx="20">
                  <c:v>2.3494680248941489</c:v>
                </c:pt>
                <c:pt idx="21">
                  <c:v>1.2897028081435404</c:v>
                </c:pt>
                <c:pt idx="22">
                  <c:v>2.467792535850609</c:v>
                </c:pt>
                <c:pt idx="23">
                  <c:v>2.3094010767585029</c:v>
                </c:pt>
                <c:pt idx="24">
                  <c:v>9.1112637619348549E-12</c:v>
                </c:pt>
                <c:pt idx="25">
                  <c:v>1.196108251041835</c:v>
                </c:pt>
                <c:pt idx="26">
                  <c:v>2.3437362019611965</c:v>
                </c:pt>
                <c:pt idx="27">
                  <c:v>1.2894617875415071</c:v>
                </c:pt>
                <c:pt idx="28">
                  <c:v>2.4822409507689316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7-448C-9DA0-FEBAADB45665}"/>
            </c:ext>
          </c:extLst>
        </c:ser>
        <c:ser>
          <c:idx val="1"/>
          <c:order val="1"/>
          <c:tx>
            <c:strRef>
              <c:f>'penalties (5)'!$O$3</c:f>
              <c:strCache>
                <c:ptCount val="1"/>
                <c:pt idx="0">
                  <c:v>std_dev_facts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'penalties (5)'!$M$4:$M$32</c:f>
              <c:numCache>
                <c:formatCode>m/d/yyyy</c:formatCode>
                <c:ptCount val="29"/>
                <c:pt idx="0">
                  <c:v>44880</c:v>
                </c:pt>
                <c:pt idx="1">
                  <c:v>44881</c:v>
                </c:pt>
                <c:pt idx="2">
                  <c:v>44882</c:v>
                </c:pt>
                <c:pt idx="3">
                  <c:v>44883</c:v>
                </c:pt>
                <c:pt idx="4">
                  <c:v>44886</c:v>
                </c:pt>
                <c:pt idx="5">
                  <c:v>44887</c:v>
                </c:pt>
                <c:pt idx="6">
                  <c:v>44888</c:v>
                </c:pt>
                <c:pt idx="7">
                  <c:v>44889</c:v>
                </c:pt>
                <c:pt idx="8">
                  <c:v>44890</c:v>
                </c:pt>
                <c:pt idx="9">
                  <c:v>44893</c:v>
                </c:pt>
                <c:pt idx="10">
                  <c:v>44894</c:v>
                </c:pt>
                <c:pt idx="11">
                  <c:v>44895</c:v>
                </c:pt>
                <c:pt idx="12">
                  <c:v>44896</c:v>
                </c:pt>
                <c:pt idx="13">
                  <c:v>44897</c:v>
                </c:pt>
                <c:pt idx="14">
                  <c:v>44900</c:v>
                </c:pt>
                <c:pt idx="15">
                  <c:v>44901</c:v>
                </c:pt>
                <c:pt idx="16">
                  <c:v>44902</c:v>
                </c:pt>
                <c:pt idx="17">
                  <c:v>44903</c:v>
                </c:pt>
                <c:pt idx="18">
                  <c:v>44904</c:v>
                </c:pt>
                <c:pt idx="19">
                  <c:v>44907</c:v>
                </c:pt>
                <c:pt idx="20">
                  <c:v>44908</c:v>
                </c:pt>
                <c:pt idx="21">
                  <c:v>44909</c:v>
                </c:pt>
                <c:pt idx="22">
                  <c:v>44910</c:v>
                </c:pt>
                <c:pt idx="23">
                  <c:v>44914</c:v>
                </c:pt>
                <c:pt idx="24">
                  <c:v>44915</c:v>
                </c:pt>
                <c:pt idx="25">
                  <c:v>44916</c:v>
                </c:pt>
                <c:pt idx="26">
                  <c:v>44917</c:v>
                </c:pt>
                <c:pt idx="27">
                  <c:v>44918</c:v>
                </c:pt>
                <c:pt idx="28">
                  <c:v>44922</c:v>
                </c:pt>
              </c:numCache>
            </c:numRef>
          </c:cat>
          <c:val>
            <c:numRef>
              <c:f>'penalties (5)'!$O$4:$O$32</c:f>
              <c:numCache>
                <c:formatCode>General</c:formatCode>
                <c:ptCount val="29"/>
                <c:pt idx="0">
                  <c:v>4.4988887516807976</c:v>
                </c:pt>
                <c:pt idx="1">
                  <c:v>2.3115651263447741</c:v>
                </c:pt>
                <c:pt idx="2">
                  <c:v>1.4651507317223946</c:v>
                </c:pt>
                <c:pt idx="3">
                  <c:v>1.9209372712298527</c:v>
                </c:pt>
                <c:pt idx="4">
                  <c:v>1.5609825965290747</c:v>
                </c:pt>
                <c:pt idx="5">
                  <c:v>0.92915732431775255</c:v>
                </c:pt>
                <c:pt idx="6">
                  <c:v>1.5534906930308068</c:v>
                </c:pt>
                <c:pt idx="7">
                  <c:v>1.8511257835886401</c:v>
                </c:pt>
                <c:pt idx="8">
                  <c:v>0.88694231304333682</c:v>
                </c:pt>
                <c:pt idx="9">
                  <c:v>1.9209372712298574</c:v>
                </c:pt>
                <c:pt idx="10">
                  <c:v>1.799073835801819</c:v>
                </c:pt>
                <c:pt idx="11">
                  <c:v>1.4548768561863497</c:v>
                </c:pt>
                <c:pt idx="12">
                  <c:v>1.4821156050277138</c:v>
                </c:pt>
                <c:pt idx="13">
                  <c:v>1.6921386861996073</c:v>
                </c:pt>
                <c:pt idx="14">
                  <c:v>1.1430952132988152</c:v>
                </c:pt>
                <c:pt idx="15">
                  <c:v>0.73936910042729342</c:v>
                </c:pt>
                <c:pt idx="16">
                  <c:v>1.1999999999999957</c:v>
                </c:pt>
                <c:pt idx="17">
                  <c:v>1.5779733838059526</c:v>
                </c:pt>
                <c:pt idx="18">
                  <c:v>1.2489995996796792</c:v>
                </c:pt>
                <c:pt idx="19">
                  <c:v>1.1999999999999957</c:v>
                </c:pt>
                <c:pt idx="20">
                  <c:v>2.3494680248941489</c:v>
                </c:pt>
                <c:pt idx="21">
                  <c:v>1.2897028081435404</c:v>
                </c:pt>
                <c:pt idx="22">
                  <c:v>2.467792535850609</c:v>
                </c:pt>
                <c:pt idx="23">
                  <c:v>2.3094010767585029</c:v>
                </c:pt>
                <c:pt idx="24">
                  <c:v>1.0198039027185584</c:v>
                </c:pt>
                <c:pt idx="25">
                  <c:v>0.9574271077563381</c:v>
                </c:pt>
                <c:pt idx="26">
                  <c:v>1.8761663039293692</c:v>
                </c:pt>
                <c:pt idx="27">
                  <c:v>0.67330032922414107</c:v>
                </c:pt>
                <c:pt idx="28">
                  <c:v>1.6165807537309504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7-448C-9DA0-FEBAADB45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5688335"/>
        <c:axId val="1105685423"/>
      </c:lineChart>
      <c:dateAx>
        <c:axId val="110568833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85423"/>
        <c:crosses val="autoZero"/>
        <c:auto val="1"/>
        <c:lblOffset val="100"/>
        <c:baseTimeUnit val="days"/>
      </c:dateAx>
      <c:valAx>
        <c:axId val="110568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8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Estimations and facts (price)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'penalties (4_2)'!$F$4:$F$32</c:f>
              <c:numCache>
                <c:formatCode>0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 formatCode="General">
                  <c:v>112</c:v>
                </c:pt>
                <c:pt idx="24" formatCode="0.00">
                  <c:v>114.96817721866168</c:v>
                </c:pt>
                <c:pt idx="25" formatCode="0.00">
                  <c:v>116.63510659078588</c:v>
                </c:pt>
                <c:pt idx="26" formatCode="0.00">
                  <c:v>115.87921837689029</c:v>
                </c:pt>
                <c:pt idx="27" formatCode="0.00">
                  <c:v>118.26444317491348</c:v>
                </c:pt>
                <c:pt idx="28" formatCode="0.00">
                  <c:v>112.9156300498354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2-4935-A2C7-F12BF5D52C55}"/>
            </c:ext>
          </c:extLst>
        </c:ser>
        <c:ser>
          <c:idx val="1"/>
          <c:order val="1"/>
          <c:tx>
            <c:v>Facts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'penalties (4_2)'!$R$4:$R$32</c:f>
              <c:numCache>
                <c:formatCode>General</c:formatCode>
                <c:ptCount val="29"/>
                <c:pt idx="0">
                  <c:v>116</c:v>
                </c:pt>
                <c:pt idx="1">
                  <c:v>114.6</c:v>
                </c:pt>
                <c:pt idx="2">
                  <c:v>116</c:v>
                </c:pt>
                <c:pt idx="3">
                  <c:v>113</c:v>
                </c:pt>
                <c:pt idx="4">
                  <c:v>111.8</c:v>
                </c:pt>
                <c:pt idx="5">
                  <c:v>110.6</c:v>
                </c:pt>
                <c:pt idx="6">
                  <c:v>111</c:v>
                </c:pt>
                <c:pt idx="7">
                  <c:v>113.6</c:v>
                </c:pt>
                <c:pt idx="8">
                  <c:v>113.8</c:v>
                </c:pt>
                <c:pt idx="9">
                  <c:v>110.4</c:v>
                </c:pt>
                <c:pt idx="10">
                  <c:v>108</c:v>
                </c:pt>
                <c:pt idx="11">
                  <c:v>109.4</c:v>
                </c:pt>
                <c:pt idx="12">
                  <c:v>114.2</c:v>
                </c:pt>
                <c:pt idx="13">
                  <c:v>115</c:v>
                </c:pt>
                <c:pt idx="14">
                  <c:v>115.4</c:v>
                </c:pt>
                <c:pt idx="15">
                  <c:v>116</c:v>
                </c:pt>
                <c:pt idx="16">
                  <c:v>115.2</c:v>
                </c:pt>
                <c:pt idx="17">
                  <c:v>115.2</c:v>
                </c:pt>
                <c:pt idx="18">
                  <c:v>117</c:v>
                </c:pt>
                <c:pt idx="19">
                  <c:v>117.8</c:v>
                </c:pt>
                <c:pt idx="20">
                  <c:v>119.4</c:v>
                </c:pt>
                <c:pt idx="21">
                  <c:v>120.4</c:v>
                </c:pt>
                <c:pt idx="22">
                  <c:v>116</c:v>
                </c:pt>
                <c:pt idx="23">
                  <c:v>112</c:v>
                </c:pt>
                <c:pt idx="24">
                  <c:v>111.4</c:v>
                </c:pt>
                <c:pt idx="25">
                  <c:v>113.4</c:v>
                </c:pt>
                <c:pt idx="26">
                  <c:v>111.2</c:v>
                </c:pt>
                <c:pt idx="27">
                  <c:v>111.2</c:v>
                </c:pt>
                <c:pt idx="28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2-4935-A2C7-F12BF5D52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59680"/>
        <c:axId val="1647968832"/>
      </c:lineChart>
      <c:catAx>
        <c:axId val="1647959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68832"/>
        <c:crosses val="autoZero"/>
        <c:auto val="1"/>
        <c:lblAlgn val="ctr"/>
        <c:lblOffset val="100"/>
        <c:noMultiLvlLbl val="0"/>
      </c:catAx>
      <c:valAx>
        <c:axId val="164796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95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Correlation</a:t>
            </a:r>
            <a:r>
              <a:rPr lang="hu-HU" baseline="0"/>
              <a:t> Distances on Price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'penalties (4_2)'!$Q$44:$Q$68</c:f>
              <c:numCache>
                <c:formatCode>General</c:formatCode>
                <c:ptCount val="25"/>
                <c:pt idx="0">
                  <c:v>-0.85100989696224649</c:v>
                </c:pt>
                <c:pt idx="1">
                  <c:v>-0.89551083475992233</c:v>
                </c:pt>
                <c:pt idx="2">
                  <c:v>-0.90321064745950053</c:v>
                </c:pt>
                <c:pt idx="3">
                  <c:v>4.9386479832478423E-2</c:v>
                </c:pt>
                <c:pt idx="4">
                  <c:v>0.75168936427822619</c:v>
                </c:pt>
                <c:pt idx="5">
                  <c:v>0.22629428592141645</c:v>
                </c:pt>
                <c:pt idx="6">
                  <c:v>-0.60255689462158291</c:v>
                </c:pt>
                <c:pt idx="7">
                  <c:v>-0.87210163127965012</c:v>
                </c:pt>
                <c:pt idx="8">
                  <c:v>-1.1571718104160193E-2</c:v>
                </c:pt>
                <c:pt idx="9">
                  <c:v>0.79674122139864378</c:v>
                </c:pt>
                <c:pt idx="10">
                  <c:v>0.93739864316960508</c:v>
                </c:pt>
                <c:pt idx="11">
                  <c:v>0.85811633032103296</c:v>
                </c:pt>
                <c:pt idx="12">
                  <c:v>0.72505236678424823</c:v>
                </c:pt>
                <c:pt idx="13">
                  <c:v>8.2199493652679895E-2</c:v>
                </c:pt>
                <c:pt idx="14">
                  <c:v>0.49487165930539284</c:v>
                </c:pt>
                <c:pt idx="15">
                  <c:v>0.74655170587259712</c:v>
                </c:pt>
                <c:pt idx="16">
                  <c:v>0.97045392570580491</c:v>
                </c:pt>
                <c:pt idx="17">
                  <c:v>0.99371215047125894</c:v>
                </c:pt>
                <c:pt idx="18">
                  <c:v>5.3266561817133282E-2</c:v>
                </c:pt>
                <c:pt idx="19">
                  <c:v>-0.71600880651696075</c:v>
                </c:pt>
                <c:pt idx="20">
                  <c:v>-0.80099507870762132</c:v>
                </c:pt>
                <c:pt idx="21">
                  <c:v>-0.44613495944662124</c:v>
                </c:pt>
                <c:pt idx="22">
                  <c:v>0.37952947443145402</c:v>
                </c:pt>
                <c:pt idx="23">
                  <c:v>0.91457585543996589</c:v>
                </c:pt>
                <c:pt idx="24">
                  <c:v>-0.19717355658702446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6-4EAA-B168-D3E7F0A52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773024"/>
        <c:axId val="252774272"/>
      </c:lineChart>
      <c:catAx>
        <c:axId val="252773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4272"/>
        <c:crosses val="autoZero"/>
        <c:auto val="1"/>
        <c:lblAlgn val="ctr"/>
        <c:lblOffset val="100"/>
        <c:noMultiLvlLbl val="0"/>
      </c:catAx>
      <c:valAx>
        <c:axId val="2527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'penalties (4_2)'!$N$3</c:f>
              <c:strCache>
                <c:ptCount val="1"/>
                <c:pt idx="0">
                  <c:v>std_dev_estimations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'penalties (4_2)'!$M$4:$M$32</c:f>
              <c:numCache>
                <c:formatCode>m/d/yyyy</c:formatCode>
                <c:ptCount val="29"/>
                <c:pt idx="0">
                  <c:v>44880</c:v>
                </c:pt>
                <c:pt idx="1">
                  <c:v>44881</c:v>
                </c:pt>
                <c:pt idx="2">
                  <c:v>44882</c:v>
                </c:pt>
                <c:pt idx="3">
                  <c:v>44883</c:v>
                </c:pt>
                <c:pt idx="4">
                  <c:v>44886</c:v>
                </c:pt>
                <c:pt idx="5">
                  <c:v>44887</c:v>
                </c:pt>
                <c:pt idx="6">
                  <c:v>44888</c:v>
                </c:pt>
                <c:pt idx="7">
                  <c:v>44889</c:v>
                </c:pt>
                <c:pt idx="8">
                  <c:v>44890</c:v>
                </c:pt>
                <c:pt idx="9">
                  <c:v>44893</c:v>
                </c:pt>
                <c:pt idx="10">
                  <c:v>44894</c:v>
                </c:pt>
                <c:pt idx="11">
                  <c:v>44895</c:v>
                </c:pt>
                <c:pt idx="12">
                  <c:v>44896</c:v>
                </c:pt>
                <c:pt idx="13">
                  <c:v>44897</c:v>
                </c:pt>
                <c:pt idx="14">
                  <c:v>44900</c:v>
                </c:pt>
                <c:pt idx="15">
                  <c:v>44901</c:v>
                </c:pt>
                <c:pt idx="16">
                  <c:v>44902</c:v>
                </c:pt>
                <c:pt idx="17">
                  <c:v>44903</c:v>
                </c:pt>
                <c:pt idx="18">
                  <c:v>44904</c:v>
                </c:pt>
                <c:pt idx="19">
                  <c:v>44907</c:v>
                </c:pt>
                <c:pt idx="20">
                  <c:v>44908</c:v>
                </c:pt>
                <c:pt idx="21">
                  <c:v>44909</c:v>
                </c:pt>
                <c:pt idx="22">
                  <c:v>44910</c:v>
                </c:pt>
                <c:pt idx="23">
                  <c:v>44914</c:v>
                </c:pt>
                <c:pt idx="24">
                  <c:v>44915</c:v>
                </c:pt>
                <c:pt idx="25">
                  <c:v>44916</c:v>
                </c:pt>
                <c:pt idx="26">
                  <c:v>44917</c:v>
                </c:pt>
                <c:pt idx="27">
                  <c:v>44918</c:v>
                </c:pt>
                <c:pt idx="28">
                  <c:v>44922</c:v>
                </c:pt>
              </c:numCache>
            </c:numRef>
          </c:cat>
          <c:val>
            <c:numRef>
              <c:f>'penalties (4_2)'!$N$4:$N$32</c:f>
              <c:numCache>
                <c:formatCode>General</c:formatCode>
                <c:ptCount val="29"/>
                <c:pt idx="0">
                  <c:v>4.4988887516807976</c:v>
                </c:pt>
                <c:pt idx="1">
                  <c:v>2.3115651263447741</c:v>
                </c:pt>
                <c:pt idx="2">
                  <c:v>1.4651507317223946</c:v>
                </c:pt>
                <c:pt idx="3">
                  <c:v>1.9209372712298527</c:v>
                </c:pt>
                <c:pt idx="4">
                  <c:v>1.5609825965290747</c:v>
                </c:pt>
                <c:pt idx="5">
                  <c:v>0.92915732431775255</c:v>
                </c:pt>
                <c:pt idx="6">
                  <c:v>1.5534906930308068</c:v>
                </c:pt>
                <c:pt idx="7">
                  <c:v>1.8511257835886401</c:v>
                </c:pt>
                <c:pt idx="8">
                  <c:v>0.88694231304333682</c:v>
                </c:pt>
                <c:pt idx="9">
                  <c:v>1.9209372712298574</c:v>
                </c:pt>
                <c:pt idx="10">
                  <c:v>1.799073835801819</c:v>
                </c:pt>
                <c:pt idx="11">
                  <c:v>1.4548768561863497</c:v>
                </c:pt>
                <c:pt idx="12">
                  <c:v>1.4821156050277138</c:v>
                </c:pt>
                <c:pt idx="13">
                  <c:v>1.6921386861996073</c:v>
                </c:pt>
                <c:pt idx="14">
                  <c:v>1.1430952132988152</c:v>
                </c:pt>
                <c:pt idx="15">
                  <c:v>0.73936910042729342</c:v>
                </c:pt>
                <c:pt idx="16">
                  <c:v>1.1999999999999957</c:v>
                </c:pt>
                <c:pt idx="17">
                  <c:v>1.5779733838059526</c:v>
                </c:pt>
                <c:pt idx="18">
                  <c:v>1.2489995996796792</c:v>
                </c:pt>
                <c:pt idx="19">
                  <c:v>1.1999999999999957</c:v>
                </c:pt>
                <c:pt idx="20">
                  <c:v>2.3494680248941489</c:v>
                </c:pt>
                <c:pt idx="21">
                  <c:v>1.2897028081435404</c:v>
                </c:pt>
                <c:pt idx="22">
                  <c:v>2.467792535850609</c:v>
                </c:pt>
                <c:pt idx="23">
                  <c:v>2.3094010767585029</c:v>
                </c:pt>
                <c:pt idx="24">
                  <c:v>9.1112637619348549E-12</c:v>
                </c:pt>
                <c:pt idx="25">
                  <c:v>1.196108251041835</c:v>
                </c:pt>
                <c:pt idx="26">
                  <c:v>2.3437362019611965</c:v>
                </c:pt>
                <c:pt idx="27">
                  <c:v>1.2894617875415071</c:v>
                </c:pt>
                <c:pt idx="28">
                  <c:v>2.4822409507689316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0B-46C2-835A-DCCB6AE412B6}"/>
            </c:ext>
          </c:extLst>
        </c:ser>
        <c:ser>
          <c:idx val="1"/>
          <c:order val="1"/>
          <c:tx>
            <c:strRef>
              <c:f>'penalties (4_2)'!$O$3</c:f>
              <c:strCache>
                <c:ptCount val="1"/>
                <c:pt idx="0">
                  <c:v>std_dev_facts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'penalties (4_2)'!$M$4:$M$32</c:f>
              <c:numCache>
                <c:formatCode>m/d/yyyy</c:formatCode>
                <c:ptCount val="29"/>
                <c:pt idx="0">
                  <c:v>44880</c:v>
                </c:pt>
                <c:pt idx="1">
                  <c:v>44881</c:v>
                </c:pt>
                <c:pt idx="2">
                  <c:v>44882</c:v>
                </c:pt>
                <c:pt idx="3">
                  <c:v>44883</c:v>
                </c:pt>
                <c:pt idx="4">
                  <c:v>44886</c:v>
                </c:pt>
                <c:pt idx="5">
                  <c:v>44887</c:v>
                </c:pt>
                <c:pt idx="6">
                  <c:v>44888</c:v>
                </c:pt>
                <c:pt idx="7">
                  <c:v>44889</c:v>
                </c:pt>
                <c:pt idx="8">
                  <c:v>44890</c:v>
                </c:pt>
                <c:pt idx="9">
                  <c:v>44893</c:v>
                </c:pt>
                <c:pt idx="10">
                  <c:v>44894</c:v>
                </c:pt>
                <c:pt idx="11">
                  <c:v>44895</c:v>
                </c:pt>
                <c:pt idx="12">
                  <c:v>44896</c:v>
                </c:pt>
                <c:pt idx="13">
                  <c:v>44897</c:v>
                </c:pt>
                <c:pt idx="14">
                  <c:v>44900</c:v>
                </c:pt>
                <c:pt idx="15">
                  <c:v>44901</c:v>
                </c:pt>
                <c:pt idx="16">
                  <c:v>44902</c:v>
                </c:pt>
                <c:pt idx="17">
                  <c:v>44903</c:v>
                </c:pt>
                <c:pt idx="18">
                  <c:v>44904</c:v>
                </c:pt>
                <c:pt idx="19">
                  <c:v>44907</c:v>
                </c:pt>
                <c:pt idx="20">
                  <c:v>44908</c:v>
                </c:pt>
                <c:pt idx="21">
                  <c:v>44909</c:v>
                </c:pt>
                <c:pt idx="22">
                  <c:v>44910</c:v>
                </c:pt>
                <c:pt idx="23">
                  <c:v>44914</c:v>
                </c:pt>
                <c:pt idx="24">
                  <c:v>44915</c:v>
                </c:pt>
                <c:pt idx="25">
                  <c:v>44916</c:v>
                </c:pt>
                <c:pt idx="26">
                  <c:v>44917</c:v>
                </c:pt>
                <c:pt idx="27">
                  <c:v>44918</c:v>
                </c:pt>
                <c:pt idx="28">
                  <c:v>44922</c:v>
                </c:pt>
              </c:numCache>
            </c:numRef>
          </c:cat>
          <c:val>
            <c:numRef>
              <c:f>'penalties (4_2)'!$O$4:$O$32</c:f>
              <c:numCache>
                <c:formatCode>General</c:formatCode>
                <c:ptCount val="29"/>
                <c:pt idx="0">
                  <c:v>4.4988887516807976</c:v>
                </c:pt>
                <c:pt idx="1">
                  <c:v>2.3115651263447741</c:v>
                </c:pt>
                <c:pt idx="2">
                  <c:v>1.4651507317223946</c:v>
                </c:pt>
                <c:pt idx="3">
                  <c:v>1.9209372712298527</c:v>
                </c:pt>
                <c:pt idx="4">
                  <c:v>1.5609825965290747</c:v>
                </c:pt>
                <c:pt idx="5">
                  <c:v>0.92915732431775255</c:v>
                </c:pt>
                <c:pt idx="6">
                  <c:v>1.5534906930308068</c:v>
                </c:pt>
                <c:pt idx="7">
                  <c:v>1.8511257835886401</c:v>
                </c:pt>
                <c:pt idx="8">
                  <c:v>0.88694231304333682</c:v>
                </c:pt>
                <c:pt idx="9">
                  <c:v>1.9209372712298574</c:v>
                </c:pt>
                <c:pt idx="10">
                  <c:v>1.799073835801819</c:v>
                </c:pt>
                <c:pt idx="11">
                  <c:v>1.4548768561863497</c:v>
                </c:pt>
                <c:pt idx="12">
                  <c:v>1.4821156050277138</c:v>
                </c:pt>
                <c:pt idx="13">
                  <c:v>1.6921386861996073</c:v>
                </c:pt>
                <c:pt idx="14">
                  <c:v>1.1430952132988152</c:v>
                </c:pt>
                <c:pt idx="15">
                  <c:v>0.73936910042729342</c:v>
                </c:pt>
                <c:pt idx="16">
                  <c:v>1.1999999999999957</c:v>
                </c:pt>
                <c:pt idx="17">
                  <c:v>1.5779733838059526</c:v>
                </c:pt>
                <c:pt idx="18">
                  <c:v>1.2489995996796792</c:v>
                </c:pt>
                <c:pt idx="19">
                  <c:v>1.1999999999999957</c:v>
                </c:pt>
                <c:pt idx="20">
                  <c:v>2.3494680248941489</c:v>
                </c:pt>
                <c:pt idx="21">
                  <c:v>1.2897028081435404</c:v>
                </c:pt>
                <c:pt idx="22">
                  <c:v>2.467792535850609</c:v>
                </c:pt>
                <c:pt idx="23">
                  <c:v>2.3094010767585029</c:v>
                </c:pt>
                <c:pt idx="24">
                  <c:v>1.0198039027185584</c:v>
                </c:pt>
                <c:pt idx="25">
                  <c:v>0.9574271077563381</c:v>
                </c:pt>
                <c:pt idx="26">
                  <c:v>1.8761663039293692</c:v>
                </c:pt>
                <c:pt idx="27">
                  <c:v>0.67330032922414107</c:v>
                </c:pt>
                <c:pt idx="28">
                  <c:v>1.6165807537309504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0B-46C2-835A-DCCB6AE4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5688335"/>
        <c:axId val="1105685423"/>
      </c:lineChart>
      <c:dateAx>
        <c:axId val="110568833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85423"/>
        <c:crosses val="autoZero"/>
        <c:auto val="1"/>
        <c:lblOffset val="100"/>
        <c:baseTimeUnit val="days"/>
      </c:dateAx>
      <c:valAx>
        <c:axId val="110568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8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145415</xdr:colOff>
      <xdr:row>37</xdr:row>
      <xdr:rowOff>174202</xdr:rowOff>
    </xdr:from>
    <xdr:to>
      <xdr:col>10</xdr:col>
      <xdr:colOff>806450</xdr:colOff>
      <xdr:row>52</xdr:row>
      <xdr:rowOff>174202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54AF3CD-DAE2-4148-9179-38333AF21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137160</xdr:colOff>
      <xdr:row>53</xdr:row>
      <xdr:rowOff>60960</xdr:rowOff>
    </xdr:from>
    <xdr:to>
      <xdr:col>10</xdr:col>
      <xdr:colOff>777240</xdr:colOff>
      <xdr:row>68</xdr:row>
      <xdr:rowOff>60960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50E2436-0152-48FF-B9B8-D7277CEE2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1105647</xdr:colOff>
      <xdr:row>37</xdr:row>
      <xdr:rowOff>137460</xdr:rowOff>
    </xdr:from>
    <xdr:to>
      <xdr:col>14</xdr:col>
      <xdr:colOff>971176</xdr:colOff>
      <xdr:row>53</xdr:row>
      <xdr:rowOff>11954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1476B8C-6794-2807-3746-212154F67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0.80292</cdr:x>
      <cdr:y>0.18094</cdr:y>
    </cdr:from>
    <cdr:to>
      <cdr:x>0.80706</cdr:x>
      <cdr:y>0.89483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4C3511E-0AC6-CD96-68A8-DBE69E8B1DE2}"/>
            </a:ext>
          </a:extLst>
        </cdr:cNvPr>
        <cdr:cNvCxnSpPr/>
      </cdr:nvCxnSpPr>
      <cdr:spPr>
        <a:xfrm xmlns:a="http://schemas.openxmlformats.org/drawingml/2006/main">
          <a:off x="4434205" y="496358"/>
          <a:ext cx="22860" cy="19583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145415</xdr:colOff>
      <xdr:row>37</xdr:row>
      <xdr:rowOff>174202</xdr:rowOff>
    </xdr:from>
    <xdr:to>
      <xdr:col>10</xdr:col>
      <xdr:colOff>806450</xdr:colOff>
      <xdr:row>52</xdr:row>
      <xdr:rowOff>174202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E7B1969-3C19-48C1-AC6E-1A6D46EF5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137160</xdr:colOff>
      <xdr:row>53</xdr:row>
      <xdr:rowOff>60960</xdr:rowOff>
    </xdr:from>
    <xdr:to>
      <xdr:col>10</xdr:col>
      <xdr:colOff>777240</xdr:colOff>
      <xdr:row>68</xdr:row>
      <xdr:rowOff>60960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A36E6D9-7C8E-41F4-981F-8D15E691F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1105647</xdr:colOff>
      <xdr:row>37</xdr:row>
      <xdr:rowOff>137460</xdr:rowOff>
    </xdr:from>
    <xdr:to>
      <xdr:col>14</xdr:col>
      <xdr:colOff>971176</xdr:colOff>
      <xdr:row>53</xdr:row>
      <xdr:rowOff>11954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FE03671-A7AF-43DB-9DDE-EB8A02AD9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0.80292</cdr:x>
      <cdr:y>0.18094</cdr:y>
    </cdr:from>
    <cdr:to>
      <cdr:x>0.80706</cdr:x>
      <cdr:y>0.89483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4C3511E-0AC6-CD96-68A8-DBE69E8B1DE2}"/>
            </a:ext>
          </a:extLst>
        </cdr:cNvPr>
        <cdr:cNvCxnSpPr/>
      </cdr:nvCxnSpPr>
      <cdr:spPr>
        <a:xfrm xmlns:a="http://schemas.openxmlformats.org/drawingml/2006/main">
          <a:off x="4434205" y="496358"/>
          <a:ext cx="22860" cy="19583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145415</xdr:colOff>
      <xdr:row>37</xdr:row>
      <xdr:rowOff>174202</xdr:rowOff>
    </xdr:from>
    <xdr:to>
      <xdr:col>10</xdr:col>
      <xdr:colOff>806450</xdr:colOff>
      <xdr:row>52</xdr:row>
      <xdr:rowOff>174202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97EA2AD-F17C-43C9-9DD0-8928EEC96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137160</xdr:colOff>
      <xdr:row>53</xdr:row>
      <xdr:rowOff>60960</xdr:rowOff>
    </xdr:from>
    <xdr:to>
      <xdr:col>10</xdr:col>
      <xdr:colOff>777240</xdr:colOff>
      <xdr:row>68</xdr:row>
      <xdr:rowOff>60960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8210C37-0930-444E-A2BE-49FBC22F1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1105647</xdr:colOff>
      <xdr:row>37</xdr:row>
      <xdr:rowOff>137460</xdr:rowOff>
    </xdr:from>
    <xdr:to>
      <xdr:col>14</xdr:col>
      <xdr:colOff>971176</xdr:colOff>
      <xdr:row>53</xdr:row>
      <xdr:rowOff>11954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E740590-3685-471F-AD08-8E450AC5A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0.80292</cdr:x>
      <cdr:y>0.18094</cdr:y>
    </cdr:from>
    <cdr:to>
      <cdr:x>0.80706</cdr:x>
      <cdr:y>0.89483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4C3511E-0AC6-CD96-68A8-DBE69E8B1DE2}"/>
            </a:ext>
          </a:extLst>
        </cdr:cNvPr>
        <cdr:cNvCxnSpPr/>
      </cdr:nvCxnSpPr>
      <cdr:spPr>
        <a:xfrm xmlns:a="http://schemas.openxmlformats.org/drawingml/2006/main">
          <a:off x="4434205" y="496358"/>
          <a:ext cx="22860" cy="19583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145415</xdr:colOff>
      <xdr:row>37</xdr:row>
      <xdr:rowOff>174202</xdr:rowOff>
    </xdr:from>
    <xdr:to>
      <xdr:col>10</xdr:col>
      <xdr:colOff>806450</xdr:colOff>
      <xdr:row>52</xdr:row>
      <xdr:rowOff>174202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942D005-1C7E-49BA-AAA9-7DC19F180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137160</xdr:colOff>
      <xdr:row>53</xdr:row>
      <xdr:rowOff>60960</xdr:rowOff>
    </xdr:from>
    <xdr:to>
      <xdr:col>10</xdr:col>
      <xdr:colOff>777240</xdr:colOff>
      <xdr:row>68</xdr:row>
      <xdr:rowOff>60960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1ACDBA6-D40E-447A-B846-D6E880765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1105647</xdr:colOff>
      <xdr:row>37</xdr:row>
      <xdr:rowOff>137460</xdr:rowOff>
    </xdr:from>
    <xdr:to>
      <xdr:col>14</xdr:col>
      <xdr:colOff>971176</xdr:colOff>
      <xdr:row>53</xdr:row>
      <xdr:rowOff>11954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7B9BF00-6323-40B5-8262-2FCD82562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0.80292</cdr:x>
      <cdr:y>0.18094</cdr:y>
    </cdr:from>
    <cdr:to>
      <cdr:x>0.80706</cdr:x>
      <cdr:y>0.89483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4C3511E-0AC6-CD96-68A8-DBE69E8B1DE2}"/>
            </a:ext>
          </a:extLst>
        </cdr:cNvPr>
        <cdr:cNvCxnSpPr/>
      </cdr:nvCxnSpPr>
      <cdr:spPr>
        <a:xfrm xmlns:a="http://schemas.openxmlformats.org/drawingml/2006/main">
          <a:off x="4434205" y="496358"/>
          <a:ext cx="22860" cy="195834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iau/293/ncm_attribute_relationships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4922-9864-4AF2-B07A-96FAE8D1EC24}">
  <dimension ref="A1:D14"/>
  <sheetViews>
    <sheetView tabSelected="1" workbookViewId="0">
      <selection activeCell="B10" sqref="B10"/>
    </sheetView>
  </sheetViews>
  <sheetFormatPr defaultRowHeight="14.4" x14ac:dyDescent="0.3"/>
  <cols>
    <col min="1" max="1" width="16.21875" bestFit="1" customWidth="1"/>
    <col min="2" max="2" width="101.33203125" bestFit="1" customWidth="1"/>
    <col min="3" max="3" width="55.33203125" bestFit="1" customWidth="1"/>
  </cols>
  <sheetData>
    <row r="1" spans="1:4" x14ac:dyDescent="0.3">
      <c r="A1" s="25" t="s">
        <v>32</v>
      </c>
      <c r="B1" s="25" t="s">
        <v>33</v>
      </c>
    </row>
    <row r="2" spans="1:4" x14ac:dyDescent="0.3">
      <c r="A2" t="s">
        <v>41</v>
      </c>
      <c r="B2" t="s">
        <v>45</v>
      </c>
      <c r="C2" t="str">
        <f>'penalties (4)'!A2</f>
        <v>https://miau.my-x.hu/miau/293/ncm_attribute_relationships.xlsx</v>
      </c>
      <c r="D2" t="str">
        <f>'penalties (4)'!A3</f>
        <v>c.f. sheet("penalties(2)")</v>
      </c>
    </row>
    <row r="3" spans="1:4" x14ac:dyDescent="0.3">
      <c r="A3" t="s">
        <v>42</v>
      </c>
      <c r="B3" t="s">
        <v>46</v>
      </c>
    </row>
    <row r="4" spans="1:4" x14ac:dyDescent="0.3">
      <c r="A4" t="s">
        <v>43</v>
      </c>
      <c r="B4" t="s">
        <v>47</v>
      </c>
    </row>
    <row r="5" spans="1:4" x14ac:dyDescent="0.3">
      <c r="A5" t="s">
        <v>44</v>
      </c>
      <c r="B5" t="str">
        <f>'penalties (5_2)'!R35</f>
        <v>&lt;--wrong delta-targets - after finetuning-experiments of penalties!!!</v>
      </c>
    </row>
    <row r="10" spans="1:4" x14ac:dyDescent="0.3">
      <c r="A10" s="25" t="s">
        <v>34</v>
      </c>
      <c r="B10" t="s">
        <v>48</v>
      </c>
    </row>
    <row r="11" spans="1:4" x14ac:dyDescent="0.3">
      <c r="A11" s="25" t="s">
        <v>35</v>
      </c>
      <c r="B11" t="s">
        <v>36</v>
      </c>
    </row>
    <row r="12" spans="1:4" x14ac:dyDescent="0.3">
      <c r="A12" s="25" t="s">
        <v>37</v>
      </c>
      <c r="B12" t="s">
        <v>38</v>
      </c>
    </row>
    <row r="13" spans="1:4" x14ac:dyDescent="0.3">
      <c r="A13" s="25" t="s">
        <v>39</v>
      </c>
      <c r="B13" t="s">
        <v>40</v>
      </c>
    </row>
    <row r="14" spans="1:4" x14ac:dyDescent="0.3">
      <c r="A14" s="25" t="s">
        <v>49</v>
      </c>
      <c r="B14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AB43-FACF-4A67-ABC3-BFA5FE65EB73}">
  <dimension ref="A1:AE68"/>
  <sheetViews>
    <sheetView zoomScale="37" zoomScaleNormal="28" workbookViewId="0">
      <selection activeCell="AD34" sqref="AD34"/>
    </sheetView>
  </sheetViews>
  <sheetFormatPr defaultRowHeight="14.4" x14ac:dyDescent="0.3"/>
  <cols>
    <col min="1" max="1" width="55.88671875" bestFit="1" customWidth="1"/>
    <col min="5" max="5" width="12" bestFit="1" customWidth="1"/>
    <col min="6" max="7" width="16.33203125" bestFit="1" customWidth="1"/>
    <col min="8" max="9" width="15.21875" bestFit="1" customWidth="1"/>
    <col min="10" max="10" width="15.21875" customWidth="1"/>
    <col min="11" max="11" width="15.21875" bestFit="1" customWidth="1"/>
    <col min="12" max="12" width="22.77734375" bestFit="1" customWidth="1"/>
    <col min="13" max="15" width="22.77734375" customWidth="1"/>
    <col min="16" max="16" width="14" bestFit="1" customWidth="1"/>
    <col min="17" max="20" width="15.5546875" bestFit="1" customWidth="1"/>
    <col min="21" max="21" width="7.6640625" bestFit="1" customWidth="1"/>
    <col min="22" max="22" width="7.21875" bestFit="1" customWidth="1"/>
    <col min="24" max="24" width="12" bestFit="1" customWidth="1"/>
    <col min="25" max="25" width="5.6640625" bestFit="1" customWidth="1"/>
    <col min="26" max="26" width="6.109375" bestFit="1" customWidth="1"/>
    <col min="27" max="28" width="5.6640625" bestFit="1" customWidth="1"/>
    <col min="29" max="29" width="18.33203125" bestFit="1" customWidth="1"/>
    <col min="30" max="30" width="7.21875" bestFit="1" customWidth="1"/>
  </cols>
  <sheetData>
    <row r="1" spans="1:29" x14ac:dyDescent="0.3">
      <c r="A1" t="s">
        <v>17</v>
      </c>
    </row>
    <row r="2" spans="1:29" x14ac:dyDescent="0.3">
      <c r="A2" s="24" t="s">
        <v>16</v>
      </c>
      <c r="Q2" t="s">
        <v>0</v>
      </c>
      <c r="X2" t="s">
        <v>1</v>
      </c>
    </row>
    <row r="3" spans="1:29" x14ac:dyDescent="0.3">
      <c r="A3" t="s">
        <v>31</v>
      </c>
      <c r="C3" t="s">
        <v>18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tr">
        <f>N3</f>
        <v>std_dev_estimations</v>
      </c>
      <c r="K3" t="s">
        <v>7</v>
      </c>
      <c r="N3" t="s">
        <v>20</v>
      </c>
      <c r="O3" t="s">
        <v>19</v>
      </c>
      <c r="Q3" t="str">
        <f>E3</f>
        <v>date</v>
      </c>
      <c r="R3" t="str">
        <f>F3</f>
        <v>price</v>
      </c>
      <c r="S3" t="str">
        <f>G3</f>
        <v>open</v>
      </c>
      <c r="T3" t="str">
        <f>H3</f>
        <v>high</v>
      </c>
      <c r="U3" t="str">
        <f>I3</f>
        <v>low</v>
      </c>
      <c r="V3" t="str">
        <f>K3</f>
        <v>time ID</v>
      </c>
      <c r="X3" t="str">
        <f>Q3</f>
        <v>date</v>
      </c>
      <c r="Y3" t="str">
        <f t="shared" ref="Y3:AC3" si="0">R3</f>
        <v>price</v>
      </c>
      <c r="Z3" t="str">
        <f t="shared" si="0"/>
        <v>open</v>
      </c>
      <c r="AA3" t="str">
        <f t="shared" si="0"/>
        <v>high</v>
      </c>
      <c r="AB3" t="str">
        <f t="shared" si="0"/>
        <v>low</v>
      </c>
      <c r="AC3" t="str">
        <f t="shared" si="0"/>
        <v>time ID</v>
      </c>
    </row>
    <row r="4" spans="1:29" x14ac:dyDescent="0.3">
      <c r="E4" s="1">
        <v>44880</v>
      </c>
      <c r="F4" s="2">
        <v>116</v>
      </c>
      <c r="G4" s="2">
        <v>109.8</v>
      </c>
      <c r="H4" s="2">
        <v>118.4</v>
      </c>
      <c r="I4" s="2">
        <v>109.4</v>
      </c>
      <c r="J4">
        <f t="shared" ref="J4:J27" si="1">N4</f>
        <v>4.4988887516807976</v>
      </c>
      <c r="K4">
        <v>1</v>
      </c>
      <c r="M4" s="1">
        <v>44880</v>
      </c>
      <c r="N4">
        <f t="shared" ref="N4:N32" si="2">STDEV(F4:I4)</f>
        <v>4.4988887516807976</v>
      </c>
      <c r="O4">
        <f>STDEV(R4:U4)</f>
        <v>4.4988887516807976</v>
      </c>
      <c r="R4">
        <f t="shared" ref="R4:R27" si="3">F4</f>
        <v>116</v>
      </c>
      <c r="S4">
        <f t="shared" ref="S4:S27" si="4">G4</f>
        <v>109.8</v>
      </c>
      <c r="T4">
        <f t="shared" ref="T4:T27" si="5">H4</f>
        <v>118.4</v>
      </c>
      <c r="U4">
        <f t="shared" ref="U4:U27" si="6">I4</f>
        <v>109.4</v>
      </c>
    </row>
    <row r="5" spans="1:29" x14ac:dyDescent="0.3">
      <c r="E5" s="1">
        <v>44881</v>
      </c>
      <c r="F5" s="3">
        <v>114.6</v>
      </c>
      <c r="G5" s="3">
        <v>116.2</v>
      </c>
      <c r="H5" s="3">
        <v>116.4</v>
      </c>
      <c r="I5" s="3">
        <v>111.4</v>
      </c>
      <c r="J5">
        <f t="shared" si="1"/>
        <v>2.3115651263447741</v>
      </c>
      <c r="K5">
        <v>2</v>
      </c>
      <c r="M5" s="1">
        <v>44881</v>
      </c>
      <c r="N5">
        <f t="shared" si="2"/>
        <v>2.3115651263447741</v>
      </c>
      <c r="O5">
        <f t="shared" ref="O5:O32" si="7">STDEV(R5:U5)</f>
        <v>2.3115651263447741</v>
      </c>
      <c r="R5">
        <f t="shared" si="3"/>
        <v>114.6</v>
      </c>
      <c r="S5">
        <f t="shared" si="4"/>
        <v>116.2</v>
      </c>
      <c r="T5">
        <f t="shared" si="5"/>
        <v>116.4</v>
      </c>
      <c r="U5">
        <f t="shared" si="6"/>
        <v>111.4</v>
      </c>
    </row>
    <row r="6" spans="1:29" x14ac:dyDescent="0.3">
      <c r="E6" s="1">
        <v>44882</v>
      </c>
      <c r="F6" s="4">
        <v>116</v>
      </c>
      <c r="G6" s="4">
        <v>115.2</v>
      </c>
      <c r="H6" s="4">
        <v>116.2</v>
      </c>
      <c r="I6" s="4">
        <v>113</v>
      </c>
      <c r="J6">
        <f t="shared" si="1"/>
        <v>1.4651507317223946</v>
      </c>
      <c r="K6">
        <v>3</v>
      </c>
      <c r="M6" s="1">
        <v>44882</v>
      </c>
      <c r="N6">
        <f t="shared" si="2"/>
        <v>1.4651507317223946</v>
      </c>
      <c r="O6">
        <f t="shared" si="7"/>
        <v>1.4651507317223946</v>
      </c>
      <c r="R6">
        <f t="shared" si="3"/>
        <v>116</v>
      </c>
      <c r="S6">
        <f t="shared" si="4"/>
        <v>115.2</v>
      </c>
      <c r="T6">
        <f t="shared" si="5"/>
        <v>116.2</v>
      </c>
      <c r="U6">
        <f t="shared" si="6"/>
        <v>113</v>
      </c>
    </row>
    <row r="7" spans="1:29" x14ac:dyDescent="0.3">
      <c r="E7" s="1">
        <v>44883</v>
      </c>
      <c r="F7" s="3">
        <v>113</v>
      </c>
      <c r="G7" s="3">
        <v>116</v>
      </c>
      <c r="H7" s="3">
        <v>116</v>
      </c>
      <c r="I7" s="3">
        <v>112.4</v>
      </c>
      <c r="J7">
        <f t="shared" si="1"/>
        <v>1.9209372712298527</v>
      </c>
      <c r="K7">
        <v>4</v>
      </c>
      <c r="M7" s="1">
        <v>44883</v>
      </c>
      <c r="N7">
        <f t="shared" si="2"/>
        <v>1.9209372712298527</v>
      </c>
      <c r="O7">
        <f t="shared" si="7"/>
        <v>1.9209372712298527</v>
      </c>
      <c r="R7">
        <f t="shared" si="3"/>
        <v>113</v>
      </c>
      <c r="S7">
        <f t="shared" si="4"/>
        <v>116</v>
      </c>
      <c r="T7">
        <f t="shared" si="5"/>
        <v>116</v>
      </c>
      <c r="U7">
        <f t="shared" si="6"/>
        <v>112.4</v>
      </c>
    </row>
    <row r="8" spans="1:29" x14ac:dyDescent="0.3">
      <c r="E8" s="1">
        <v>44886</v>
      </c>
      <c r="F8" s="4">
        <v>111.8</v>
      </c>
      <c r="G8" s="4">
        <v>112.6</v>
      </c>
      <c r="H8" s="4">
        <v>112.8</v>
      </c>
      <c r="I8" s="4">
        <v>109.4</v>
      </c>
      <c r="J8">
        <f t="shared" si="1"/>
        <v>1.5609825965290747</v>
      </c>
      <c r="K8">
        <v>5</v>
      </c>
      <c r="M8" s="1">
        <v>44886</v>
      </c>
      <c r="N8">
        <f t="shared" si="2"/>
        <v>1.5609825965290747</v>
      </c>
      <c r="O8">
        <f t="shared" si="7"/>
        <v>1.5609825965290747</v>
      </c>
      <c r="R8">
        <f t="shared" si="3"/>
        <v>111.8</v>
      </c>
      <c r="S8">
        <f t="shared" si="4"/>
        <v>112.6</v>
      </c>
      <c r="T8">
        <f t="shared" si="5"/>
        <v>112.8</v>
      </c>
      <c r="U8">
        <f t="shared" si="6"/>
        <v>109.4</v>
      </c>
    </row>
    <row r="9" spans="1:29" x14ac:dyDescent="0.3">
      <c r="E9" s="1">
        <v>44887</v>
      </c>
      <c r="F9" s="3">
        <v>110.6</v>
      </c>
      <c r="G9" s="3">
        <v>111</v>
      </c>
      <c r="H9" s="3">
        <v>111.6</v>
      </c>
      <c r="I9" s="3">
        <v>109.4</v>
      </c>
      <c r="J9">
        <f t="shared" si="1"/>
        <v>0.92915732431775255</v>
      </c>
      <c r="K9">
        <v>6</v>
      </c>
      <c r="M9" s="1">
        <v>44887</v>
      </c>
      <c r="N9">
        <f t="shared" si="2"/>
        <v>0.92915732431775255</v>
      </c>
      <c r="O9">
        <f t="shared" si="7"/>
        <v>0.92915732431775255</v>
      </c>
      <c r="R9">
        <f t="shared" si="3"/>
        <v>110.6</v>
      </c>
      <c r="S9">
        <f t="shared" si="4"/>
        <v>111</v>
      </c>
      <c r="T9">
        <f t="shared" si="5"/>
        <v>111.6</v>
      </c>
      <c r="U9">
        <f t="shared" si="6"/>
        <v>109.4</v>
      </c>
    </row>
    <row r="10" spans="1:29" x14ac:dyDescent="0.3">
      <c r="E10" s="1">
        <v>44888</v>
      </c>
      <c r="F10" s="4">
        <v>111</v>
      </c>
      <c r="G10" s="4">
        <v>110.8</v>
      </c>
      <c r="H10" s="4">
        <v>111.4</v>
      </c>
      <c r="I10" s="4">
        <v>108</v>
      </c>
      <c r="J10">
        <f t="shared" si="1"/>
        <v>1.5534906930308068</v>
      </c>
      <c r="K10">
        <v>7</v>
      </c>
      <c r="M10" s="1">
        <v>44888</v>
      </c>
      <c r="N10">
        <f t="shared" si="2"/>
        <v>1.5534906930308068</v>
      </c>
      <c r="O10">
        <f t="shared" si="7"/>
        <v>1.5534906930308068</v>
      </c>
      <c r="R10">
        <f t="shared" si="3"/>
        <v>111</v>
      </c>
      <c r="S10">
        <f t="shared" si="4"/>
        <v>110.8</v>
      </c>
      <c r="T10">
        <f t="shared" si="5"/>
        <v>111.4</v>
      </c>
      <c r="U10">
        <f t="shared" si="6"/>
        <v>108</v>
      </c>
    </row>
    <row r="11" spans="1:29" x14ac:dyDescent="0.3">
      <c r="E11" s="1">
        <v>44889</v>
      </c>
      <c r="F11" s="3">
        <v>113.6</v>
      </c>
      <c r="G11" s="3">
        <v>111.4</v>
      </c>
      <c r="H11" s="3">
        <v>115.2</v>
      </c>
      <c r="I11" s="3">
        <v>111.4</v>
      </c>
      <c r="J11">
        <f t="shared" si="1"/>
        <v>1.8511257835886401</v>
      </c>
      <c r="K11">
        <v>8</v>
      </c>
      <c r="M11" s="1">
        <v>44889</v>
      </c>
      <c r="N11">
        <f t="shared" si="2"/>
        <v>1.8511257835886401</v>
      </c>
      <c r="O11">
        <f t="shared" si="7"/>
        <v>1.8511257835886401</v>
      </c>
      <c r="R11">
        <f t="shared" si="3"/>
        <v>113.6</v>
      </c>
      <c r="S11">
        <f t="shared" si="4"/>
        <v>111.4</v>
      </c>
      <c r="T11">
        <f t="shared" si="5"/>
        <v>115.2</v>
      </c>
      <c r="U11">
        <f t="shared" si="6"/>
        <v>111.4</v>
      </c>
    </row>
    <row r="12" spans="1:29" x14ac:dyDescent="0.3">
      <c r="E12" s="1">
        <v>44890</v>
      </c>
      <c r="F12" s="4">
        <v>113.8</v>
      </c>
      <c r="G12" s="4">
        <v>113.8</v>
      </c>
      <c r="H12" s="4">
        <v>114.2</v>
      </c>
      <c r="I12" s="4">
        <v>112.2</v>
      </c>
      <c r="J12">
        <f t="shared" si="1"/>
        <v>0.88694231304333682</v>
      </c>
      <c r="K12">
        <v>9</v>
      </c>
      <c r="M12" s="1">
        <v>44890</v>
      </c>
      <c r="N12">
        <f t="shared" si="2"/>
        <v>0.88694231304333682</v>
      </c>
      <c r="O12">
        <f t="shared" si="7"/>
        <v>0.88694231304333682</v>
      </c>
      <c r="R12">
        <f t="shared" si="3"/>
        <v>113.8</v>
      </c>
      <c r="S12">
        <f t="shared" si="4"/>
        <v>113.8</v>
      </c>
      <c r="T12">
        <f t="shared" si="5"/>
        <v>114.2</v>
      </c>
      <c r="U12">
        <f t="shared" si="6"/>
        <v>112.2</v>
      </c>
    </row>
    <row r="13" spans="1:29" x14ac:dyDescent="0.3">
      <c r="E13" s="1">
        <v>44893</v>
      </c>
      <c r="F13" s="3">
        <v>110.4</v>
      </c>
      <c r="G13" s="3">
        <v>113.4</v>
      </c>
      <c r="H13" s="3">
        <v>113.4</v>
      </c>
      <c r="I13" s="3">
        <v>109.8</v>
      </c>
      <c r="J13">
        <f t="shared" si="1"/>
        <v>1.9209372712298574</v>
      </c>
      <c r="K13">
        <v>10</v>
      </c>
      <c r="M13" s="1">
        <v>44893</v>
      </c>
      <c r="N13">
        <f t="shared" si="2"/>
        <v>1.9209372712298574</v>
      </c>
      <c r="O13">
        <f t="shared" si="7"/>
        <v>1.9209372712298574</v>
      </c>
      <c r="R13">
        <f t="shared" si="3"/>
        <v>110.4</v>
      </c>
      <c r="S13">
        <f t="shared" si="4"/>
        <v>113.4</v>
      </c>
      <c r="T13">
        <f t="shared" si="5"/>
        <v>113.4</v>
      </c>
      <c r="U13">
        <f t="shared" si="6"/>
        <v>109.8</v>
      </c>
    </row>
    <row r="14" spans="1:29" x14ac:dyDescent="0.3">
      <c r="E14" s="1">
        <v>44894</v>
      </c>
      <c r="F14" s="4">
        <v>108</v>
      </c>
      <c r="G14" s="4">
        <v>110.8</v>
      </c>
      <c r="H14" s="4">
        <v>111.2</v>
      </c>
      <c r="I14" s="4">
        <v>107.8</v>
      </c>
      <c r="J14">
        <f t="shared" si="1"/>
        <v>1.799073835801819</v>
      </c>
      <c r="K14">
        <v>11</v>
      </c>
      <c r="M14" s="1">
        <v>44894</v>
      </c>
      <c r="N14">
        <f t="shared" si="2"/>
        <v>1.799073835801819</v>
      </c>
      <c r="O14">
        <f t="shared" si="7"/>
        <v>1.799073835801819</v>
      </c>
      <c r="R14">
        <f t="shared" si="3"/>
        <v>108</v>
      </c>
      <c r="S14">
        <f t="shared" si="4"/>
        <v>110.8</v>
      </c>
      <c r="T14">
        <f t="shared" si="5"/>
        <v>111.2</v>
      </c>
      <c r="U14">
        <f t="shared" si="6"/>
        <v>107.8</v>
      </c>
    </row>
    <row r="15" spans="1:29" x14ac:dyDescent="0.3">
      <c r="E15" s="1">
        <v>44895</v>
      </c>
      <c r="F15" s="3">
        <v>109.4</v>
      </c>
      <c r="G15" s="3">
        <v>108.6</v>
      </c>
      <c r="H15" s="3">
        <v>111.2</v>
      </c>
      <c r="I15" s="3">
        <v>107.8</v>
      </c>
      <c r="J15">
        <f t="shared" si="1"/>
        <v>1.4548768561863497</v>
      </c>
      <c r="K15">
        <v>12</v>
      </c>
      <c r="M15" s="1">
        <v>44895</v>
      </c>
      <c r="N15">
        <f t="shared" si="2"/>
        <v>1.4548768561863497</v>
      </c>
      <c r="O15">
        <f t="shared" si="7"/>
        <v>1.4548768561863497</v>
      </c>
      <c r="R15">
        <f t="shared" si="3"/>
        <v>109.4</v>
      </c>
      <c r="S15">
        <f t="shared" si="4"/>
        <v>108.6</v>
      </c>
      <c r="T15">
        <f t="shared" si="5"/>
        <v>111.2</v>
      </c>
      <c r="U15">
        <f t="shared" si="6"/>
        <v>107.8</v>
      </c>
    </row>
    <row r="16" spans="1:29" x14ac:dyDescent="0.3">
      <c r="E16" s="1">
        <v>44896</v>
      </c>
      <c r="F16" s="4">
        <v>114.2</v>
      </c>
      <c r="G16" s="4">
        <v>112.2</v>
      </c>
      <c r="H16" s="4">
        <v>115</v>
      </c>
      <c r="I16" s="4">
        <v>112</v>
      </c>
      <c r="J16">
        <f t="shared" si="1"/>
        <v>1.4821156050277138</v>
      </c>
      <c r="K16">
        <v>13</v>
      </c>
      <c r="M16" s="1">
        <v>44896</v>
      </c>
      <c r="N16">
        <f t="shared" si="2"/>
        <v>1.4821156050277138</v>
      </c>
      <c r="O16">
        <f t="shared" si="7"/>
        <v>1.4821156050277138</v>
      </c>
      <c r="R16">
        <f t="shared" si="3"/>
        <v>114.2</v>
      </c>
      <c r="S16">
        <f t="shared" si="4"/>
        <v>112.2</v>
      </c>
      <c r="T16">
        <f t="shared" si="5"/>
        <v>115</v>
      </c>
      <c r="U16">
        <f t="shared" si="6"/>
        <v>112</v>
      </c>
    </row>
    <row r="17" spans="3:30" x14ac:dyDescent="0.3">
      <c r="E17" s="1">
        <v>44897</v>
      </c>
      <c r="F17" s="3">
        <v>115</v>
      </c>
      <c r="G17" s="3">
        <v>114</v>
      </c>
      <c r="H17" s="3">
        <v>116.8</v>
      </c>
      <c r="I17" s="3">
        <v>112.8</v>
      </c>
      <c r="J17">
        <f t="shared" si="1"/>
        <v>1.6921386861996073</v>
      </c>
      <c r="K17">
        <v>14</v>
      </c>
      <c r="M17" s="1">
        <v>44897</v>
      </c>
      <c r="N17">
        <f t="shared" si="2"/>
        <v>1.6921386861996073</v>
      </c>
      <c r="O17">
        <f t="shared" si="7"/>
        <v>1.6921386861996073</v>
      </c>
      <c r="R17">
        <f t="shared" si="3"/>
        <v>115</v>
      </c>
      <c r="S17">
        <f t="shared" si="4"/>
        <v>114</v>
      </c>
      <c r="T17">
        <f t="shared" si="5"/>
        <v>116.8</v>
      </c>
      <c r="U17">
        <f t="shared" si="6"/>
        <v>112.8</v>
      </c>
    </row>
    <row r="18" spans="3:30" x14ac:dyDescent="0.3">
      <c r="E18" s="1">
        <v>44900</v>
      </c>
      <c r="F18" s="4">
        <v>115.4</v>
      </c>
      <c r="G18" s="4">
        <v>115.4</v>
      </c>
      <c r="H18" s="4">
        <v>116.8</v>
      </c>
      <c r="I18" s="4">
        <v>114</v>
      </c>
      <c r="J18">
        <f t="shared" si="1"/>
        <v>1.1430952132988152</v>
      </c>
      <c r="K18">
        <v>15</v>
      </c>
      <c r="M18" s="1">
        <v>44900</v>
      </c>
      <c r="N18">
        <f t="shared" si="2"/>
        <v>1.1430952132988152</v>
      </c>
      <c r="O18">
        <f t="shared" si="7"/>
        <v>1.1430952132988152</v>
      </c>
      <c r="R18">
        <f t="shared" si="3"/>
        <v>115.4</v>
      </c>
      <c r="S18">
        <f t="shared" si="4"/>
        <v>115.4</v>
      </c>
      <c r="T18">
        <f t="shared" si="5"/>
        <v>116.8</v>
      </c>
      <c r="U18">
        <f t="shared" si="6"/>
        <v>114</v>
      </c>
    </row>
    <row r="19" spans="3:30" x14ac:dyDescent="0.3">
      <c r="E19" s="1">
        <v>44901</v>
      </c>
      <c r="F19" s="3">
        <v>116</v>
      </c>
      <c r="G19" s="3">
        <v>115.8</v>
      </c>
      <c r="H19" s="3">
        <v>116.8</v>
      </c>
      <c r="I19" s="3">
        <v>115</v>
      </c>
      <c r="J19">
        <f t="shared" si="1"/>
        <v>0.73936910042729342</v>
      </c>
      <c r="K19">
        <v>16</v>
      </c>
      <c r="M19" s="1">
        <v>44901</v>
      </c>
      <c r="N19">
        <f t="shared" si="2"/>
        <v>0.73936910042729342</v>
      </c>
      <c r="O19">
        <f t="shared" si="7"/>
        <v>0.73936910042729342</v>
      </c>
      <c r="R19">
        <f t="shared" si="3"/>
        <v>116</v>
      </c>
      <c r="S19">
        <f t="shared" si="4"/>
        <v>115.8</v>
      </c>
      <c r="T19">
        <f t="shared" si="5"/>
        <v>116.8</v>
      </c>
      <c r="U19">
        <f t="shared" si="6"/>
        <v>115</v>
      </c>
    </row>
    <row r="20" spans="3:30" x14ac:dyDescent="0.3">
      <c r="E20" s="1">
        <v>44902</v>
      </c>
      <c r="F20" s="4">
        <v>115.2</v>
      </c>
      <c r="G20" s="4">
        <v>115.2</v>
      </c>
      <c r="H20" s="4">
        <v>117.6</v>
      </c>
      <c r="I20" s="4">
        <v>115.2</v>
      </c>
      <c r="J20">
        <f t="shared" si="1"/>
        <v>1.1999999999999957</v>
      </c>
      <c r="K20">
        <v>17</v>
      </c>
      <c r="M20" s="1">
        <v>44902</v>
      </c>
      <c r="N20">
        <f t="shared" si="2"/>
        <v>1.1999999999999957</v>
      </c>
      <c r="O20">
        <f t="shared" si="7"/>
        <v>1.1999999999999957</v>
      </c>
      <c r="R20">
        <f t="shared" si="3"/>
        <v>115.2</v>
      </c>
      <c r="S20">
        <f t="shared" si="4"/>
        <v>115.2</v>
      </c>
      <c r="T20">
        <f t="shared" si="5"/>
        <v>117.6</v>
      </c>
      <c r="U20">
        <f t="shared" si="6"/>
        <v>115.2</v>
      </c>
    </row>
    <row r="21" spans="3:30" x14ac:dyDescent="0.3">
      <c r="E21" s="1">
        <v>44903</v>
      </c>
      <c r="F21" s="3">
        <v>115.2</v>
      </c>
      <c r="G21" s="3">
        <v>115.8</v>
      </c>
      <c r="H21" s="3">
        <v>116.4</v>
      </c>
      <c r="I21" s="3">
        <v>112.8</v>
      </c>
      <c r="J21">
        <f t="shared" si="1"/>
        <v>1.5779733838059526</v>
      </c>
      <c r="K21">
        <v>18</v>
      </c>
      <c r="M21" s="1">
        <v>44903</v>
      </c>
      <c r="N21">
        <f t="shared" si="2"/>
        <v>1.5779733838059526</v>
      </c>
      <c r="O21">
        <f t="shared" si="7"/>
        <v>1.5779733838059526</v>
      </c>
      <c r="R21">
        <f t="shared" si="3"/>
        <v>115.2</v>
      </c>
      <c r="S21">
        <f t="shared" si="4"/>
        <v>115.8</v>
      </c>
      <c r="T21">
        <f t="shared" si="5"/>
        <v>116.4</v>
      </c>
      <c r="U21">
        <f t="shared" si="6"/>
        <v>112.8</v>
      </c>
    </row>
    <row r="22" spans="3:30" x14ac:dyDescent="0.3">
      <c r="E22" s="1">
        <v>44904</v>
      </c>
      <c r="F22" s="4">
        <v>117</v>
      </c>
      <c r="G22" s="4">
        <v>115.8</v>
      </c>
      <c r="H22" s="4">
        <v>118</v>
      </c>
      <c r="I22" s="4">
        <v>115.2</v>
      </c>
      <c r="J22">
        <f t="shared" si="1"/>
        <v>1.2489995996796792</v>
      </c>
      <c r="K22">
        <v>19</v>
      </c>
      <c r="M22" s="1">
        <v>44904</v>
      </c>
      <c r="N22">
        <f t="shared" si="2"/>
        <v>1.2489995996796792</v>
      </c>
      <c r="O22">
        <f t="shared" si="7"/>
        <v>1.2489995996796792</v>
      </c>
      <c r="R22">
        <f t="shared" si="3"/>
        <v>117</v>
      </c>
      <c r="S22">
        <f t="shared" si="4"/>
        <v>115.8</v>
      </c>
      <c r="T22">
        <f t="shared" si="5"/>
        <v>118</v>
      </c>
      <c r="U22">
        <f t="shared" si="6"/>
        <v>115.2</v>
      </c>
    </row>
    <row r="23" spans="3:30" x14ac:dyDescent="0.3">
      <c r="E23" s="1">
        <v>44907</v>
      </c>
      <c r="F23" s="3">
        <v>117.8</v>
      </c>
      <c r="G23" s="3">
        <v>116.2</v>
      </c>
      <c r="H23" s="3">
        <v>117.8</v>
      </c>
      <c r="I23" s="3">
        <v>115.4</v>
      </c>
      <c r="J23">
        <f t="shared" si="1"/>
        <v>1.1999999999999957</v>
      </c>
      <c r="K23">
        <v>20</v>
      </c>
      <c r="M23" s="1">
        <v>44907</v>
      </c>
      <c r="N23">
        <f t="shared" si="2"/>
        <v>1.1999999999999957</v>
      </c>
      <c r="O23">
        <f t="shared" si="7"/>
        <v>1.1999999999999957</v>
      </c>
      <c r="R23">
        <f t="shared" si="3"/>
        <v>117.8</v>
      </c>
      <c r="S23">
        <f t="shared" si="4"/>
        <v>116.2</v>
      </c>
      <c r="T23">
        <f t="shared" si="5"/>
        <v>117.8</v>
      </c>
      <c r="U23">
        <f t="shared" si="6"/>
        <v>115.4</v>
      </c>
    </row>
    <row r="24" spans="3:30" x14ac:dyDescent="0.3">
      <c r="E24" s="1">
        <v>44908</v>
      </c>
      <c r="F24" s="4">
        <v>119.4</v>
      </c>
      <c r="G24" s="4">
        <v>118</v>
      </c>
      <c r="H24" s="4">
        <v>122.4</v>
      </c>
      <c r="I24" s="4">
        <v>117</v>
      </c>
      <c r="J24">
        <f t="shared" si="1"/>
        <v>2.3494680248941489</v>
      </c>
      <c r="K24">
        <v>21</v>
      </c>
      <c r="M24" s="1">
        <v>44908</v>
      </c>
      <c r="N24">
        <f t="shared" si="2"/>
        <v>2.3494680248941489</v>
      </c>
      <c r="O24">
        <f t="shared" si="7"/>
        <v>2.3494680248941489</v>
      </c>
      <c r="R24">
        <f t="shared" si="3"/>
        <v>119.4</v>
      </c>
      <c r="S24">
        <f t="shared" si="4"/>
        <v>118</v>
      </c>
      <c r="T24">
        <f t="shared" si="5"/>
        <v>122.4</v>
      </c>
      <c r="U24">
        <f t="shared" si="6"/>
        <v>117</v>
      </c>
    </row>
    <row r="25" spans="3:30" x14ac:dyDescent="0.3">
      <c r="E25" s="1">
        <v>44909</v>
      </c>
      <c r="F25" s="3">
        <v>120.4</v>
      </c>
      <c r="G25" s="3">
        <v>119</v>
      </c>
      <c r="H25" s="3">
        <v>120.8</v>
      </c>
      <c r="I25" s="3">
        <v>118</v>
      </c>
      <c r="J25">
        <f t="shared" si="1"/>
        <v>1.2897028081435404</v>
      </c>
      <c r="K25">
        <v>22</v>
      </c>
      <c r="M25" s="1">
        <v>44909</v>
      </c>
      <c r="N25">
        <f t="shared" si="2"/>
        <v>1.2897028081435404</v>
      </c>
      <c r="O25">
        <f t="shared" si="7"/>
        <v>1.2897028081435404</v>
      </c>
      <c r="R25">
        <f t="shared" si="3"/>
        <v>120.4</v>
      </c>
      <c r="S25">
        <f t="shared" si="4"/>
        <v>119</v>
      </c>
      <c r="T25">
        <f t="shared" si="5"/>
        <v>120.8</v>
      </c>
      <c r="U25">
        <f t="shared" si="6"/>
        <v>118</v>
      </c>
    </row>
    <row r="26" spans="3:30" x14ac:dyDescent="0.3">
      <c r="E26" s="1">
        <v>44910</v>
      </c>
      <c r="F26" s="4">
        <v>116</v>
      </c>
      <c r="G26" s="4">
        <v>119</v>
      </c>
      <c r="H26" s="4">
        <v>119.6</v>
      </c>
      <c r="I26" s="4">
        <v>114.4</v>
      </c>
      <c r="J26">
        <f t="shared" si="1"/>
        <v>2.467792535850609</v>
      </c>
      <c r="K26">
        <v>23</v>
      </c>
      <c r="M26" s="1">
        <v>44910</v>
      </c>
      <c r="N26">
        <f t="shared" si="2"/>
        <v>2.467792535850609</v>
      </c>
      <c r="O26">
        <f t="shared" si="7"/>
        <v>2.467792535850609</v>
      </c>
      <c r="R26">
        <f t="shared" si="3"/>
        <v>116</v>
      </c>
      <c r="S26">
        <f t="shared" si="4"/>
        <v>119</v>
      </c>
      <c r="T26">
        <f t="shared" si="5"/>
        <v>119.6</v>
      </c>
      <c r="U26">
        <f t="shared" si="6"/>
        <v>114.4</v>
      </c>
    </row>
    <row r="27" spans="3:30" x14ac:dyDescent="0.3">
      <c r="E27" s="1">
        <v>44914</v>
      </c>
      <c r="F27" s="5">
        <v>112</v>
      </c>
      <c r="G27" s="5">
        <v>116</v>
      </c>
      <c r="H27" s="5">
        <v>116</v>
      </c>
      <c r="I27" s="5">
        <v>112</v>
      </c>
      <c r="J27">
        <f t="shared" si="1"/>
        <v>2.3094010767585029</v>
      </c>
      <c r="K27">
        <v>24</v>
      </c>
      <c r="M27" s="1">
        <v>44914</v>
      </c>
      <c r="N27">
        <f t="shared" si="2"/>
        <v>2.3094010767585029</v>
      </c>
      <c r="O27">
        <f t="shared" si="7"/>
        <v>2.3094010767585029</v>
      </c>
      <c r="R27">
        <f t="shared" si="3"/>
        <v>112</v>
      </c>
      <c r="S27">
        <f t="shared" si="4"/>
        <v>116</v>
      </c>
      <c r="T27">
        <f t="shared" si="5"/>
        <v>116</v>
      </c>
      <c r="U27">
        <f t="shared" si="6"/>
        <v>112</v>
      </c>
    </row>
    <row r="28" spans="3:30" x14ac:dyDescent="0.3">
      <c r="C28" s="15">
        <f>J28-N28</f>
        <v>2.0547235747501802E-3</v>
      </c>
      <c r="E28" s="1">
        <v>44915</v>
      </c>
      <c r="F28" s="6">
        <v>114.96817721866168</v>
      </c>
      <c r="G28" s="6">
        <v>114.96817721864589</v>
      </c>
      <c r="H28" s="6">
        <v>114.96817721866165</v>
      </c>
      <c r="I28" s="6">
        <v>114.96817721864588</v>
      </c>
      <c r="J28" s="18">
        <v>2.0547235838614441E-3</v>
      </c>
      <c r="K28">
        <v>25</v>
      </c>
      <c r="L28" t="s">
        <v>21</v>
      </c>
      <c r="M28" s="1">
        <v>44915</v>
      </c>
      <c r="N28" s="15">
        <f t="shared" si="2"/>
        <v>9.1112637619348549E-12</v>
      </c>
      <c r="O28">
        <f t="shared" si="7"/>
        <v>1.0198039027185584</v>
      </c>
      <c r="Q28" s="1">
        <f>E28</f>
        <v>44915</v>
      </c>
      <c r="R28">
        <v>111.4</v>
      </c>
      <c r="S28">
        <v>111.8</v>
      </c>
      <c r="T28">
        <v>113.2</v>
      </c>
      <c r="U28">
        <v>110.8</v>
      </c>
      <c r="V28">
        <f>K28</f>
        <v>25</v>
      </c>
      <c r="X28" s="1">
        <f>Q28</f>
        <v>44915</v>
      </c>
      <c r="Y28" s="7">
        <f>(F28-R28)/R28</f>
        <v>3.2030316145975526E-2</v>
      </c>
      <c r="Z28" s="7">
        <f>(G28-S28)/S28</f>
        <v>2.8337899987888143E-2</v>
      </c>
      <c r="AA28" s="7">
        <f>(H28-T28)/T28</f>
        <v>1.5619940094184173E-2</v>
      </c>
      <c r="AB28" s="7">
        <f>(I28-U28)/U28</f>
        <v>3.761892796611805E-2</v>
      </c>
      <c r="AC28" s="8">
        <f>V28</f>
        <v>25</v>
      </c>
      <c r="AD28" s="12">
        <f>SUM(Y28:AB28)</f>
        <v>0.1136070841941659</v>
      </c>
    </row>
    <row r="29" spans="3:30" x14ac:dyDescent="0.3">
      <c r="C29" s="15">
        <f t="shared" ref="C29:C32" si="8">J29-N29</f>
        <v>-3.4636791550779478E-4</v>
      </c>
      <c r="E29" s="1">
        <v>44916</v>
      </c>
      <c r="F29" s="6">
        <v>116.63510659078588</v>
      </c>
      <c r="G29" s="6">
        <v>114.96789771564691</v>
      </c>
      <c r="H29" s="6">
        <v>116.84950749595791</v>
      </c>
      <c r="I29" s="6">
        <v>114.44984853707429</v>
      </c>
      <c r="J29" s="18">
        <v>1.1957618831263273</v>
      </c>
      <c r="K29">
        <v>26</v>
      </c>
      <c r="L29" t="s">
        <v>21</v>
      </c>
      <c r="M29" s="1">
        <v>44916</v>
      </c>
      <c r="N29" s="15">
        <f t="shared" si="2"/>
        <v>1.196108251041835</v>
      </c>
      <c r="O29">
        <f t="shared" si="7"/>
        <v>0.9574271077563381</v>
      </c>
      <c r="Q29" s="1">
        <f t="shared" ref="Q29:Q31" si="9">E29</f>
        <v>44916</v>
      </c>
      <c r="R29">
        <v>113.4</v>
      </c>
      <c r="S29">
        <v>112.4</v>
      </c>
      <c r="T29">
        <v>114.4</v>
      </c>
      <c r="U29">
        <v>112.4</v>
      </c>
      <c r="V29">
        <f t="shared" ref="V29:V32" si="10">K29</f>
        <v>26</v>
      </c>
      <c r="X29" s="1">
        <f t="shared" ref="X29:X32" si="11">Q29</f>
        <v>44916</v>
      </c>
      <c r="Y29" s="7">
        <f t="shared" ref="Y29:Y32" si="12">(F29-R29)/R29</f>
        <v>2.8528276814690258E-2</v>
      </c>
      <c r="Z29" s="7">
        <f t="shared" ref="Z29:AB32" si="13">(G29-S29)/S29</f>
        <v>2.2846065085826577E-2</v>
      </c>
      <c r="AA29" s="7">
        <f t="shared" si="13"/>
        <v>2.1411778810820827E-2</v>
      </c>
      <c r="AB29" s="7">
        <f t="shared" si="13"/>
        <v>1.8237086628774758E-2</v>
      </c>
      <c r="AC29" s="8">
        <f t="shared" ref="AC29:AC32" si="14">V29</f>
        <v>26</v>
      </c>
      <c r="AD29" s="12">
        <f t="shared" ref="AD29:AD32" si="15">SUM(Y29:AB29)</f>
        <v>9.1023207340112419E-2</v>
      </c>
    </row>
    <row r="30" spans="3:30" x14ac:dyDescent="0.3">
      <c r="C30" s="15">
        <f t="shared" si="8"/>
        <v>-8.7900428574538836E-5</v>
      </c>
      <c r="E30" s="1">
        <v>44917</v>
      </c>
      <c r="F30" s="6">
        <v>115.87921837689029</v>
      </c>
      <c r="G30" s="6">
        <v>115.37229782439285</v>
      </c>
      <c r="H30" s="6">
        <v>119.8155796424802</v>
      </c>
      <c r="I30" s="6">
        <v>114.53298939474752</v>
      </c>
      <c r="J30" s="18">
        <v>2.3436483015326219</v>
      </c>
      <c r="K30">
        <v>27</v>
      </c>
      <c r="L30" t="s">
        <v>21</v>
      </c>
      <c r="M30" s="1">
        <v>44917</v>
      </c>
      <c r="N30" s="15">
        <f t="shared" si="2"/>
        <v>2.3437362019611965</v>
      </c>
      <c r="O30">
        <f t="shared" si="7"/>
        <v>1.8761663039293692</v>
      </c>
      <c r="Q30" s="1">
        <f t="shared" si="9"/>
        <v>44917</v>
      </c>
      <c r="R30">
        <v>111.2</v>
      </c>
      <c r="S30">
        <v>114</v>
      </c>
      <c r="T30">
        <v>114</v>
      </c>
      <c r="U30">
        <v>110.4</v>
      </c>
      <c r="V30">
        <f t="shared" si="10"/>
        <v>27</v>
      </c>
      <c r="X30" s="1">
        <f t="shared" si="11"/>
        <v>44917</v>
      </c>
      <c r="Y30" s="7">
        <f t="shared" si="12"/>
        <v>4.2079301950452251E-2</v>
      </c>
      <c r="Z30" s="7">
        <f t="shared" si="13"/>
        <v>1.2037700213972326E-2</v>
      </c>
      <c r="AA30" s="7">
        <f t="shared" si="13"/>
        <v>5.1013856512984228E-2</v>
      </c>
      <c r="AB30" s="7">
        <f t="shared" si="13"/>
        <v>3.7436498140828903E-2</v>
      </c>
      <c r="AC30" s="8">
        <f t="shared" si="14"/>
        <v>27</v>
      </c>
      <c r="AD30" s="12">
        <f t="shared" si="15"/>
        <v>0.14256735681823771</v>
      </c>
    </row>
    <row r="31" spans="3:30" x14ac:dyDescent="0.3">
      <c r="C31" s="15">
        <f t="shared" si="8"/>
        <v>1.8516221072184536E-5</v>
      </c>
      <c r="E31" s="1">
        <v>44918</v>
      </c>
      <c r="F31" s="6">
        <v>118.26444317491348</v>
      </c>
      <c r="G31" s="6">
        <v>117.40703367567497</v>
      </c>
      <c r="H31" s="6">
        <v>118.26444317491345</v>
      </c>
      <c r="I31" s="6">
        <v>115.52968529134759</v>
      </c>
      <c r="J31" s="18">
        <v>1.2894803037625793</v>
      </c>
      <c r="K31">
        <v>28</v>
      </c>
      <c r="L31" t="s">
        <v>21</v>
      </c>
      <c r="M31" s="1">
        <v>44918</v>
      </c>
      <c r="N31" s="15">
        <f t="shared" si="2"/>
        <v>1.2894617875415071</v>
      </c>
      <c r="O31">
        <f t="shared" si="7"/>
        <v>0.67330032922414107</v>
      </c>
      <c r="Q31" s="1">
        <f t="shared" si="9"/>
        <v>44918</v>
      </c>
      <c r="R31">
        <v>111.2</v>
      </c>
      <c r="S31">
        <v>111.4</v>
      </c>
      <c r="T31">
        <v>111.4</v>
      </c>
      <c r="U31">
        <v>110</v>
      </c>
      <c r="V31">
        <f t="shared" si="10"/>
        <v>28</v>
      </c>
      <c r="X31" s="1">
        <f t="shared" si="11"/>
        <v>44918</v>
      </c>
      <c r="Y31" s="7">
        <f t="shared" si="12"/>
        <v>6.3529165242027674E-2</v>
      </c>
      <c r="Z31" s="7">
        <f t="shared" si="13"/>
        <v>5.3923103013240221E-2</v>
      </c>
      <c r="AA31" s="7">
        <f t="shared" si="13"/>
        <v>6.1619777153621602E-2</v>
      </c>
      <c r="AB31" s="7">
        <f t="shared" si="13"/>
        <v>5.0269866284978093E-2</v>
      </c>
      <c r="AC31" s="8">
        <f t="shared" si="14"/>
        <v>28</v>
      </c>
      <c r="AD31" s="12">
        <f t="shared" si="15"/>
        <v>0.22934191169386758</v>
      </c>
    </row>
    <row r="32" spans="3:30" x14ac:dyDescent="0.3">
      <c r="C32" s="15">
        <f t="shared" si="8"/>
        <v>7.2161398185777159E-5</v>
      </c>
      <c r="E32" s="1">
        <v>44922</v>
      </c>
      <c r="F32" s="6">
        <v>112.9156300498354</v>
      </c>
      <c r="G32" s="6">
        <v>116.98095456863716</v>
      </c>
      <c r="H32" s="6">
        <v>117.42597755883857</v>
      </c>
      <c r="I32" s="6">
        <v>112.91563004983543</v>
      </c>
      <c r="J32" s="18">
        <v>2.4823131121671174</v>
      </c>
      <c r="K32">
        <v>29</v>
      </c>
      <c r="L32" t="s">
        <v>21</v>
      </c>
      <c r="M32" s="1">
        <v>44922</v>
      </c>
      <c r="N32" s="15">
        <f t="shared" si="2"/>
        <v>2.4822409507689316</v>
      </c>
      <c r="O32">
        <f t="shared" si="7"/>
        <v>1.6165807537309504</v>
      </c>
      <c r="Q32" s="1">
        <f>E32</f>
        <v>44922</v>
      </c>
      <c r="R32">
        <v>110.2</v>
      </c>
      <c r="S32">
        <v>113</v>
      </c>
      <c r="T32">
        <v>113</v>
      </c>
      <c r="U32">
        <v>110.2</v>
      </c>
      <c r="V32">
        <f t="shared" si="10"/>
        <v>29</v>
      </c>
      <c r="X32" s="1">
        <f t="shared" si="11"/>
        <v>44922</v>
      </c>
      <c r="Y32" s="7">
        <f t="shared" si="12"/>
        <v>2.464274092409616E-2</v>
      </c>
      <c r="Z32" s="7">
        <f t="shared" si="13"/>
        <v>3.5229686448116457E-2</v>
      </c>
      <c r="AA32" s="7">
        <f t="shared" si="13"/>
        <v>3.9167942998571396E-2</v>
      </c>
      <c r="AB32" s="7">
        <f t="shared" si="13"/>
        <v>2.4642740924096421E-2</v>
      </c>
      <c r="AC32" s="8">
        <f t="shared" si="14"/>
        <v>29</v>
      </c>
      <c r="AD32" s="12">
        <f t="shared" si="15"/>
        <v>0.12368311129488042</v>
      </c>
    </row>
    <row r="33" spans="3:31" x14ac:dyDescent="0.3">
      <c r="E33" t="s">
        <v>8</v>
      </c>
      <c r="F33">
        <f t="shared" ref="F33:K33" si="16">CORREL(F4:F27,$K$4:$K$27)</f>
        <v>0.43206469751350235</v>
      </c>
      <c r="G33">
        <f t="shared" si="16"/>
        <v>0.59602993251141179</v>
      </c>
      <c r="H33">
        <f t="shared" si="16"/>
        <v>0.51603399432218666</v>
      </c>
      <c r="I33">
        <f t="shared" si="16"/>
        <v>0.65251689130934909</v>
      </c>
      <c r="J33">
        <f t="shared" si="16"/>
        <v>-0.22313403657501396</v>
      </c>
      <c r="K33">
        <f t="shared" si="16"/>
        <v>1</v>
      </c>
      <c r="Y33" s="12"/>
      <c r="Z33" s="12"/>
      <c r="AA33" s="12"/>
      <c r="AB33" s="12"/>
    </row>
    <row r="34" spans="3:31" ht="28.8" x14ac:dyDescent="0.3">
      <c r="E34" t="s">
        <v>9</v>
      </c>
      <c r="F34">
        <f>CORREL(F4:F32,K4:K32)</f>
        <v>0.43241440250758029</v>
      </c>
      <c r="G34">
        <f>CORREL(G4:G32,$K$4:$K$32)</f>
        <v>0.59719569486668289</v>
      </c>
      <c r="H34">
        <f>CORREL(H4:H32,$K$4:$K$32)</f>
        <v>0.51490526182638763</v>
      </c>
      <c r="I34">
        <f>CORREL(I4:I32,$K$4:$K$32)</f>
        <v>0.65619082034994325</v>
      </c>
      <c r="J34">
        <f>CORREL(J5:J28,$K$4:$K$27)</f>
        <v>-0.13101322466442053</v>
      </c>
      <c r="K34">
        <f>CORREL(K4:K32,$K$4:$K$32)</f>
        <v>1</v>
      </c>
      <c r="P34" t="s">
        <v>10</v>
      </c>
      <c r="AC34" s="13" t="s">
        <v>15</v>
      </c>
      <c r="AD34" s="14">
        <f>SUM(AD28:AD32)</f>
        <v>0.70022267134126404</v>
      </c>
      <c r="AE34" t="s">
        <v>22</v>
      </c>
    </row>
    <row r="35" spans="3:31" x14ac:dyDescent="0.3">
      <c r="C35" s="15">
        <f>SUMSQ(C28:C32)</f>
        <v>4.3551363047018816E-6</v>
      </c>
      <c r="E35" t="s">
        <v>11</v>
      </c>
      <c r="F35" s="9">
        <f>(F33-F34)*F36</f>
        <v>-3.4970499407793731E-4</v>
      </c>
      <c r="G35" s="9">
        <f t="shared" ref="G35:K35" si="17">(G33-G34)*G36</f>
        <v>-1.1657623552711049E-3</v>
      </c>
      <c r="H35" s="9">
        <f t="shared" si="17"/>
        <v>1.1287324957990341E-3</v>
      </c>
      <c r="I35" s="9">
        <f t="shared" si="17"/>
        <v>-3.6739290405941594E-3</v>
      </c>
      <c r="J35" s="16">
        <f t="shared" si="17"/>
        <v>-9.2120811910593431E-2</v>
      </c>
      <c r="K35" s="9">
        <f t="shared" si="17"/>
        <v>0</v>
      </c>
      <c r="P35" s="17">
        <f>SUMSQ(F35:K35)+C35</f>
        <v>8.5068522104658779E-3</v>
      </c>
    </row>
    <row r="36" spans="3:31" x14ac:dyDescent="0.3">
      <c r="E36" t="s">
        <v>14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</row>
    <row r="39" spans="3:31" x14ac:dyDescent="0.3">
      <c r="P39" s="10" t="s">
        <v>12</v>
      </c>
      <c r="Q39" t="str">
        <f>R3</f>
        <v>price</v>
      </c>
      <c r="R39" t="str">
        <f>S3</f>
        <v>open</v>
      </c>
      <c r="S39" t="str">
        <f>T3</f>
        <v>high</v>
      </c>
      <c r="T39" t="str">
        <f>U3</f>
        <v>low</v>
      </c>
    </row>
    <row r="44" spans="3:31" x14ac:dyDescent="0.3">
      <c r="P44">
        <v>1</v>
      </c>
      <c r="Q44">
        <f t="shared" ref="Q44:Q68" si="18">IFERROR(CORREL(F4:F8,$K4:$K8),Q43)</f>
        <v>-0.85100989696224649</v>
      </c>
      <c r="R44">
        <f t="shared" ref="R44:R68" si="19">IFERROR(CORREL(G4:G8,$K4:$K8),R43)</f>
        <v>0.31243638881234204</v>
      </c>
      <c r="S44">
        <f t="shared" ref="S44:S68" si="20">IFERROR(CORREL(H4:H8,$K4:$K8),S43)</f>
        <v>-0.91160718951980091</v>
      </c>
      <c r="T44">
        <f t="shared" ref="T44:T68" si="21">IFERROR(CORREL(I4:I8,$K4:$K8),T43)</f>
        <v>9.4626395513058181E-2</v>
      </c>
    </row>
    <row r="45" spans="3:31" x14ac:dyDescent="0.3">
      <c r="P45">
        <v>2</v>
      </c>
      <c r="Q45">
        <f t="shared" si="18"/>
        <v>-0.89551083475992233</v>
      </c>
      <c r="R45">
        <f t="shared" si="19"/>
        <v>-0.89623207885206746</v>
      </c>
      <c r="S45">
        <f t="shared" si="20"/>
        <v>-0.91923881554251219</v>
      </c>
      <c r="T45">
        <f t="shared" si="21"/>
        <v>-0.71916060589924158</v>
      </c>
    </row>
    <row r="46" spans="3:31" x14ac:dyDescent="0.3">
      <c r="P46">
        <v>3</v>
      </c>
      <c r="Q46">
        <f t="shared" si="18"/>
        <v>-0.90321064745950053</v>
      </c>
      <c r="R46">
        <f t="shared" si="19"/>
        <v>-0.91456935478309298</v>
      </c>
      <c r="S46">
        <f t="shared" si="20"/>
        <v>-0.94387980744853828</v>
      </c>
      <c r="T46">
        <f t="shared" si="21"/>
        <v>-0.95546917706151402</v>
      </c>
    </row>
    <row r="47" spans="3:31" x14ac:dyDescent="0.3">
      <c r="P47">
        <v>4</v>
      </c>
      <c r="Q47">
        <f t="shared" si="18"/>
        <v>4.9386479832478423E-2</v>
      </c>
      <c r="R47">
        <f t="shared" si="19"/>
        <v>-0.80847391905204913</v>
      </c>
      <c r="S47">
        <f t="shared" si="20"/>
        <v>-0.22613350843332158</v>
      </c>
      <c r="T47">
        <f t="shared" si="21"/>
        <v>-0.30572375053788292</v>
      </c>
    </row>
    <row r="48" spans="3:31" x14ac:dyDescent="0.3">
      <c r="P48">
        <v>5</v>
      </c>
      <c r="Q48">
        <f t="shared" si="18"/>
        <v>0.75168936427822619</v>
      </c>
      <c r="R48">
        <f t="shared" si="19"/>
        <v>0.35087829498196177</v>
      </c>
      <c r="S48">
        <f t="shared" si="20"/>
        <v>0.61492995361927161</v>
      </c>
      <c r="T48">
        <f t="shared" si="21"/>
        <v>0.70907370231897116</v>
      </c>
    </row>
    <row r="49" spans="12:20" x14ac:dyDescent="0.3">
      <c r="P49">
        <v>6</v>
      </c>
      <c r="Q49">
        <f t="shared" si="18"/>
        <v>0.22629428592141645</v>
      </c>
      <c r="R49">
        <f t="shared" si="19"/>
        <v>0.87381589414903171</v>
      </c>
      <c r="S49">
        <f t="shared" si="20"/>
        <v>0.61492995361927161</v>
      </c>
      <c r="T49">
        <f t="shared" si="21"/>
        <v>0.47517870079356411</v>
      </c>
    </row>
    <row r="50" spans="12:20" x14ac:dyDescent="0.3">
      <c r="P50">
        <v>7</v>
      </c>
      <c r="Q50">
        <f t="shared" si="18"/>
        <v>-0.60255689462158291</v>
      </c>
      <c r="R50">
        <f t="shared" si="19"/>
        <v>0.21780342093451591</v>
      </c>
      <c r="S50">
        <f t="shared" si="20"/>
        <v>-0.19911336892039933</v>
      </c>
      <c r="T50">
        <f t="shared" si="21"/>
        <v>-0.16037507477489696</v>
      </c>
    </row>
    <row r="51" spans="12:20" x14ac:dyDescent="0.3">
      <c r="P51">
        <v>8</v>
      </c>
      <c r="Q51">
        <f t="shared" si="18"/>
        <v>-0.87210163127965012</v>
      </c>
      <c r="R51">
        <f t="shared" si="19"/>
        <v>-0.6453227420767399</v>
      </c>
      <c r="S51">
        <f t="shared" si="20"/>
        <v>-0.96804584773704883</v>
      </c>
      <c r="T51">
        <f t="shared" si="21"/>
        <v>-0.90802522207346703</v>
      </c>
    </row>
    <row r="52" spans="12:20" x14ac:dyDescent="0.3">
      <c r="P52">
        <v>9</v>
      </c>
      <c r="Q52">
        <f t="shared" si="18"/>
        <v>-1.1571718104160193E-2</v>
      </c>
      <c r="R52">
        <f t="shared" si="19"/>
        <v>-0.59708143402653124</v>
      </c>
      <c r="S52">
        <f t="shared" si="20"/>
        <v>-5.4590589393513717E-2</v>
      </c>
      <c r="T52">
        <f t="shared" si="21"/>
        <v>-0.17631812981527023</v>
      </c>
    </row>
    <row r="53" spans="12:20" x14ac:dyDescent="0.3">
      <c r="P53">
        <v>10</v>
      </c>
      <c r="Q53">
        <f t="shared" si="18"/>
        <v>0.79674122139864378</v>
      </c>
      <c r="R53">
        <f t="shared" si="19"/>
        <v>0.18962448894726219</v>
      </c>
      <c r="S53">
        <f t="shared" si="20"/>
        <v>0.68813761580606436</v>
      </c>
      <c r="T53">
        <f t="shared" si="21"/>
        <v>0.69479451705911721</v>
      </c>
    </row>
    <row r="54" spans="12:20" x14ac:dyDescent="0.3">
      <c r="P54">
        <v>11</v>
      </c>
      <c r="Q54">
        <f t="shared" si="18"/>
        <v>0.93739864316960508</v>
      </c>
      <c r="R54">
        <f t="shared" si="19"/>
        <v>0.86635061048151296</v>
      </c>
      <c r="S54">
        <f t="shared" si="20"/>
        <v>0.93680944716548809</v>
      </c>
      <c r="T54">
        <f t="shared" si="21"/>
        <v>0.9485705139690298</v>
      </c>
    </row>
    <row r="55" spans="12:20" x14ac:dyDescent="0.3">
      <c r="P55">
        <v>12</v>
      </c>
      <c r="Q55">
        <f t="shared" si="18"/>
        <v>0.85811633032103296</v>
      </c>
      <c r="R55">
        <f t="shared" si="19"/>
        <v>0.9489284041902577</v>
      </c>
      <c r="S55">
        <f t="shared" si="20"/>
        <v>0.84536866112190157</v>
      </c>
      <c r="T55">
        <f t="shared" si="21"/>
        <v>0.93496254801924972</v>
      </c>
    </row>
    <row r="56" spans="12:20" x14ac:dyDescent="0.3">
      <c r="P56">
        <v>13</v>
      </c>
      <c r="Q56">
        <f t="shared" si="18"/>
        <v>0.72505236678424823</v>
      </c>
      <c r="R56">
        <f t="shared" si="19"/>
        <v>0.84463875955720935</v>
      </c>
      <c r="S56">
        <f t="shared" si="20"/>
        <v>0.85719461541452302</v>
      </c>
      <c r="T56">
        <f t="shared" si="21"/>
        <v>0.98133624886342274</v>
      </c>
    </row>
    <row r="57" spans="12:20" x14ac:dyDescent="0.3">
      <c r="P57">
        <v>14</v>
      </c>
      <c r="Q57">
        <f t="shared" si="18"/>
        <v>8.2199493652679895E-2</v>
      </c>
      <c r="R57">
        <f t="shared" si="19"/>
        <v>0.72620400905924565</v>
      </c>
      <c r="S57">
        <f t="shared" si="20"/>
        <v>5.1279004970228771E-15</v>
      </c>
      <c r="T57">
        <f t="shared" si="21"/>
        <v>0.16464638998453557</v>
      </c>
    </row>
    <row r="58" spans="12:20" x14ac:dyDescent="0.3">
      <c r="P58">
        <v>15</v>
      </c>
      <c r="Q58">
        <f t="shared" si="18"/>
        <v>0.49487165930539284</v>
      </c>
      <c r="R58">
        <f t="shared" si="19"/>
        <v>0.44721359549995388</v>
      </c>
      <c r="S58">
        <f t="shared" si="20"/>
        <v>0.4811252243246929</v>
      </c>
      <c r="T58">
        <f t="shared" si="21"/>
        <v>3.0316953129541989E-2</v>
      </c>
    </row>
    <row r="59" spans="12:20" x14ac:dyDescent="0.3">
      <c r="P59">
        <v>16</v>
      </c>
      <c r="Q59">
        <f t="shared" si="18"/>
        <v>0.74655170587259712</v>
      </c>
      <c r="R59">
        <f t="shared" si="19"/>
        <v>0.6187184335382323</v>
      </c>
      <c r="S59">
        <f t="shared" si="20"/>
        <v>0.55234477073899724</v>
      </c>
      <c r="T59">
        <f t="shared" si="21"/>
        <v>0.11684124756739857</v>
      </c>
    </row>
    <row r="60" spans="12:20" x14ac:dyDescent="0.3">
      <c r="P60">
        <v>17</v>
      </c>
      <c r="Q60">
        <f t="shared" si="18"/>
        <v>0.97045392570580491</v>
      </c>
      <c r="R60">
        <f t="shared" si="19"/>
        <v>0.8885233166386387</v>
      </c>
      <c r="S60">
        <f t="shared" si="20"/>
        <v>0.75633982068712691</v>
      </c>
      <c r="T60">
        <f t="shared" si="21"/>
        <v>0.65324711553968851</v>
      </c>
    </row>
    <row r="61" spans="12:20" x14ac:dyDescent="0.3">
      <c r="P61">
        <v>18</v>
      </c>
      <c r="Q61">
        <f t="shared" si="18"/>
        <v>0.99371215047125894</v>
      </c>
      <c r="R61">
        <f t="shared" si="19"/>
        <v>0.9321432172384293</v>
      </c>
      <c r="S61">
        <f t="shared" si="20"/>
        <v>0.85262494239252218</v>
      </c>
      <c r="T61">
        <f t="shared" si="21"/>
        <v>0.97279892146698221</v>
      </c>
    </row>
    <row r="62" spans="12:20" x14ac:dyDescent="0.3">
      <c r="P62">
        <v>19</v>
      </c>
      <c r="Q62">
        <f t="shared" si="18"/>
        <v>5.3266561817133282E-2</v>
      </c>
      <c r="R62">
        <f t="shared" si="19"/>
        <v>0.95502301831800973</v>
      </c>
      <c r="S62">
        <f t="shared" si="20"/>
        <v>0.5060929400474613</v>
      </c>
      <c r="T62">
        <f t="shared" si="21"/>
        <v>0.10808442529177943</v>
      </c>
    </row>
    <row r="63" spans="12:20" x14ac:dyDescent="0.3">
      <c r="L63" t="s">
        <v>13</v>
      </c>
      <c r="P63">
        <v>20</v>
      </c>
      <c r="Q63" s="11">
        <f t="shared" si="18"/>
        <v>-0.71600880651696075</v>
      </c>
      <c r="R63">
        <f t="shared" si="19"/>
        <v>6.4729777800314872E-2</v>
      </c>
      <c r="S63">
        <f t="shared" si="20"/>
        <v>-0.40406101782088433</v>
      </c>
      <c r="T63">
        <f t="shared" si="21"/>
        <v>-0.63559958502179936</v>
      </c>
    </row>
    <row r="64" spans="12:20" x14ac:dyDescent="0.3">
      <c r="P64">
        <v>21</v>
      </c>
      <c r="Q64">
        <f t="shared" si="18"/>
        <v>-0.80099507870762132</v>
      </c>
      <c r="R64">
        <f t="shared" si="19"/>
        <v>-0.78434004898192111</v>
      </c>
      <c r="S64">
        <f t="shared" si="20"/>
        <v>-0.98180726917172156</v>
      </c>
      <c r="T64">
        <f t="shared" si="21"/>
        <v>-0.67869709410841061</v>
      </c>
    </row>
    <row r="65" spans="16:20" x14ac:dyDescent="0.3">
      <c r="P65">
        <v>22</v>
      </c>
      <c r="Q65">
        <f t="shared" si="18"/>
        <v>-0.44613495944662124</v>
      </c>
      <c r="R65">
        <f t="shared" si="19"/>
        <v>-0.92686854563183485</v>
      </c>
      <c r="S65">
        <f t="shared" si="20"/>
        <v>-0.80430686733180556</v>
      </c>
      <c r="T65">
        <f t="shared" si="21"/>
        <v>-0.48176070984716618</v>
      </c>
    </row>
    <row r="66" spans="16:20" x14ac:dyDescent="0.3">
      <c r="P66">
        <v>23</v>
      </c>
      <c r="Q66">
        <f t="shared" si="18"/>
        <v>0.37952947443145402</v>
      </c>
      <c r="R66">
        <f t="shared" si="19"/>
        <v>-0.77264990375453824</v>
      </c>
      <c r="S66">
        <f t="shared" si="20"/>
        <v>9.330067490288213E-2</v>
      </c>
      <c r="T66">
        <f t="shared" si="21"/>
        <v>0.36424812490036773</v>
      </c>
    </row>
    <row r="67" spans="16:20" x14ac:dyDescent="0.3">
      <c r="P67">
        <v>24</v>
      </c>
      <c r="Q67">
        <f t="shared" si="18"/>
        <v>0.91457585543996589</v>
      </c>
      <c r="R67">
        <f t="shared" si="19"/>
        <v>0.49814459124141752</v>
      </c>
      <c r="S67">
        <f t="shared" si="20"/>
        <v>0.77822697140418362</v>
      </c>
      <c r="T67">
        <f t="shared" si="21"/>
        <v>0.77396452480860511</v>
      </c>
    </row>
    <row r="68" spans="16:20" x14ac:dyDescent="0.3">
      <c r="P68">
        <v>25</v>
      </c>
      <c r="Q68">
        <f t="shared" si="18"/>
        <v>-0.19717355658702446</v>
      </c>
      <c r="R68">
        <f t="shared" si="19"/>
        <v>0.87589074636519715</v>
      </c>
      <c r="S68">
        <f t="shared" si="20"/>
        <v>0.56000934723199647</v>
      </c>
      <c r="T68">
        <f t="shared" si="21"/>
        <v>-0.4913357585904769</v>
      </c>
    </row>
  </sheetData>
  <hyperlinks>
    <hyperlink ref="A2" r:id="rId1" xr:uid="{C9F3945E-8522-4EBC-8A60-481F6B0C8109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B274B-6E0A-4C8A-B20B-B5AD00B347DA}">
  <dimension ref="A1:AE68"/>
  <sheetViews>
    <sheetView zoomScale="38" zoomScaleNormal="28" workbookViewId="0">
      <selection activeCell="L32" sqref="L32"/>
    </sheetView>
  </sheetViews>
  <sheetFormatPr defaultRowHeight="14.4" x14ac:dyDescent="0.3"/>
  <cols>
    <col min="1" max="1" width="55.88671875" bestFit="1" customWidth="1"/>
    <col min="5" max="5" width="12" bestFit="1" customWidth="1"/>
    <col min="6" max="7" width="16.33203125" bestFit="1" customWidth="1"/>
    <col min="8" max="9" width="15.21875" bestFit="1" customWidth="1"/>
    <col min="10" max="10" width="15.21875" customWidth="1"/>
    <col min="11" max="11" width="15.21875" bestFit="1" customWidth="1"/>
    <col min="12" max="12" width="22.77734375" bestFit="1" customWidth="1"/>
    <col min="13" max="15" width="22.77734375" customWidth="1"/>
    <col min="16" max="16" width="14" bestFit="1" customWidth="1"/>
    <col min="17" max="17" width="15.5546875" bestFit="1" customWidth="1"/>
    <col min="18" max="18" width="21.6640625" bestFit="1" customWidth="1"/>
    <col min="19" max="20" width="15.5546875" bestFit="1" customWidth="1"/>
    <col min="21" max="21" width="7.6640625" bestFit="1" customWidth="1"/>
    <col min="22" max="22" width="7.21875" bestFit="1" customWidth="1"/>
    <col min="24" max="24" width="12" bestFit="1" customWidth="1"/>
    <col min="25" max="25" width="5.6640625" bestFit="1" customWidth="1"/>
    <col min="26" max="26" width="6.109375" bestFit="1" customWidth="1"/>
    <col min="27" max="28" width="5.6640625" bestFit="1" customWidth="1"/>
    <col min="29" max="29" width="18.33203125" bestFit="1" customWidth="1"/>
    <col min="30" max="30" width="7.21875" bestFit="1" customWidth="1"/>
  </cols>
  <sheetData>
    <row r="1" spans="1:29" x14ac:dyDescent="0.3">
      <c r="A1" t="s">
        <v>17</v>
      </c>
    </row>
    <row r="2" spans="1:29" x14ac:dyDescent="0.3">
      <c r="A2" t="s">
        <v>16</v>
      </c>
      <c r="Q2" t="s">
        <v>0</v>
      </c>
      <c r="X2" t="s">
        <v>1</v>
      </c>
    </row>
    <row r="3" spans="1:29" x14ac:dyDescent="0.3">
      <c r="E3" t="s">
        <v>2</v>
      </c>
      <c r="F3" t="s">
        <v>3</v>
      </c>
      <c r="G3" t="s">
        <v>4</v>
      </c>
      <c r="H3" t="s">
        <v>5</v>
      </c>
      <c r="I3" t="s">
        <v>6</v>
      </c>
      <c r="J3" t="str">
        <f>N3</f>
        <v>std_dev_estimations</v>
      </c>
      <c r="K3" t="s">
        <v>7</v>
      </c>
      <c r="N3" t="s">
        <v>20</v>
      </c>
      <c r="O3" t="s">
        <v>19</v>
      </c>
      <c r="Q3" t="str">
        <f>E3</f>
        <v>date</v>
      </c>
      <c r="R3" t="str">
        <f>F3</f>
        <v>price</v>
      </c>
      <c r="S3" t="str">
        <f>G3</f>
        <v>open</v>
      </c>
      <c r="T3" t="str">
        <f>H3</f>
        <v>high</v>
      </c>
      <c r="U3" t="str">
        <f>I3</f>
        <v>low</v>
      </c>
      <c r="V3" t="str">
        <f>K3</f>
        <v>time ID</v>
      </c>
      <c r="X3" t="str">
        <f>Q3</f>
        <v>date</v>
      </c>
      <c r="Y3" t="str">
        <f t="shared" ref="Y3:AC3" si="0">R3</f>
        <v>price</v>
      </c>
      <c r="Z3" t="str">
        <f t="shared" si="0"/>
        <v>open</v>
      </c>
      <c r="AA3" t="str">
        <f t="shared" si="0"/>
        <v>high</v>
      </c>
      <c r="AB3" t="str">
        <f t="shared" si="0"/>
        <v>low</v>
      </c>
      <c r="AC3" t="str">
        <f t="shared" si="0"/>
        <v>time ID</v>
      </c>
    </row>
    <row r="4" spans="1:29" x14ac:dyDescent="0.3">
      <c r="E4" s="1">
        <v>44880</v>
      </c>
      <c r="F4" s="2">
        <v>116</v>
      </c>
      <c r="G4" s="2">
        <v>109.8</v>
      </c>
      <c r="H4" s="2">
        <v>118.4</v>
      </c>
      <c r="I4" s="2">
        <v>109.4</v>
      </c>
      <c r="J4">
        <f t="shared" ref="J4:J27" si="1">N4</f>
        <v>4.4988887516807976</v>
      </c>
      <c r="K4">
        <v>1</v>
      </c>
      <c r="M4" s="1">
        <v>44880</v>
      </c>
      <c r="N4">
        <f t="shared" ref="N4:N32" si="2">STDEV(F4:I4)</f>
        <v>4.4988887516807976</v>
      </c>
      <c r="O4">
        <f>STDEV(R4:U4)</f>
        <v>4.4988887516807976</v>
      </c>
      <c r="R4">
        <f t="shared" ref="R4:R27" si="3">F4</f>
        <v>116</v>
      </c>
      <c r="S4">
        <f t="shared" ref="S4:S27" si="4">G4</f>
        <v>109.8</v>
      </c>
      <c r="T4">
        <f t="shared" ref="T4:T27" si="5">H4</f>
        <v>118.4</v>
      </c>
      <c r="U4">
        <f t="shared" ref="U4:U27" si="6">I4</f>
        <v>109.4</v>
      </c>
    </row>
    <row r="5" spans="1:29" x14ac:dyDescent="0.3">
      <c r="E5" s="1">
        <v>44881</v>
      </c>
      <c r="F5" s="3">
        <v>114.6</v>
      </c>
      <c r="G5" s="3">
        <v>116.2</v>
      </c>
      <c r="H5" s="3">
        <v>116.4</v>
      </c>
      <c r="I5" s="3">
        <v>111.4</v>
      </c>
      <c r="J5">
        <f t="shared" si="1"/>
        <v>2.3115651263447741</v>
      </c>
      <c r="K5">
        <v>2</v>
      </c>
      <c r="M5" s="1">
        <v>44881</v>
      </c>
      <c r="N5">
        <f t="shared" si="2"/>
        <v>2.3115651263447741</v>
      </c>
      <c r="O5">
        <f t="shared" ref="O5:O32" si="7">STDEV(R5:U5)</f>
        <v>2.3115651263447741</v>
      </c>
      <c r="R5">
        <f t="shared" si="3"/>
        <v>114.6</v>
      </c>
      <c r="S5">
        <f t="shared" si="4"/>
        <v>116.2</v>
      </c>
      <c r="T5">
        <f t="shared" si="5"/>
        <v>116.4</v>
      </c>
      <c r="U5">
        <f t="shared" si="6"/>
        <v>111.4</v>
      </c>
    </row>
    <row r="6" spans="1:29" x14ac:dyDescent="0.3">
      <c r="E6" s="1">
        <v>44882</v>
      </c>
      <c r="F6" s="4">
        <v>116</v>
      </c>
      <c r="G6" s="4">
        <v>115.2</v>
      </c>
      <c r="H6" s="4">
        <v>116.2</v>
      </c>
      <c r="I6" s="4">
        <v>113</v>
      </c>
      <c r="J6">
        <f t="shared" si="1"/>
        <v>1.4651507317223946</v>
      </c>
      <c r="K6">
        <v>3</v>
      </c>
      <c r="M6" s="1">
        <v>44882</v>
      </c>
      <c r="N6">
        <f t="shared" si="2"/>
        <v>1.4651507317223946</v>
      </c>
      <c r="O6">
        <f t="shared" si="7"/>
        <v>1.4651507317223946</v>
      </c>
      <c r="R6">
        <f t="shared" si="3"/>
        <v>116</v>
      </c>
      <c r="S6">
        <f t="shared" si="4"/>
        <v>115.2</v>
      </c>
      <c r="T6">
        <f t="shared" si="5"/>
        <v>116.2</v>
      </c>
      <c r="U6">
        <f t="shared" si="6"/>
        <v>113</v>
      </c>
    </row>
    <row r="7" spans="1:29" x14ac:dyDescent="0.3">
      <c r="E7" s="1">
        <v>44883</v>
      </c>
      <c r="F7" s="3">
        <v>113</v>
      </c>
      <c r="G7" s="3">
        <v>116</v>
      </c>
      <c r="H7" s="3">
        <v>116</v>
      </c>
      <c r="I7" s="3">
        <v>112.4</v>
      </c>
      <c r="J7">
        <f t="shared" si="1"/>
        <v>1.9209372712298527</v>
      </c>
      <c r="K7">
        <v>4</v>
      </c>
      <c r="M7" s="1">
        <v>44883</v>
      </c>
      <c r="N7">
        <f t="shared" si="2"/>
        <v>1.9209372712298527</v>
      </c>
      <c r="O7">
        <f t="shared" si="7"/>
        <v>1.9209372712298527</v>
      </c>
      <c r="R7">
        <f t="shared" si="3"/>
        <v>113</v>
      </c>
      <c r="S7">
        <f t="shared" si="4"/>
        <v>116</v>
      </c>
      <c r="T7">
        <f t="shared" si="5"/>
        <v>116</v>
      </c>
      <c r="U7">
        <f t="shared" si="6"/>
        <v>112.4</v>
      </c>
    </row>
    <row r="8" spans="1:29" x14ac:dyDescent="0.3">
      <c r="E8" s="1">
        <v>44886</v>
      </c>
      <c r="F8" s="4">
        <v>111.8</v>
      </c>
      <c r="G8" s="4">
        <v>112.6</v>
      </c>
      <c r="H8" s="4">
        <v>112.8</v>
      </c>
      <c r="I8" s="4">
        <v>109.4</v>
      </c>
      <c r="J8">
        <f t="shared" si="1"/>
        <v>1.5609825965290747</v>
      </c>
      <c r="K8">
        <v>5</v>
      </c>
      <c r="M8" s="1">
        <v>44886</v>
      </c>
      <c r="N8">
        <f t="shared" si="2"/>
        <v>1.5609825965290747</v>
      </c>
      <c r="O8">
        <f t="shared" si="7"/>
        <v>1.5609825965290747</v>
      </c>
      <c r="R8">
        <f t="shared" si="3"/>
        <v>111.8</v>
      </c>
      <c r="S8">
        <f t="shared" si="4"/>
        <v>112.6</v>
      </c>
      <c r="T8">
        <f t="shared" si="5"/>
        <v>112.8</v>
      </c>
      <c r="U8">
        <f t="shared" si="6"/>
        <v>109.4</v>
      </c>
    </row>
    <row r="9" spans="1:29" x14ac:dyDescent="0.3">
      <c r="E9" s="1">
        <v>44887</v>
      </c>
      <c r="F9" s="3">
        <v>110.6</v>
      </c>
      <c r="G9" s="3">
        <v>111</v>
      </c>
      <c r="H9" s="3">
        <v>111.6</v>
      </c>
      <c r="I9" s="3">
        <v>109.4</v>
      </c>
      <c r="J9">
        <f t="shared" si="1"/>
        <v>0.92915732431775255</v>
      </c>
      <c r="K9">
        <v>6</v>
      </c>
      <c r="M9" s="1">
        <v>44887</v>
      </c>
      <c r="N9">
        <f t="shared" si="2"/>
        <v>0.92915732431775255</v>
      </c>
      <c r="O9">
        <f t="shared" si="7"/>
        <v>0.92915732431775255</v>
      </c>
      <c r="R9">
        <f t="shared" si="3"/>
        <v>110.6</v>
      </c>
      <c r="S9">
        <f t="shared" si="4"/>
        <v>111</v>
      </c>
      <c r="T9">
        <f t="shared" si="5"/>
        <v>111.6</v>
      </c>
      <c r="U9">
        <f t="shared" si="6"/>
        <v>109.4</v>
      </c>
    </row>
    <row r="10" spans="1:29" x14ac:dyDescent="0.3">
      <c r="E10" s="1">
        <v>44888</v>
      </c>
      <c r="F10" s="4">
        <v>111</v>
      </c>
      <c r="G10" s="4">
        <v>110.8</v>
      </c>
      <c r="H10" s="4">
        <v>111.4</v>
      </c>
      <c r="I10" s="4">
        <v>108</v>
      </c>
      <c r="J10">
        <f t="shared" si="1"/>
        <v>1.5534906930308068</v>
      </c>
      <c r="K10">
        <v>7</v>
      </c>
      <c r="M10" s="1">
        <v>44888</v>
      </c>
      <c r="N10">
        <f t="shared" si="2"/>
        <v>1.5534906930308068</v>
      </c>
      <c r="O10">
        <f t="shared" si="7"/>
        <v>1.5534906930308068</v>
      </c>
      <c r="R10">
        <f t="shared" si="3"/>
        <v>111</v>
      </c>
      <c r="S10">
        <f t="shared" si="4"/>
        <v>110.8</v>
      </c>
      <c r="T10">
        <f t="shared" si="5"/>
        <v>111.4</v>
      </c>
      <c r="U10">
        <f t="shared" si="6"/>
        <v>108</v>
      </c>
    </row>
    <row r="11" spans="1:29" x14ac:dyDescent="0.3">
      <c r="E11" s="1">
        <v>44889</v>
      </c>
      <c r="F11" s="3">
        <v>113.6</v>
      </c>
      <c r="G11" s="3">
        <v>111.4</v>
      </c>
      <c r="H11" s="3">
        <v>115.2</v>
      </c>
      <c r="I11" s="3">
        <v>111.4</v>
      </c>
      <c r="J11">
        <f t="shared" si="1"/>
        <v>1.8511257835886401</v>
      </c>
      <c r="K11">
        <v>8</v>
      </c>
      <c r="M11" s="1">
        <v>44889</v>
      </c>
      <c r="N11">
        <f t="shared" si="2"/>
        <v>1.8511257835886401</v>
      </c>
      <c r="O11">
        <f t="shared" si="7"/>
        <v>1.8511257835886401</v>
      </c>
      <c r="R11">
        <f t="shared" si="3"/>
        <v>113.6</v>
      </c>
      <c r="S11">
        <f t="shared" si="4"/>
        <v>111.4</v>
      </c>
      <c r="T11">
        <f t="shared" si="5"/>
        <v>115.2</v>
      </c>
      <c r="U11">
        <f t="shared" si="6"/>
        <v>111.4</v>
      </c>
    </row>
    <row r="12" spans="1:29" x14ac:dyDescent="0.3">
      <c r="E12" s="1">
        <v>44890</v>
      </c>
      <c r="F12" s="4">
        <v>113.8</v>
      </c>
      <c r="G12" s="4">
        <v>113.8</v>
      </c>
      <c r="H12" s="4">
        <v>114.2</v>
      </c>
      <c r="I12" s="4">
        <v>112.2</v>
      </c>
      <c r="J12">
        <f t="shared" si="1"/>
        <v>0.88694231304333682</v>
      </c>
      <c r="K12">
        <v>9</v>
      </c>
      <c r="M12" s="1">
        <v>44890</v>
      </c>
      <c r="N12">
        <f t="shared" si="2"/>
        <v>0.88694231304333682</v>
      </c>
      <c r="O12">
        <f t="shared" si="7"/>
        <v>0.88694231304333682</v>
      </c>
      <c r="R12">
        <f t="shared" si="3"/>
        <v>113.8</v>
      </c>
      <c r="S12">
        <f t="shared" si="4"/>
        <v>113.8</v>
      </c>
      <c r="T12">
        <f t="shared" si="5"/>
        <v>114.2</v>
      </c>
      <c r="U12">
        <f t="shared" si="6"/>
        <v>112.2</v>
      </c>
    </row>
    <row r="13" spans="1:29" x14ac:dyDescent="0.3">
      <c r="E13" s="1">
        <v>44893</v>
      </c>
      <c r="F13" s="3">
        <v>110.4</v>
      </c>
      <c r="G13" s="3">
        <v>113.4</v>
      </c>
      <c r="H13" s="3">
        <v>113.4</v>
      </c>
      <c r="I13" s="3">
        <v>109.8</v>
      </c>
      <c r="J13">
        <f t="shared" si="1"/>
        <v>1.9209372712298574</v>
      </c>
      <c r="K13">
        <v>10</v>
      </c>
      <c r="M13" s="1">
        <v>44893</v>
      </c>
      <c r="N13">
        <f t="shared" si="2"/>
        <v>1.9209372712298574</v>
      </c>
      <c r="O13">
        <f t="shared" si="7"/>
        <v>1.9209372712298574</v>
      </c>
      <c r="R13">
        <f t="shared" si="3"/>
        <v>110.4</v>
      </c>
      <c r="S13">
        <f t="shared" si="4"/>
        <v>113.4</v>
      </c>
      <c r="T13">
        <f t="shared" si="5"/>
        <v>113.4</v>
      </c>
      <c r="U13">
        <f t="shared" si="6"/>
        <v>109.8</v>
      </c>
    </row>
    <row r="14" spans="1:29" x14ac:dyDescent="0.3">
      <c r="E14" s="1">
        <v>44894</v>
      </c>
      <c r="F14" s="4">
        <v>108</v>
      </c>
      <c r="G14" s="4">
        <v>110.8</v>
      </c>
      <c r="H14" s="4">
        <v>111.2</v>
      </c>
      <c r="I14" s="4">
        <v>107.8</v>
      </c>
      <c r="J14">
        <f t="shared" si="1"/>
        <v>1.799073835801819</v>
      </c>
      <c r="K14">
        <v>11</v>
      </c>
      <c r="M14" s="1">
        <v>44894</v>
      </c>
      <c r="N14">
        <f t="shared" si="2"/>
        <v>1.799073835801819</v>
      </c>
      <c r="O14">
        <f t="shared" si="7"/>
        <v>1.799073835801819</v>
      </c>
      <c r="R14">
        <f t="shared" si="3"/>
        <v>108</v>
      </c>
      <c r="S14">
        <f t="shared" si="4"/>
        <v>110.8</v>
      </c>
      <c r="T14">
        <f t="shared" si="5"/>
        <v>111.2</v>
      </c>
      <c r="U14">
        <f t="shared" si="6"/>
        <v>107.8</v>
      </c>
    </row>
    <row r="15" spans="1:29" x14ac:dyDescent="0.3">
      <c r="E15" s="1">
        <v>44895</v>
      </c>
      <c r="F15" s="3">
        <v>109.4</v>
      </c>
      <c r="G15" s="3">
        <v>108.6</v>
      </c>
      <c r="H15" s="3">
        <v>111.2</v>
      </c>
      <c r="I15" s="3">
        <v>107.8</v>
      </c>
      <c r="J15">
        <f t="shared" si="1"/>
        <v>1.4548768561863497</v>
      </c>
      <c r="K15">
        <v>12</v>
      </c>
      <c r="M15" s="1">
        <v>44895</v>
      </c>
      <c r="N15">
        <f t="shared" si="2"/>
        <v>1.4548768561863497</v>
      </c>
      <c r="O15">
        <f t="shared" si="7"/>
        <v>1.4548768561863497</v>
      </c>
      <c r="R15">
        <f t="shared" si="3"/>
        <v>109.4</v>
      </c>
      <c r="S15">
        <f t="shared" si="4"/>
        <v>108.6</v>
      </c>
      <c r="T15">
        <f t="shared" si="5"/>
        <v>111.2</v>
      </c>
      <c r="U15">
        <f t="shared" si="6"/>
        <v>107.8</v>
      </c>
    </row>
    <row r="16" spans="1:29" x14ac:dyDescent="0.3">
      <c r="E16" s="1">
        <v>44896</v>
      </c>
      <c r="F16" s="4">
        <v>114.2</v>
      </c>
      <c r="G16" s="4">
        <v>112.2</v>
      </c>
      <c r="H16" s="4">
        <v>115</v>
      </c>
      <c r="I16" s="4">
        <v>112</v>
      </c>
      <c r="J16">
        <f t="shared" si="1"/>
        <v>1.4821156050277138</v>
      </c>
      <c r="K16">
        <v>13</v>
      </c>
      <c r="M16" s="1">
        <v>44896</v>
      </c>
      <c r="N16">
        <f t="shared" si="2"/>
        <v>1.4821156050277138</v>
      </c>
      <c r="O16">
        <f t="shared" si="7"/>
        <v>1.4821156050277138</v>
      </c>
      <c r="R16">
        <f t="shared" si="3"/>
        <v>114.2</v>
      </c>
      <c r="S16">
        <f t="shared" si="4"/>
        <v>112.2</v>
      </c>
      <c r="T16">
        <f t="shared" si="5"/>
        <v>115</v>
      </c>
      <c r="U16">
        <f t="shared" si="6"/>
        <v>112</v>
      </c>
    </row>
    <row r="17" spans="3:30" x14ac:dyDescent="0.3">
      <c r="E17" s="1">
        <v>44897</v>
      </c>
      <c r="F17" s="3">
        <v>115</v>
      </c>
      <c r="G17" s="3">
        <v>114</v>
      </c>
      <c r="H17" s="3">
        <v>116.8</v>
      </c>
      <c r="I17" s="3">
        <v>112.8</v>
      </c>
      <c r="J17">
        <f t="shared" si="1"/>
        <v>1.6921386861996073</v>
      </c>
      <c r="K17">
        <v>14</v>
      </c>
      <c r="M17" s="1">
        <v>44897</v>
      </c>
      <c r="N17">
        <f t="shared" si="2"/>
        <v>1.6921386861996073</v>
      </c>
      <c r="O17">
        <f t="shared" si="7"/>
        <v>1.6921386861996073</v>
      </c>
      <c r="R17">
        <f t="shared" si="3"/>
        <v>115</v>
      </c>
      <c r="S17">
        <f t="shared" si="4"/>
        <v>114</v>
      </c>
      <c r="T17">
        <f t="shared" si="5"/>
        <v>116.8</v>
      </c>
      <c r="U17">
        <f t="shared" si="6"/>
        <v>112.8</v>
      </c>
    </row>
    <row r="18" spans="3:30" x14ac:dyDescent="0.3">
      <c r="E18" s="1">
        <v>44900</v>
      </c>
      <c r="F18" s="4">
        <v>115.4</v>
      </c>
      <c r="G18" s="4">
        <v>115.4</v>
      </c>
      <c r="H18" s="4">
        <v>116.8</v>
      </c>
      <c r="I18" s="4">
        <v>114</v>
      </c>
      <c r="J18">
        <f t="shared" si="1"/>
        <v>1.1430952132988152</v>
      </c>
      <c r="K18">
        <v>15</v>
      </c>
      <c r="M18" s="1">
        <v>44900</v>
      </c>
      <c r="N18">
        <f t="shared" si="2"/>
        <v>1.1430952132988152</v>
      </c>
      <c r="O18">
        <f t="shared" si="7"/>
        <v>1.1430952132988152</v>
      </c>
      <c r="R18">
        <f t="shared" si="3"/>
        <v>115.4</v>
      </c>
      <c r="S18">
        <f t="shared" si="4"/>
        <v>115.4</v>
      </c>
      <c r="T18">
        <f t="shared" si="5"/>
        <v>116.8</v>
      </c>
      <c r="U18">
        <f t="shared" si="6"/>
        <v>114</v>
      </c>
    </row>
    <row r="19" spans="3:30" x14ac:dyDescent="0.3">
      <c r="E19" s="1">
        <v>44901</v>
      </c>
      <c r="F19" s="3">
        <v>116</v>
      </c>
      <c r="G19" s="3">
        <v>115.8</v>
      </c>
      <c r="H19" s="3">
        <v>116.8</v>
      </c>
      <c r="I19" s="3">
        <v>115</v>
      </c>
      <c r="J19">
        <f t="shared" si="1"/>
        <v>0.73936910042729342</v>
      </c>
      <c r="K19">
        <v>16</v>
      </c>
      <c r="M19" s="1">
        <v>44901</v>
      </c>
      <c r="N19">
        <f t="shared" si="2"/>
        <v>0.73936910042729342</v>
      </c>
      <c r="O19">
        <f t="shared" si="7"/>
        <v>0.73936910042729342</v>
      </c>
      <c r="R19">
        <f t="shared" si="3"/>
        <v>116</v>
      </c>
      <c r="S19">
        <f t="shared" si="4"/>
        <v>115.8</v>
      </c>
      <c r="T19">
        <f t="shared" si="5"/>
        <v>116.8</v>
      </c>
      <c r="U19">
        <f t="shared" si="6"/>
        <v>115</v>
      </c>
    </row>
    <row r="20" spans="3:30" x14ac:dyDescent="0.3">
      <c r="E20" s="1">
        <v>44902</v>
      </c>
      <c r="F20" s="4">
        <v>115.2</v>
      </c>
      <c r="G20" s="4">
        <v>115.2</v>
      </c>
      <c r="H20" s="4">
        <v>117.6</v>
      </c>
      <c r="I20" s="4">
        <v>115.2</v>
      </c>
      <c r="J20">
        <f t="shared" si="1"/>
        <v>1.1999999999999957</v>
      </c>
      <c r="K20">
        <v>17</v>
      </c>
      <c r="M20" s="1">
        <v>44902</v>
      </c>
      <c r="N20">
        <f t="shared" si="2"/>
        <v>1.1999999999999957</v>
      </c>
      <c r="O20">
        <f t="shared" si="7"/>
        <v>1.1999999999999957</v>
      </c>
      <c r="R20">
        <f t="shared" si="3"/>
        <v>115.2</v>
      </c>
      <c r="S20">
        <f t="shared" si="4"/>
        <v>115.2</v>
      </c>
      <c r="T20">
        <f t="shared" si="5"/>
        <v>117.6</v>
      </c>
      <c r="U20">
        <f t="shared" si="6"/>
        <v>115.2</v>
      </c>
    </row>
    <row r="21" spans="3:30" x14ac:dyDescent="0.3">
      <c r="E21" s="1">
        <v>44903</v>
      </c>
      <c r="F21" s="3">
        <v>115.2</v>
      </c>
      <c r="G21" s="3">
        <v>115.8</v>
      </c>
      <c r="H21" s="3">
        <v>116.4</v>
      </c>
      <c r="I21" s="3">
        <v>112.8</v>
      </c>
      <c r="J21">
        <f t="shared" si="1"/>
        <v>1.5779733838059526</v>
      </c>
      <c r="K21">
        <v>18</v>
      </c>
      <c r="M21" s="1">
        <v>44903</v>
      </c>
      <c r="N21">
        <f t="shared" si="2"/>
        <v>1.5779733838059526</v>
      </c>
      <c r="O21">
        <f t="shared" si="7"/>
        <v>1.5779733838059526</v>
      </c>
      <c r="R21">
        <f t="shared" si="3"/>
        <v>115.2</v>
      </c>
      <c r="S21">
        <f t="shared" si="4"/>
        <v>115.8</v>
      </c>
      <c r="T21">
        <f t="shared" si="5"/>
        <v>116.4</v>
      </c>
      <c r="U21">
        <f t="shared" si="6"/>
        <v>112.8</v>
      </c>
    </row>
    <row r="22" spans="3:30" x14ac:dyDescent="0.3">
      <c r="E22" s="1">
        <v>44904</v>
      </c>
      <c r="F22" s="4">
        <v>117</v>
      </c>
      <c r="G22" s="4">
        <v>115.8</v>
      </c>
      <c r="H22" s="4">
        <v>118</v>
      </c>
      <c r="I22" s="4">
        <v>115.2</v>
      </c>
      <c r="J22">
        <f t="shared" si="1"/>
        <v>1.2489995996796792</v>
      </c>
      <c r="K22">
        <v>19</v>
      </c>
      <c r="M22" s="1">
        <v>44904</v>
      </c>
      <c r="N22">
        <f t="shared" si="2"/>
        <v>1.2489995996796792</v>
      </c>
      <c r="O22">
        <f t="shared" si="7"/>
        <v>1.2489995996796792</v>
      </c>
      <c r="R22">
        <f t="shared" si="3"/>
        <v>117</v>
      </c>
      <c r="S22">
        <f t="shared" si="4"/>
        <v>115.8</v>
      </c>
      <c r="T22">
        <f t="shared" si="5"/>
        <v>118</v>
      </c>
      <c r="U22">
        <f t="shared" si="6"/>
        <v>115.2</v>
      </c>
    </row>
    <row r="23" spans="3:30" x14ac:dyDescent="0.3">
      <c r="E23" s="1">
        <v>44907</v>
      </c>
      <c r="F23" s="3">
        <v>117.8</v>
      </c>
      <c r="G23" s="3">
        <v>116.2</v>
      </c>
      <c r="H23" s="3">
        <v>117.8</v>
      </c>
      <c r="I23" s="3">
        <v>115.4</v>
      </c>
      <c r="J23">
        <f t="shared" si="1"/>
        <v>1.1999999999999957</v>
      </c>
      <c r="K23">
        <v>20</v>
      </c>
      <c r="M23" s="1">
        <v>44907</v>
      </c>
      <c r="N23">
        <f t="shared" si="2"/>
        <v>1.1999999999999957</v>
      </c>
      <c r="O23">
        <f t="shared" si="7"/>
        <v>1.1999999999999957</v>
      </c>
      <c r="R23">
        <f t="shared" si="3"/>
        <v>117.8</v>
      </c>
      <c r="S23">
        <f t="shared" si="4"/>
        <v>116.2</v>
      </c>
      <c r="T23">
        <f t="shared" si="5"/>
        <v>117.8</v>
      </c>
      <c r="U23">
        <f t="shared" si="6"/>
        <v>115.4</v>
      </c>
    </row>
    <row r="24" spans="3:30" x14ac:dyDescent="0.3">
      <c r="E24" s="1">
        <v>44908</v>
      </c>
      <c r="F24" s="4">
        <v>119.4</v>
      </c>
      <c r="G24" s="4">
        <v>118</v>
      </c>
      <c r="H24" s="4">
        <v>122.4</v>
      </c>
      <c r="I24" s="4">
        <v>117</v>
      </c>
      <c r="J24">
        <f t="shared" si="1"/>
        <v>2.3494680248941489</v>
      </c>
      <c r="K24">
        <v>21</v>
      </c>
      <c r="M24" s="1">
        <v>44908</v>
      </c>
      <c r="N24">
        <f t="shared" si="2"/>
        <v>2.3494680248941489</v>
      </c>
      <c r="O24">
        <f t="shared" si="7"/>
        <v>2.3494680248941489</v>
      </c>
      <c r="R24">
        <f t="shared" si="3"/>
        <v>119.4</v>
      </c>
      <c r="S24">
        <f t="shared" si="4"/>
        <v>118</v>
      </c>
      <c r="T24">
        <f t="shared" si="5"/>
        <v>122.4</v>
      </c>
      <c r="U24">
        <f t="shared" si="6"/>
        <v>117</v>
      </c>
    </row>
    <row r="25" spans="3:30" x14ac:dyDescent="0.3">
      <c r="E25" s="1">
        <v>44909</v>
      </c>
      <c r="F25" s="3">
        <v>120.4</v>
      </c>
      <c r="G25" s="3">
        <v>119</v>
      </c>
      <c r="H25" s="3">
        <v>120.8</v>
      </c>
      <c r="I25" s="3">
        <v>118</v>
      </c>
      <c r="J25">
        <f t="shared" si="1"/>
        <v>1.2897028081435404</v>
      </c>
      <c r="K25">
        <v>22</v>
      </c>
      <c r="M25" s="1">
        <v>44909</v>
      </c>
      <c r="N25">
        <f t="shared" si="2"/>
        <v>1.2897028081435404</v>
      </c>
      <c r="O25">
        <f t="shared" si="7"/>
        <v>1.2897028081435404</v>
      </c>
      <c r="R25">
        <f t="shared" si="3"/>
        <v>120.4</v>
      </c>
      <c r="S25">
        <f t="shared" si="4"/>
        <v>119</v>
      </c>
      <c r="T25">
        <f t="shared" si="5"/>
        <v>120.8</v>
      </c>
      <c r="U25">
        <f t="shared" si="6"/>
        <v>118</v>
      </c>
    </row>
    <row r="26" spans="3:30" x14ac:dyDescent="0.3">
      <c r="E26" s="1">
        <v>44910</v>
      </c>
      <c r="F26" s="4">
        <v>116</v>
      </c>
      <c r="G26" s="4">
        <v>119</v>
      </c>
      <c r="H26" s="4">
        <v>119.6</v>
      </c>
      <c r="I26" s="4">
        <v>114.4</v>
      </c>
      <c r="J26">
        <f t="shared" si="1"/>
        <v>2.467792535850609</v>
      </c>
      <c r="K26">
        <v>23</v>
      </c>
      <c r="M26" s="1">
        <v>44910</v>
      </c>
      <c r="N26">
        <f t="shared" si="2"/>
        <v>2.467792535850609</v>
      </c>
      <c r="O26">
        <f t="shared" si="7"/>
        <v>2.467792535850609</v>
      </c>
      <c r="R26">
        <f t="shared" si="3"/>
        <v>116</v>
      </c>
      <c r="S26">
        <f t="shared" si="4"/>
        <v>119</v>
      </c>
      <c r="T26">
        <f t="shared" si="5"/>
        <v>119.6</v>
      </c>
      <c r="U26">
        <f t="shared" si="6"/>
        <v>114.4</v>
      </c>
    </row>
    <row r="27" spans="3:30" x14ac:dyDescent="0.3">
      <c r="E27" s="1">
        <v>44914</v>
      </c>
      <c r="F27" s="5">
        <v>112</v>
      </c>
      <c r="G27" s="5">
        <v>116</v>
      </c>
      <c r="H27" s="5">
        <v>116</v>
      </c>
      <c r="I27" s="5">
        <v>112</v>
      </c>
      <c r="J27">
        <f t="shared" si="1"/>
        <v>2.3094010767585029</v>
      </c>
      <c r="K27">
        <v>24</v>
      </c>
      <c r="M27" s="1">
        <v>44914</v>
      </c>
      <c r="N27">
        <f t="shared" si="2"/>
        <v>2.3094010767585029</v>
      </c>
      <c r="O27">
        <f t="shared" si="7"/>
        <v>2.3094010767585029</v>
      </c>
      <c r="R27">
        <f t="shared" si="3"/>
        <v>112</v>
      </c>
      <c r="S27">
        <f t="shared" si="4"/>
        <v>116</v>
      </c>
      <c r="T27">
        <f t="shared" si="5"/>
        <v>116</v>
      </c>
      <c r="U27">
        <f t="shared" si="6"/>
        <v>112</v>
      </c>
    </row>
    <row r="28" spans="3:30" x14ac:dyDescent="0.3">
      <c r="C28" s="15">
        <f>J28-N28</f>
        <v>2.0547235747501802E-3</v>
      </c>
      <c r="E28" s="1">
        <v>44915</v>
      </c>
      <c r="F28" s="6">
        <v>114.96817721866168</v>
      </c>
      <c r="G28" s="6">
        <v>114.96817721864589</v>
      </c>
      <c r="H28" s="6">
        <v>114.96817721866165</v>
      </c>
      <c r="I28" s="6">
        <v>114.96817721864588</v>
      </c>
      <c r="J28" s="18">
        <v>2.0547235838614441E-3</v>
      </c>
      <c r="K28">
        <v>25</v>
      </c>
      <c r="L28" t="s">
        <v>21</v>
      </c>
      <c r="M28" s="1">
        <v>44915</v>
      </c>
      <c r="N28" s="15">
        <f t="shared" si="2"/>
        <v>9.1112637619348549E-12</v>
      </c>
      <c r="O28">
        <f t="shared" si="7"/>
        <v>1.0198039027185584</v>
      </c>
      <c r="Q28" s="1">
        <f>E28</f>
        <v>44915</v>
      </c>
      <c r="R28">
        <v>111.4</v>
      </c>
      <c r="S28">
        <v>111.8</v>
      </c>
      <c r="T28">
        <v>113.2</v>
      </c>
      <c r="U28">
        <v>110.8</v>
      </c>
      <c r="V28">
        <f>K28</f>
        <v>25</v>
      </c>
      <c r="X28" s="1">
        <f>Q28</f>
        <v>44915</v>
      </c>
      <c r="Y28" s="7">
        <f>(F28-R28)/R28</f>
        <v>3.2030316145975526E-2</v>
      </c>
      <c r="Z28" s="7">
        <f>(G28-S28)/S28</f>
        <v>2.8337899987888143E-2</v>
      </c>
      <c r="AA28" s="7">
        <f>(H28-T28)/T28</f>
        <v>1.5619940094184173E-2</v>
      </c>
      <c r="AB28" s="7">
        <f>(I28-U28)/U28</f>
        <v>3.761892796611805E-2</v>
      </c>
      <c r="AC28" s="8">
        <f>V28</f>
        <v>25</v>
      </c>
      <c r="AD28" s="12">
        <f>SUM(Y28:AB28)</f>
        <v>0.1136070841941659</v>
      </c>
    </row>
    <row r="29" spans="3:30" x14ac:dyDescent="0.3">
      <c r="C29" s="15">
        <f t="shared" ref="C29:C32" si="8">J29-N29</f>
        <v>-3.4636791550779478E-4</v>
      </c>
      <c r="E29" s="1">
        <v>44916</v>
      </c>
      <c r="F29" s="6">
        <v>116.63510659078588</v>
      </c>
      <c r="G29" s="6">
        <v>114.96789771564691</v>
      </c>
      <c r="H29" s="6">
        <v>116.84950749595791</v>
      </c>
      <c r="I29" s="6">
        <v>114.44984853707429</v>
      </c>
      <c r="J29" s="18">
        <v>1.1957618831263273</v>
      </c>
      <c r="K29">
        <v>26</v>
      </c>
      <c r="L29" t="s">
        <v>21</v>
      </c>
      <c r="M29" s="1">
        <v>44916</v>
      </c>
      <c r="N29" s="15">
        <f t="shared" si="2"/>
        <v>1.196108251041835</v>
      </c>
      <c r="O29">
        <f t="shared" si="7"/>
        <v>0.9574271077563381</v>
      </c>
      <c r="Q29" s="1">
        <f t="shared" ref="Q29:Q31" si="9">E29</f>
        <v>44916</v>
      </c>
      <c r="R29">
        <v>113.4</v>
      </c>
      <c r="S29">
        <v>112.4</v>
      </c>
      <c r="T29">
        <v>114.4</v>
      </c>
      <c r="U29">
        <v>112.4</v>
      </c>
      <c r="V29">
        <f t="shared" ref="V29:V32" si="10">K29</f>
        <v>26</v>
      </c>
      <c r="X29" s="1">
        <f t="shared" ref="X29:X32" si="11">Q29</f>
        <v>44916</v>
      </c>
      <c r="Y29" s="7">
        <f t="shared" ref="Y29:Y32" si="12">(F29-R29)/R29</f>
        <v>2.8528276814690258E-2</v>
      </c>
      <c r="Z29" s="7">
        <f t="shared" ref="Z29:AB32" si="13">(G29-S29)/S29</f>
        <v>2.2846065085826577E-2</v>
      </c>
      <c r="AA29" s="7">
        <f t="shared" si="13"/>
        <v>2.1411778810820827E-2</v>
      </c>
      <c r="AB29" s="7">
        <f t="shared" si="13"/>
        <v>1.8237086628774758E-2</v>
      </c>
      <c r="AC29" s="8">
        <f t="shared" ref="AC29:AC32" si="14">V29</f>
        <v>26</v>
      </c>
      <c r="AD29" s="12">
        <f t="shared" ref="AD29:AD32" si="15">SUM(Y29:AB29)</f>
        <v>9.1023207340112419E-2</v>
      </c>
    </row>
    <row r="30" spans="3:30" x14ac:dyDescent="0.3">
      <c r="C30" s="15">
        <f t="shared" si="8"/>
        <v>-8.7900428574538836E-5</v>
      </c>
      <c r="E30" s="1">
        <v>44917</v>
      </c>
      <c r="F30" s="6">
        <v>115.87921837689029</v>
      </c>
      <c r="G30" s="6">
        <v>115.37229782439285</v>
      </c>
      <c r="H30" s="6">
        <v>119.8155796424802</v>
      </c>
      <c r="I30" s="6">
        <v>114.53298939474752</v>
      </c>
      <c r="J30" s="18">
        <v>2.3436483015326219</v>
      </c>
      <c r="K30">
        <v>27</v>
      </c>
      <c r="L30" t="s">
        <v>21</v>
      </c>
      <c r="M30" s="1">
        <v>44917</v>
      </c>
      <c r="N30" s="15">
        <f t="shared" si="2"/>
        <v>2.3437362019611965</v>
      </c>
      <c r="O30">
        <f t="shared" si="7"/>
        <v>1.8761663039293692</v>
      </c>
      <c r="Q30" s="1">
        <f t="shared" si="9"/>
        <v>44917</v>
      </c>
      <c r="R30">
        <v>111.2</v>
      </c>
      <c r="S30">
        <v>114</v>
      </c>
      <c r="T30">
        <v>114</v>
      </c>
      <c r="U30">
        <v>110.4</v>
      </c>
      <c r="V30">
        <f t="shared" si="10"/>
        <v>27</v>
      </c>
      <c r="X30" s="1">
        <f t="shared" si="11"/>
        <v>44917</v>
      </c>
      <c r="Y30" s="7">
        <f t="shared" si="12"/>
        <v>4.2079301950452251E-2</v>
      </c>
      <c r="Z30" s="7">
        <f t="shared" si="13"/>
        <v>1.2037700213972326E-2</v>
      </c>
      <c r="AA30" s="7">
        <f t="shared" si="13"/>
        <v>5.1013856512984228E-2</v>
      </c>
      <c r="AB30" s="7">
        <f t="shared" si="13"/>
        <v>3.7436498140828903E-2</v>
      </c>
      <c r="AC30" s="8">
        <f t="shared" si="14"/>
        <v>27</v>
      </c>
      <c r="AD30" s="12">
        <f t="shared" si="15"/>
        <v>0.14256735681823771</v>
      </c>
    </row>
    <row r="31" spans="3:30" x14ac:dyDescent="0.3">
      <c r="C31" s="15">
        <f t="shared" si="8"/>
        <v>1.8516221072184536E-5</v>
      </c>
      <c r="E31" s="1">
        <v>44918</v>
      </c>
      <c r="F31" s="6">
        <v>118.26444317491348</v>
      </c>
      <c r="G31" s="6">
        <v>117.40703367567497</v>
      </c>
      <c r="H31" s="6">
        <v>118.26444317491345</v>
      </c>
      <c r="I31" s="6">
        <v>115.52968529134759</v>
      </c>
      <c r="J31" s="18">
        <v>1.2894803037625793</v>
      </c>
      <c r="K31">
        <v>28</v>
      </c>
      <c r="L31" t="s">
        <v>21</v>
      </c>
      <c r="M31" s="1">
        <v>44918</v>
      </c>
      <c r="N31" s="15">
        <f t="shared" si="2"/>
        <v>1.2894617875415071</v>
      </c>
      <c r="O31">
        <f t="shared" si="7"/>
        <v>0.67330032922414107</v>
      </c>
      <c r="Q31" s="1">
        <f t="shared" si="9"/>
        <v>44918</v>
      </c>
      <c r="R31">
        <v>111.2</v>
      </c>
      <c r="S31">
        <v>111.4</v>
      </c>
      <c r="T31">
        <v>111.4</v>
      </c>
      <c r="U31">
        <v>110</v>
      </c>
      <c r="V31">
        <f t="shared" si="10"/>
        <v>28</v>
      </c>
      <c r="X31" s="1">
        <f t="shared" si="11"/>
        <v>44918</v>
      </c>
      <c r="Y31" s="7">
        <f t="shared" si="12"/>
        <v>6.3529165242027674E-2</v>
      </c>
      <c r="Z31" s="7">
        <f t="shared" si="13"/>
        <v>5.3923103013240221E-2</v>
      </c>
      <c r="AA31" s="7">
        <f t="shared" si="13"/>
        <v>6.1619777153621602E-2</v>
      </c>
      <c r="AB31" s="7">
        <f t="shared" si="13"/>
        <v>5.0269866284978093E-2</v>
      </c>
      <c r="AC31" s="8">
        <f t="shared" si="14"/>
        <v>28</v>
      </c>
      <c r="AD31" s="12">
        <f t="shared" si="15"/>
        <v>0.22934191169386758</v>
      </c>
    </row>
    <row r="32" spans="3:30" x14ac:dyDescent="0.3">
      <c r="C32" s="15">
        <f t="shared" si="8"/>
        <v>7.2161398185777159E-5</v>
      </c>
      <c r="E32" s="1">
        <v>44922</v>
      </c>
      <c r="F32" s="19">
        <f>'penalties (4)'!F32-1</f>
        <v>111.9156300498354</v>
      </c>
      <c r="G32" s="19">
        <f>'penalties (4)'!G32-1</f>
        <v>115.98095456863716</v>
      </c>
      <c r="H32" s="19">
        <f>'penalties (4)'!H32-1</f>
        <v>116.42597755883857</v>
      </c>
      <c r="I32" s="19">
        <f>'penalties (4)'!I32-1</f>
        <v>111.91563004983543</v>
      </c>
      <c r="J32" s="18">
        <v>2.4823131121671174</v>
      </c>
      <c r="K32">
        <v>29</v>
      </c>
      <c r="L32" s="21" t="s">
        <v>25</v>
      </c>
      <c r="M32" s="1">
        <v>44922</v>
      </c>
      <c r="N32" s="15">
        <f t="shared" si="2"/>
        <v>2.4822409507689316</v>
      </c>
      <c r="O32">
        <f t="shared" si="7"/>
        <v>1.6165807537309504</v>
      </c>
      <c r="Q32" s="1">
        <f>E32</f>
        <v>44922</v>
      </c>
      <c r="R32">
        <v>110.2</v>
      </c>
      <c r="S32">
        <v>113</v>
      </c>
      <c r="T32">
        <v>113</v>
      </c>
      <c r="U32">
        <v>110.2</v>
      </c>
      <c r="V32">
        <f t="shared" si="10"/>
        <v>29</v>
      </c>
      <c r="X32" s="1">
        <f t="shared" si="11"/>
        <v>44922</v>
      </c>
      <c r="Y32" s="7">
        <f t="shared" si="12"/>
        <v>1.5568330760756779E-2</v>
      </c>
      <c r="Z32" s="7">
        <f t="shared" si="13"/>
        <v>2.638012892599256E-2</v>
      </c>
      <c r="AA32" s="7">
        <f t="shared" si="13"/>
        <v>3.0318385476447503E-2</v>
      </c>
      <c r="AB32" s="7">
        <f t="shared" si="13"/>
        <v>1.5568330760757037E-2</v>
      </c>
      <c r="AC32" s="8">
        <f t="shared" si="14"/>
        <v>29</v>
      </c>
      <c r="AD32" s="12">
        <f t="shared" si="15"/>
        <v>8.7835175923953873E-2</v>
      </c>
    </row>
    <row r="33" spans="3:31" x14ac:dyDescent="0.3">
      <c r="E33" t="s">
        <v>8</v>
      </c>
      <c r="F33">
        <f t="shared" ref="F33:K33" si="16">CORREL(F4:F27,$K$4:$K$27)</f>
        <v>0.43206469751350235</v>
      </c>
      <c r="G33">
        <f t="shared" si="16"/>
        <v>0.59602993251141179</v>
      </c>
      <c r="H33">
        <f t="shared" si="16"/>
        <v>0.51603399432218666</v>
      </c>
      <c r="I33">
        <f t="shared" si="16"/>
        <v>0.65251689130934909</v>
      </c>
      <c r="J33">
        <f t="shared" si="16"/>
        <v>-0.22313403657501396</v>
      </c>
      <c r="K33">
        <f t="shared" si="16"/>
        <v>1</v>
      </c>
      <c r="Y33" s="12"/>
      <c r="Z33" s="12"/>
      <c r="AA33" s="12"/>
      <c r="AB33" s="12"/>
    </row>
    <row r="34" spans="3:31" ht="28.8" x14ac:dyDescent="0.3">
      <c r="E34" t="s">
        <v>9</v>
      </c>
      <c r="F34">
        <f>CORREL(F4:F32,K4:K32)</f>
        <v>0.40885730639500939</v>
      </c>
      <c r="G34">
        <f>CORREL(G4:G32,$K$4:$K$32)</f>
        <v>0.58100567322606289</v>
      </c>
      <c r="H34">
        <f>CORREL(H4:H32,$K$4:$K$32)</f>
        <v>0.49589827853535035</v>
      </c>
      <c r="I34">
        <f>CORREL(I4:I32,$K$4:$K$32)</f>
        <v>0.63405461168272814</v>
      </c>
      <c r="J34">
        <f>CORREL(J5:J28,$K$4:$K$27)</f>
        <v>-0.13101322466442053</v>
      </c>
      <c r="K34">
        <f>CORREL(K4:K32,$K$4:$K$32)</f>
        <v>1</v>
      </c>
      <c r="P34" t="s">
        <v>10</v>
      </c>
      <c r="Q34" t="s">
        <v>23</v>
      </c>
      <c r="AC34" s="13" t="s">
        <v>15</v>
      </c>
      <c r="AD34" s="20">
        <f>SUM(AD28:AD32)</f>
        <v>0.66437473597033747</v>
      </c>
      <c r="AE34" s="21" t="s">
        <v>24</v>
      </c>
    </row>
    <row r="35" spans="3:31" x14ac:dyDescent="0.3">
      <c r="C35" s="15">
        <f>SUMSQ(C28:C32)</f>
        <v>4.3551363047018816E-6</v>
      </c>
      <c r="E35" t="s">
        <v>11</v>
      </c>
      <c r="F35" s="9">
        <f>(F33-F34)*F36</f>
        <v>2.3207391118492959E-2</v>
      </c>
      <c r="G35" s="9">
        <f t="shared" ref="G35:K35" si="17">(G33-G34)*G36</f>
        <v>1.5024259285348895E-2</v>
      </c>
      <c r="H35" s="9">
        <f t="shared" si="17"/>
        <v>2.0135715786836317E-2</v>
      </c>
      <c r="I35" s="9">
        <f t="shared" si="17"/>
        <v>1.8462279626620948E-2</v>
      </c>
      <c r="J35" s="16">
        <f t="shared" si="17"/>
        <v>-9.2120811910593431E-2</v>
      </c>
      <c r="K35" s="9">
        <f t="shared" si="17"/>
        <v>0</v>
      </c>
      <c r="P35" s="17">
        <f>SUMSQ(F35:K35)+C35</f>
        <v>1.0001213312231524E-2</v>
      </c>
      <c r="Q35">
        <v>8.5068522104658779E-3</v>
      </c>
      <c r="R35" t="s">
        <v>26</v>
      </c>
    </row>
    <row r="36" spans="3:31" x14ac:dyDescent="0.3">
      <c r="E36" t="s">
        <v>14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</row>
    <row r="39" spans="3:31" x14ac:dyDescent="0.3">
      <c r="P39" s="10" t="s">
        <v>12</v>
      </c>
      <c r="Q39" t="str">
        <f>R3</f>
        <v>price</v>
      </c>
      <c r="R39" t="str">
        <f>S3</f>
        <v>open</v>
      </c>
      <c r="S39" t="str">
        <f>T3</f>
        <v>high</v>
      </c>
      <c r="T39" t="str">
        <f>U3</f>
        <v>low</v>
      </c>
    </row>
    <row r="44" spans="3:31" x14ac:dyDescent="0.3">
      <c r="P44">
        <v>1</v>
      </c>
      <c r="Q44">
        <f t="shared" ref="Q44:Q68" si="18">IFERROR(CORREL(F4:F8,$K4:$K8),Q43)</f>
        <v>-0.85100989696224649</v>
      </c>
      <c r="R44">
        <f t="shared" ref="R44:R68" si="19">IFERROR(CORREL(G4:G8,$K4:$K8),R43)</f>
        <v>0.31243638881234204</v>
      </c>
      <c r="S44">
        <f t="shared" ref="S44:S68" si="20">IFERROR(CORREL(H4:H8,$K4:$K8),S43)</f>
        <v>-0.91160718951980091</v>
      </c>
      <c r="T44">
        <f t="shared" ref="T44:T68" si="21">IFERROR(CORREL(I4:I8,$K4:$K8),T43)</f>
        <v>9.4626395513058181E-2</v>
      </c>
    </row>
    <row r="45" spans="3:31" x14ac:dyDescent="0.3">
      <c r="P45">
        <v>2</v>
      </c>
      <c r="Q45">
        <f t="shared" si="18"/>
        <v>-0.89551083475992233</v>
      </c>
      <c r="R45">
        <f t="shared" si="19"/>
        <v>-0.89623207885206746</v>
      </c>
      <c r="S45">
        <f t="shared" si="20"/>
        <v>-0.91923881554251219</v>
      </c>
      <c r="T45">
        <f t="shared" si="21"/>
        <v>-0.71916060589924158</v>
      </c>
    </row>
    <row r="46" spans="3:31" x14ac:dyDescent="0.3">
      <c r="P46">
        <v>3</v>
      </c>
      <c r="Q46">
        <f t="shared" si="18"/>
        <v>-0.90321064745950053</v>
      </c>
      <c r="R46">
        <f t="shared" si="19"/>
        <v>-0.91456935478309298</v>
      </c>
      <c r="S46">
        <f t="shared" si="20"/>
        <v>-0.94387980744853828</v>
      </c>
      <c r="T46">
        <f t="shared" si="21"/>
        <v>-0.95546917706151402</v>
      </c>
    </row>
    <row r="47" spans="3:31" x14ac:dyDescent="0.3">
      <c r="P47">
        <v>4</v>
      </c>
      <c r="Q47">
        <f t="shared" si="18"/>
        <v>4.9386479832478423E-2</v>
      </c>
      <c r="R47">
        <f t="shared" si="19"/>
        <v>-0.80847391905204913</v>
      </c>
      <c r="S47">
        <f t="shared" si="20"/>
        <v>-0.22613350843332158</v>
      </c>
      <c r="T47">
        <f t="shared" si="21"/>
        <v>-0.30572375053788292</v>
      </c>
    </row>
    <row r="48" spans="3:31" x14ac:dyDescent="0.3">
      <c r="P48">
        <v>5</v>
      </c>
      <c r="Q48">
        <f t="shared" si="18"/>
        <v>0.75168936427822619</v>
      </c>
      <c r="R48">
        <f t="shared" si="19"/>
        <v>0.35087829498196177</v>
      </c>
      <c r="S48">
        <f t="shared" si="20"/>
        <v>0.61492995361927161</v>
      </c>
      <c r="T48">
        <f t="shared" si="21"/>
        <v>0.70907370231897116</v>
      </c>
    </row>
    <row r="49" spans="12:20" x14ac:dyDescent="0.3">
      <c r="P49">
        <v>6</v>
      </c>
      <c r="Q49">
        <f t="shared" si="18"/>
        <v>0.22629428592141645</v>
      </c>
      <c r="R49">
        <f t="shared" si="19"/>
        <v>0.87381589414903171</v>
      </c>
      <c r="S49">
        <f t="shared" si="20"/>
        <v>0.61492995361927161</v>
      </c>
      <c r="T49">
        <f t="shared" si="21"/>
        <v>0.47517870079356411</v>
      </c>
    </row>
    <row r="50" spans="12:20" x14ac:dyDescent="0.3">
      <c r="P50">
        <v>7</v>
      </c>
      <c r="Q50">
        <f t="shared" si="18"/>
        <v>-0.60255689462158291</v>
      </c>
      <c r="R50">
        <f t="shared" si="19"/>
        <v>0.21780342093451591</v>
      </c>
      <c r="S50">
        <f t="shared" si="20"/>
        <v>-0.19911336892039933</v>
      </c>
      <c r="T50">
        <f t="shared" si="21"/>
        <v>-0.16037507477489696</v>
      </c>
    </row>
    <row r="51" spans="12:20" x14ac:dyDescent="0.3">
      <c r="P51">
        <v>8</v>
      </c>
      <c r="Q51">
        <f t="shared" si="18"/>
        <v>-0.87210163127965012</v>
      </c>
      <c r="R51">
        <f t="shared" si="19"/>
        <v>-0.6453227420767399</v>
      </c>
      <c r="S51">
        <f t="shared" si="20"/>
        <v>-0.96804584773704883</v>
      </c>
      <c r="T51">
        <f t="shared" si="21"/>
        <v>-0.90802522207346703</v>
      </c>
    </row>
    <row r="52" spans="12:20" x14ac:dyDescent="0.3">
      <c r="P52">
        <v>9</v>
      </c>
      <c r="Q52">
        <f t="shared" si="18"/>
        <v>-1.1571718104160193E-2</v>
      </c>
      <c r="R52">
        <f t="shared" si="19"/>
        <v>-0.59708143402653124</v>
      </c>
      <c r="S52">
        <f t="shared" si="20"/>
        <v>-5.4590589393513717E-2</v>
      </c>
      <c r="T52">
        <f t="shared" si="21"/>
        <v>-0.17631812981527023</v>
      </c>
    </row>
    <row r="53" spans="12:20" x14ac:dyDescent="0.3">
      <c r="P53">
        <v>10</v>
      </c>
      <c r="Q53">
        <f t="shared" si="18"/>
        <v>0.79674122139864378</v>
      </c>
      <c r="R53">
        <f t="shared" si="19"/>
        <v>0.18962448894726219</v>
      </c>
      <c r="S53">
        <f t="shared" si="20"/>
        <v>0.68813761580606436</v>
      </c>
      <c r="T53">
        <f t="shared" si="21"/>
        <v>0.69479451705911721</v>
      </c>
    </row>
    <row r="54" spans="12:20" x14ac:dyDescent="0.3">
      <c r="P54">
        <v>11</v>
      </c>
      <c r="Q54">
        <f t="shared" si="18"/>
        <v>0.93739864316960508</v>
      </c>
      <c r="R54">
        <f t="shared" si="19"/>
        <v>0.86635061048151296</v>
      </c>
      <c r="S54">
        <f t="shared" si="20"/>
        <v>0.93680944716548809</v>
      </c>
      <c r="T54">
        <f t="shared" si="21"/>
        <v>0.9485705139690298</v>
      </c>
    </row>
    <row r="55" spans="12:20" x14ac:dyDescent="0.3">
      <c r="P55">
        <v>12</v>
      </c>
      <c r="Q55">
        <f t="shared" si="18"/>
        <v>0.85811633032103296</v>
      </c>
      <c r="R55">
        <f t="shared" si="19"/>
        <v>0.9489284041902577</v>
      </c>
      <c r="S55">
        <f t="shared" si="20"/>
        <v>0.84536866112190157</v>
      </c>
      <c r="T55">
        <f t="shared" si="21"/>
        <v>0.93496254801924972</v>
      </c>
    </row>
    <row r="56" spans="12:20" x14ac:dyDescent="0.3">
      <c r="P56">
        <v>13</v>
      </c>
      <c r="Q56">
        <f t="shared" si="18"/>
        <v>0.72505236678424823</v>
      </c>
      <c r="R56">
        <f t="shared" si="19"/>
        <v>0.84463875955720935</v>
      </c>
      <c r="S56">
        <f t="shared" si="20"/>
        <v>0.85719461541452302</v>
      </c>
      <c r="T56">
        <f t="shared" si="21"/>
        <v>0.98133624886342274</v>
      </c>
    </row>
    <row r="57" spans="12:20" x14ac:dyDescent="0.3">
      <c r="P57">
        <v>14</v>
      </c>
      <c r="Q57">
        <f t="shared" si="18"/>
        <v>8.2199493652679895E-2</v>
      </c>
      <c r="R57">
        <f t="shared" si="19"/>
        <v>0.72620400905924565</v>
      </c>
      <c r="S57">
        <f t="shared" si="20"/>
        <v>5.1279004970228771E-15</v>
      </c>
      <c r="T57">
        <f t="shared" si="21"/>
        <v>0.16464638998453557</v>
      </c>
    </row>
    <row r="58" spans="12:20" x14ac:dyDescent="0.3">
      <c r="P58">
        <v>15</v>
      </c>
      <c r="Q58">
        <f t="shared" si="18"/>
        <v>0.49487165930539284</v>
      </c>
      <c r="R58">
        <f t="shared" si="19"/>
        <v>0.44721359549995388</v>
      </c>
      <c r="S58">
        <f t="shared" si="20"/>
        <v>0.4811252243246929</v>
      </c>
      <c r="T58">
        <f t="shared" si="21"/>
        <v>3.0316953129541989E-2</v>
      </c>
    </row>
    <row r="59" spans="12:20" x14ac:dyDescent="0.3">
      <c r="P59">
        <v>16</v>
      </c>
      <c r="Q59">
        <f t="shared" si="18"/>
        <v>0.74655170587259712</v>
      </c>
      <c r="R59">
        <f t="shared" si="19"/>
        <v>0.6187184335382323</v>
      </c>
      <c r="S59">
        <f t="shared" si="20"/>
        <v>0.55234477073899724</v>
      </c>
      <c r="T59">
        <f t="shared" si="21"/>
        <v>0.11684124756739857</v>
      </c>
    </row>
    <row r="60" spans="12:20" x14ac:dyDescent="0.3">
      <c r="P60">
        <v>17</v>
      </c>
      <c r="Q60">
        <f t="shared" si="18"/>
        <v>0.97045392570580491</v>
      </c>
      <c r="R60">
        <f t="shared" si="19"/>
        <v>0.8885233166386387</v>
      </c>
      <c r="S60">
        <f t="shared" si="20"/>
        <v>0.75633982068712691</v>
      </c>
      <c r="T60">
        <f t="shared" si="21"/>
        <v>0.65324711553968851</v>
      </c>
    </row>
    <row r="61" spans="12:20" x14ac:dyDescent="0.3">
      <c r="P61">
        <v>18</v>
      </c>
      <c r="Q61">
        <f t="shared" si="18"/>
        <v>0.99371215047125894</v>
      </c>
      <c r="R61">
        <f t="shared" si="19"/>
        <v>0.9321432172384293</v>
      </c>
      <c r="S61">
        <f t="shared" si="20"/>
        <v>0.85262494239252218</v>
      </c>
      <c r="T61">
        <f t="shared" si="21"/>
        <v>0.97279892146698221</v>
      </c>
    </row>
    <row r="62" spans="12:20" x14ac:dyDescent="0.3">
      <c r="P62">
        <v>19</v>
      </c>
      <c r="Q62">
        <f t="shared" si="18"/>
        <v>5.3266561817133282E-2</v>
      </c>
      <c r="R62">
        <f t="shared" si="19"/>
        <v>0.95502301831800973</v>
      </c>
      <c r="S62">
        <f t="shared" si="20"/>
        <v>0.5060929400474613</v>
      </c>
      <c r="T62">
        <f t="shared" si="21"/>
        <v>0.10808442529177943</v>
      </c>
    </row>
    <row r="63" spans="12:20" x14ac:dyDescent="0.3">
      <c r="L63" t="s">
        <v>13</v>
      </c>
      <c r="P63">
        <v>20</v>
      </c>
      <c r="Q63" s="11">
        <f t="shared" si="18"/>
        <v>-0.71600880651696075</v>
      </c>
      <c r="R63">
        <f t="shared" si="19"/>
        <v>6.4729777800314872E-2</v>
      </c>
      <c r="S63">
        <f t="shared" si="20"/>
        <v>-0.40406101782088433</v>
      </c>
      <c r="T63">
        <f t="shared" si="21"/>
        <v>-0.63559958502179936</v>
      </c>
    </row>
    <row r="64" spans="12:20" x14ac:dyDescent="0.3">
      <c r="P64">
        <v>21</v>
      </c>
      <c r="Q64">
        <f t="shared" si="18"/>
        <v>-0.80099507870762132</v>
      </c>
      <c r="R64">
        <f t="shared" si="19"/>
        <v>-0.78434004898192111</v>
      </c>
      <c r="S64">
        <f t="shared" si="20"/>
        <v>-0.98180726917172156</v>
      </c>
      <c r="T64">
        <f t="shared" si="21"/>
        <v>-0.67869709410841061</v>
      </c>
    </row>
    <row r="65" spans="16:20" x14ac:dyDescent="0.3">
      <c r="P65">
        <v>22</v>
      </c>
      <c r="Q65">
        <f t="shared" si="18"/>
        <v>-0.44613495944662124</v>
      </c>
      <c r="R65">
        <f t="shared" si="19"/>
        <v>-0.92686854563183485</v>
      </c>
      <c r="S65">
        <f t="shared" si="20"/>
        <v>-0.80430686733180556</v>
      </c>
      <c r="T65">
        <f t="shared" si="21"/>
        <v>-0.48176070984716618</v>
      </c>
    </row>
    <row r="66" spans="16:20" x14ac:dyDescent="0.3">
      <c r="P66">
        <v>23</v>
      </c>
      <c r="Q66">
        <f t="shared" si="18"/>
        <v>0.37952947443145402</v>
      </c>
      <c r="R66">
        <f t="shared" si="19"/>
        <v>-0.77264990375453824</v>
      </c>
      <c r="S66">
        <f t="shared" si="20"/>
        <v>9.330067490288213E-2</v>
      </c>
      <c r="T66">
        <f t="shared" si="21"/>
        <v>0.36424812490036773</v>
      </c>
    </row>
    <row r="67" spans="16:20" x14ac:dyDescent="0.3">
      <c r="P67">
        <v>24</v>
      </c>
      <c r="Q67">
        <f t="shared" si="18"/>
        <v>0.91457585543996589</v>
      </c>
      <c r="R67">
        <f t="shared" si="19"/>
        <v>0.49814459124141752</v>
      </c>
      <c r="S67">
        <f t="shared" si="20"/>
        <v>0.77822697140418362</v>
      </c>
      <c r="T67">
        <f t="shared" si="21"/>
        <v>0.77396452480860511</v>
      </c>
    </row>
    <row r="68" spans="16:20" x14ac:dyDescent="0.3">
      <c r="P68">
        <v>25</v>
      </c>
      <c r="Q68">
        <f t="shared" si="18"/>
        <v>-0.300395377959499</v>
      </c>
      <c r="R68">
        <f t="shared" si="19"/>
        <v>0.69187879154255461</v>
      </c>
      <c r="S68">
        <f t="shared" si="20"/>
        <v>0.37057377500639221</v>
      </c>
      <c r="T68">
        <f t="shared" si="21"/>
        <v>-0.57199838285824234</v>
      </c>
    </row>
  </sheetData>
  <conditionalFormatting sqref="P35:Q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C181D-44B2-472B-BC1B-0B8C09C6D146}">
  <dimension ref="A1:AE71"/>
  <sheetViews>
    <sheetView topLeftCell="A3" zoomScale="39" zoomScaleNormal="28" workbookViewId="0">
      <selection activeCell="Q71" sqref="Q71"/>
    </sheetView>
  </sheetViews>
  <sheetFormatPr defaultRowHeight="14.4" x14ac:dyDescent="0.3"/>
  <cols>
    <col min="1" max="1" width="55.88671875" bestFit="1" customWidth="1"/>
    <col min="5" max="5" width="12" bestFit="1" customWidth="1"/>
    <col min="6" max="7" width="16.33203125" bestFit="1" customWidth="1"/>
    <col min="8" max="9" width="15.21875" bestFit="1" customWidth="1"/>
    <col min="10" max="10" width="18.21875" bestFit="1" customWidth="1"/>
    <col min="11" max="11" width="15.21875" bestFit="1" customWidth="1"/>
    <col min="12" max="12" width="22.77734375" bestFit="1" customWidth="1"/>
    <col min="13" max="15" width="22.77734375" customWidth="1"/>
    <col min="16" max="16" width="14" bestFit="1" customWidth="1"/>
    <col min="17" max="20" width="15.5546875" bestFit="1" customWidth="1"/>
    <col min="21" max="21" width="7.6640625" bestFit="1" customWidth="1"/>
    <col min="22" max="22" width="7.21875" bestFit="1" customWidth="1"/>
    <col min="24" max="24" width="12" bestFit="1" customWidth="1"/>
    <col min="25" max="25" width="5.6640625" bestFit="1" customWidth="1"/>
    <col min="26" max="26" width="6.109375" bestFit="1" customWidth="1"/>
    <col min="27" max="28" width="5.6640625" bestFit="1" customWidth="1"/>
    <col min="29" max="29" width="18.33203125" bestFit="1" customWidth="1"/>
    <col min="30" max="30" width="7.21875" bestFit="1" customWidth="1"/>
  </cols>
  <sheetData>
    <row r="1" spans="1:29" x14ac:dyDescent="0.3">
      <c r="A1" t="s">
        <v>17</v>
      </c>
    </row>
    <row r="2" spans="1:29" x14ac:dyDescent="0.3">
      <c r="A2" t="s">
        <v>16</v>
      </c>
      <c r="Q2" t="s">
        <v>0</v>
      </c>
      <c r="X2" t="s">
        <v>1</v>
      </c>
    </row>
    <row r="3" spans="1:29" x14ac:dyDescent="0.3">
      <c r="E3" t="s">
        <v>2</v>
      </c>
      <c r="F3" t="s">
        <v>3</v>
      </c>
      <c r="G3" t="s">
        <v>4</v>
      </c>
      <c r="H3" t="s">
        <v>5</v>
      </c>
      <c r="I3" t="s">
        <v>6</v>
      </c>
      <c r="J3" t="str">
        <f>N3</f>
        <v>std_dev_estimations</v>
      </c>
      <c r="K3" t="s">
        <v>7</v>
      </c>
      <c r="N3" t="s">
        <v>20</v>
      </c>
      <c r="O3" t="s">
        <v>19</v>
      </c>
      <c r="Q3" t="str">
        <f>E3</f>
        <v>date</v>
      </c>
      <c r="R3" t="str">
        <f>F3</f>
        <v>price</v>
      </c>
      <c r="S3" t="str">
        <f>G3</f>
        <v>open</v>
      </c>
      <c r="T3" t="str">
        <f>H3</f>
        <v>high</v>
      </c>
      <c r="U3" t="str">
        <f>I3</f>
        <v>low</v>
      </c>
      <c r="V3" t="str">
        <f>K3</f>
        <v>time ID</v>
      </c>
      <c r="X3" t="str">
        <f>Q3</f>
        <v>date</v>
      </c>
      <c r="Y3" t="str">
        <f t="shared" ref="Y3:AC3" si="0">R3</f>
        <v>price</v>
      </c>
      <c r="Z3" t="str">
        <f t="shared" si="0"/>
        <v>open</v>
      </c>
      <c r="AA3" t="str">
        <f t="shared" si="0"/>
        <v>high</v>
      </c>
      <c r="AB3" t="str">
        <f t="shared" si="0"/>
        <v>low</v>
      </c>
      <c r="AC3" t="str">
        <f t="shared" si="0"/>
        <v>time ID</v>
      </c>
    </row>
    <row r="4" spans="1:29" x14ac:dyDescent="0.3">
      <c r="E4" s="1">
        <v>44880</v>
      </c>
      <c r="F4" s="2">
        <v>116</v>
      </c>
      <c r="G4" s="2">
        <v>109.8</v>
      </c>
      <c r="H4" s="2">
        <v>118.4</v>
      </c>
      <c r="I4" s="2">
        <v>109.4</v>
      </c>
      <c r="J4">
        <f t="shared" ref="J4:J27" si="1">N4</f>
        <v>4.4988887516807976</v>
      </c>
      <c r="K4">
        <v>1</v>
      </c>
      <c r="M4" s="1">
        <v>44880</v>
      </c>
      <c r="N4">
        <f t="shared" ref="N4:N32" si="2">STDEV(F4:I4)</f>
        <v>4.4988887516807976</v>
      </c>
      <c r="O4">
        <f>STDEV(R4:U4)</f>
        <v>4.4988887516807976</v>
      </c>
      <c r="R4">
        <f t="shared" ref="R4:R27" si="3">F4</f>
        <v>116</v>
      </c>
      <c r="S4">
        <f t="shared" ref="S4:S27" si="4">G4</f>
        <v>109.8</v>
      </c>
      <c r="T4">
        <f t="shared" ref="T4:T27" si="5">H4</f>
        <v>118.4</v>
      </c>
      <c r="U4">
        <f t="shared" ref="U4:U27" si="6">I4</f>
        <v>109.4</v>
      </c>
    </row>
    <row r="5" spans="1:29" x14ac:dyDescent="0.3">
      <c r="E5" s="1">
        <v>44881</v>
      </c>
      <c r="F5" s="3">
        <v>114.6</v>
      </c>
      <c r="G5" s="3">
        <v>116.2</v>
      </c>
      <c r="H5" s="3">
        <v>116.4</v>
      </c>
      <c r="I5" s="3">
        <v>111.4</v>
      </c>
      <c r="J5">
        <f t="shared" si="1"/>
        <v>2.3115651263447741</v>
      </c>
      <c r="K5">
        <v>2</v>
      </c>
      <c r="M5" s="1">
        <v>44881</v>
      </c>
      <c r="N5">
        <f t="shared" si="2"/>
        <v>2.3115651263447741</v>
      </c>
      <c r="O5">
        <f t="shared" ref="O5:O32" si="7">STDEV(R5:U5)</f>
        <v>2.3115651263447741</v>
      </c>
      <c r="R5">
        <f t="shared" si="3"/>
        <v>114.6</v>
      </c>
      <c r="S5">
        <f t="shared" si="4"/>
        <v>116.2</v>
      </c>
      <c r="T5">
        <f t="shared" si="5"/>
        <v>116.4</v>
      </c>
      <c r="U5">
        <f t="shared" si="6"/>
        <v>111.4</v>
      </c>
    </row>
    <row r="6" spans="1:29" x14ac:dyDescent="0.3">
      <c r="E6" s="1">
        <v>44882</v>
      </c>
      <c r="F6" s="4">
        <v>116</v>
      </c>
      <c r="G6" s="4">
        <v>115.2</v>
      </c>
      <c r="H6" s="4">
        <v>116.2</v>
      </c>
      <c r="I6" s="4">
        <v>113</v>
      </c>
      <c r="J6">
        <f t="shared" si="1"/>
        <v>1.4651507317223946</v>
      </c>
      <c r="K6">
        <v>3</v>
      </c>
      <c r="M6" s="1">
        <v>44882</v>
      </c>
      <c r="N6">
        <f t="shared" si="2"/>
        <v>1.4651507317223946</v>
      </c>
      <c r="O6">
        <f t="shared" si="7"/>
        <v>1.4651507317223946</v>
      </c>
      <c r="R6">
        <f t="shared" si="3"/>
        <v>116</v>
      </c>
      <c r="S6">
        <f t="shared" si="4"/>
        <v>115.2</v>
      </c>
      <c r="T6">
        <f t="shared" si="5"/>
        <v>116.2</v>
      </c>
      <c r="U6">
        <f t="shared" si="6"/>
        <v>113</v>
      </c>
    </row>
    <row r="7" spans="1:29" x14ac:dyDescent="0.3">
      <c r="E7" s="1">
        <v>44883</v>
      </c>
      <c r="F7" s="3">
        <v>113</v>
      </c>
      <c r="G7" s="3">
        <v>116</v>
      </c>
      <c r="H7" s="3">
        <v>116</v>
      </c>
      <c r="I7" s="3">
        <v>112.4</v>
      </c>
      <c r="J7">
        <f t="shared" si="1"/>
        <v>1.9209372712298527</v>
      </c>
      <c r="K7">
        <v>4</v>
      </c>
      <c r="M7" s="1">
        <v>44883</v>
      </c>
      <c r="N7">
        <f t="shared" si="2"/>
        <v>1.9209372712298527</v>
      </c>
      <c r="O7">
        <f t="shared" si="7"/>
        <v>1.9209372712298527</v>
      </c>
      <c r="R7">
        <f t="shared" si="3"/>
        <v>113</v>
      </c>
      <c r="S7">
        <f t="shared" si="4"/>
        <v>116</v>
      </c>
      <c r="T7">
        <f t="shared" si="5"/>
        <v>116</v>
      </c>
      <c r="U7">
        <f t="shared" si="6"/>
        <v>112.4</v>
      </c>
    </row>
    <row r="8" spans="1:29" x14ac:dyDescent="0.3">
      <c r="E8" s="1">
        <v>44886</v>
      </c>
      <c r="F8" s="4">
        <v>111.8</v>
      </c>
      <c r="G8" s="4">
        <v>112.6</v>
      </c>
      <c r="H8" s="4">
        <v>112.8</v>
      </c>
      <c r="I8" s="4">
        <v>109.4</v>
      </c>
      <c r="J8">
        <f t="shared" si="1"/>
        <v>1.5609825965290747</v>
      </c>
      <c r="K8">
        <v>5</v>
      </c>
      <c r="M8" s="1">
        <v>44886</v>
      </c>
      <c r="N8">
        <f t="shared" si="2"/>
        <v>1.5609825965290747</v>
      </c>
      <c r="O8">
        <f t="shared" si="7"/>
        <v>1.5609825965290747</v>
      </c>
      <c r="R8">
        <f t="shared" si="3"/>
        <v>111.8</v>
      </c>
      <c r="S8">
        <f t="shared" si="4"/>
        <v>112.6</v>
      </c>
      <c r="T8">
        <f t="shared" si="5"/>
        <v>112.8</v>
      </c>
      <c r="U8">
        <f t="shared" si="6"/>
        <v>109.4</v>
      </c>
    </row>
    <row r="9" spans="1:29" x14ac:dyDescent="0.3">
      <c r="E9" s="1">
        <v>44887</v>
      </c>
      <c r="F9" s="3">
        <v>110.6</v>
      </c>
      <c r="G9" s="3">
        <v>111</v>
      </c>
      <c r="H9" s="3">
        <v>111.6</v>
      </c>
      <c r="I9" s="3">
        <v>109.4</v>
      </c>
      <c r="J9">
        <f t="shared" si="1"/>
        <v>0.92915732431775255</v>
      </c>
      <c r="K9">
        <v>6</v>
      </c>
      <c r="M9" s="1">
        <v>44887</v>
      </c>
      <c r="N9">
        <f t="shared" si="2"/>
        <v>0.92915732431775255</v>
      </c>
      <c r="O9">
        <f t="shared" si="7"/>
        <v>0.92915732431775255</v>
      </c>
      <c r="R9">
        <f t="shared" si="3"/>
        <v>110.6</v>
      </c>
      <c r="S9">
        <f t="shared" si="4"/>
        <v>111</v>
      </c>
      <c r="T9">
        <f t="shared" si="5"/>
        <v>111.6</v>
      </c>
      <c r="U9">
        <f t="shared" si="6"/>
        <v>109.4</v>
      </c>
    </row>
    <row r="10" spans="1:29" x14ac:dyDescent="0.3">
      <c r="E10" s="1">
        <v>44888</v>
      </c>
      <c r="F10" s="4">
        <v>111</v>
      </c>
      <c r="G10" s="4">
        <v>110.8</v>
      </c>
      <c r="H10" s="4">
        <v>111.4</v>
      </c>
      <c r="I10" s="4">
        <v>108</v>
      </c>
      <c r="J10">
        <f t="shared" si="1"/>
        <v>1.5534906930308068</v>
      </c>
      <c r="K10">
        <v>7</v>
      </c>
      <c r="M10" s="1">
        <v>44888</v>
      </c>
      <c r="N10">
        <f t="shared" si="2"/>
        <v>1.5534906930308068</v>
      </c>
      <c r="O10">
        <f t="shared" si="7"/>
        <v>1.5534906930308068</v>
      </c>
      <c r="R10">
        <f t="shared" si="3"/>
        <v>111</v>
      </c>
      <c r="S10">
        <f t="shared" si="4"/>
        <v>110.8</v>
      </c>
      <c r="T10">
        <f t="shared" si="5"/>
        <v>111.4</v>
      </c>
      <c r="U10">
        <f t="shared" si="6"/>
        <v>108</v>
      </c>
    </row>
    <row r="11" spans="1:29" x14ac:dyDescent="0.3">
      <c r="E11" s="1">
        <v>44889</v>
      </c>
      <c r="F11" s="3">
        <v>113.6</v>
      </c>
      <c r="G11" s="3">
        <v>111.4</v>
      </c>
      <c r="H11" s="3">
        <v>115.2</v>
      </c>
      <c r="I11" s="3">
        <v>111.4</v>
      </c>
      <c r="J11">
        <f t="shared" si="1"/>
        <v>1.8511257835886401</v>
      </c>
      <c r="K11">
        <v>8</v>
      </c>
      <c r="M11" s="1">
        <v>44889</v>
      </c>
      <c r="N11">
        <f t="shared" si="2"/>
        <v>1.8511257835886401</v>
      </c>
      <c r="O11">
        <f t="shared" si="7"/>
        <v>1.8511257835886401</v>
      </c>
      <c r="R11">
        <f t="shared" si="3"/>
        <v>113.6</v>
      </c>
      <c r="S11">
        <f t="shared" si="4"/>
        <v>111.4</v>
      </c>
      <c r="T11">
        <f t="shared" si="5"/>
        <v>115.2</v>
      </c>
      <c r="U11">
        <f t="shared" si="6"/>
        <v>111.4</v>
      </c>
    </row>
    <row r="12" spans="1:29" x14ac:dyDescent="0.3">
      <c r="E12" s="1">
        <v>44890</v>
      </c>
      <c r="F12" s="4">
        <v>113.8</v>
      </c>
      <c r="G12" s="4">
        <v>113.8</v>
      </c>
      <c r="H12" s="4">
        <v>114.2</v>
      </c>
      <c r="I12" s="4">
        <v>112.2</v>
      </c>
      <c r="J12">
        <f t="shared" si="1"/>
        <v>0.88694231304333682</v>
      </c>
      <c r="K12">
        <v>9</v>
      </c>
      <c r="M12" s="1">
        <v>44890</v>
      </c>
      <c r="N12">
        <f t="shared" si="2"/>
        <v>0.88694231304333682</v>
      </c>
      <c r="O12">
        <f t="shared" si="7"/>
        <v>0.88694231304333682</v>
      </c>
      <c r="R12">
        <f t="shared" si="3"/>
        <v>113.8</v>
      </c>
      <c r="S12">
        <f t="shared" si="4"/>
        <v>113.8</v>
      </c>
      <c r="T12">
        <f t="shared" si="5"/>
        <v>114.2</v>
      </c>
      <c r="U12">
        <f t="shared" si="6"/>
        <v>112.2</v>
      </c>
    </row>
    <row r="13" spans="1:29" x14ac:dyDescent="0.3">
      <c r="E13" s="1">
        <v>44893</v>
      </c>
      <c r="F13" s="3">
        <v>110.4</v>
      </c>
      <c r="G13" s="3">
        <v>113.4</v>
      </c>
      <c r="H13" s="3">
        <v>113.4</v>
      </c>
      <c r="I13" s="3">
        <v>109.8</v>
      </c>
      <c r="J13">
        <f t="shared" si="1"/>
        <v>1.9209372712298574</v>
      </c>
      <c r="K13">
        <v>10</v>
      </c>
      <c r="M13" s="1">
        <v>44893</v>
      </c>
      <c r="N13">
        <f t="shared" si="2"/>
        <v>1.9209372712298574</v>
      </c>
      <c r="O13">
        <f t="shared" si="7"/>
        <v>1.9209372712298574</v>
      </c>
      <c r="R13">
        <f t="shared" si="3"/>
        <v>110.4</v>
      </c>
      <c r="S13">
        <f t="shared" si="4"/>
        <v>113.4</v>
      </c>
      <c r="T13">
        <f t="shared" si="5"/>
        <v>113.4</v>
      </c>
      <c r="U13">
        <f t="shared" si="6"/>
        <v>109.8</v>
      </c>
    </row>
    <row r="14" spans="1:29" x14ac:dyDescent="0.3">
      <c r="E14" s="1">
        <v>44894</v>
      </c>
      <c r="F14" s="4">
        <v>108</v>
      </c>
      <c r="G14" s="4">
        <v>110.8</v>
      </c>
      <c r="H14" s="4">
        <v>111.2</v>
      </c>
      <c r="I14" s="4">
        <v>107.8</v>
      </c>
      <c r="J14">
        <f t="shared" si="1"/>
        <v>1.799073835801819</v>
      </c>
      <c r="K14">
        <v>11</v>
      </c>
      <c r="M14" s="1">
        <v>44894</v>
      </c>
      <c r="N14">
        <f t="shared" si="2"/>
        <v>1.799073835801819</v>
      </c>
      <c r="O14">
        <f t="shared" si="7"/>
        <v>1.799073835801819</v>
      </c>
      <c r="R14">
        <f t="shared" si="3"/>
        <v>108</v>
      </c>
      <c r="S14">
        <f t="shared" si="4"/>
        <v>110.8</v>
      </c>
      <c r="T14">
        <f t="shared" si="5"/>
        <v>111.2</v>
      </c>
      <c r="U14">
        <f t="shared" si="6"/>
        <v>107.8</v>
      </c>
    </row>
    <row r="15" spans="1:29" x14ac:dyDescent="0.3">
      <c r="E15" s="1">
        <v>44895</v>
      </c>
      <c r="F15" s="3">
        <v>109.4</v>
      </c>
      <c r="G15" s="3">
        <v>108.6</v>
      </c>
      <c r="H15" s="3">
        <v>111.2</v>
      </c>
      <c r="I15" s="3">
        <v>107.8</v>
      </c>
      <c r="J15">
        <f t="shared" si="1"/>
        <v>1.4548768561863497</v>
      </c>
      <c r="K15">
        <v>12</v>
      </c>
      <c r="M15" s="1">
        <v>44895</v>
      </c>
      <c r="N15">
        <f t="shared" si="2"/>
        <v>1.4548768561863497</v>
      </c>
      <c r="O15">
        <f t="shared" si="7"/>
        <v>1.4548768561863497</v>
      </c>
      <c r="R15">
        <f t="shared" si="3"/>
        <v>109.4</v>
      </c>
      <c r="S15">
        <f t="shared" si="4"/>
        <v>108.6</v>
      </c>
      <c r="T15">
        <f t="shared" si="5"/>
        <v>111.2</v>
      </c>
      <c r="U15">
        <f t="shared" si="6"/>
        <v>107.8</v>
      </c>
    </row>
    <row r="16" spans="1:29" x14ac:dyDescent="0.3">
      <c r="E16" s="1">
        <v>44896</v>
      </c>
      <c r="F16" s="4">
        <v>114.2</v>
      </c>
      <c r="G16" s="4">
        <v>112.2</v>
      </c>
      <c r="H16" s="4">
        <v>115</v>
      </c>
      <c r="I16" s="4">
        <v>112</v>
      </c>
      <c r="J16">
        <f t="shared" si="1"/>
        <v>1.4821156050277138</v>
      </c>
      <c r="K16">
        <v>13</v>
      </c>
      <c r="M16" s="1">
        <v>44896</v>
      </c>
      <c r="N16">
        <f t="shared" si="2"/>
        <v>1.4821156050277138</v>
      </c>
      <c r="O16">
        <f t="shared" si="7"/>
        <v>1.4821156050277138</v>
      </c>
      <c r="R16">
        <f t="shared" si="3"/>
        <v>114.2</v>
      </c>
      <c r="S16">
        <f t="shared" si="4"/>
        <v>112.2</v>
      </c>
      <c r="T16">
        <f t="shared" si="5"/>
        <v>115</v>
      </c>
      <c r="U16">
        <f t="shared" si="6"/>
        <v>112</v>
      </c>
    </row>
    <row r="17" spans="3:30" x14ac:dyDescent="0.3">
      <c r="E17" s="1">
        <v>44897</v>
      </c>
      <c r="F17" s="3">
        <v>115</v>
      </c>
      <c r="G17" s="3">
        <v>114</v>
      </c>
      <c r="H17" s="3">
        <v>116.8</v>
      </c>
      <c r="I17" s="3">
        <v>112.8</v>
      </c>
      <c r="J17">
        <f t="shared" si="1"/>
        <v>1.6921386861996073</v>
      </c>
      <c r="K17">
        <v>14</v>
      </c>
      <c r="M17" s="1">
        <v>44897</v>
      </c>
      <c r="N17">
        <f t="shared" si="2"/>
        <v>1.6921386861996073</v>
      </c>
      <c r="O17">
        <f t="shared" si="7"/>
        <v>1.6921386861996073</v>
      </c>
      <c r="R17">
        <f t="shared" si="3"/>
        <v>115</v>
      </c>
      <c r="S17">
        <f t="shared" si="4"/>
        <v>114</v>
      </c>
      <c r="T17">
        <f t="shared" si="5"/>
        <v>116.8</v>
      </c>
      <c r="U17">
        <f t="shared" si="6"/>
        <v>112.8</v>
      </c>
    </row>
    <row r="18" spans="3:30" x14ac:dyDescent="0.3">
      <c r="E18" s="1">
        <v>44900</v>
      </c>
      <c r="F18" s="4">
        <v>115.4</v>
      </c>
      <c r="G18" s="4">
        <v>115.4</v>
      </c>
      <c r="H18" s="4">
        <v>116.8</v>
      </c>
      <c r="I18" s="4">
        <v>114</v>
      </c>
      <c r="J18">
        <f t="shared" si="1"/>
        <v>1.1430952132988152</v>
      </c>
      <c r="K18">
        <v>15</v>
      </c>
      <c r="M18" s="1">
        <v>44900</v>
      </c>
      <c r="N18">
        <f t="shared" si="2"/>
        <v>1.1430952132988152</v>
      </c>
      <c r="O18">
        <f t="shared" si="7"/>
        <v>1.1430952132988152</v>
      </c>
      <c r="R18">
        <f t="shared" si="3"/>
        <v>115.4</v>
      </c>
      <c r="S18">
        <f t="shared" si="4"/>
        <v>115.4</v>
      </c>
      <c r="T18">
        <f t="shared" si="5"/>
        <v>116.8</v>
      </c>
      <c r="U18">
        <f t="shared" si="6"/>
        <v>114</v>
      </c>
    </row>
    <row r="19" spans="3:30" x14ac:dyDescent="0.3">
      <c r="E19" s="1">
        <v>44901</v>
      </c>
      <c r="F19" s="3">
        <v>116</v>
      </c>
      <c r="G19" s="3">
        <v>115.8</v>
      </c>
      <c r="H19" s="3">
        <v>116.8</v>
      </c>
      <c r="I19" s="3">
        <v>115</v>
      </c>
      <c r="J19">
        <f t="shared" si="1"/>
        <v>0.73936910042729342</v>
      </c>
      <c r="K19">
        <v>16</v>
      </c>
      <c r="M19" s="1">
        <v>44901</v>
      </c>
      <c r="N19">
        <f t="shared" si="2"/>
        <v>0.73936910042729342</v>
      </c>
      <c r="O19">
        <f t="shared" si="7"/>
        <v>0.73936910042729342</v>
      </c>
      <c r="R19">
        <f t="shared" si="3"/>
        <v>116</v>
      </c>
      <c r="S19">
        <f t="shared" si="4"/>
        <v>115.8</v>
      </c>
      <c r="T19">
        <f t="shared" si="5"/>
        <v>116.8</v>
      </c>
      <c r="U19">
        <f t="shared" si="6"/>
        <v>115</v>
      </c>
    </row>
    <row r="20" spans="3:30" x14ac:dyDescent="0.3">
      <c r="E20" s="1">
        <v>44902</v>
      </c>
      <c r="F20" s="4">
        <v>115.2</v>
      </c>
      <c r="G20" s="4">
        <v>115.2</v>
      </c>
      <c r="H20" s="4">
        <v>117.6</v>
      </c>
      <c r="I20" s="4">
        <v>115.2</v>
      </c>
      <c r="J20">
        <f t="shared" si="1"/>
        <v>1.1999999999999957</v>
      </c>
      <c r="K20">
        <v>17</v>
      </c>
      <c r="M20" s="1">
        <v>44902</v>
      </c>
      <c r="N20">
        <f t="shared" si="2"/>
        <v>1.1999999999999957</v>
      </c>
      <c r="O20">
        <f t="shared" si="7"/>
        <v>1.1999999999999957</v>
      </c>
      <c r="R20">
        <f t="shared" si="3"/>
        <v>115.2</v>
      </c>
      <c r="S20">
        <f t="shared" si="4"/>
        <v>115.2</v>
      </c>
      <c r="T20">
        <f t="shared" si="5"/>
        <v>117.6</v>
      </c>
      <c r="U20">
        <f t="shared" si="6"/>
        <v>115.2</v>
      </c>
    </row>
    <row r="21" spans="3:30" x14ac:dyDescent="0.3">
      <c r="E21" s="1">
        <v>44903</v>
      </c>
      <c r="F21" s="3">
        <v>115.2</v>
      </c>
      <c r="G21" s="3">
        <v>115.8</v>
      </c>
      <c r="H21" s="3">
        <v>116.4</v>
      </c>
      <c r="I21" s="3">
        <v>112.8</v>
      </c>
      <c r="J21">
        <f t="shared" si="1"/>
        <v>1.5779733838059526</v>
      </c>
      <c r="K21">
        <v>18</v>
      </c>
      <c r="M21" s="1">
        <v>44903</v>
      </c>
      <c r="N21">
        <f t="shared" si="2"/>
        <v>1.5779733838059526</v>
      </c>
      <c r="O21">
        <f t="shared" si="7"/>
        <v>1.5779733838059526</v>
      </c>
      <c r="R21">
        <f t="shared" si="3"/>
        <v>115.2</v>
      </c>
      <c r="S21">
        <f t="shared" si="4"/>
        <v>115.8</v>
      </c>
      <c r="T21">
        <f t="shared" si="5"/>
        <v>116.4</v>
      </c>
      <c r="U21">
        <f t="shared" si="6"/>
        <v>112.8</v>
      </c>
    </row>
    <row r="22" spans="3:30" x14ac:dyDescent="0.3">
      <c r="E22" s="1">
        <v>44904</v>
      </c>
      <c r="F22" s="4">
        <v>117</v>
      </c>
      <c r="G22" s="4">
        <v>115.8</v>
      </c>
      <c r="H22" s="4">
        <v>118</v>
      </c>
      <c r="I22" s="4">
        <v>115.2</v>
      </c>
      <c r="J22">
        <f t="shared" si="1"/>
        <v>1.2489995996796792</v>
      </c>
      <c r="K22">
        <v>19</v>
      </c>
      <c r="M22" s="1">
        <v>44904</v>
      </c>
      <c r="N22">
        <f t="shared" si="2"/>
        <v>1.2489995996796792</v>
      </c>
      <c r="O22">
        <f t="shared" si="7"/>
        <v>1.2489995996796792</v>
      </c>
      <c r="R22">
        <f t="shared" si="3"/>
        <v>117</v>
      </c>
      <c r="S22">
        <f t="shared" si="4"/>
        <v>115.8</v>
      </c>
      <c r="T22">
        <f t="shared" si="5"/>
        <v>118</v>
      </c>
      <c r="U22">
        <f t="shared" si="6"/>
        <v>115.2</v>
      </c>
    </row>
    <row r="23" spans="3:30" x14ac:dyDescent="0.3">
      <c r="E23" s="1">
        <v>44907</v>
      </c>
      <c r="F23" s="3">
        <v>117.8</v>
      </c>
      <c r="G23" s="3">
        <v>116.2</v>
      </c>
      <c r="H23" s="3">
        <v>117.8</v>
      </c>
      <c r="I23" s="3">
        <v>115.4</v>
      </c>
      <c r="J23">
        <f t="shared" si="1"/>
        <v>1.1999999999999957</v>
      </c>
      <c r="K23">
        <v>20</v>
      </c>
      <c r="M23" s="1">
        <v>44907</v>
      </c>
      <c r="N23">
        <f t="shared" si="2"/>
        <v>1.1999999999999957</v>
      </c>
      <c r="O23">
        <f t="shared" si="7"/>
        <v>1.1999999999999957</v>
      </c>
      <c r="R23">
        <f t="shared" si="3"/>
        <v>117.8</v>
      </c>
      <c r="S23">
        <f t="shared" si="4"/>
        <v>116.2</v>
      </c>
      <c r="T23">
        <f t="shared" si="5"/>
        <v>117.8</v>
      </c>
      <c r="U23">
        <f t="shared" si="6"/>
        <v>115.4</v>
      </c>
    </row>
    <row r="24" spans="3:30" x14ac:dyDescent="0.3">
      <c r="E24" s="1">
        <v>44908</v>
      </c>
      <c r="F24" s="4">
        <v>119.4</v>
      </c>
      <c r="G24" s="4">
        <v>118</v>
      </c>
      <c r="H24" s="4">
        <v>122.4</v>
      </c>
      <c r="I24" s="4">
        <v>117</v>
      </c>
      <c r="J24">
        <f t="shared" si="1"/>
        <v>2.3494680248941489</v>
      </c>
      <c r="K24">
        <v>21</v>
      </c>
      <c r="M24" s="1">
        <v>44908</v>
      </c>
      <c r="N24">
        <f t="shared" si="2"/>
        <v>2.3494680248941489</v>
      </c>
      <c r="O24">
        <f t="shared" si="7"/>
        <v>2.3494680248941489</v>
      </c>
      <c r="R24">
        <f t="shared" si="3"/>
        <v>119.4</v>
      </c>
      <c r="S24">
        <f t="shared" si="4"/>
        <v>118</v>
      </c>
      <c r="T24">
        <f t="shared" si="5"/>
        <v>122.4</v>
      </c>
      <c r="U24">
        <f t="shared" si="6"/>
        <v>117</v>
      </c>
    </row>
    <row r="25" spans="3:30" x14ac:dyDescent="0.3">
      <c r="E25" s="1">
        <v>44909</v>
      </c>
      <c r="F25" s="3">
        <v>120.4</v>
      </c>
      <c r="G25" s="3">
        <v>119</v>
      </c>
      <c r="H25" s="3">
        <v>120.8</v>
      </c>
      <c r="I25" s="3">
        <v>118</v>
      </c>
      <c r="J25">
        <f t="shared" si="1"/>
        <v>1.2897028081435404</v>
      </c>
      <c r="K25">
        <v>22</v>
      </c>
      <c r="M25" s="1">
        <v>44909</v>
      </c>
      <c r="N25">
        <f t="shared" si="2"/>
        <v>1.2897028081435404</v>
      </c>
      <c r="O25">
        <f t="shared" si="7"/>
        <v>1.2897028081435404</v>
      </c>
      <c r="R25">
        <f t="shared" si="3"/>
        <v>120.4</v>
      </c>
      <c r="S25">
        <f t="shared" si="4"/>
        <v>119</v>
      </c>
      <c r="T25">
        <f t="shared" si="5"/>
        <v>120.8</v>
      </c>
      <c r="U25">
        <f t="shared" si="6"/>
        <v>118</v>
      </c>
    </row>
    <row r="26" spans="3:30" x14ac:dyDescent="0.3">
      <c r="E26" s="1">
        <v>44910</v>
      </c>
      <c r="F26" s="4">
        <v>116</v>
      </c>
      <c r="G26" s="4">
        <v>119</v>
      </c>
      <c r="H26" s="4">
        <v>119.6</v>
      </c>
      <c r="I26" s="4">
        <v>114.4</v>
      </c>
      <c r="J26">
        <f t="shared" si="1"/>
        <v>2.467792535850609</v>
      </c>
      <c r="K26">
        <v>23</v>
      </c>
      <c r="M26" s="1">
        <v>44910</v>
      </c>
      <c r="N26">
        <f t="shared" si="2"/>
        <v>2.467792535850609</v>
      </c>
      <c r="O26">
        <f t="shared" si="7"/>
        <v>2.467792535850609</v>
      </c>
      <c r="R26">
        <f t="shared" si="3"/>
        <v>116</v>
      </c>
      <c r="S26">
        <f t="shared" si="4"/>
        <v>119</v>
      </c>
      <c r="T26">
        <f t="shared" si="5"/>
        <v>119.6</v>
      </c>
      <c r="U26">
        <f t="shared" si="6"/>
        <v>114.4</v>
      </c>
    </row>
    <row r="27" spans="3:30" x14ac:dyDescent="0.3">
      <c r="E27" s="1">
        <v>44914</v>
      </c>
      <c r="F27" s="5">
        <v>112</v>
      </c>
      <c r="G27" s="5">
        <v>116</v>
      </c>
      <c r="H27" s="5">
        <v>116</v>
      </c>
      <c r="I27" s="5">
        <v>112</v>
      </c>
      <c r="J27">
        <f t="shared" si="1"/>
        <v>2.3094010767585029</v>
      </c>
      <c r="K27">
        <v>24</v>
      </c>
      <c r="M27" s="1">
        <v>44914</v>
      </c>
      <c r="N27">
        <f t="shared" si="2"/>
        <v>2.3094010767585029</v>
      </c>
      <c r="O27">
        <f t="shared" si="7"/>
        <v>2.3094010767585029</v>
      </c>
      <c r="R27">
        <f t="shared" si="3"/>
        <v>112</v>
      </c>
      <c r="S27">
        <f t="shared" si="4"/>
        <v>116</v>
      </c>
      <c r="T27">
        <f t="shared" si="5"/>
        <v>116</v>
      </c>
      <c r="U27">
        <f t="shared" si="6"/>
        <v>112</v>
      </c>
    </row>
    <row r="28" spans="3:30" x14ac:dyDescent="0.3">
      <c r="C28" s="15">
        <f>J28-N28</f>
        <v>2.0547235747501802E-3</v>
      </c>
      <c r="E28" s="1">
        <v>44915</v>
      </c>
      <c r="F28" s="6">
        <v>114.96817721866168</v>
      </c>
      <c r="G28" s="6">
        <v>114.96817721864589</v>
      </c>
      <c r="H28" s="6">
        <v>114.96817721866165</v>
      </c>
      <c r="I28" s="6">
        <v>114.96817721864588</v>
      </c>
      <c r="J28" s="18">
        <v>2.0547235838614441E-3</v>
      </c>
      <c r="K28">
        <v>25</v>
      </c>
      <c r="L28" t="s">
        <v>21</v>
      </c>
      <c r="M28" s="1">
        <v>44915</v>
      </c>
      <c r="N28" s="15">
        <f t="shared" si="2"/>
        <v>9.1112637619348549E-12</v>
      </c>
      <c r="O28">
        <f t="shared" si="7"/>
        <v>1.0198039027185584</v>
      </c>
      <c r="Q28" s="1">
        <f>E28</f>
        <v>44915</v>
      </c>
      <c r="R28">
        <v>111.4</v>
      </c>
      <c r="S28">
        <v>111.8</v>
      </c>
      <c r="T28">
        <v>113.2</v>
      </c>
      <c r="U28">
        <v>110.8</v>
      </c>
      <c r="V28">
        <f>K28</f>
        <v>25</v>
      </c>
      <c r="X28" s="1">
        <f>Q28</f>
        <v>44915</v>
      </c>
      <c r="Y28" s="7">
        <f>(F28-R28)/R28</f>
        <v>3.2030316145975526E-2</v>
      </c>
      <c r="Z28" s="7">
        <f>(G28-S28)/S28</f>
        <v>2.8337899987888143E-2</v>
      </c>
      <c r="AA28" s="7">
        <f>(H28-T28)/T28</f>
        <v>1.5619940094184173E-2</v>
      </c>
      <c r="AB28" s="7">
        <f>(I28-U28)/U28</f>
        <v>3.761892796611805E-2</v>
      </c>
      <c r="AC28" s="8">
        <f>V28</f>
        <v>25</v>
      </c>
      <c r="AD28" s="12">
        <f>SUM(Y28:AB28)</f>
        <v>0.1136070841941659</v>
      </c>
    </row>
    <row r="29" spans="3:30" x14ac:dyDescent="0.3">
      <c r="C29" s="15">
        <f t="shared" ref="C29:C32" si="8">J29-N29</f>
        <v>-3.4636791550779478E-4</v>
      </c>
      <c r="E29" s="1">
        <v>44916</v>
      </c>
      <c r="F29" s="6">
        <v>116.63510659078588</v>
      </c>
      <c r="G29" s="6">
        <v>114.96789771564691</v>
      </c>
      <c r="H29" s="6">
        <v>116.84950749595791</v>
      </c>
      <c r="I29" s="6">
        <v>114.44984853707429</v>
      </c>
      <c r="J29" s="18">
        <v>1.1957618831263273</v>
      </c>
      <c r="K29">
        <v>26</v>
      </c>
      <c r="L29" t="s">
        <v>21</v>
      </c>
      <c r="M29" s="1">
        <v>44916</v>
      </c>
      <c r="N29" s="15">
        <f t="shared" si="2"/>
        <v>1.196108251041835</v>
      </c>
      <c r="O29">
        <f t="shared" si="7"/>
        <v>0.9574271077563381</v>
      </c>
      <c r="Q29" s="1">
        <f t="shared" ref="Q29:Q31" si="9">E29</f>
        <v>44916</v>
      </c>
      <c r="R29">
        <v>113.4</v>
      </c>
      <c r="S29">
        <v>112.4</v>
      </c>
      <c r="T29">
        <v>114.4</v>
      </c>
      <c r="U29">
        <v>112.4</v>
      </c>
      <c r="V29">
        <f t="shared" ref="V29:V32" si="10">K29</f>
        <v>26</v>
      </c>
      <c r="X29" s="1">
        <f t="shared" ref="X29:X32" si="11">Q29</f>
        <v>44916</v>
      </c>
      <c r="Y29" s="7">
        <f t="shared" ref="Y29:Y32" si="12">(F29-R29)/R29</f>
        <v>2.8528276814690258E-2</v>
      </c>
      <c r="Z29" s="7">
        <f t="shared" ref="Z29:AB32" si="13">(G29-S29)/S29</f>
        <v>2.2846065085826577E-2</v>
      </c>
      <c r="AA29" s="7">
        <f t="shared" si="13"/>
        <v>2.1411778810820827E-2</v>
      </c>
      <c r="AB29" s="7">
        <f t="shared" si="13"/>
        <v>1.8237086628774758E-2</v>
      </c>
      <c r="AC29" s="8">
        <f t="shared" ref="AC29:AC32" si="14">V29</f>
        <v>26</v>
      </c>
      <c r="AD29" s="12">
        <f t="shared" ref="AD29:AD32" si="15">SUM(Y29:AB29)</f>
        <v>9.1023207340112419E-2</v>
      </c>
    </row>
    <row r="30" spans="3:30" x14ac:dyDescent="0.3">
      <c r="C30" s="15">
        <f t="shared" si="8"/>
        <v>-8.7900428574538836E-5</v>
      </c>
      <c r="E30" s="1">
        <v>44917</v>
      </c>
      <c r="F30" s="6">
        <v>115.87921837689029</v>
      </c>
      <c r="G30" s="6">
        <v>115.37229782439285</v>
      </c>
      <c r="H30" s="6">
        <v>119.8155796424802</v>
      </c>
      <c r="I30" s="6">
        <v>114.53298939474752</v>
      </c>
      <c r="J30" s="18">
        <v>2.3436483015326219</v>
      </c>
      <c r="K30">
        <v>27</v>
      </c>
      <c r="L30" t="s">
        <v>21</v>
      </c>
      <c r="M30" s="1">
        <v>44917</v>
      </c>
      <c r="N30" s="15">
        <f t="shared" si="2"/>
        <v>2.3437362019611965</v>
      </c>
      <c r="O30">
        <f t="shared" si="7"/>
        <v>1.8761663039293692</v>
      </c>
      <c r="Q30" s="1">
        <f t="shared" si="9"/>
        <v>44917</v>
      </c>
      <c r="R30">
        <v>111.2</v>
      </c>
      <c r="S30">
        <v>114</v>
      </c>
      <c r="T30">
        <v>114</v>
      </c>
      <c r="U30">
        <v>110.4</v>
      </c>
      <c r="V30">
        <f t="shared" si="10"/>
        <v>27</v>
      </c>
      <c r="X30" s="1">
        <f t="shared" si="11"/>
        <v>44917</v>
      </c>
      <c r="Y30" s="7">
        <f t="shared" si="12"/>
        <v>4.2079301950452251E-2</v>
      </c>
      <c r="Z30" s="7">
        <f t="shared" si="13"/>
        <v>1.2037700213972326E-2</v>
      </c>
      <c r="AA30" s="7">
        <f t="shared" si="13"/>
        <v>5.1013856512984228E-2</v>
      </c>
      <c r="AB30" s="7">
        <f t="shared" si="13"/>
        <v>3.7436498140828903E-2</v>
      </c>
      <c r="AC30" s="8">
        <f t="shared" si="14"/>
        <v>27</v>
      </c>
      <c r="AD30" s="12">
        <f t="shared" si="15"/>
        <v>0.14256735681823771</v>
      </c>
    </row>
    <row r="31" spans="3:30" x14ac:dyDescent="0.3">
      <c r="C31" s="15">
        <f t="shared" si="8"/>
        <v>1.8516221072184536E-5</v>
      </c>
      <c r="E31" s="1">
        <v>44918</v>
      </c>
      <c r="F31" s="6">
        <v>118.26444317491348</v>
      </c>
      <c r="G31" s="6">
        <v>117.40703367567497</v>
      </c>
      <c r="H31" s="6">
        <v>118.26444317491345</v>
      </c>
      <c r="I31" s="6">
        <v>115.52968529134759</v>
      </c>
      <c r="J31" s="18">
        <v>1.2894803037625793</v>
      </c>
      <c r="K31">
        <v>28</v>
      </c>
      <c r="L31" t="s">
        <v>21</v>
      </c>
      <c r="M31" s="1">
        <v>44918</v>
      </c>
      <c r="N31" s="15">
        <f t="shared" si="2"/>
        <v>1.2894617875415071</v>
      </c>
      <c r="O31">
        <f t="shared" si="7"/>
        <v>0.67330032922414107</v>
      </c>
      <c r="Q31" s="1">
        <f t="shared" si="9"/>
        <v>44918</v>
      </c>
      <c r="R31">
        <v>111.2</v>
      </c>
      <c r="S31">
        <v>111.4</v>
      </c>
      <c r="T31">
        <v>111.4</v>
      </c>
      <c r="U31">
        <v>110</v>
      </c>
      <c r="V31">
        <f t="shared" si="10"/>
        <v>28</v>
      </c>
      <c r="X31" s="1">
        <f t="shared" si="11"/>
        <v>44918</v>
      </c>
      <c r="Y31" s="7">
        <f t="shared" si="12"/>
        <v>6.3529165242027674E-2</v>
      </c>
      <c r="Z31" s="7">
        <f t="shared" si="13"/>
        <v>5.3923103013240221E-2</v>
      </c>
      <c r="AA31" s="7">
        <f t="shared" si="13"/>
        <v>6.1619777153621602E-2</v>
      </c>
      <c r="AB31" s="7">
        <f t="shared" si="13"/>
        <v>5.0269866284978093E-2</v>
      </c>
      <c r="AC31" s="8">
        <f t="shared" si="14"/>
        <v>28</v>
      </c>
      <c r="AD31" s="12">
        <f t="shared" si="15"/>
        <v>0.22934191169386758</v>
      </c>
    </row>
    <row r="32" spans="3:30" x14ac:dyDescent="0.3">
      <c r="C32" s="15">
        <f t="shared" si="8"/>
        <v>7.2161398185777159E-5</v>
      </c>
      <c r="E32" s="1">
        <v>44922</v>
      </c>
      <c r="F32" s="6">
        <v>112.9156300498354</v>
      </c>
      <c r="G32" s="6">
        <v>116.98095456863716</v>
      </c>
      <c r="H32" s="6">
        <v>117.42597755883857</v>
      </c>
      <c r="I32" s="6">
        <v>112.91563004983543</v>
      </c>
      <c r="J32" s="18">
        <v>2.4823131121671174</v>
      </c>
      <c r="K32">
        <v>29</v>
      </c>
      <c r="L32" t="s">
        <v>21</v>
      </c>
      <c r="M32" s="1">
        <v>44922</v>
      </c>
      <c r="N32" s="15">
        <f t="shared" si="2"/>
        <v>2.4822409507689316</v>
      </c>
      <c r="O32">
        <f t="shared" si="7"/>
        <v>1.6165807537309504</v>
      </c>
      <c r="Q32" s="1">
        <f>E32</f>
        <v>44922</v>
      </c>
      <c r="R32">
        <v>110.2</v>
      </c>
      <c r="S32">
        <v>113</v>
      </c>
      <c r="T32">
        <v>113</v>
      </c>
      <c r="U32">
        <v>110.2</v>
      </c>
      <c r="V32">
        <f t="shared" si="10"/>
        <v>29</v>
      </c>
      <c r="X32" s="1">
        <f t="shared" si="11"/>
        <v>44922</v>
      </c>
      <c r="Y32" s="7">
        <f t="shared" si="12"/>
        <v>2.464274092409616E-2</v>
      </c>
      <c r="Z32" s="7">
        <f t="shared" si="13"/>
        <v>3.5229686448116457E-2</v>
      </c>
      <c r="AA32" s="7">
        <f t="shared" si="13"/>
        <v>3.9167942998571396E-2</v>
      </c>
      <c r="AB32" s="7">
        <f t="shared" si="13"/>
        <v>2.4642740924096421E-2</v>
      </c>
      <c r="AC32" s="8">
        <f t="shared" si="14"/>
        <v>29</v>
      </c>
      <c r="AD32" s="12">
        <f t="shared" si="15"/>
        <v>0.12368311129488042</v>
      </c>
    </row>
    <row r="33" spans="3:31" x14ac:dyDescent="0.3">
      <c r="E33" t="s">
        <v>8</v>
      </c>
      <c r="F33">
        <f t="shared" ref="F33:K33" si="16">CORREL(F4:F27,$K$4:$K$27)</f>
        <v>0.43206469751350235</v>
      </c>
      <c r="G33">
        <f t="shared" si="16"/>
        <v>0.59602993251141179</v>
      </c>
      <c r="H33">
        <f t="shared" si="16"/>
        <v>0.51603399432218666</v>
      </c>
      <c r="I33">
        <f t="shared" si="16"/>
        <v>0.65251689130934909</v>
      </c>
      <c r="J33">
        <f t="shared" si="16"/>
        <v>-0.22313403657501396</v>
      </c>
      <c r="K33">
        <f t="shared" si="16"/>
        <v>1</v>
      </c>
      <c r="Y33" s="12"/>
      <c r="Z33" s="12"/>
      <c r="AA33" s="12"/>
      <c r="AB33" s="12"/>
    </row>
    <row r="34" spans="3:31" ht="28.8" x14ac:dyDescent="0.3">
      <c r="E34" t="s">
        <v>9</v>
      </c>
      <c r="F34">
        <f>CORREL(F4:F32,K4:K32)</f>
        <v>0.43241440250758029</v>
      </c>
      <c r="G34">
        <f>CORREL(G4:G32,$K$4:$K$32)</f>
        <v>0.59719569486668289</v>
      </c>
      <c r="H34">
        <f>CORREL(H4:H32,$K$4:$K$32)</f>
        <v>0.51490526182638763</v>
      </c>
      <c r="I34">
        <f>CORREL(I4:I32,$K$4:$K$32)</f>
        <v>0.65619082034994325</v>
      </c>
      <c r="J34">
        <f>CORREL(J5:J28,$K$4:$K$27)</f>
        <v>-0.13101322466442053</v>
      </c>
      <c r="K34">
        <f>CORREL(K4:K32,$K$4:$K$32)</f>
        <v>1</v>
      </c>
      <c r="P34" t="s">
        <v>10</v>
      </c>
      <c r="Q34" t="s">
        <v>41</v>
      </c>
      <c r="AC34" s="13" t="s">
        <v>15</v>
      </c>
      <c r="AD34" s="14">
        <f>SUM(AD28:AD32)</f>
        <v>0.70022267134126404</v>
      </c>
      <c r="AE34" t="s">
        <v>22</v>
      </c>
    </row>
    <row r="35" spans="3:31" x14ac:dyDescent="0.3">
      <c r="C35" s="15">
        <f>SUMSQ(C28:C32)</f>
        <v>4.3551363047018816E-6</v>
      </c>
      <c r="E35" t="s">
        <v>11</v>
      </c>
      <c r="F35" s="9">
        <f>(F33-F34)/F36</f>
        <v>-8.7426248519484325E-6</v>
      </c>
      <c r="G35" s="9">
        <f t="shared" ref="G35:I35" si="17">(G33-G34)/G36</f>
        <v>-1.165762355271105E-4</v>
      </c>
      <c r="H35" s="9">
        <f t="shared" si="17"/>
        <v>3.762441652663447E-5</v>
      </c>
      <c r="I35" s="9">
        <f t="shared" si="17"/>
        <v>-1.8369645202970797E-4</v>
      </c>
      <c r="J35" s="16">
        <f>(J33-J34)/J36</f>
        <v>-0.92120811910593425</v>
      </c>
      <c r="K35" s="9">
        <f>(K33-K34)/K36</f>
        <v>0</v>
      </c>
      <c r="P35" s="17">
        <f>SUMSQ(F35:K35)+C35</f>
        <v>0.84862880266943319</v>
      </c>
      <c r="Q35">
        <f>'penalties (4)'!P35</f>
        <v>8.5068522104658779E-3</v>
      </c>
    </row>
    <row r="36" spans="3:31" x14ac:dyDescent="0.3">
      <c r="E36" t="s">
        <v>14</v>
      </c>
      <c r="F36" s="22">
        <f>Q71*10</f>
        <v>40</v>
      </c>
      <c r="G36" s="22">
        <f t="shared" ref="G36:I36" si="18">R71*10</f>
        <v>10</v>
      </c>
      <c r="H36" s="22">
        <f t="shared" si="18"/>
        <v>30</v>
      </c>
      <c r="I36" s="22">
        <f t="shared" si="18"/>
        <v>20</v>
      </c>
      <c r="J36" s="23">
        <v>0.1</v>
      </c>
      <c r="K36">
        <v>1</v>
      </c>
    </row>
    <row r="39" spans="3:31" x14ac:dyDescent="0.3">
      <c r="P39" s="10" t="s">
        <v>12</v>
      </c>
      <c r="Q39" t="str">
        <f>R3</f>
        <v>price</v>
      </c>
      <c r="R39" t="str">
        <f>S3</f>
        <v>open</v>
      </c>
      <c r="S39" t="str">
        <f>T3</f>
        <v>high</v>
      </c>
      <c r="T39" t="str">
        <f>U3</f>
        <v>low</v>
      </c>
    </row>
    <row r="44" spans="3:31" x14ac:dyDescent="0.3">
      <c r="P44">
        <v>1</v>
      </c>
      <c r="Q44">
        <f t="shared" ref="Q44:Q68" si="19">IFERROR(CORREL(F4:F8,$K4:$K8),Q43)</f>
        <v>-0.85100989696224649</v>
      </c>
      <c r="R44">
        <f t="shared" ref="R44:R68" si="20">IFERROR(CORREL(G4:G8,$K4:$K8),R43)</f>
        <v>0.31243638881234204</v>
      </c>
      <c r="S44">
        <f t="shared" ref="S44:S68" si="21">IFERROR(CORREL(H4:H8,$K4:$K8),S43)</f>
        <v>-0.91160718951980091</v>
      </c>
      <c r="T44">
        <f t="shared" ref="T44:T68" si="22">IFERROR(CORREL(I4:I8,$K4:$K8),T43)</f>
        <v>9.4626395513058181E-2</v>
      </c>
    </row>
    <row r="45" spans="3:31" x14ac:dyDescent="0.3">
      <c r="P45">
        <v>2</v>
      </c>
      <c r="Q45">
        <f t="shared" si="19"/>
        <v>-0.89551083475992233</v>
      </c>
      <c r="R45">
        <f t="shared" si="20"/>
        <v>-0.89623207885206746</v>
      </c>
      <c r="S45">
        <f t="shared" si="21"/>
        <v>-0.91923881554251219</v>
      </c>
      <c r="T45">
        <f t="shared" si="22"/>
        <v>-0.71916060589924158</v>
      </c>
    </row>
    <row r="46" spans="3:31" x14ac:dyDescent="0.3">
      <c r="P46">
        <v>3</v>
      </c>
      <c r="Q46">
        <f t="shared" si="19"/>
        <v>-0.90321064745950053</v>
      </c>
      <c r="R46">
        <f t="shared" si="20"/>
        <v>-0.91456935478309298</v>
      </c>
      <c r="S46">
        <f t="shared" si="21"/>
        <v>-0.94387980744853828</v>
      </c>
      <c r="T46">
        <f t="shared" si="22"/>
        <v>-0.95546917706151402</v>
      </c>
    </row>
    <row r="47" spans="3:31" x14ac:dyDescent="0.3">
      <c r="P47">
        <v>4</v>
      </c>
      <c r="Q47">
        <f t="shared" si="19"/>
        <v>4.9386479832478423E-2</v>
      </c>
      <c r="R47">
        <f t="shared" si="20"/>
        <v>-0.80847391905204913</v>
      </c>
      <c r="S47">
        <f t="shared" si="21"/>
        <v>-0.22613350843332158</v>
      </c>
      <c r="T47">
        <f t="shared" si="22"/>
        <v>-0.30572375053788292</v>
      </c>
    </row>
    <row r="48" spans="3:31" x14ac:dyDescent="0.3">
      <c r="P48">
        <v>5</v>
      </c>
      <c r="Q48">
        <f t="shared" si="19"/>
        <v>0.75168936427822619</v>
      </c>
      <c r="R48">
        <f t="shared" si="20"/>
        <v>0.35087829498196177</v>
      </c>
      <c r="S48">
        <f t="shared" si="21"/>
        <v>0.61492995361927161</v>
      </c>
      <c r="T48">
        <f t="shared" si="22"/>
        <v>0.70907370231897116</v>
      </c>
    </row>
    <row r="49" spans="12:20" x14ac:dyDescent="0.3">
      <c r="P49">
        <v>6</v>
      </c>
      <c r="Q49">
        <f t="shared" si="19"/>
        <v>0.22629428592141645</v>
      </c>
      <c r="R49">
        <f t="shared" si="20"/>
        <v>0.87381589414903171</v>
      </c>
      <c r="S49">
        <f t="shared" si="21"/>
        <v>0.61492995361927161</v>
      </c>
      <c r="T49">
        <f t="shared" si="22"/>
        <v>0.47517870079356411</v>
      </c>
    </row>
    <row r="50" spans="12:20" x14ac:dyDescent="0.3">
      <c r="P50">
        <v>7</v>
      </c>
      <c r="Q50">
        <f t="shared" si="19"/>
        <v>-0.60255689462158291</v>
      </c>
      <c r="R50">
        <f t="shared" si="20"/>
        <v>0.21780342093451591</v>
      </c>
      <c r="S50">
        <f t="shared" si="21"/>
        <v>-0.19911336892039933</v>
      </c>
      <c r="T50">
        <f t="shared" si="22"/>
        <v>-0.16037507477489696</v>
      </c>
    </row>
    <row r="51" spans="12:20" x14ac:dyDescent="0.3">
      <c r="P51">
        <v>8</v>
      </c>
      <c r="Q51">
        <f t="shared" si="19"/>
        <v>-0.87210163127965012</v>
      </c>
      <c r="R51">
        <f t="shared" si="20"/>
        <v>-0.6453227420767399</v>
      </c>
      <c r="S51">
        <f t="shared" si="21"/>
        <v>-0.96804584773704883</v>
      </c>
      <c r="T51">
        <f t="shared" si="22"/>
        <v>-0.90802522207346703</v>
      </c>
    </row>
    <row r="52" spans="12:20" x14ac:dyDescent="0.3">
      <c r="P52">
        <v>9</v>
      </c>
      <c r="Q52">
        <f t="shared" si="19"/>
        <v>-1.1571718104160193E-2</v>
      </c>
      <c r="R52">
        <f t="shared" si="20"/>
        <v>-0.59708143402653124</v>
      </c>
      <c r="S52">
        <f t="shared" si="21"/>
        <v>-5.4590589393513717E-2</v>
      </c>
      <c r="T52">
        <f t="shared" si="22"/>
        <v>-0.17631812981527023</v>
      </c>
    </row>
    <row r="53" spans="12:20" x14ac:dyDescent="0.3">
      <c r="P53">
        <v>10</v>
      </c>
      <c r="Q53">
        <f t="shared" si="19"/>
        <v>0.79674122139864378</v>
      </c>
      <c r="R53">
        <f t="shared" si="20"/>
        <v>0.18962448894726219</v>
      </c>
      <c r="S53">
        <f t="shared" si="21"/>
        <v>0.68813761580606436</v>
      </c>
      <c r="T53">
        <f t="shared" si="22"/>
        <v>0.69479451705911721</v>
      </c>
    </row>
    <row r="54" spans="12:20" x14ac:dyDescent="0.3">
      <c r="P54">
        <v>11</v>
      </c>
      <c r="Q54">
        <f t="shared" si="19"/>
        <v>0.93739864316960508</v>
      </c>
      <c r="R54">
        <f t="shared" si="20"/>
        <v>0.86635061048151296</v>
      </c>
      <c r="S54">
        <f t="shared" si="21"/>
        <v>0.93680944716548809</v>
      </c>
      <c r="T54">
        <f t="shared" si="22"/>
        <v>0.9485705139690298</v>
      </c>
    </row>
    <row r="55" spans="12:20" x14ac:dyDescent="0.3">
      <c r="P55">
        <v>12</v>
      </c>
      <c r="Q55">
        <f t="shared" si="19"/>
        <v>0.85811633032103296</v>
      </c>
      <c r="R55">
        <f t="shared" si="20"/>
        <v>0.9489284041902577</v>
      </c>
      <c r="S55">
        <f t="shared" si="21"/>
        <v>0.84536866112190157</v>
      </c>
      <c r="T55">
        <f t="shared" si="22"/>
        <v>0.93496254801924972</v>
      </c>
    </row>
    <row r="56" spans="12:20" x14ac:dyDescent="0.3">
      <c r="P56">
        <v>13</v>
      </c>
      <c r="Q56">
        <f t="shared" si="19"/>
        <v>0.72505236678424823</v>
      </c>
      <c r="R56">
        <f t="shared" si="20"/>
        <v>0.84463875955720935</v>
      </c>
      <c r="S56">
        <f t="shared" si="21"/>
        <v>0.85719461541452302</v>
      </c>
      <c r="T56">
        <f t="shared" si="22"/>
        <v>0.98133624886342274</v>
      </c>
    </row>
    <row r="57" spans="12:20" x14ac:dyDescent="0.3">
      <c r="P57">
        <v>14</v>
      </c>
      <c r="Q57">
        <f t="shared" si="19"/>
        <v>8.2199493652679895E-2</v>
      </c>
      <c r="R57">
        <f t="shared" si="20"/>
        <v>0.72620400905924565</v>
      </c>
      <c r="S57">
        <f t="shared" si="21"/>
        <v>5.1279004970228771E-15</v>
      </c>
      <c r="T57">
        <f t="shared" si="22"/>
        <v>0.16464638998453557</v>
      </c>
    </row>
    <row r="58" spans="12:20" x14ac:dyDescent="0.3">
      <c r="P58">
        <v>15</v>
      </c>
      <c r="Q58">
        <f t="shared" si="19"/>
        <v>0.49487165930539284</v>
      </c>
      <c r="R58">
        <f t="shared" si="20"/>
        <v>0.44721359549995388</v>
      </c>
      <c r="S58">
        <f t="shared" si="21"/>
        <v>0.4811252243246929</v>
      </c>
      <c r="T58">
        <f t="shared" si="22"/>
        <v>3.0316953129541989E-2</v>
      </c>
    </row>
    <row r="59" spans="12:20" x14ac:dyDescent="0.3">
      <c r="P59">
        <v>16</v>
      </c>
      <c r="Q59">
        <f t="shared" si="19"/>
        <v>0.74655170587259712</v>
      </c>
      <c r="R59">
        <f t="shared" si="20"/>
        <v>0.6187184335382323</v>
      </c>
      <c r="S59">
        <f t="shared" si="21"/>
        <v>0.55234477073899724</v>
      </c>
      <c r="T59">
        <f t="shared" si="22"/>
        <v>0.11684124756739857</v>
      </c>
    </row>
    <row r="60" spans="12:20" x14ac:dyDescent="0.3">
      <c r="P60">
        <v>17</v>
      </c>
      <c r="Q60">
        <f t="shared" si="19"/>
        <v>0.97045392570580491</v>
      </c>
      <c r="R60">
        <f t="shared" si="20"/>
        <v>0.8885233166386387</v>
      </c>
      <c r="S60">
        <f t="shared" si="21"/>
        <v>0.75633982068712691</v>
      </c>
      <c r="T60">
        <f t="shared" si="22"/>
        <v>0.65324711553968851</v>
      </c>
    </row>
    <row r="61" spans="12:20" x14ac:dyDescent="0.3">
      <c r="P61">
        <v>18</v>
      </c>
      <c r="Q61">
        <f t="shared" si="19"/>
        <v>0.99371215047125894</v>
      </c>
      <c r="R61">
        <f t="shared" si="20"/>
        <v>0.9321432172384293</v>
      </c>
      <c r="S61">
        <f t="shared" si="21"/>
        <v>0.85262494239252218</v>
      </c>
      <c r="T61">
        <f t="shared" si="22"/>
        <v>0.97279892146698221</v>
      </c>
    </row>
    <row r="62" spans="12:20" x14ac:dyDescent="0.3">
      <c r="P62">
        <v>19</v>
      </c>
      <c r="Q62">
        <f t="shared" si="19"/>
        <v>5.3266561817133282E-2</v>
      </c>
      <c r="R62">
        <f t="shared" si="20"/>
        <v>0.95502301831800973</v>
      </c>
      <c r="S62">
        <f t="shared" si="21"/>
        <v>0.5060929400474613</v>
      </c>
      <c r="T62">
        <f t="shared" si="22"/>
        <v>0.10808442529177943</v>
      </c>
    </row>
    <row r="63" spans="12:20" x14ac:dyDescent="0.3">
      <c r="L63" t="s">
        <v>13</v>
      </c>
      <c r="P63">
        <v>20</v>
      </c>
      <c r="Q63" s="11">
        <f t="shared" si="19"/>
        <v>-0.71600880651696075</v>
      </c>
      <c r="R63">
        <f t="shared" si="20"/>
        <v>6.4729777800314872E-2</v>
      </c>
      <c r="S63">
        <f t="shared" si="21"/>
        <v>-0.40406101782088433</v>
      </c>
      <c r="T63">
        <f t="shared" si="22"/>
        <v>-0.63559958502179936</v>
      </c>
    </row>
    <row r="64" spans="12:20" x14ac:dyDescent="0.3">
      <c r="P64">
        <v>21</v>
      </c>
      <c r="Q64">
        <f t="shared" si="19"/>
        <v>-0.80099507870762132</v>
      </c>
      <c r="R64">
        <f t="shared" si="20"/>
        <v>-0.78434004898192111</v>
      </c>
      <c r="S64">
        <f t="shared" si="21"/>
        <v>-0.98180726917172156</v>
      </c>
      <c r="T64">
        <f t="shared" si="22"/>
        <v>-0.67869709410841061</v>
      </c>
    </row>
    <row r="65" spans="16:20" x14ac:dyDescent="0.3">
      <c r="P65">
        <v>22</v>
      </c>
      <c r="Q65">
        <f t="shared" si="19"/>
        <v>-0.44613495944662124</v>
      </c>
      <c r="R65">
        <f t="shared" si="20"/>
        <v>-0.92686854563183485</v>
      </c>
      <c r="S65">
        <f t="shared" si="21"/>
        <v>-0.80430686733180556</v>
      </c>
      <c r="T65">
        <f t="shared" si="22"/>
        <v>-0.48176070984716618</v>
      </c>
    </row>
    <row r="66" spans="16:20" x14ac:dyDescent="0.3">
      <c r="P66">
        <v>23</v>
      </c>
      <c r="Q66">
        <f t="shared" si="19"/>
        <v>0.37952947443145402</v>
      </c>
      <c r="R66">
        <f t="shared" si="20"/>
        <v>-0.77264990375453824</v>
      </c>
      <c r="S66">
        <f t="shared" si="21"/>
        <v>9.330067490288213E-2</v>
      </c>
      <c r="T66">
        <f t="shared" si="22"/>
        <v>0.36424812490036773</v>
      </c>
    </row>
    <row r="67" spans="16:20" x14ac:dyDescent="0.3">
      <c r="P67">
        <v>24</v>
      </c>
      <c r="Q67">
        <f t="shared" si="19"/>
        <v>0.91457585543996589</v>
      </c>
      <c r="R67">
        <f t="shared" si="20"/>
        <v>0.49814459124141752</v>
      </c>
      <c r="S67">
        <f t="shared" si="21"/>
        <v>0.77822697140418362</v>
      </c>
      <c r="T67">
        <f t="shared" si="22"/>
        <v>0.77396452480860511</v>
      </c>
    </row>
    <row r="68" spans="16:20" x14ac:dyDescent="0.3">
      <c r="P68">
        <v>25</v>
      </c>
      <c r="Q68">
        <f t="shared" si="19"/>
        <v>-0.19717355658702446</v>
      </c>
      <c r="R68">
        <f t="shared" si="20"/>
        <v>0.87589074636519715</v>
      </c>
      <c r="S68">
        <f t="shared" si="21"/>
        <v>0.56000934723199647</v>
      </c>
      <c r="T68">
        <f t="shared" si="22"/>
        <v>-0.4913357585904769</v>
      </c>
    </row>
    <row r="70" spans="16:20" x14ac:dyDescent="0.3">
      <c r="P70" t="s">
        <v>27</v>
      </c>
      <c r="Q70">
        <f>AVERAGE(Q64:Q68)</f>
        <v>-3.0039652973969412E-2</v>
      </c>
      <c r="R70">
        <f t="shared" ref="R70:T70" si="23">AVERAGE(R64:R68)</f>
        <v>-0.22196463215233592</v>
      </c>
      <c r="S70">
        <f t="shared" si="23"/>
        <v>-7.0915428592892973E-2</v>
      </c>
      <c r="T70">
        <f t="shared" si="23"/>
        <v>-0.10271618256741619</v>
      </c>
    </row>
    <row r="71" spans="16:20" x14ac:dyDescent="0.3">
      <c r="P71" t="s">
        <v>28</v>
      </c>
      <c r="Q71" s="22">
        <f>RANK(Q70,$Q70:$T70,1)</f>
        <v>4</v>
      </c>
      <c r="R71" s="22">
        <f t="shared" ref="R71:T71" si="24">RANK(R70,$Q70:$T70,1)</f>
        <v>1</v>
      </c>
      <c r="S71" s="22">
        <f t="shared" si="24"/>
        <v>3</v>
      </c>
      <c r="T71" s="22">
        <f t="shared" si="24"/>
        <v>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FDBD-E194-41F8-8C08-63040954E1E1}">
  <dimension ref="A1:AE68"/>
  <sheetViews>
    <sheetView topLeftCell="A9" zoomScale="41" zoomScaleNormal="28" workbookViewId="0">
      <selection activeCell="J36" sqref="J36"/>
    </sheetView>
  </sheetViews>
  <sheetFormatPr defaultRowHeight="14.4" x14ac:dyDescent="0.3"/>
  <cols>
    <col min="1" max="1" width="61.33203125" bestFit="1" customWidth="1"/>
    <col min="5" max="5" width="12" bestFit="1" customWidth="1"/>
    <col min="6" max="7" width="16.33203125" bestFit="1" customWidth="1"/>
    <col min="8" max="9" width="15.21875" bestFit="1" customWidth="1"/>
    <col min="10" max="10" width="18.21875" bestFit="1" customWidth="1"/>
    <col min="11" max="11" width="15.21875" bestFit="1" customWidth="1"/>
    <col min="12" max="12" width="22.77734375" bestFit="1" customWidth="1"/>
    <col min="13" max="15" width="22.77734375" customWidth="1"/>
    <col min="16" max="16" width="18.44140625" bestFit="1" customWidth="1"/>
    <col min="17" max="20" width="15.5546875" bestFit="1" customWidth="1"/>
    <col min="21" max="21" width="7.6640625" bestFit="1" customWidth="1"/>
    <col min="22" max="22" width="7.21875" bestFit="1" customWidth="1"/>
    <col min="24" max="24" width="12" bestFit="1" customWidth="1"/>
    <col min="25" max="25" width="5.6640625" bestFit="1" customWidth="1"/>
    <col min="26" max="26" width="6.109375" bestFit="1" customWidth="1"/>
    <col min="27" max="28" width="5.6640625" bestFit="1" customWidth="1"/>
    <col min="29" max="29" width="18.33203125" bestFit="1" customWidth="1"/>
    <col min="30" max="30" width="7.21875" bestFit="1" customWidth="1"/>
  </cols>
  <sheetData>
    <row r="1" spans="1:29" x14ac:dyDescent="0.3">
      <c r="A1" t="s">
        <v>17</v>
      </c>
    </row>
    <row r="2" spans="1:29" x14ac:dyDescent="0.3">
      <c r="A2" t="s">
        <v>16</v>
      </c>
      <c r="Q2" t="s">
        <v>0</v>
      </c>
      <c r="X2" t="s">
        <v>1</v>
      </c>
    </row>
    <row r="3" spans="1:29" x14ac:dyDescent="0.3">
      <c r="E3" t="s">
        <v>2</v>
      </c>
      <c r="F3" t="s">
        <v>3</v>
      </c>
      <c r="G3" t="s">
        <v>4</v>
      </c>
      <c r="H3" t="s">
        <v>5</v>
      </c>
      <c r="I3" t="s">
        <v>6</v>
      </c>
      <c r="J3" t="str">
        <f>N3</f>
        <v>std_dev_estimations</v>
      </c>
      <c r="K3" t="s">
        <v>7</v>
      </c>
      <c r="N3" t="s">
        <v>20</v>
      </c>
      <c r="O3" t="s">
        <v>19</v>
      </c>
      <c r="Q3" t="str">
        <f>E3</f>
        <v>date</v>
      </c>
      <c r="R3" t="str">
        <f>F3</f>
        <v>price</v>
      </c>
      <c r="S3" t="str">
        <f>G3</f>
        <v>open</v>
      </c>
      <c r="T3" t="str">
        <f>H3</f>
        <v>high</v>
      </c>
      <c r="U3" t="str">
        <f>I3</f>
        <v>low</v>
      </c>
      <c r="V3" t="str">
        <f>K3</f>
        <v>time ID</v>
      </c>
      <c r="X3" t="str">
        <f>Q3</f>
        <v>date</v>
      </c>
      <c r="Y3" t="str">
        <f t="shared" ref="Y3:AC3" si="0">R3</f>
        <v>price</v>
      </c>
      <c r="Z3" t="str">
        <f t="shared" si="0"/>
        <v>open</v>
      </c>
      <c r="AA3" t="str">
        <f t="shared" si="0"/>
        <v>high</v>
      </c>
      <c r="AB3" t="str">
        <f t="shared" si="0"/>
        <v>low</v>
      </c>
      <c r="AC3" t="str">
        <f t="shared" si="0"/>
        <v>time ID</v>
      </c>
    </row>
    <row r="4" spans="1:29" x14ac:dyDescent="0.3">
      <c r="E4" s="1">
        <v>44880</v>
      </c>
      <c r="F4" s="2">
        <v>116</v>
      </c>
      <c r="G4" s="2">
        <v>109.8</v>
      </c>
      <c r="H4" s="2">
        <v>118.4</v>
      </c>
      <c r="I4" s="2">
        <v>109.4</v>
      </c>
      <c r="J4">
        <f t="shared" ref="J4:J27" si="1">N4</f>
        <v>4.4988887516807976</v>
      </c>
      <c r="K4">
        <v>1</v>
      </c>
      <c r="M4" s="1">
        <v>44880</v>
      </c>
      <c r="N4">
        <f t="shared" ref="N4:N32" si="2">STDEV(F4:I4)</f>
        <v>4.4988887516807976</v>
      </c>
      <c r="O4">
        <f>STDEV(R4:U4)</f>
        <v>4.4988887516807976</v>
      </c>
      <c r="R4">
        <f t="shared" ref="R4:R27" si="3">F4</f>
        <v>116</v>
      </c>
      <c r="S4">
        <f t="shared" ref="S4:S27" si="4">G4</f>
        <v>109.8</v>
      </c>
      <c r="T4">
        <f t="shared" ref="T4:T27" si="5">H4</f>
        <v>118.4</v>
      </c>
      <c r="U4">
        <f t="shared" ref="U4:U27" si="6">I4</f>
        <v>109.4</v>
      </c>
    </row>
    <row r="5" spans="1:29" x14ac:dyDescent="0.3">
      <c r="E5" s="1">
        <v>44881</v>
      </c>
      <c r="F5" s="3">
        <v>114.6</v>
      </c>
      <c r="G5" s="3">
        <v>116.2</v>
      </c>
      <c r="H5" s="3">
        <v>116.4</v>
      </c>
      <c r="I5" s="3">
        <v>111.4</v>
      </c>
      <c r="J5">
        <f t="shared" si="1"/>
        <v>2.3115651263447741</v>
      </c>
      <c r="K5">
        <v>2</v>
      </c>
      <c r="M5" s="1">
        <v>44881</v>
      </c>
      <c r="N5">
        <f t="shared" si="2"/>
        <v>2.3115651263447741</v>
      </c>
      <c r="O5">
        <f t="shared" ref="O5:O32" si="7">STDEV(R5:U5)</f>
        <v>2.3115651263447741</v>
      </c>
      <c r="R5">
        <f t="shared" si="3"/>
        <v>114.6</v>
      </c>
      <c r="S5">
        <f t="shared" si="4"/>
        <v>116.2</v>
      </c>
      <c r="T5">
        <f t="shared" si="5"/>
        <v>116.4</v>
      </c>
      <c r="U5">
        <f t="shared" si="6"/>
        <v>111.4</v>
      </c>
    </row>
    <row r="6" spans="1:29" x14ac:dyDescent="0.3">
      <c r="E6" s="1">
        <v>44882</v>
      </c>
      <c r="F6" s="4">
        <v>116</v>
      </c>
      <c r="G6" s="4">
        <v>115.2</v>
      </c>
      <c r="H6" s="4">
        <v>116.2</v>
      </c>
      <c r="I6" s="4">
        <v>113</v>
      </c>
      <c r="J6">
        <f t="shared" si="1"/>
        <v>1.4651507317223946</v>
      </c>
      <c r="K6">
        <v>3</v>
      </c>
      <c r="M6" s="1">
        <v>44882</v>
      </c>
      <c r="N6">
        <f t="shared" si="2"/>
        <v>1.4651507317223946</v>
      </c>
      <c r="O6">
        <f t="shared" si="7"/>
        <v>1.4651507317223946</v>
      </c>
      <c r="R6">
        <f t="shared" si="3"/>
        <v>116</v>
      </c>
      <c r="S6">
        <f t="shared" si="4"/>
        <v>115.2</v>
      </c>
      <c r="T6">
        <f t="shared" si="5"/>
        <v>116.2</v>
      </c>
      <c r="U6">
        <f t="shared" si="6"/>
        <v>113</v>
      </c>
    </row>
    <row r="7" spans="1:29" x14ac:dyDescent="0.3">
      <c r="E7" s="1">
        <v>44883</v>
      </c>
      <c r="F7" s="3">
        <v>113</v>
      </c>
      <c r="G7" s="3">
        <v>116</v>
      </c>
      <c r="H7" s="3">
        <v>116</v>
      </c>
      <c r="I7" s="3">
        <v>112.4</v>
      </c>
      <c r="J7">
        <f t="shared" si="1"/>
        <v>1.9209372712298527</v>
      </c>
      <c r="K7">
        <v>4</v>
      </c>
      <c r="M7" s="1">
        <v>44883</v>
      </c>
      <c r="N7">
        <f t="shared" si="2"/>
        <v>1.9209372712298527</v>
      </c>
      <c r="O7">
        <f t="shared" si="7"/>
        <v>1.9209372712298527</v>
      </c>
      <c r="R7">
        <f t="shared" si="3"/>
        <v>113</v>
      </c>
      <c r="S7">
        <f t="shared" si="4"/>
        <v>116</v>
      </c>
      <c r="T7">
        <f t="shared" si="5"/>
        <v>116</v>
      </c>
      <c r="U7">
        <f t="shared" si="6"/>
        <v>112.4</v>
      </c>
    </row>
    <row r="8" spans="1:29" x14ac:dyDescent="0.3">
      <c r="E8" s="1">
        <v>44886</v>
      </c>
      <c r="F8" s="4">
        <v>111.8</v>
      </c>
      <c r="G8" s="4">
        <v>112.6</v>
      </c>
      <c r="H8" s="4">
        <v>112.8</v>
      </c>
      <c r="I8" s="4">
        <v>109.4</v>
      </c>
      <c r="J8">
        <f t="shared" si="1"/>
        <v>1.5609825965290747</v>
      </c>
      <c r="K8">
        <v>5</v>
      </c>
      <c r="M8" s="1">
        <v>44886</v>
      </c>
      <c r="N8">
        <f t="shared" si="2"/>
        <v>1.5609825965290747</v>
      </c>
      <c r="O8">
        <f t="shared" si="7"/>
        <v>1.5609825965290747</v>
      </c>
      <c r="R8">
        <f t="shared" si="3"/>
        <v>111.8</v>
      </c>
      <c r="S8">
        <f t="shared" si="4"/>
        <v>112.6</v>
      </c>
      <c r="T8">
        <f t="shared" si="5"/>
        <v>112.8</v>
      </c>
      <c r="U8">
        <f t="shared" si="6"/>
        <v>109.4</v>
      </c>
    </row>
    <row r="9" spans="1:29" x14ac:dyDescent="0.3">
      <c r="E9" s="1">
        <v>44887</v>
      </c>
      <c r="F9" s="3">
        <v>110.6</v>
      </c>
      <c r="G9" s="3">
        <v>111</v>
      </c>
      <c r="H9" s="3">
        <v>111.6</v>
      </c>
      <c r="I9" s="3">
        <v>109.4</v>
      </c>
      <c r="J9">
        <f t="shared" si="1"/>
        <v>0.92915732431775255</v>
      </c>
      <c r="K9">
        <v>6</v>
      </c>
      <c r="M9" s="1">
        <v>44887</v>
      </c>
      <c r="N9">
        <f t="shared" si="2"/>
        <v>0.92915732431775255</v>
      </c>
      <c r="O9">
        <f t="shared" si="7"/>
        <v>0.92915732431775255</v>
      </c>
      <c r="R9">
        <f t="shared" si="3"/>
        <v>110.6</v>
      </c>
      <c r="S9">
        <f t="shared" si="4"/>
        <v>111</v>
      </c>
      <c r="T9">
        <f t="shared" si="5"/>
        <v>111.6</v>
      </c>
      <c r="U9">
        <f t="shared" si="6"/>
        <v>109.4</v>
      </c>
    </row>
    <row r="10" spans="1:29" x14ac:dyDescent="0.3">
      <c r="E10" s="1">
        <v>44888</v>
      </c>
      <c r="F10" s="4">
        <v>111</v>
      </c>
      <c r="G10" s="4">
        <v>110.8</v>
      </c>
      <c r="H10" s="4">
        <v>111.4</v>
      </c>
      <c r="I10" s="4">
        <v>108</v>
      </c>
      <c r="J10">
        <f t="shared" si="1"/>
        <v>1.5534906930308068</v>
      </c>
      <c r="K10">
        <v>7</v>
      </c>
      <c r="M10" s="1">
        <v>44888</v>
      </c>
      <c r="N10">
        <f t="shared" si="2"/>
        <v>1.5534906930308068</v>
      </c>
      <c r="O10">
        <f t="shared" si="7"/>
        <v>1.5534906930308068</v>
      </c>
      <c r="R10">
        <f t="shared" si="3"/>
        <v>111</v>
      </c>
      <c r="S10">
        <f t="shared" si="4"/>
        <v>110.8</v>
      </c>
      <c r="T10">
        <f t="shared" si="5"/>
        <v>111.4</v>
      </c>
      <c r="U10">
        <f t="shared" si="6"/>
        <v>108</v>
      </c>
    </row>
    <row r="11" spans="1:29" x14ac:dyDescent="0.3">
      <c r="E11" s="1">
        <v>44889</v>
      </c>
      <c r="F11" s="3">
        <v>113.6</v>
      </c>
      <c r="G11" s="3">
        <v>111.4</v>
      </c>
      <c r="H11" s="3">
        <v>115.2</v>
      </c>
      <c r="I11" s="3">
        <v>111.4</v>
      </c>
      <c r="J11">
        <f t="shared" si="1"/>
        <v>1.8511257835886401</v>
      </c>
      <c r="K11">
        <v>8</v>
      </c>
      <c r="M11" s="1">
        <v>44889</v>
      </c>
      <c r="N11">
        <f t="shared" si="2"/>
        <v>1.8511257835886401</v>
      </c>
      <c r="O11">
        <f t="shared" si="7"/>
        <v>1.8511257835886401</v>
      </c>
      <c r="R11">
        <f t="shared" si="3"/>
        <v>113.6</v>
      </c>
      <c r="S11">
        <f t="shared" si="4"/>
        <v>111.4</v>
      </c>
      <c r="T11">
        <f t="shared" si="5"/>
        <v>115.2</v>
      </c>
      <c r="U11">
        <f t="shared" si="6"/>
        <v>111.4</v>
      </c>
    </row>
    <row r="12" spans="1:29" x14ac:dyDescent="0.3">
      <c r="E12" s="1">
        <v>44890</v>
      </c>
      <c r="F12" s="4">
        <v>113.8</v>
      </c>
      <c r="G12" s="4">
        <v>113.8</v>
      </c>
      <c r="H12" s="4">
        <v>114.2</v>
      </c>
      <c r="I12" s="4">
        <v>112.2</v>
      </c>
      <c r="J12">
        <f t="shared" si="1"/>
        <v>0.88694231304333682</v>
      </c>
      <c r="K12">
        <v>9</v>
      </c>
      <c r="M12" s="1">
        <v>44890</v>
      </c>
      <c r="N12">
        <f t="shared" si="2"/>
        <v>0.88694231304333682</v>
      </c>
      <c r="O12">
        <f t="shared" si="7"/>
        <v>0.88694231304333682</v>
      </c>
      <c r="R12">
        <f t="shared" si="3"/>
        <v>113.8</v>
      </c>
      <c r="S12">
        <f t="shared" si="4"/>
        <v>113.8</v>
      </c>
      <c r="T12">
        <f t="shared" si="5"/>
        <v>114.2</v>
      </c>
      <c r="U12">
        <f t="shared" si="6"/>
        <v>112.2</v>
      </c>
    </row>
    <row r="13" spans="1:29" x14ac:dyDescent="0.3">
      <c r="E13" s="1">
        <v>44893</v>
      </c>
      <c r="F13" s="3">
        <v>110.4</v>
      </c>
      <c r="G13" s="3">
        <v>113.4</v>
      </c>
      <c r="H13" s="3">
        <v>113.4</v>
      </c>
      <c r="I13" s="3">
        <v>109.8</v>
      </c>
      <c r="J13">
        <f t="shared" si="1"/>
        <v>1.9209372712298574</v>
      </c>
      <c r="K13">
        <v>10</v>
      </c>
      <c r="M13" s="1">
        <v>44893</v>
      </c>
      <c r="N13">
        <f t="shared" si="2"/>
        <v>1.9209372712298574</v>
      </c>
      <c r="O13">
        <f t="shared" si="7"/>
        <v>1.9209372712298574</v>
      </c>
      <c r="R13">
        <f t="shared" si="3"/>
        <v>110.4</v>
      </c>
      <c r="S13">
        <f t="shared" si="4"/>
        <v>113.4</v>
      </c>
      <c r="T13">
        <f t="shared" si="5"/>
        <v>113.4</v>
      </c>
      <c r="U13">
        <f t="shared" si="6"/>
        <v>109.8</v>
      </c>
    </row>
    <row r="14" spans="1:29" x14ac:dyDescent="0.3">
      <c r="E14" s="1">
        <v>44894</v>
      </c>
      <c r="F14" s="4">
        <v>108</v>
      </c>
      <c r="G14" s="4">
        <v>110.8</v>
      </c>
      <c r="H14" s="4">
        <v>111.2</v>
      </c>
      <c r="I14" s="4">
        <v>107.8</v>
      </c>
      <c r="J14">
        <f t="shared" si="1"/>
        <v>1.799073835801819</v>
      </c>
      <c r="K14">
        <v>11</v>
      </c>
      <c r="M14" s="1">
        <v>44894</v>
      </c>
      <c r="N14">
        <f t="shared" si="2"/>
        <v>1.799073835801819</v>
      </c>
      <c r="O14">
        <f t="shared" si="7"/>
        <v>1.799073835801819</v>
      </c>
      <c r="R14">
        <f t="shared" si="3"/>
        <v>108</v>
      </c>
      <c r="S14">
        <f t="shared" si="4"/>
        <v>110.8</v>
      </c>
      <c r="T14">
        <f t="shared" si="5"/>
        <v>111.2</v>
      </c>
      <c r="U14">
        <f t="shared" si="6"/>
        <v>107.8</v>
      </c>
    </row>
    <row r="15" spans="1:29" x14ac:dyDescent="0.3">
      <c r="E15" s="1">
        <v>44895</v>
      </c>
      <c r="F15" s="3">
        <v>109.4</v>
      </c>
      <c r="G15" s="3">
        <v>108.6</v>
      </c>
      <c r="H15" s="3">
        <v>111.2</v>
      </c>
      <c r="I15" s="3">
        <v>107.8</v>
      </c>
      <c r="J15">
        <f t="shared" si="1"/>
        <v>1.4548768561863497</v>
      </c>
      <c r="K15">
        <v>12</v>
      </c>
      <c r="M15" s="1">
        <v>44895</v>
      </c>
      <c r="N15">
        <f t="shared" si="2"/>
        <v>1.4548768561863497</v>
      </c>
      <c r="O15">
        <f t="shared" si="7"/>
        <v>1.4548768561863497</v>
      </c>
      <c r="R15">
        <f t="shared" si="3"/>
        <v>109.4</v>
      </c>
      <c r="S15">
        <f t="shared" si="4"/>
        <v>108.6</v>
      </c>
      <c r="T15">
        <f t="shared" si="5"/>
        <v>111.2</v>
      </c>
      <c r="U15">
        <f t="shared" si="6"/>
        <v>107.8</v>
      </c>
    </row>
    <row r="16" spans="1:29" x14ac:dyDescent="0.3">
      <c r="E16" s="1">
        <v>44896</v>
      </c>
      <c r="F16" s="4">
        <v>114.2</v>
      </c>
      <c r="G16" s="4">
        <v>112.2</v>
      </c>
      <c r="H16" s="4">
        <v>115</v>
      </c>
      <c r="I16" s="4">
        <v>112</v>
      </c>
      <c r="J16">
        <f t="shared" si="1"/>
        <v>1.4821156050277138</v>
      </c>
      <c r="K16">
        <v>13</v>
      </c>
      <c r="M16" s="1">
        <v>44896</v>
      </c>
      <c r="N16">
        <f t="shared" si="2"/>
        <v>1.4821156050277138</v>
      </c>
      <c r="O16">
        <f t="shared" si="7"/>
        <v>1.4821156050277138</v>
      </c>
      <c r="R16">
        <f t="shared" si="3"/>
        <v>114.2</v>
      </c>
      <c r="S16">
        <f t="shared" si="4"/>
        <v>112.2</v>
      </c>
      <c r="T16">
        <f t="shared" si="5"/>
        <v>115</v>
      </c>
      <c r="U16">
        <f t="shared" si="6"/>
        <v>112</v>
      </c>
    </row>
    <row r="17" spans="3:30" x14ac:dyDescent="0.3">
      <c r="E17" s="1">
        <v>44897</v>
      </c>
      <c r="F17" s="3">
        <v>115</v>
      </c>
      <c r="G17" s="3">
        <v>114</v>
      </c>
      <c r="H17" s="3">
        <v>116.8</v>
      </c>
      <c r="I17" s="3">
        <v>112.8</v>
      </c>
      <c r="J17">
        <f t="shared" si="1"/>
        <v>1.6921386861996073</v>
      </c>
      <c r="K17">
        <v>14</v>
      </c>
      <c r="M17" s="1">
        <v>44897</v>
      </c>
      <c r="N17">
        <f t="shared" si="2"/>
        <v>1.6921386861996073</v>
      </c>
      <c r="O17">
        <f t="shared" si="7"/>
        <v>1.6921386861996073</v>
      </c>
      <c r="R17">
        <f t="shared" si="3"/>
        <v>115</v>
      </c>
      <c r="S17">
        <f t="shared" si="4"/>
        <v>114</v>
      </c>
      <c r="T17">
        <f t="shared" si="5"/>
        <v>116.8</v>
      </c>
      <c r="U17">
        <f t="shared" si="6"/>
        <v>112.8</v>
      </c>
    </row>
    <row r="18" spans="3:30" x14ac:dyDescent="0.3">
      <c r="E18" s="1">
        <v>44900</v>
      </c>
      <c r="F18" s="4">
        <v>115.4</v>
      </c>
      <c r="G18" s="4">
        <v>115.4</v>
      </c>
      <c r="H18" s="4">
        <v>116.8</v>
      </c>
      <c r="I18" s="4">
        <v>114</v>
      </c>
      <c r="J18">
        <f t="shared" si="1"/>
        <v>1.1430952132988152</v>
      </c>
      <c r="K18">
        <v>15</v>
      </c>
      <c r="M18" s="1">
        <v>44900</v>
      </c>
      <c r="N18">
        <f t="shared" si="2"/>
        <v>1.1430952132988152</v>
      </c>
      <c r="O18">
        <f t="shared" si="7"/>
        <v>1.1430952132988152</v>
      </c>
      <c r="R18">
        <f t="shared" si="3"/>
        <v>115.4</v>
      </c>
      <c r="S18">
        <f t="shared" si="4"/>
        <v>115.4</v>
      </c>
      <c r="T18">
        <f t="shared" si="5"/>
        <v>116.8</v>
      </c>
      <c r="U18">
        <f t="shared" si="6"/>
        <v>114</v>
      </c>
    </row>
    <row r="19" spans="3:30" x14ac:dyDescent="0.3">
      <c r="E19" s="1">
        <v>44901</v>
      </c>
      <c r="F19" s="3">
        <v>116</v>
      </c>
      <c r="G19" s="3">
        <v>115.8</v>
      </c>
      <c r="H19" s="3">
        <v>116.8</v>
      </c>
      <c r="I19" s="3">
        <v>115</v>
      </c>
      <c r="J19">
        <f t="shared" si="1"/>
        <v>0.73936910042729342</v>
      </c>
      <c r="K19">
        <v>16</v>
      </c>
      <c r="M19" s="1">
        <v>44901</v>
      </c>
      <c r="N19">
        <f t="shared" si="2"/>
        <v>0.73936910042729342</v>
      </c>
      <c r="O19">
        <f t="shared" si="7"/>
        <v>0.73936910042729342</v>
      </c>
      <c r="R19">
        <f t="shared" si="3"/>
        <v>116</v>
      </c>
      <c r="S19">
        <f t="shared" si="4"/>
        <v>115.8</v>
      </c>
      <c r="T19">
        <f t="shared" si="5"/>
        <v>116.8</v>
      </c>
      <c r="U19">
        <f t="shared" si="6"/>
        <v>115</v>
      </c>
    </row>
    <row r="20" spans="3:30" x14ac:dyDescent="0.3">
      <c r="E20" s="1">
        <v>44902</v>
      </c>
      <c r="F20" s="4">
        <v>115.2</v>
      </c>
      <c r="G20" s="4">
        <v>115.2</v>
      </c>
      <c r="H20" s="4">
        <v>117.6</v>
      </c>
      <c r="I20" s="4">
        <v>115.2</v>
      </c>
      <c r="J20">
        <f t="shared" si="1"/>
        <v>1.1999999999999957</v>
      </c>
      <c r="K20">
        <v>17</v>
      </c>
      <c r="M20" s="1">
        <v>44902</v>
      </c>
      <c r="N20">
        <f t="shared" si="2"/>
        <v>1.1999999999999957</v>
      </c>
      <c r="O20">
        <f t="shared" si="7"/>
        <v>1.1999999999999957</v>
      </c>
      <c r="R20">
        <f t="shared" si="3"/>
        <v>115.2</v>
      </c>
      <c r="S20">
        <f t="shared" si="4"/>
        <v>115.2</v>
      </c>
      <c r="T20">
        <f t="shared" si="5"/>
        <v>117.6</v>
      </c>
      <c r="U20">
        <f t="shared" si="6"/>
        <v>115.2</v>
      </c>
    </row>
    <row r="21" spans="3:30" x14ac:dyDescent="0.3">
      <c r="E21" s="1">
        <v>44903</v>
      </c>
      <c r="F21" s="3">
        <v>115.2</v>
      </c>
      <c r="G21" s="3">
        <v>115.8</v>
      </c>
      <c r="H21" s="3">
        <v>116.4</v>
      </c>
      <c r="I21" s="3">
        <v>112.8</v>
      </c>
      <c r="J21">
        <f t="shared" si="1"/>
        <v>1.5779733838059526</v>
      </c>
      <c r="K21">
        <v>18</v>
      </c>
      <c r="M21" s="1">
        <v>44903</v>
      </c>
      <c r="N21">
        <f t="shared" si="2"/>
        <v>1.5779733838059526</v>
      </c>
      <c r="O21">
        <f t="shared" si="7"/>
        <v>1.5779733838059526</v>
      </c>
      <c r="R21">
        <f t="shared" si="3"/>
        <v>115.2</v>
      </c>
      <c r="S21">
        <f t="shared" si="4"/>
        <v>115.8</v>
      </c>
      <c r="T21">
        <f t="shared" si="5"/>
        <v>116.4</v>
      </c>
      <c r="U21">
        <f t="shared" si="6"/>
        <v>112.8</v>
      </c>
    </row>
    <row r="22" spans="3:30" x14ac:dyDescent="0.3">
      <c r="E22" s="1">
        <v>44904</v>
      </c>
      <c r="F22" s="4">
        <v>117</v>
      </c>
      <c r="G22" s="4">
        <v>115.8</v>
      </c>
      <c r="H22" s="4">
        <v>118</v>
      </c>
      <c r="I22" s="4">
        <v>115.2</v>
      </c>
      <c r="J22">
        <f t="shared" si="1"/>
        <v>1.2489995996796792</v>
      </c>
      <c r="K22">
        <v>19</v>
      </c>
      <c r="M22" s="1">
        <v>44904</v>
      </c>
      <c r="N22">
        <f t="shared" si="2"/>
        <v>1.2489995996796792</v>
      </c>
      <c r="O22">
        <f t="shared" si="7"/>
        <v>1.2489995996796792</v>
      </c>
      <c r="R22">
        <f t="shared" si="3"/>
        <v>117</v>
      </c>
      <c r="S22">
        <f t="shared" si="4"/>
        <v>115.8</v>
      </c>
      <c r="T22">
        <f t="shared" si="5"/>
        <v>118</v>
      </c>
      <c r="U22">
        <f t="shared" si="6"/>
        <v>115.2</v>
      </c>
    </row>
    <row r="23" spans="3:30" x14ac:dyDescent="0.3">
      <c r="E23" s="1">
        <v>44907</v>
      </c>
      <c r="F23" s="3">
        <v>117.8</v>
      </c>
      <c r="G23" s="3">
        <v>116.2</v>
      </c>
      <c r="H23" s="3">
        <v>117.8</v>
      </c>
      <c r="I23" s="3">
        <v>115.4</v>
      </c>
      <c r="J23">
        <f t="shared" si="1"/>
        <v>1.1999999999999957</v>
      </c>
      <c r="K23">
        <v>20</v>
      </c>
      <c r="M23" s="1">
        <v>44907</v>
      </c>
      <c r="N23">
        <f t="shared" si="2"/>
        <v>1.1999999999999957</v>
      </c>
      <c r="O23">
        <f t="shared" si="7"/>
        <v>1.1999999999999957</v>
      </c>
      <c r="R23">
        <f t="shared" si="3"/>
        <v>117.8</v>
      </c>
      <c r="S23">
        <f t="shared" si="4"/>
        <v>116.2</v>
      </c>
      <c r="T23">
        <f t="shared" si="5"/>
        <v>117.8</v>
      </c>
      <c r="U23">
        <f t="shared" si="6"/>
        <v>115.4</v>
      </c>
    </row>
    <row r="24" spans="3:30" x14ac:dyDescent="0.3">
      <c r="E24" s="1">
        <v>44908</v>
      </c>
      <c r="F24" s="4">
        <v>119.4</v>
      </c>
      <c r="G24" s="4">
        <v>118</v>
      </c>
      <c r="H24" s="4">
        <v>122.4</v>
      </c>
      <c r="I24" s="4">
        <v>117</v>
      </c>
      <c r="J24">
        <f t="shared" si="1"/>
        <v>2.3494680248941489</v>
      </c>
      <c r="K24">
        <v>21</v>
      </c>
      <c r="M24" s="1">
        <v>44908</v>
      </c>
      <c r="N24">
        <f t="shared" si="2"/>
        <v>2.3494680248941489</v>
      </c>
      <c r="O24">
        <f t="shared" si="7"/>
        <v>2.3494680248941489</v>
      </c>
      <c r="R24">
        <f t="shared" si="3"/>
        <v>119.4</v>
      </c>
      <c r="S24">
        <f t="shared" si="4"/>
        <v>118</v>
      </c>
      <c r="T24">
        <f t="shared" si="5"/>
        <v>122.4</v>
      </c>
      <c r="U24">
        <f t="shared" si="6"/>
        <v>117</v>
      </c>
    </row>
    <row r="25" spans="3:30" x14ac:dyDescent="0.3">
      <c r="E25" s="1">
        <v>44909</v>
      </c>
      <c r="F25" s="3">
        <v>120.4</v>
      </c>
      <c r="G25" s="3">
        <v>119</v>
      </c>
      <c r="H25" s="3">
        <v>120.8</v>
      </c>
      <c r="I25" s="3">
        <v>118</v>
      </c>
      <c r="J25">
        <f t="shared" si="1"/>
        <v>1.2897028081435404</v>
      </c>
      <c r="K25">
        <v>22</v>
      </c>
      <c r="M25" s="1">
        <v>44909</v>
      </c>
      <c r="N25">
        <f t="shared" si="2"/>
        <v>1.2897028081435404</v>
      </c>
      <c r="O25">
        <f t="shared" si="7"/>
        <v>1.2897028081435404</v>
      </c>
      <c r="R25">
        <f t="shared" si="3"/>
        <v>120.4</v>
      </c>
      <c r="S25">
        <f t="shared" si="4"/>
        <v>119</v>
      </c>
      <c r="T25">
        <f t="shared" si="5"/>
        <v>120.8</v>
      </c>
      <c r="U25">
        <f t="shared" si="6"/>
        <v>118</v>
      </c>
    </row>
    <row r="26" spans="3:30" x14ac:dyDescent="0.3">
      <c r="E26" s="1">
        <v>44910</v>
      </c>
      <c r="F26" s="4">
        <v>116</v>
      </c>
      <c r="G26" s="4">
        <v>119</v>
      </c>
      <c r="H26" s="4">
        <v>119.6</v>
      </c>
      <c r="I26" s="4">
        <v>114.4</v>
      </c>
      <c r="J26">
        <f t="shared" si="1"/>
        <v>2.467792535850609</v>
      </c>
      <c r="K26">
        <v>23</v>
      </c>
      <c r="M26" s="1">
        <v>44910</v>
      </c>
      <c r="N26">
        <f t="shared" si="2"/>
        <v>2.467792535850609</v>
      </c>
      <c r="O26">
        <f t="shared" si="7"/>
        <v>2.467792535850609</v>
      </c>
      <c r="R26">
        <f t="shared" si="3"/>
        <v>116</v>
      </c>
      <c r="S26">
        <f t="shared" si="4"/>
        <v>119</v>
      </c>
      <c r="T26">
        <f t="shared" si="5"/>
        <v>119.6</v>
      </c>
      <c r="U26">
        <f t="shared" si="6"/>
        <v>114.4</v>
      </c>
    </row>
    <row r="27" spans="3:30" x14ac:dyDescent="0.3">
      <c r="E27" s="1">
        <v>44914</v>
      </c>
      <c r="F27" s="5">
        <v>112</v>
      </c>
      <c r="G27" s="5">
        <v>116</v>
      </c>
      <c r="H27" s="5">
        <v>116</v>
      </c>
      <c r="I27" s="5">
        <v>112</v>
      </c>
      <c r="J27">
        <f t="shared" si="1"/>
        <v>2.3094010767585029</v>
      </c>
      <c r="K27">
        <v>24</v>
      </c>
      <c r="M27" s="1">
        <v>44914</v>
      </c>
      <c r="N27">
        <f t="shared" si="2"/>
        <v>2.3094010767585029</v>
      </c>
      <c r="O27">
        <f t="shared" si="7"/>
        <v>2.3094010767585029</v>
      </c>
      <c r="R27">
        <f t="shared" si="3"/>
        <v>112</v>
      </c>
      <c r="S27">
        <f t="shared" si="4"/>
        <v>116</v>
      </c>
      <c r="T27">
        <f t="shared" si="5"/>
        <v>116</v>
      </c>
      <c r="U27">
        <f t="shared" si="6"/>
        <v>112</v>
      </c>
    </row>
    <row r="28" spans="3:30" x14ac:dyDescent="0.3">
      <c r="C28" s="15">
        <f>J28-N28</f>
        <v>2.0547235747501802E-3</v>
      </c>
      <c r="E28" s="1">
        <v>44915</v>
      </c>
      <c r="F28" s="6">
        <v>114.96817721866168</v>
      </c>
      <c r="G28" s="6">
        <v>114.96817721864589</v>
      </c>
      <c r="H28" s="6">
        <v>114.96817721866165</v>
      </c>
      <c r="I28" s="6">
        <v>114.96817721864588</v>
      </c>
      <c r="J28" s="18">
        <v>2.0547235838614441E-3</v>
      </c>
      <c r="K28">
        <v>25</v>
      </c>
      <c r="L28" t="s">
        <v>21</v>
      </c>
      <c r="M28" s="1">
        <v>44915</v>
      </c>
      <c r="N28" s="15">
        <f t="shared" si="2"/>
        <v>9.1112637619348549E-12</v>
      </c>
      <c r="O28">
        <f t="shared" si="7"/>
        <v>1.0198039027185584</v>
      </c>
      <c r="Q28" s="1">
        <f>E28</f>
        <v>44915</v>
      </c>
      <c r="R28">
        <v>111.4</v>
      </c>
      <c r="S28">
        <v>111.8</v>
      </c>
      <c r="T28">
        <v>113.2</v>
      </c>
      <c r="U28">
        <v>110.8</v>
      </c>
      <c r="V28">
        <f>K28</f>
        <v>25</v>
      </c>
      <c r="X28" s="1">
        <f>Q28</f>
        <v>44915</v>
      </c>
      <c r="Y28" s="7">
        <f>(F28-R28)/R28</f>
        <v>3.2030316145975526E-2</v>
      </c>
      <c r="Z28" s="7">
        <f>(G28-S28)/S28</f>
        <v>2.8337899987888143E-2</v>
      </c>
      <c r="AA28" s="7">
        <f>(H28-T28)/T28</f>
        <v>1.5619940094184173E-2</v>
      </c>
      <c r="AB28" s="7">
        <f>(I28-U28)/U28</f>
        <v>3.761892796611805E-2</v>
      </c>
      <c r="AC28" s="8">
        <f>V28</f>
        <v>25</v>
      </c>
      <c r="AD28" s="12">
        <f>SUM(Y28:AB28)</f>
        <v>0.1136070841941659</v>
      </c>
    </row>
    <row r="29" spans="3:30" x14ac:dyDescent="0.3">
      <c r="C29" s="15">
        <f t="shared" ref="C29:C32" si="8">J29-N29</f>
        <v>-3.4636791550779478E-4</v>
      </c>
      <c r="E29" s="1">
        <v>44916</v>
      </c>
      <c r="F29" s="6">
        <v>116.63510659078588</v>
      </c>
      <c r="G29" s="6">
        <v>114.96789771564691</v>
      </c>
      <c r="H29" s="6">
        <v>116.84950749595791</v>
      </c>
      <c r="I29" s="6">
        <v>114.44984853707429</v>
      </c>
      <c r="J29" s="18">
        <v>1.1957618831263273</v>
      </c>
      <c r="K29">
        <v>26</v>
      </c>
      <c r="L29" t="s">
        <v>21</v>
      </c>
      <c r="M29" s="1">
        <v>44916</v>
      </c>
      <c r="N29" s="15">
        <f t="shared" si="2"/>
        <v>1.196108251041835</v>
      </c>
      <c r="O29">
        <f t="shared" si="7"/>
        <v>0.9574271077563381</v>
      </c>
      <c r="Q29" s="1">
        <f t="shared" ref="Q29:Q31" si="9">E29</f>
        <v>44916</v>
      </c>
      <c r="R29">
        <v>113.4</v>
      </c>
      <c r="S29">
        <v>112.4</v>
      </c>
      <c r="T29">
        <v>114.4</v>
      </c>
      <c r="U29">
        <v>112.4</v>
      </c>
      <c r="V29">
        <f t="shared" ref="V29:V32" si="10">K29</f>
        <v>26</v>
      </c>
      <c r="X29" s="1">
        <f t="shared" ref="X29:X32" si="11">Q29</f>
        <v>44916</v>
      </c>
      <c r="Y29" s="7">
        <f t="shared" ref="Y29:Y32" si="12">(F29-R29)/R29</f>
        <v>2.8528276814690258E-2</v>
      </c>
      <c r="Z29" s="7">
        <f t="shared" ref="Z29:AB32" si="13">(G29-S29)/S29</f>
        <v>2.2846065085826577E-2</v>
      </c>
      <c r="AA29" s="7">
        <f t="shared" si="13"/>
        <v>2.1411778810820827E-2</v>
      </c>
      <c r="AB29" s="7">
        <f t="shared" si="13"/>
        <v>1.8237086628774758E-2</v>
      </c>
      <c r="AC29" s="8">
        <f t="shared" ref="AC29:AC32" si="14">V29</f>
        <v>26</v>
      </c>
      <c r="AD29" s="12">
        <f t="shared" ref="AD29:AD32" si="15">SUM(Y29:AB29)</f>
        <v>9.1023207340112419E-2</v>
      </c>
    </row>
    <row r="30" spans="3:30" x14ac:dyDescent="0.3">
      <c r="C30" s="15">
        <f t="shared" si="8"/>
        <v>-8.7900428574538836E-5</v>
      </c>
      <c r="E30" s="1">
        <v>44917</v>
      </c>
      <c r="F30" s="6">
        <v>115.87921837689029</v>
      </c>
      <c r="G30" s="6">
        <v>115.37229782439285</v>
      </c>
      <c r="H30" s="6">
        <v>119.8155796424802</v>
      </c>
      <c r="I30" s="6">
        <v>114.53298939474752</v>
      </c>
      <c r="J30" s="18">
        <v>2.3436483015326219</v>
      </c>
      <c r="K30">
        <v>27</v>
      </c>
      <c r="L30" t="s">
        <v>21</v>
      </c>
      <c r="M30" s="1">
        <v>44917</v>
      </c>
      <c r="N30" s="15">
        <f t="shared" si="2"/>
        <v>2.3437362019611965</v>
      </c>
      <c r="O30">
        <f t="shared" si="7"/>
        <v>1.8761663039293692</v>
      </c>
      <c r="Q30" s="1">
        <f t="shared" si="9"/>
        <v>44917</v>
      </c>
      <c r="R30">
        <v>111.2</v>
      </c>
      <c r="S30">
        <v>114</v>
      </c>
      <c r="T30">
        <v>114</v>
      </c>
      <c r="U30">
        <v>110.4</v>
      </c>
      <c r="V30">
        <f t="shared" si="10"/>
        <v>27</v>
      </c>
      <c r="X30" s="1">
        <f t="shared" si="11"/>
        <v>44917</v>
      </c>
      <c r="Y30" s="7">
        <f t="shared" si="12"/>
        <v>4.2079301950452251E-2</v>
      </c>
      <c r="Z30" s="7">
        <f t="shared" si="13"/>
        <v>1.2037700213972326E-2</v>
      </c>
      <c r="AA30" s="7">
        <f t="shared" si="13"/>
        <v>5.1013856512984228E-2</v>
      </c>
      <c r="AB30" s="7">
        <f t="shared" si="13"/>
        <v>3.7436498140828903E-2</v>
      </c>
      <c r="AC30" s="8">
        <f t="shared" si="14"/>
        <v>27</v>
      </c>
      <c r="AD30" s="12">
        <f t="shared" si="15"/>
        <v>0.14256735681823771</v>
      </c>
    </row>
    <row r="31" spans="3:30" x14ac:dyDescent="0.3">
      <c r="C31" s="15">
        <f t="shared" si="8"/>
        <v>1.8516221072184536E-5</v>
      </c>
      <c r="E31" s="1">
        <v>44918</v>
      </c>
      <c r="F31" s="6">
        <v>118.26444317491348</v>
      </c>
      <c r="G31" s="6">
        <v>117.40703367567497</v>
      </c>
      <c r="H31" s="6">
        <v>118.26444317491345</v>
      </c>
      <c r="I31" s="6">
        <v>115.52968529134759</v>
      </c>
      <c r="J31" s="18">
        <v>1.2894803037625793</v>
      </c>
      <c r="K31">
        <v>28</v>
      </c>
      <c r="L31" t="s">
        <v>21</v>
      </c>
      <c r="M31" s="1">
        <v>44918</v>
      </c>
      <c r="N31" s="15">
        <f t="shared" si="2"/>
        <v>1.2894617875415071</v>
      </c>
      <c r="O31">
        <f t="shared" si="7"/>
        <v>0.67330032922414107</v>
      </c>
      <c r="Q31" s="1">
        <f t="shared" si="9"/>
        <v>44918</v>
      </c>
      <c r="R31">
        <v>111.2</v>
      </c>
      <c r="S31">
        <v>111.4</v>
      </c>
      <c r="T31">
        <v>111.4</v>
      </c>
      <c r="U31">
        <v>110</v>
      </c>
      <c r="V31">
        <f t="shared" si="10"/>
        <v>28</v>
      </c>
      <c r="X31" s="1">
        <f t="shared" si="11"/>
        <v>44918</v>
      </c>
      <c r="Y31" s="7">
        <f t="shared" si="12"/>
        <v>6.3529165242027674E-2</v>
      </c>
      <c r="Z31" s="7">
        <f t="shared" si="13"/>
        <v>5.3923103013240221E-2</v>
      </c>
      <c r="AA31" s="7">
        <f t="shared" si="13"/>
        <v>6.1619777153621602E-2</v>
      </c>
      <c r="AB31" s="7">
        <f t="shared" si="13"/>
        <v>5.0269866284978093E-2</v>
      </c>
      <c r="AC31" s="8">
        <f t="shared" si="14"/>
        <v>28</v>
      </c>
      <c r="AD31" s="12">
        <f t="shared" si="15"/>
        <v>0.22934191169386758</v>
      </c>
    </row>
    <row r="32" spans="3:30" x14ac:dyDescent="0.3">
      <c r="C32" s="15">
        <f t="shared" si="8"/>
        <v>7.2161398185777159E-5</v>
      </c>
      <c r="E32" s="1">
        <v>44922</v>
      </c>
      <c r="F32" s="19">
        <f>'penalties (4)'!F32-1</f>
        <v>111.9156300498354</v>
      </c>
      <c r="G32" s="19">
        <f>'penalties (4)'!G32-1</f>
        <v>115.98095456863716</v>
      </c>
      <c r="H32" s="19">
        <f>'penalties (4)'!H32-1</f>
        <v>116.42597755883857</v>
      </c>
      <c r="I32" s="19">
        <f>'penalties (4)'!I32-1</f>
        <v>111.91563004983543</v>
      </c>
      <c r="J32" s="18">
        <v>2.4823131121671174</v>
      </c>
      <c r="K32">
        <v>29</v>
      </c>
      <c r="L32" s="21" t="s">
        <v>25</v>
      </c>
      <c r="M32" s="1">
        <v>44922</v>
      </c>
      <c r="N32" s="15">
        <f t="shared" si="2"/>
        <v>2.4822409507689316</v>
      </c>
      <c r="O32">
        <f t="shared" si="7"/>
        <v>1.6165807537309504</v>
      </c>
      <c r="Q32" s="1">
        <f>E32</f>
        <v>44922</v>
      </c>
      <c r="R32">
        <v>110.2</v>
      </c>
      <c r="S32">
        <v>113</v>
      </c>
      <c r="T32">
        <v>113</v>
      </c>
      <c r="U32">
        <v>110.2</v>
      </c>
      <c r="V32">
        <f t="shared" si="10"/>
        <v>29</v>
      </c>
      <c r="X32" s="1">
        <f t="shared" si="11"/>
        <v>44922</v>
      </c>
      <c r="Y32" s="7">
        <f t="shared" si="12"/>
        <v>1.5568330760756779E-2</v>
      </c>
      <c r="Z32" s="7">
        <f t="shared" si="13"/>
        <v>2.638012892599256E-2</v>
      </c>
      <c r="AA32" s="7">
        <f t="shared" si="13"/>
        <v>3.0318385476447503E-2</v>
      </c>
      <c r="AB32" s="7">
        <f t="shared" si="13"/>
        <v>1.5568330760757037E-2</v>
      </c>
      <c r="AC32" s="8">
        <f t="shared" si="14"/>
        <v>29</v>
      </c>
      <c r="AD32" s="12">
        <f t="shared" si="15"/>
        <v>8.7835175923953873E-2</v>
      </c>
    </row>
    <row r="33" spans="3:31" x14ac:dyDescent="0.3">
      <c r="E33" t="s">
        <v>8</v>
      </c>
      <c r="F33">
        <f t="shared" ref="F33:K33" si="16">CORREL(F4:F27,$K$4:$K$27)</f>
        <v>0.43206469751350235</v>
      </c>
      <c r="G33">
        <f t="shared" si="16"/>
        <v>0.59602993251141179</v>
      </c>
      <c r="H33">
        <f t="shared" si="16"/>
        <v>0.51603399432218666</v>
      </c>
      <c r="I33">
        <f t="shared" si="16"/>
        <v>0.65251689130934909</v>
      </c>
      <c r="J33">
        <f t="shared" si="16"/>
        <v>-0.22313403657501396</v>
      </c>
      <c r="K33">
        <f t="shared" si="16"/>
        <v>1</v>
      </c>
      <c r="Y33" s="12"/>
      <c r="Z33" s="12"/>
      <c r="AA33" s="12"/>
      <c r="AB33" s="12"/>
    </row>
    <row r="34" spans="3:31" ht="28.8" x14ac:dyDescent="0.3">
      <c r="E34" t="s">
        <v>9</v>
      </c>
      <c r="F34">
        <f>CORREL(F4:F32,K4:K32)</f>
        <v>0.40885730639500939</v>
      </c>
      <c r="G34">
        <f>CORREL(G4:G32,$K$4:$K$32)</f>
        <v>0.58100567322606289</v>
      </c>
      <c r="H34">
        <f>CORREL(H4:H32,$K$4:$K$32)</f>
        <v>0.49589827853535035</v>
      </c>
      <c r="I34">
        <f>CORREL(I4:I32,$K$4:$K$32)</f>
        <v>0.63405461168272814</v>
      </c>
      <c r="J34">
        <f>CORREL(J5:J28,$K$4:$K$27)</f>
        <v>-0.13101322466442053</v>
      </c>
      <c r="K34">
        <f>CORREL(K4:K32,$K$4:$K$32)</f>
        <v>1</v>
      </c>
      <c r="P34" t="s">
        <v>10</v>
      </c>
      <c r="Q34" t="s">
        <v>29</v>
      </c>
      <c r="AC34" s="13" t="s">
        <v>15</v>
      </c>
      <c r="AD34" s="20">
        <f>SUM(AD28:AD32)</f>
        <v>0.66437473597033747</v>
      </c>
      <c r="AE34" s="21" t="s">
        <v>24</v>
      </c>
    </row>
    <row r="35" spans="3:31" x14ac:dyDescent="0.3">
      <c r="C35" s="15">
        <f>SUMSQ(C28:C32)</f>
        <v>4.3551363047018816E-6</v>
      </c>
      <c r="E35" t="s">
        <v>11</v>
      </c>
      <c r="F35" s="9">
        <f>(F33-F34)/F36</f>
        <v>5.8018477796232398E-4</v>
      </c>
      <c r="G35" s="9">
        <f t="shared" ref="G35:I35" si="17">(G33-G34)/G36</f>
        <v>1.5024259285348895E-3</v>
      </c>
      <c r="H35" s="9">
        <f t="shared" si="17"/>
        <v>6.7119052622787725E-4</v>
      </c>
      <c r="I35" s="9">
        <f t="shared" si="17"/>
        <v>9.2311398133104738E-4</v>
      </c>
      <c r="J35" s="16">
        <f>(J33-J34)/J36</f>
        <v>-0.92120811910593425</v>
      </c>
      <c r="K35" s="9">
        <f>(K33-K34)/K36</f>
        <v>0</v>
      </c>
      <c r="P35" s="17">
        <f>SUMSQ(F35:K35)+C35</f>
        <v>0.84863265037719016</v>
      </c>
      <c r="Q35">
        <f>'penalties (4_2)'!P35</f>
        <v>0.84862880266943319</v>
      </c>
      <c r="R35" t="s">
        <v>30</v>
      </c>
    </row>
    <row r="36" spans="3:31" x14ac:dyDescent="0.3">
      <c r="E36" t="s">
        <v>14</v>
      </c>
      <c r="F36" s="22">
        <f>'penalties (4_2)'!F36</f>
        <v>40</v>
      </c>
      <c r="G36" s="22">
        <f>'penalties (4_2)'!G36</f>
        <v>10</v>
      </c>
      <c r="H36" s="22">
        <f>'penalties (4_2)'!H36</f>
        <v>30</v>
      </c>
      <c r="I36" s="22">
        <f>'penalties (4_2)'!I36</f>
        <v>20</v>
      </c>
      <c r="J36" s="23">
        <f>'penalties (4_2)'!J36</f>
        <v>0.1</v>
      </c>
      <c r="K36">
        <v>1</v>
      </c>
    </row>
    <row r="39" spans="3:31" x14ac:dyDescent="0.3">
      <c r="P39" s="10" t="s">
        <v>12</v>
      </c>
      <c r="Q39" t="str">
        <f>R3</f>
        <v>price</v>
      </c>
      <c r="R39" t="str">
        <f>S3</f>
        <v>open</v>
      </c>
      <c r="S39" t="str">
        <f>T3</f>
        <v>high</v>
      </c>
      <c r="T39" t="str">
        <f>U3</f>
        <v>low</v>
      </c>
    </row>
    <row r="44" spans="3:31" x14ac:dyDescent="0.3">
      <c r="P44">
        <v>1</v>
      </c>
      <c r="Q44">
        <f t="shared" ref="Q44:Q68" si="18">IFERROR(CORREL(F4:F8,$K4:$K8),Q43)</f>
        <v>-0.85100989696224649</v>
      </c>
      <c r="R44">
        <f t="shared" ref="R44:R68" si="19">IFERROR(CORREL(G4:G8,$K4:$K8),R43)</f>
        <v>0.31243638881234204</v>
      </c>
      <c r="S44">
        <f t="shared" ref="S44:S68" si="20">IFERROR(CORREL(H4:H8,$K4:$K8),S43)</f>
        <v>-0.91160718951980091</v>
      </c>
      <c r="T44">
        <f t="shared" ref="T44:T68" si="21">IFERROR(CORREL(I4:I8,$K4:$K8),T43)</f>
        <v>9.4626395513058181E-2</v>
      </c>
    </row>
    <row r="45" spans="3:31" x14ac:dyDescent="0.3">
      <c r="P45">
        <v>2</v>
      </c>
      <c r="Q45">
        <f t="shared" si="18"/>
        <v>-0.89551083475992233</v>
      </c>
      <c r="R45">
        <f t="shared" si="19"/>
        <v>-0.89623207885206746</v>
      </c>
      <c r="S45">
        <f t="shared" si="20"/>
        <v>-0.91923881554251219</v>
      </c>
      <c r="T45">
        <f t="shared" si="21"/>
        <v>-0.71916060589924158</v>
      </c>
    </row>
    <row r="46" spans="3:31" x14ac:dyDescent="0.3">
      <c r="P46">
        <v>3</v>
      </c>
      <c r="Q46">
        <f t="shared" si="18"/>
        <v>-0.90321064745950053</v>
      </c>
      <c r="R46">
        <f t="shared" si="19"/>
        <v>-0.91456935478309298</v>
      </c>
      <c r="S46">
        <f t="shared" si="20"/>
        <v>-0.94387980744853828</v>
      </c>
      <c r="T46">
        <f t="shared" si="21"/>
        <v>-0.95546917706151402</v>
      </c>
    </row>
    <row r="47" spans="3:31" x14ac:dyDescent="0.3">
      <c r="P47">
        <v>4</v>
      </c>
      <c r="Q47">
        <f t="shared" si="18"/>
        <v>4.9386479832478423E-2</v>
      </c>
      <c r="R47">
        <f t="shared" si="19"/>
        <v>-0.80847391905204913</v>
      </c>
      <c r="S47">
        <f t="shared" si="20"/>
        <v>-0.22613350843332158</v>
      </c>
      <c r="T47">
        <f t="shared" si="21"/>
        <v>-0.30572375053788292</v>
      </c>
    </row>
    <row r="48" spans="3:31" x14ac:dyDescent="0.3">
      <c r="P48">
        <v>5</v>
      </c>
      <c r="Q48">
        <f t="shared" si="18"/>
        <v>0.75168936427822619</v>
      </c>
      <c r="R48">
        <f t="shared" si="19"/>
        <v>0.35087829498196177</v>
      </c>
      <c r="S48">
        <f t="shared" si="20"/>
        <v>0.61492995361927161</v>
      </c>
      <c r="T48">
        <f t="shared" si="21"/>
        <v>0.70907370231897116</v>
      </c>
    </row>
    <row r="49" spans="12:20" x14ac:dyDescent="0.3">
      <c r="P49">
        <v>6</v>
      </c>
      <c r="Q49">
        <f t="shared" si="18"/>
        <v>0.22629428592141645</v>
      </c>
      <c r="R49">
        <f t="shared" si="19"/>
        <v>0.87381589414903171</v>
      </c>
      <c r="S49">
        <f t="shared" si="20"/>
        <v>0.61492995361927161</v>
      </c>
      <c r="T49">
        <f t="shared" si="21"/>
        <v>0.47517870079356411</v>
      </c>
    </row>
    <row r="50" spans="12:20" x14ac:dyDescent="0.3">
      <c r="P50">
        <v>7</v>
      </c>
      <c r="Q50">
        <f t="shared" si="18"/>
        <v>-0.60255689462158291</v>
      </c>
      <c r="R50">
        <f t="shared" si="19"/>
        <v>0.21780342093451591</v>
      </c>
      <c r="S50">
        <f t="shared" si="20"/>
        <v>-0.19911336892039933</v>
      </c>
      <c r="T50">
        <f t="shared" si="21"/>
        <v>-0.16037507477489696</v>
      </c>
    </row>
    <row r="51" spans="12:20" x14ac:dyDescent="0.3">
      <c r="P51">
        <v>8</v>
      </c>
      <c r="Q51">
        <f t="shared" si="18"/>
        <v>-0.87210163127965012</v>
      </c>
      <c r="R51">
        <f t="shared" si="19"/>
        <v>-0.6453227420767399</v>
      </c>
      <c r="S51">
        <f t="shared" si="20"/>
        <v>-0.96804584773704883</v>
      </c>
      <c r="T51">
        <f t="shared" si="21"/>
        <v>-0.90802522207346703</v>
      </c>
    </row>
    <row r="52" spans="12:20" x14ac:dyDescent="0.3">
      <c r="P52">
        <v>9</v>
      </c>
      <c r="Q52">
        <f t="shared" si="18"/>
        <v>-1.1571718104160193E-2</v>
      </c>
      <c r="R52">
        <f t="shared" si="19"/>
        <v>-0.59708143402653124</v>
      </c>
      <c r="S52">
        <f t="shared" si="20"/>
        <v>-5.4590589393513717E-2</v>
      </c>
      <c r="T52">
        <f t="shared" si="21"/>
        <v>-0.17631812981527023</v>
      </c>
    </row>
    <row r="53" spans="12:20" x14ac:dyDescent="0.3">
      <c r="P53">
        <v>10</v>
      </c>
      <c r="Q53">
        <f t="shared" si="18"/>
        <v>0.79674122139864378</v>
      </c>
      <c r="R53">
        <f t="shared" si="19"/>
        <v>0.18962448894726219</v>
      </c>
      <c r="S53">
        <f t="shared" si="20"/>
        <v>0.68813761580606436</v>
      </c>
      <c r="T53">
        <f t="shared" si="21"/>
        <v>0.69479451705911721</v>
      </c>
    </row>
    <row r="54" spans="12:20" x14ac:dyDescent="0.3">
      <c r="P54">
        <v>11</v>
      </c>
      <c r="Q54">
        <f t="shared" si="18"/>
        <v>0.93739864316960508</v>
      </c>
      <c r="R54">
        <f t="shared" si="19"/>
        <v>0.86635061048151296</v>
      </c>
      <c r="S54">
        <f t="shared" si="20"/>
        <v>0.93680944716548809</v>
      </c>
      <c r="T54">
        <f t="shared" si="21"/>
        <v>0.9485705139690298</v>
      </c>
    </row>
    <row r="55" spans="12:20" x14ac:dyDescent="0.3">
      <c r="P55">
        <v>12</v>
      </c>
      <c r="Q55">
        <f t="shared" si="18"/>
        <v>0.85811633032103296</v>
      </c>
      <c r="R55">
        <f t="shared" si="19"/>
        <v>0.9489284041902577</v>
      </c>
      <c r="S55">
        <f t="shared" si="20"/>
        <v>0.84536866112190157</v>
      </c>
      <c r="T55">
        <f t="shared" si="21"/>
        <v>0.93496254801924972</v>
      </c>
    </row>
    <row r="56" spans="12:20" x14ac:dyDescent="0.3">
      <c r="P56">
        <v>13</v>
      </c>
      <c r="Q56">
        <f t="shared" si="18"/>
        <v>0.72505236678424823</v>
      </c>
      <c r="R56">
        <f t="shared" si="19"/>
        <v>0.84463875955720935</v>
      </c>
      <c r="S56">
        <f t="shared" si="20"/>
        <v>0.85719461541452302</v>
      </c>
      <c r="T56">
        <f t="shared" si="21"/>
        <v>0.98133624886342274</v>
      </c>
    </row>
    <row r="57" spans="12:20" x14ac:dyDescent="0.3">
      <c r="P57">
        <v>14</v>
      </c>
      <c r="Q57">
        <f t="shared" si="18"/>
        <v>8.2199493652679895E-2</v>
      </c>
      <c r="R57">
        <f t="shared" si="19"/>
        <v>0.72620400905924565</v>
      </c>
      <c r="S57">
        <f t="shared" si="20"/>
        <v>5.1279004970228771E-15</v>
      </c>
      <c r="T57">
        <f t="shared" si="21"/>
        <v>0.16464638998453557</v>
      </c>
    </row>
    <row r="58" spans="12:20" x14ac:dyDescent="0.3">
      <c r="P58">
        <v>15</v>
      </c>
      <c r="Q58">
        <f t="shared" si="18"/>
        <v>0.49487165930539284</v>
      </c>
      <c r="R58">
        <f t="shared" si="19"/>
        <v>0.44721359549995388</v>
      </c>
      <c r="S58">
        <f t="shared" si="20"/>
        <v>0.4811252243246929</v>
      </c>
      <c r="T58">
        <f t="shared" si="21"/>
        <v>3.0316953129541989E-2</v>
      </c>
    </row>
    <row r="59" spans="12:20" x14ac:dyDescent="0.3">
      <c r="P59">
        <v>16</v>
      </c>
      <c r="Q59">
        <f t="shared" si="18"/>
        <v>0.74655170587259712</v>
      </c>
      <c r="R59">
        <f t="shared" si="19"/>
        <v>0.6187184335382323</v>
      </c>
      <c r="S59">
        <f t="shared" si="20"/>
        <v>0.55234477073899724</v>
      </c>
      <c r="T59">
        <f t="shared" si="21"/>
        <v>0.11684124756739857</v>
      </c>
    </row>
    <row r="60" spans="12:20" x14ac:dyDescent="0.3">
      <c r="P60">
        <v>17</v>
      </c>
      <c r="Q60">
        <f t="shared" si="18"/>
        <v>0.97045392570580491</v>
      </c>
      <c r="R60">
        <f t="shared" si="19"/>
        <v>0.8885233166386387</v>
      </c>
      <c r="S60">
        <f t="shared" si="20"/>
        <v>0.75633982068712691</v>
      </c>
      <c r="T60">
        <f t="shared" si="21"/>
        <v>0.65324711553968851</v>
      </c>
    </row>
    <row r="61" spans="12:20" x14ac:dyDescent="0.3">
      <c r="P61">
        <v>18</v>
      </c>
      <c r="Q61">
        <f t="shared" si="18"/>
        <v>0.99371215047125894</v>
      </c>
      <c r="R61">
        <f t="shared" si="19"/>
        <v>0.9321432172384293</v>
      </c>
      <c r="S61">
        <f t="shared" si="20"/>
        <v>0.85262494239252218</v>
      </c>
      <c r="T61">
        <f t="shared" si="21"/>
        <v>0.97279892146698221</v>
      </c>
    </row>
    <row r="62" spans="12:20" x14ac:dyDescent="0.3">
      <c r="P62">
        <v>19</v>
      </c>
      <c r="Q62">
        <f t="shared" si="18"/>
        <v>5.3266561817133282E-2</v>
      </c>
      <c r="R62">
        <f t="shared" si="19"/>
        <v>0.95502301831800973</v>
      </c>
      <c r="S62">
        <f t="shared" si="20"/>
        <v>0.5060929400474613</v>
      </c>
      <c r="T62">
        <f t="shared" si="21"/>
        <v>0.10808442529177943</v>
      </c>
    </row>
    <row r="63" spans="12:20" x14ac:dyDescent="0.3">
      <c r="L63" t="s">
        <v>13</v>
      </c>
      <c r="P63">
        <v>20</v>
      </c>
      <c r="Q63" s="11">
        <f t="shared" si="18"/>
        <v>-0.71600880651696075</v>
      </c>
      <c r="R63">
        <f t="shared" si="19"/>
        <v>6.4729777800314872E-2</v>
      </c>
      <c r="S63">
        <f t="shared" si="20"/>
        <v>-0.40406101782088433</v>
      </c>
      <c r="T63">
        <f t="shared" si="21"/>
        <v>-0.63559958502179936</v>
      </c>
    </row>
    <row r="64" spans="12:20" x14ac:dyDescent="0.3">
      <c r="P64">
        <v>21</v>
      </c>
      <c r="Q64">
        <f t="shared" si="18"/>
        <v>-0.80099507870762132</v>
      </c>
      <c r="R64">
        <f t="shared" si="19"/>
        <v>-0.78434004898192111</v>
      </c>
      <c r="S64">
        <f t="shared" si="20"/>
        <v>-0.98180726917172156</v>
      </c>
      <c r="T64">
        <f t="shared" si="21"/>
        <v>-0.67869709410841061</v>
      </c>
    </row>
    <row r="65" spans="16:20" x14ac:dyDescent="0.3">
      <c r="P65">
        <v>22</v>
      </c>
      <c r="Q65">
        <f t="shared" si="18"/>
        <v>-0.44613495944662124</v>
      </c>
      <c r="R65">
        <f t="shared" si="19"/>
        <v>-0.92686854563183485</v>
      </c>
      <c r="S65">
        <f t="shared" si="20"/>
        <v>-0.80430686733180556</v>
      </c>
      <c r="T65">
        <f t="shared" si="21"/>
        <v>-0.48176070984716618</v>
      </c>
    </row>
    <row r="66" spans="16:20" x14ac:dyDescent="0.3">
      <c r="P66">
        <v>23</v>
      </c>
      <c r="Q66">
        <f t="shared" si="18"/>
        <v>0.37952947443145402</v>
      </c>
      <c r="R66">
        <f t="shared" si="19"/>
        <v>-0.77264990375453824</v>
      </c>
      <c r="S66">
        <f t="shared" si="20"/>
        <v>9.330067490288213E-2</v>
      </c>
      <c r="T66">
        <f t="shared" si="21"/>
        <v>0.36424812490036773</v>
      </c>
    </row>
    <row r="67" spans="16:20" x14ac:dyDescent="0.3">
      <c r="P67">
        <v>24</v>
      </c>
      <c r="Q67">
        <f t="shared" si="18"/>
        <v>0.91457585543996589</v>
      </c>
      <c r="R67">
        <f t="shared" si="19"/>
        <v>0.49814459124141752</v>
      </c>
      <c r="S67">
        <f t="shared" si="20"/>
        <v>0.77822697140418362</v>
      </c>
      <c r="T67">
        <f t="shared" si="21"/>
        <v>0.77396452480860511</v>
      </c>
    </row>
    <row r="68" spans="16:20" x14ac:dyDescent="0.3">
      <c r="P68">
        <v>25</v>
      </c>
      <c r="Q68">
        <f t="shared" si="18"/>
        <v>-0.300395377959499</v>
      </c>
      <c r="R68">
        <f t="shared" si="19"/>
        <v>0.69187879154255461</v>
      </c>
      <c r="S68">
        <f t="shared" si="20"/>
        <v>0.37057377500639221</v>
      </c>
      <c r="T68">
        <f t="shared" si="21"/>
        <v>-0.57199838285824234</v>
      </c>
    </row>
  </sheetData>
  <conditionalFormatting sqref="P35:Q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1 x O g c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0 1 D M z M N I z s N G H C d r 4 Z u Y h F B g B H Q y S R R K 0 c S 7 N K S k t S r X L K N X 1 C L X R h 3 F t 9 K F + s A M A A A D / / w M A U E s D B B Q A A g A I A A A A I Q C W u W a z X Q E A A E g C A A A T A A A A R m 9 y b X V s Y X M v U 2 V j d G l v b j E u b X y Q w U 4 C M R C G 7 5 v w D k 2 J C S T N B g 5 q l O y B 7 E I 4 G M S w e m E 9 1 O 0 A 1 W 6 7 a b s g I T y E j + D R A y c f Y e N 7 W Y W I Z g 3 t o T P f d C b / P w Z S y 5 V E 4 9 3 b 7 n i e m V M N D N X x s H s h 0 Y A b q z R P q U A R t R S j A A m w N Q + 5 0 1 d a l 6 / G o d A s / E i l R Q b S N v p c g B 8 q a V 1 i G j i 8 T G 4 N a J M w K h l P I r W U Q l F m k v / m + 6 l Z 4 C a Z R C B 4 x i 3 o A B N M U K h E k U k T n B P U k 6 l i X M 6 C s 9 N W q 0 3 Q T a E s j O 1 K Q H A I / a G S c N 8 k O 5 1 1 3 B M f L 6 J 8 y y 2 4 a 9 E U H l 2 W w t O X n Z g + u I a R V p n r H g B l T m t j b 4 2 g y b 7 Q F W L s R F J t A q u L 3 7 P j c p s X B m X l O 1 O m 3 N o F P U y N N Z V m q n S 2 M x C v c j C N I 3 L I e o 3 d G s B Z t u 4 v Y i 7 e E L T G I 7 e i H 2 r h 2 X 7 T 6 x x k B Q 7 4 b F 6 B V 2 p Z Y X d K + B U Y z q m c A T r 5 U 9 g 0 a x 6 X R w x 3 P g E A A P / / A w B Q S w E C L Q A U A A Y A C A A A A C E A K t 2 q Q N I A A A A 3 A Q A A E w A A A A A A A A A A A A A A A A A A A A A A W 0 N v b n R l b n R f V H l w Z X N d L n h t b F B L A Q I t A B Q A A g A I A A A A I Q D X E 6 B x r Q A A A P c A A A A S A A A A A A A A A A A A A A A A A A s D A A B D b 2 5 m a W c v U G F j a 2 F n Z S 5 4 b W x Q S w E C L Q A U A A I A C A A A A C E A l r l m s 1 0 B A A B I A g A A E w A A A A A A A A A A A A A A A A D o A w A A R m 9 y b X V s Y X M v U 2 V j d G l v b j E u b V B L B Q Y A A A A A A w A D A M I A A A B 2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w w A A A A A A A A d D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5 B O W 4 l M j B I a X N 0 b 3 J p Y 2 F s J T I w R G F 0 Y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I t M T I t M T V U M T Y 6 M T c 6 N T M u M D Y 4 M T A y M F o i L z 4 8 R W 5 0 c n k g V H l w Z T 0 i R m l s b E N v b H V t b l R 5 c G V z I i B W Y W x 1 Z T 0 i c 0 N R W U d C Z 1 l H Q m c 9 P S I v P j x F b n R y e S B U e X B l P S J G a W x s Q 2 9 s d W 1 u T m F t Z X M i I F Z h b H V l P S J z W y Z x d W 9 0 O 0 R h d G U m c X V v d D s s J n F 1 b 3 Q 7 U H J p Y 2 U m c X V v d D s s J n F 1 b 3 Q 7 T 3 B l b i Z x d W 9 0 O y w m c X V v d D t I a W d o J n F 1 b 3 Q 7 L C Z x d W 9 0 O 0 x v d y Z x d W 9 0 O y w m c X V v d D t W b 2 w u J n F 1 b 3 Q 7 L C Z x d W 9 0 O 0 N o Y W 5 n Z S A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E 5 b i B I a X N 0 b 3 J p Y 2 F s I E R h d G E v Q X V 0 b 1 J l b W 9 2 Z W R D b 2 x 1 b W 5 z M S 5 7 R G F 0 Z S w w f S Z x d W 9 0 O y w m c X V v d D t T Z W N 0 a W 9 u M S 9 O Q T l u I E h p c 3 R v c m l j Y W w g R G F 0 Y S 9 B d X R v U m V t b 3 Z l Z E N v b H V t b n M x L n t Q c m l j Z S w x f S Z x d W 9 0 O y w m c X V v d D t T Z W N 0 a W 9 u M S 9 O Q T l u I E h p c 3 R v c m l j Y W w g R G F 0 Y S 9 B d X R v U m V t b 3 Z l Z E N v b H V t b n M x L n t P c G V u L D J 9 J n F 1 b 3 Q 7 L C Z x d W 9 0 O 1 N l Y 3 R p b 2 4 x L 0 5 B O W 4 g S G l z d G 9 y a W N h b C B E Y X R h L 0 F 1 d G 9 S Z W 1 v d m V k Q 2 9 s d W 1 u c z E u e 0 h p Z 2 g s M 3 0 m c X V v d D s s J n F 1 b 3 Q 7 U 2 V j d G l v b j E v T k E 5 b i B I a X N 0 b 3 J p Y 2 F s I E R h d G E v Q X V 0 b 1 J l b W 9 2 Z W R D b 2 x 1 b W 5 z M S 5 7 T G 9 3 L D R 9 J n F 1 b 3 Q 7 L C Z x d W 9 0 O 1 N l Y 3 R p b 2 4 x L 0 5 B O W 4 g S G l z d G 9 y a W N h b C B E Y X R h L 0 F 1 d G 9 S Z W 1 v d m V k Q 2 9 s d W 1 u c z E u e 1 Z v b C 4 s N X 0 m c X V v d D s s J n F 1 b 3 Q 7 U 2 V j d G l v b j E v T k E 5 b i B I a X N 0 b 3 J p Y 2 F s I E R h d G E v Q X V 0 b 1 J l b W 9 2 Z W R D b 2 x 1 b W 5 z M S 5 7 Q 2 h h b m d l I C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T k E 5 b i B I a X N 0 b 3 J p Y 2 F s I E R h d G E v Q X V 0 b 1 J l b W 9 2 Z W R D b 2 x 1 b W 5 z M S 5 7 R G F 0 Z S w w f S Z x d W 9 0 O y w m c X V v d D t T Z W N 0 a W 9 u M S 9 O Q T l u I E h p c 3 R v c m l j Y W w g R G F 0 Y S 9 B d X R v U m V t b 3 Z l Z E N v b H V t b n M x L n t Q c m l j Z S w x f S Z x d W 9 0 O y w m c X V v d D t T Z W N 0 a W 9 u M S 9 O Q T l u I E h p c 3 R v c m l j Y W w g R G F 0 Y S 9 B d X R v U m V t b 3 Z l Z E N v b H V t b n M x L n t P c G V u L D J 9 J n F 1 b 3 Q 7 L C Z x d W 9 0 O 1 N l Y 3 R p b 2 4 x L 0 5 B O W 4 g S G l z d G 9 y a W N h b C B E Y X R h L 0 F 1 d G 9 S Z W 1 v d m V k Q 2 9 s d W 1 u c z E u e 0 h p Z 2 g s M 3 0 m c X V v d D s s J n F 1 b 3 Q 7 U 2 V j d G l v b j E v T k E 5 b i B I a X N 0 b 3 J p Y 2 F s I E R h d G E v Q X V 0 b 1 J l b W 9 2 Z W R D b 2 x 1 b W 5 z M S 5 7 T G 9 3 L D R 9 J n F 1 b 3 Q 7 L C Z x d W 9 0 O 1 N l Y 3 R p b 2 4 x L 0 5 B O W 4 g S G l z d G 9 y a W N h b C B E Y X R h L 0 F 1 d G 9 S Z W 1 v d m V k Q 2 9 s d W 1 u c z E u e 1 Z v b C 4 s N X 0 m c X V v d D s s J n F 1 b 3 Q 7 U 2 V j d G l v b j E v T k E 5 b i B I a X N 0 b 3 J p Y 2 F s I E R h d G E v Q X V 0 b 1 J l b W 9 2 Z W R D b 2 x 1 b W 5 z M S 5 7 Q 2 h h b m d l I C U s N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5 B O W 4 l M j B I a X N 0 b 3 J p Y 2 F s J T I w R G F 0 Y S 9 G b 3 J y J U M z J U E x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k E 5 b i U y M E h p c 3 R v c m l j Y W w l M j B E Y X R h L 0 V s J U M 1 J T k x b C V D M y V B O X B 0 Z X R l d H Q l M j B m Z W p s J U M z J U E 5 Y 2 V r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O Q T l u J T I w S G l z d G 9 y a W N h b C U y M E R h d G E v V C V D M y V B R H B 1 c y U y M G 0 l Q z M l Q j N k b 3 M l Q z M l Q U R 0 d m E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C o T m r Y d Q h H T 5 v X Q g K q T v G S A A A A A A I A A A A A A B B m A A A A A Q A A I A A A A E 6 7 U K L B k j m N w 3 I E P K w t R E m B M l 0 J V N B w C Y t 8 N 9 w I N B I V A A A A A A 6 A A A A A A g A A I A A A A I H X 9 u l m r w k v + 0 D 9 6 + Q h T Z L 4 C k I W P Q 3 m d K + 4 O i w A 7 z S x U A A A A F x T f S P I N i r l x D U D v n J 3 v 6 p 3 z d v C 4 u d f s L p N + O w m s n Z n m x 3 z H D l 2 + r E Y J L B Y q / R x M o d 5 i 7 z J C X 1 L Y + n R I T t E + D / G S d 9 B + e i y B l 5 h F O N X 5 j z 9 Q A A A A P M 1 7 W f d n w R A T V J b I 8 f f 2 4 r / 4 1 G T X e 2 e E k + u d B 3 s z U Y u V A Y j G w 4 z e 5 1 L m F 1 u J m P u a W U 5 q X x 0 U L d x g n T A / P c P o h w = < / D a t a M a s h u p > 
</file>

<file path=customXml/itemProps1.xml><?xml version="1.0" encoding="utf-8"?>
<ds:datastoreItem xmlns:ds="http://schemas.openxmlformats.org/officeDocument/2006/customXml" ds:itemID="{1974E119-02FC-4E45-8D3A-5C95C0D041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info</vt:lpstr>
      <vt:lpstr>penalties (4)</vt:lpstr>
      <vt:lpstr>penalties (5)</vt:lpstr>
      <vt:lpstr>penalties (4_2)</vt:lpstr>
      <vt:lpstr>penalties (5_2)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 Daniel</dc:creator>
  <cp:lastModifiedBy>Lttd</cp:lastModifiedBy>
  <dcterms:created xsi:type="dcterms:W3CDTF">2022-12-28T09:40:34Z</dcterms:created>
  <dcterms:modified xsi:type="dcterms:W3CDTF">2023-01-10T10:57:11Z</dcterms:modified>
</cp:coreProperties>
</file>