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3BA4DE52-DD8C-40E4-BE46-8E13F35EB2B1}" xr6:coauthVersionLast="47" xr6:coauthVersionMax="47" xr10:uidLastSave="{00000000-0000-0000-0000-000000000000}"/>
  <bookViews>
    <workbookView xWindow="-108" yWindow="-108" windowWidth="23256" windowHeight="12720" tabRatio="824" xr2:uid="{902C769A-F786-43F4-A510-E2C9BDEEBEDB}"/>
  </bookViews>
  <sheets>
    <sheet name="info" sheetId="23" r:id="rId1"/>
    <sheet name="jegyzőkönyv" sheetId="1" r:id="rId2"/>
    <sheet name="OAM szöveges" sheetId="2" r:id="rId3"/>
    <sheet name="OAM rangsorok" sheetId="3" r:id="rId4"/>
    <sheet name="solver" sheetId="9" r:id="rId5"/>
    <sheet name="solver (2)" sheetId="10" r:id="rId6"/>
    <sheet name="solver (3)" sheetId="11" r:id="rId7"/>
    <sheet name="solver (4)" sheetId="14" r:id="rId8"/>
    <sheet name="solver (5)" sheetId="15" r:id="rId9"/>
    <sheet name="solver (6)" sheetId="17" r:id="rId10"/>
    <sheet name="solver (7)" sheetId="18" r:id="rId11"/>
    <sheet name="solver (8)" sheetId="19" r:id="rId12"/>
    <sheet name="solver (9)" sheetId="20" r:id="rId13"/>
    <sheet name="solver (10)" sheetId="21" r:id="rId14"/>
    <sheet name="solver (11)" sheetId="24" r:id="rId15"/>
    <sheet name="solver (12)" sheetId="25" r:id="rId16"/>
    <sheet name="solver (13)" sheetId="26" r:id="rId17"/>
    <sheet name="solver (14)" sheetId="27" r:id="rId18"/>
    <sheet name="solver (15)" sheetId="28" r:id="rId19"/>
    <sheet name="modell1" sheetId="4" r:id="rId20"/>
    <sheet name="modell2" sheetId="5" r:id="rId21"/>
    <sheet name="modell3" sheetId="6" r:id="rId22"/>
    <sheet name="modell1b" sheetId="7" r:id="rId23"/>
    <sheet name="modell3b" sheetId="8" r:id="rId24"/>
    <sheet name="modell3c" sheetId="22" r:id="rId25"/>
  </sheets>
  <definedNames>
    <definedName name="solver_adj" localSheetId="4" hidden="1">solver!$B$23:$F$32</definedName>
    <definedName name="solver_adj" localSheetId="13" hidden="1">'solver (10)'!$B$23:$F$32</definedName>
    <definedName name="solver_adj" localSheetId="14" hidden="1">'solver (11)'!$B$23:$F$32</definedName>
    <definedName name="solver_adj" localSheetId="15" hidden="1">'solver (12)'!$B$23:$F$32</definedName>
    <definedName name="solver_adj" localSheetId="16" hidden="1">'solver (13)'!$B$23:$F$32</definedName>
    <definedName name="solver_adj" localSheetId="17" hidden="1">'solver (14)'!$B$23:$F$32</definedName>
    <definedName name="solver_adj" localSheetId="18" hidden="1">'solver (15)'!$B$23:$F$32</definedName>
    <definedName name="solver_adj" localSheetId="5" hidden="1">'solver (2)'!$B$23:$F$32</definedName>
    <definedName name="solver_adj" localSheetId="6" hidden="1">'solver (3)'!$B$23:$F$32</definedName>
    <definedName name="solver_adj" localSheetId="7" hidden="1">'solver (4)'!$B$23:$F$32</definedName>
    <definedName name="solver_adj" localSheetId="8" hidden="1">'solver (5)'!$B$23:$F$32</definedName>
    <definedName name="solver_adj" localSheetId="9" hidden="1">'solver (6)'!$B$23:$F$32</definedName>
    <definedName name="solver_adj" localSheetId="10" hidden="1">'solver (7)'!$B$23:$F$32</definedName>
    <definedName name="solver_adj" localSheetId="11" hidden="1">'solver (8)'!$B$23:$F$32</definedName>
    <definedName name="solver_adj" localSheetId="12" hidden="1">'solver (9)'!$B$23:$F$32</definedName>
    <definedName name="solver_cvg" localSheetId="4" hidden="1">"""""""0,0001"""""""</definedName>
    <definedName name="solver_cvg" localSheetId="1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4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5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6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7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8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5" hidden="1">"""""""""""""""0,0001"""""""""""""""</definedName>
    <definedName name="solver_cvg" localSheetId="6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7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8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9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1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1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4" hidden="1">1</definedName>
    <definedName name="solver_drv" localSheetId="13" hidden="1">1</definedName>
    <definedName name="solver_drv" localSheetId="14" hidden="1">1</definedName>
    <definedName name="solver_drv" localSheetId="15" hidden="1">1</definedName>
    <definedName name="solver_drv" localSheetId="16" hidden="1">1</definedName>
    <definedName name="solver_drv" localSheetId="17" hidden="1">1</definedName>
    <definedName name="solver_drv" localSheetId="18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8" hidden="1">1</definedName>
    <definedName name="solver_drv" localSheetId="9" hidden="1">1</definedName>
    <definedName name="solver_drv" localSheetId="10" hidden="1">1</definedName>
    <definedName name="solver_drv" localSheetId="11" hidden="1">1</definedName>
    <definedName name="solver_drv" localSheetId="12" hidden="1">1</definedName>
    <definedName name="solver_eng" localSheetId="4" hidden="1">1</definedName>
    <definedName name="solver_eng" localSheetId="13" hidden="1">1</definedName>
    <definedName name="solver_eng" localSheetId="14" hidden="1">1</definedName>
    <definedName name="solver_eng" localSheetId="15" hidden="1">1</definedName>
    <definedName name="solver_eng" localSheetId="16" hidden="1">1</definedName>
    <definedName name="solver_eng" localSheetId="17" hidden="1">1</definedName>
    <definedName name="solver_eng" localSheetId="18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eng" localSheetId="9" hidden="1">1</definedName>
    <definedName name="solver_eng" localSheetId="10" hidden="1">1</definedName>
    <definedName name="solver_eng" localSheetId="11" hidden="1">1</definedName>
    <definedName name="solver_eng" localSheetId="12" hidden="1">1</definedName>
    <definedName name="solver_est" localSheetId="4" hidden="1">1</definedName>
    <definedName name="solver_est" localSheetId="13" hidden="1">1</definedName>
    <definedName name="solver_est" localSheetId="14" hidden="1">1</definedName>
    <definedName name="solver_est" localSheetId="15" hidden="1">1</definedName>
    <definedName name="solver_est" localSheetId="16" hidden="1">1</definedName>
    <definedName name="solver_est" localSheetId="17" hidden="1">1</definedName>
    <definedName name="solver_est" localSheetId="18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est" localSheetId="9" hidden="1">1</definedName>
    <definedName name="solver_est" localSheetId="10" hidden="1">1</definedName>
    <definedName name="solver_est" localSheetId="11" hidden="1">1</definedName>
    <definedName name="solver_est" localSheetId="12" hidden="1">1</definedName>
    <definedName name="solver_itr" localSheetId="4" hidden="1">2147483647</definedName>
    <definedName name="solver_itr" localSheetId="13" hidden="1">2147483647</definedName>
    <definedName name="solver_itr" localSheetId="14" hidden="1">2147483647</definedName>
    <definedName name="solver_itr" localSheetId="15" hidden="1">2147483647</definedName>
    <definedName name="solver_itr" localSheetId="16" hidden="1">2147483647</definedName>
    <definedName name="solver_itr" localSheetId="17" hidden="1">2147483647</definedName>
    <definedName name="solver_itr" localSheetId="18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8" hidden="1">2147483647</definedName>
    <definedName name="solver_itr" localSheetId="9" hidden="1">2147483647</definedName>
    <definedName name="solver_itr" localSheetId="10" hidden="1">2147483647</definedName>
    <definedName name="solver_itr" localSheetId="11" hidden="1">2147483647</definedName>
    <definedName name="solver_itr" localSheetId="12" hidden="1">2147483647</definedName>
    <definedName name="solver_lhs1" localSheetId="4" hidden="1">solver!$H$23:$L$31</definedName>
    <definedName name="solver_lhs1" localSheetId="13" hidden="1">'solver (10)'!$H$23:$L$31</definedName>
    <definedName name="solver_lhs1" localSheetId="14" hidden="1">'solver (11)'!$H$23:$L$31</definedName>
    <definedName name="solver_lhs1" localSheetId="15" hidden="1">'solver (12)'!$B$23:$F$32</definedName>
    <definedName name="solver_lhs1" localSheetId="16" hidden="1">'solver (13)'!$B$23:$F$32</definedName>
    <definedName name="solver_lhs1" localSheetId="17" hidden="1">'solver (14)'!$B$23:$F$32</definedName>
    <definedName name="solver_lhs1" localSheetId="18" hidden="1">'solver (15)'!$B$23:$F$32</definedName>
    <definedName name="solver_lhs1" localSheetId="5" hidden="1">'solver (2)'!$H$23:$L$31</definedName>
    <definedName name="solver_lhs1" localSheetId="6" hidden="1">'solver (3)'!$H$23:$L$31</definedName>
    <definedName name="solver_lhs1" localSheetId="7" hidden="1">'solver (4)'!$H$23:$L$31</definedName>
    <definedName name="solver_lhs1" localSheetId="8" hidden="1">'solver (5)'!$D$23</definedName>
    <definedName name="solver_lhs1" localSheetId="9" hidden="1">'solver (6)'!$D$23:$D$32</definedName>
    <definedName name="solver_lhs1" localSheetId="10" hidden="1">'solver (7)'!$H$23:$L$31</definedName>
    <definedName name="solver_lhs1" localSheetId="11" hidden="1">'solver (8)'!$H$23:$L$31</definedName>
    <definedName name="solver_lhs1" localSheetId="12" hidden="1">'solver (9)'!$H$23:$L$31</definedName>
    <definedName name="solver_lhs2" localSheetId="13" hidden="1">'solver (10)'!$I$36</definedName>
    <definedName name="solver_lhs2" localSheetId="15" hidden="1">'solver (12)'!$H$23:$L$31</definedName>
    <definedName name="solver_lhs2" localSheetId="16" hidden="1">'solver (13)'!$H$23:$L$31</definedName>
    <definedName name="solver_lhs2" localSheetId="17" hidden="1">'solver (14)'!$H$23:$L$31</definedName>
    <definedName name="solver_lhs2" localSheetId="18" hidden="1">'solver (15)'!$H$23:$L$31</definedName>
    <definedName name="solver_lhs2" localSheetId="5" hidden="1">'solver (2)'!$I$36</definedName>
    <definedName name="solver_lhs2" localSheetId="6" hidden="1">'solver (3)'!$I$36</definedName>
    <definedName name="solver_lhs2" localSheetId="7" hidden="1">'solver (4)'!$I$36</definedName>
    <definedName name="solver_lhs2" localSheetId="8" hidden="1">'solver (5)'!$F$23</definedName>
    <definedName name="solver_lhs2" localSheetId="9" hidden="1">'solver (6)'!$F$23:$F$32</definedName>
    <definedName name="solver_lhs2" localSheetId="10" hidden="1">'solver (7)'!$H$23:$L$31</definedName>
    <definedName name="solver_lhs2" localSheetId="11" hidden="1">'solver (8)'!$I$36</definedName>
    <definedName name="solver_lhs2" localSheetId="12" hidden="1">'solver (9)'!$I$36</definedName>
    <definedName name="solver_lhs3" localSheetId="8" hidden="1">'solver (5)'!$H$23:$L$31</definedName>
    <definedName name="solver_lhs3" localSheetId="9" hidden="1">'solver (6)'!$H$23:$L$31</definedName>
    <definedName name="solver_lhs3" localSheetId="10" hidden="1">'solver (7)'!$H$23:$L$31</definedName>
    <definedName name="solver_mip" localSheetId="4" hidden="1">2147483647</definedName>
    <definedName name="solver_mip" localSheetId="13" hidden="1">2147483647</definedName>
    <definedName name="solver_mip" localSheetId="14" hidden="1">2147483647</definedName>
    <definedName name="solver_mip" localSheetId="15" hidden="1">2147483647</definedName>
    <definedName name="solver_mip" localSheetId="16" hidden="1">2147483647</definedName>
    <definedName name="solver_mip" localSheetId="17" hidden="1">2147483647</definedName>
    <definedName name="solver_mip" localSheetId="18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8" hidden="1">2147483647</definedName>
    <definedName name="solver_mip" localSheetId="9" hidden="1">2147483647</definedName>
    <definedName name="solver_mip" localSheetId="10" hidden="1">2147483647</definedName>
    <definedName name="solver_mip" localSheetId="11" hidden="1">2147483647</definedName>
    <definedName name="solver_mip" localSheetId="12" hidden="1">2147483647</definedName>
    <definedName name="solver_mni" localSheetId="4" hidden="1">30</definedName>
    <definedName name="solver_mni" localSheetId="13" hidden="1">30</definedName>
    <definedName name="solver_mni" localSheetId="14" hidden="1">30</definedName>
    <definedName name="solver_mni" localSheetId="15" hidden="1">30</definedName>
    <definedName name="solver_mni" localSheetId="16" hidden="1">30</definedName>
    <definedName name="solver_mni" localSheetId="17" hidden="1">30</definedName>
    <definedName name="solver_mni" localSheetId="18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8" hidden="1">30</definedName>
    <definedName name="solver_mni" localSheetId="9" hidden="1">30</definedName>
    <definedName name="solver_mni" localSheetId="10" hidden="1">30</definedName>
    <definedName name="solver_mni" localSheetId="11" hidden="1">30</definedName>
    <definedName name="solver_mni" localSheetId="12" hidden="1">30</definedName>
    <definedName name="solver_mrt" localSheetId="4" hidden="1">"""""""0,075"""""""</definedName>
    <definedName name="solver_mrt" localSheetId="1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4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5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6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7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8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5" hidden="1">"""""""""""""""0,075"""""""""""""""</definedName>
    <definedName name="solver_mrt" localSheetId="6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7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8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9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1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1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4" hidden="1">2</definedName>
    <definedName name="solver_msl" localSheetId="13" hidden="1">2</definedName>
    <definedName name="solver_msl" localSheetId="14" hidden="1">2</definedName>
    <definedName name="solver_msl" localSheetId="15" hidden="1">2</definedName>
    <definedName name="solver_msl" localSheetId="16" hidden="1">2</definedName>
    <definedName name="solver_msl" localSheetId="17" hidden="1">2</definedName>
    <definedName name="solver_msl" localSheetId="18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8" hidden="1">2</definedName>
    <definedName name="solver_msl" localSheetId="9" hidden="1">2</definedName>
    <definedName name="solver_msl" localSheetId="10" hidden="1">2</definedName>
    <definedName name="solver_msl" localSheetId="11" hidden="1">2</definedName>
    <definedName name="solver_msl" localSheetId="12" hidden="1">2</definedName>
    <definedName name="solver_neg" localSheetId="4" hidden="1">1</definedName>
    <definedName name="solver_neg" localSheetId="13" hidden="1">1</definedName>
    <definedName name="solver_neg" localSheetId="14" hidden="1">1</definedName>
    <definedName name="solver_neg" localSheetId="15" hidden="1">1</definedName>
    <definedName name="solver_neg" localSheetId="16" hidden="1">1</definedName>
    <definedName name="solver_neg" localSheetId="17" hidden="1">1</definedName>
    <definedName name="solver_neg" localSheetId="18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eg" localSheetId="9" hidden="1">1</definedName>
    <definedName name="solver_neg" localSheetId="10" hidden="1">1</definedName>
    <definedName name="solver_neg" localSheetId="11" hidden="1">1</definedName>
    <definedName name="solver_neg" localSheetId="12" hidden="1">1</definedName>
    <definedName name="solver_nod" localSheetId="4" hidden="1">2147483647</definedName>
    <definedName name="solver_nod" localSheetId="13" hidden="1">2147483647</definedName>
    <definedName name="solver_nod" localSheetId="14" hidden="1">2147483647</definedName>
    <definedName name="solver_nod" localSheetId="15" hidden="1">2147483647</definedName>
    <definedName name="solver_nod" localSheetId="16" hidden="1">2147483647</definedName>
    <definedName name="solver_nod" localSheetId="17" hidden="1">2147483647</definedName>
    <definedName name="solver_nod" localSheetId="18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8" hidden="1">2147483647</definedName>
    <definedName name="solver_nod" localSheetId="9" hidden="1">2147483647</definedName>
    <definedName name="solver_nod" localSheetId="10" hidden="1">2147483647</definedName>
    <definedName name="solver_nod" localSheetId="11" hidden="1">2147483647</definedName>
    <definedName name="solver_nod" localSheetId="12" hidden="1">2147483647</definedName>
    <definedName name="solver_num" localSheetId="4" hidden="1">1</definedName>
    <definedName name="solver_num" localSheetId="13" hidden="1">1</definedName>
    <definedName name="solver_num" localSheetId="14" hidden="1">1</definedName>
    <definedName name="solver_num" localSheetId="15" hidden="1">2</definedName>
    <definedName name="solver_num" localSheetId="16" hidden="1">2</definedName>
    <definedName name="solver_num" localSheetId="17" hidden="1">2</definedName>
    <definedName name="solver_num" localSheetId="18" hidden="1">2</definedName>
    <definedName name="solver_num" localSheetId="5" hidden="1">2</definedName>
    <definedName name="solver_num" localSheetId="6" hidden="1">1</definedName>
    <definedName name="solver_num" localSheetId="7" hidden="1">1</definedName>
    <definedName name="solver_num" localSheetId="8" hidden="1">3</definedName>
    <definedName name="solver_num" localSheetId="9" hidden="1">3</definedName>
    <definedName name="solver_num" localSheetId="10" hidden="1">1</definedName>
    <definedName name="solver_num" localSheetId="11" hidden="1">1</definedName>
    <definedName name="solver_num" localSheetId="12" hidden="1">1</definedName>
    <definedName name="solver_nwt" localSheetId="4" hidden="1">1</definedName>
    <definedName name="solver_nwt" localSheetId="13" hidden="1">1</definedName>
    <definedName name="solver_nwt" localSheetId="14" hidden="1">1</definedName>
    <definedName name="solver_nwt" localSheetId="15" hidden="1">1</definedName>
    <definedName name="solver_nwt" localSheetId="16" hidden="1">1</definedName>
    <definedName name="solver_nwt" localSheetId="17" hidden="1">1</definedName>
    <definedName name="solver_nwt" localSheetId="18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nwt" localSheetId="9" hidden="1">1</definedName>
    <definedName name="solver_nwt" localSheetId="10" hidden="1">1</definedName>
    <definedName name="solver_nwt" localSheetId="11" hidden="1">1</definedName>
    <definedName name="solver_nwt" localSheetId="12" hidden="1">1</definedName>
    <definedName name="solver_opt" localSheetId="4" hidden="1">solver!$I$56</definedName>
    <definedName name="solver_opt" localSheetId="13" hidden="1">'solver (10)'!$I$56</definedName>
    <definedName name="solver_opt" localSheetId="14" hidden="1">'solver (11)'!$I$56</definedName>
    <definedName name="solver_opt" localSheetId="15" hidden="1">'solver (12)'!$I$56</definedName>
    <definedName name="solver_opt" localSheetId="16" hidden="1">'solver (13)'!$I$56</definedName>
    <definedName name="solver_opt" localSheetId="17" hidden="1">'solver (14)'!$I$56</definedName>
    <definedName name="solver_opt" localSheetId="18" hidden="1">'solver (15)'!$I$56</definedName>
    <definedName name="solver_opt" localSheetId="5" hidden="1">'solver (2)'!$I$56</definedName>
    <definedName name="solver_opt" localSheetId="6" hidden="1">'solver (3)'!$I$56</definedName>
    <definedName name="solver_opt" localSheetId="7" hidden="1">'solver (4)'!$I$56</definedName>
    <definedName name="solver_opt" localSheetId="8" hidden="1">'solver (5)'!$I$56</definedName>
    <definedName name="solver_opt" localSheetId="9" hidden="1">'solver (6)'!$I$56</definedName>
    <definedName name="solver_opt" localSheetId="10" hidden="1">'solver (7)'!$I$56</definedName>
    <definedName name="solver_opt" localSheetId="11" hidden="1">'solver (8)'!$I$56</definedName>
    <definedName name="solver_opt" localSheetId="12" hidden="1">'solver (9)'!$I$56</definedName>
    <definedName name="solver_pre" localSheetId="4" hidden="1">"""""""0,000001"""""""</definedName>
    <definedName name="solver_pre" localSheetId="13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4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5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6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7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8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5" hidden="1">"""""""""""""""0,000001"""""""""""""""</definedName>
    <definedName name="solver_pre" localSheetId="6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7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8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9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1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pre" localSheetId="1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4" hidden="1">1</definedName>
    <definedName name="solver_rbv" localSheetId="13" hidden="1">1</definedName>
    <definedName name="solver_rbv" localSheetId="14" hidden="1">1</definedName>
    <definedName name="solver_rbv" localSheetId="15" hidden="1">1</definedName>
    <definedName name="solver_rbv" localSheetId="16" hidden="1">1</definedName>
    <definedName name="solver_rbv" localSheetId="17" hidden="1">1</definedName>
    <definedName name="solver_rbv" localSheetId="18" hidden="1">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bv" localSheetId="8" hidden="1">1</definedName>
    <definedName name="solver_rbv" localSheetId="9" hidden="1">1</definedName>
    <definedName name="solver_rbv" localSheetId="10" hidden="1">1</definedName>
    <definedName name="solver_rbv" localSheetId="11" hidden="1">1</definedName>
    <definedName name="solver_rbv" localSheetId="12" hidden="1">1</definedName>
    <definedName name="solver_rel1" localSheetId="4" hidden="1">3</definedName>
    <definedName name="solver_rel1" localSheetId="13" hidden="1">3</definedName>
    <definedName name="solver_rel1" localSheetId="14" hidden="1">3</definedName>
    <definedName name="solver_rel1" localSheetId="15" hidden="1">3</definedName>
    <definedName name="solver_rel1" localSheetId="16" hidden="1">3</definedName>
    <definedName name="solver_rel1" localSheetId="17" hidden="1">3</definedName>
    <definedName name="solver_rel1" localSheetId="18" hidden="1">3</definedName>
    <definedName name="solver_rel1" localSheetId="5" hidden="1">3</definedName>
    <definedName name="solver_rel1" localSheetId="6" hidden="1">3</definedName>
    <definedName name="solver_rel1" localSheetId="7" hidden="1">3</definedName>
    <definedName name="solver_rel1" localSheetId="8" hidden="1">3</definedName>
    <definedName name="solver_rel1" localSheetId="9" hidden="1">3</definedName>
    <definedName name="solver_rel1" localSheetId="10" hidden="1">3</definedName>
    <definedName name="solver_rel1" localSheetId="11" hidden="1">3</definedName>
    <definedName name="solver_rel1" localSheetId="12" hidden="1">3</definedName>
    <definedName name="solver_rel2" localSheetId="13" hidden="1">2</definedName>
    <definedName name="solver_rel2" localSheetId="15" hidden="1">3</definedName>
    <definedName name="solver_rel2" localSheetId="16" hidden="1">3</definedName>
    <definedName name="solver_rel2" localSheetId="17" hidden="1">3</definedName>
    <definedName name="solver_rel2" localSheetId="18" hidden="1">3</definedName>
    <definedName name="solver_rel2" localSheetId="5" hidden="1">2</definedName>
    <definedName name="solver_rel2" localSheetId="6" hidden="1">2</definedName>
    <definedName name="solver_rel2" localSheetId="7" hidden="1">2</definedName>
    <definedName name="solver_rel2" localSheetId="8" hidden="1">3</definedName>
    <definedName name="solver_rel2" localSheetId="9" hidden="1">3</definedName>
    <definedName name="solver_rel2" localSheetId="10" hidden="1">3</definedName>
    <definedName name="solver_rel2" localSheetId="11" hidden="1">2</definedName>
    <definedName name="solver_rel2" localSheetId="12" hidden="1">2</definedName>
    <definedName name="solver_rel3" localSheetId="8" hidden="1">3</definedName>
    <definedName name="solver_rel3" localSheetId="9" hidden="1">3</definedName>
    <definedName name="solver_rel3" localSheetId="10" hidden="1">3</definedName>
    <definedName name="solver_rhs1" localSheetId="4" hidden="1">0</definedName>
    <definedName name="solver_rhs1" localSheetId="13" hidden="1">0</definedName>
    <definedName name="solver_rhs1" localSheetId="14" hidden="1">0</definedName>
    <definedName name="solver_rhs1" localSheetId="15" hidden="1">1</definedName>
    <definedName name="solver_rhs1" localSheetId="16" hidden="1">1</definedName>
    <definedName name="solver_rhs1" localSheetId="17" hidden="1">1</definedName>
    <definedName name="solver_rhs1" localSheetId="18" hidden="1">1</definedName>
    <definedName name="solver_rhs1" localSheetId="5" hidden="1">0</definedName>
    <definedName name="solver_rhs1" localSheetId="6" hidden="1">0</definedName>
    <definedName name="solver_rhs1" localSheetId="7" hidden="1">0</definedName>
    <definedName name="solver_rhs1" localSheetId="8" hidden="1">9</definedName>
    <definedName name="solver_rhs1" localSheetId="9" hidden="1">1</definedName>
    <definedName name="solver_rhs1" localSheetId="10" hidden="1">1</definedName>
    <definedName name="solver_rhs1" localSheetId="11" hidden="1">0</definedName>
    <definedName name="solver_rhs1" localSheetId="12" hidden="1">0</definedName>
    <definedName name="solver_rhs2" localSheetId="13" hidden="1">0</definedName>
    <definedName name="solver_rhs2" localSheetId="15" hidden="1">0</definedName>
    <definedName name="solver_rhs2" localSheetId="16" hidden="1">0</definedName>
    <definedName name="solver_rhs2" localSheetId="17" hidden="1">0</definedName>
    <definedName name="solver_rhs2" localSheetId="18" hidden="1">0</definedName>
    <definedName name="solver_rhs2" localSheetId="5" hidden="1">0</definedName>
    <definedName name="solver_rhs2" localSheetId="6" hidden="1">0</definedName>
    <definedName name="solver_rhs2" localSheetId="7" hidden="1">0</definedName>
    <definedName name="solver_rhs2" localSheetId="8" hidden="1">9</definedName>
    <definedName name="solver_rhs2" localSheetId="9" hidden="1">1</definedName>
    <definedName name="solver_rhs2" localSheetId="10" hidden="1">1</definedName>
    <definedName name="solver_rhs2" localSheetId="11" hidden="1">0</definedName>
    <definedName name="solver_rhs2" localSheetId="12" hidden="1">0</definedName>
    <definedName name="solver_rhs3" localSheetId="8" hidden="1">0</definedName>
    <definedName name="solver_rhs3" localSheetId="9" hidden="1">0</definedName>
    <definedName name="solver_rhs3" localSheetId="10" hidden="1">1</definedName>
    <definedName name="solver_rlx" localSheetId="4" hidden="1">2</definedName>
    <definedName name="solver_rlx" localSheetId="13" hidden="1">2</definedName>
    <definedName name="solver_rlx" localSheetId="14" hidden="1">2</definedName>
    <definedName name="solver_rlx" localSheetId="15" hidden="1">2</definedName>
    <definedName name="solver_rlx" localSheetId="16" hidden="1">2</definedName>
    <definedName name="solver_rlx" localSheetId="17" hidden="1">2</definedName>
    <definedName name="solver_rlx" localSheetId="18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8" hidden="1">2</definedName>
    <definedName name="solver_rlx" localSheetId="9" hidden="1">2</definedName>
    <definedName name="solver_rlx" localSheetId="10" hidden="1">2</definedName>
    <definedName name="solver_rlx" localSheetId="11" hidden="1">2</definedName>
    <definedName name="solver_rlx" localSheetId="12" hidden="1">2</definedName>
    <definedName name="solver_rsd" localSheetId="4" hidden="1">0</definedName>
    <definedName name="solver_rsd" localSheetId="13" hidden="1">0</definedName>
    <definedName name="solver_rsd" localSheetId="14" hidden="1">0</definedName>
    <definedName name="solver_rsd" localSheetId="15" hidden="1">0</definedName>
    <definedName name="solver_rsd" localSheetId="16" hidden="1">0</definedName>
    <definedName name="solver_rsd" localSheetId="17" hidden="1">0</definedName>
    <definedName name="solver_rsd" localSheetId="18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8" hidden="1">0</definedName>
    <definedName name="solver_rsd" localSheetId="9" hidden="1">0</definedName>
    <definedName name="solver_rsd" localSheetId="10" hidden="1">0</definedName>
    <definedName name="solver_rsd" localSheetId="11" hidden="1">0</definedName>
    <definedName name="solver_rsd" localSheetId="12" hidden="1">0</definedName>
    <definedName name="solver_scl" localSheetId="4" hidden="1">1</definedName>
    <definedName name="solver_scl" localSheetId="13" hidden="1">1</definedName>
    <definedName name="solver_scl" localSheetId="14" hidden="1">1</definedName>
    <definedName name="solver_scl" localSheetId="15" hidden="1">1</definedName>
    <definedName name="solver_scl" localSheetId="16" hidden="1">1</definedName>
    <definedName name="solver_scl" localSheetId="17" hidden="1">1</definedName>
    <definedName name="solver_scl" localSheetId="18" hidden="1">1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cl" localSheetId="8" hidden="1">1</definedName>
    <definedName name="solver_scl" localSheetId="9" hidden="1">1</definedName>
    <definedName name="solver_scl" localSheetId="10" hidden="1">1</definedName>
    <definedName name="solver_scl" localSheetId="11" hidden="1">1</definedName>
    <definedName name="solver_scl" localSheetId="12" hidden="1">1</definedName>
    <definedName name="solver_sho" localSheetId="4" hidden="1">2</definedName>
    <definedName name="solver_sho" localSheetId="13" hidden="1">2</definedName>
    <definedName name="solver_sho" localSheetId="14" hidden="1">2</definedName>
    <definedName name="solver_sho" localSheetId="15" hidden="1">2</definedName>
    <definedName name="solver_sho" localSheetId="16" hidden="1">2</definedName>
    <definedName name="solver_sho" localSheetId="17" hidden="1">2</definedName>
    <definedName name="solver_sho" localSheetId="18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ho" localSheetId="12" hidden="1">2</definedName>
    <definedName name="solver_ssz" localSheetId="4" hidden="1">100</definedName>
    <definedName name="solver_ssz" localSheetId="13" hidden="1">100</definedName>
    <definedName name="solver_ssz" localSheetId="14" hidden="1">100</definedName>
    <definedName name="solver_ssz" localSheetId="15" hidden="1">100</definedName>
    <definedName name="solver_ssz" localSheetId="16" hidden="1">100</definedName>
    <definedName name="solver_ssz" localSheetId="17" hidden="1">100</definedName>
    <definedName name="solver_ssz" localSheetId="18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8" hidden="1">100</definedName>
    <definedName name="solver_ssz" localSheetId="9" hidden="1">100</definedName>
    <definedName name="solver_ssz" localSheetId="10" hidden="1">100</definedName>
    <definedName name="solver_ssz" localSheetId="11" hidden="1">100</definedName>
    <definedName name="solver_ssz" localSheetId="12" hidden="1">100</definedName>
    <definedName name="solver_tim" localSheetId="4" hidden="1">2147483647</definedName>
    <definedName name="solver_tim" localSheetId="13" hidden="1">2147483647</definedName>
    <definedName name="solver_tim" localSheetId="14" hidden="1">2147483647</definedName>
    <definedName name="solver_tim" localSheetId="15" hidden="1">2147483647</definedName>
    <definedName name="solver_tim" localSheetId="16" hidden="1">2147483647</definedName>
    <definedName name="solver_tim" localSheetId="17" hidden="1">2147483647</definedName>
    <definedName name="solver_tim" localSheetId="18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8" hidden="1">2147483647</definedName>
    <definedName name="solver_tim" localSheetId="9" hidden="1">2147483647</definedName>
    <definedName name="solver_tim" localSheetId="10" hidden="1">2147483647</definedName>
    <definedName name="solver_tim" localSheetId="11" hidden="1">2147483647</definedName>
    <definedName name="solver_tim" localSheetId="12" hidden="1">2147483647</definedName>
    <definedName name="solver_tol" localSheetId="4" hidden="1">0.01</definedName>
    <definedName name="solver_tol" localSheetId="13" hidden="1">0.01</definedName>
    <definedName name="solver_tol" localSheetId="14" hidden="1">0.01</definedName>
    <definedName name="solver_tol" localSheetId="15" hidden="1">0.01</definedName>
    <definedName name="solver_tol" localSheetId="16" hidden="1">0.01</definedName>
    <definedName name="solver_tol" localSheetId="17" hidden="1">0.01</definedName>
    <definedName name="solver_tol" localSheetId="18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8" hidden="1">0.01</definedName>
    <definedName name="solver_tol" localSheetId="9" hidden="1">0.01</definedName>
    <definedName name="solver_tol" localSheetId="10" hidden="1">0.01</definedName>
    <definedName name="solver_tol" localSheetId="11" hidden="1">0.01</definedName>
    <definedName name="solver_tol" localSheetId="12" hidden="1">0.01</definedName>
    <definedName name="solver_typ" localSheetId="4" hidden="1">2</definedName>
    <definedName name="solver_typ" localSheetId="13" hidden="1">2</definedName>
    <definedName name="solver_typ" localSheetId="14" hidden="1">2</definedName>
    <definedName name="solver_typ" localSheetId="15" hidden="1">2</definedName>
    <definedName name="solver_typ" localSheetId="16" hidden="1">2</definedName>
    <definedName name="solver_typ" localSheetId="17" hidden="1">2</definedName>
    <definedName name="solver_typ" localSheetId="18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typ" localSheetId="12" hidden="1">2</definedName>
    <definedName name="solver_val" localSheetId="4" hidden="1">0</definedName>
    <definedName name="solver_val" localSheetId="13" hidden="1">0</definedName>
    <definedName name="solver_val" localSheetId="14" hidden="1">0</definedName>
    <definedName name="solver_val" localSheetId="15" hidden="1">0</definedName>
    <definedName name="solver_val" localSheetId="16" hidden="1">0</definedName>
    <definedName name="solver_val" localSheetId="17" hidden="1">0</definedName>
    <definedName name="solver_val" localSheetId="18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11" hidden="1">0</definedName>
    <definedName name="solver_val" localSheetId="12" hidden="1">0</definedName>
    <definedName name="solver_ver" localSheetId="4" hidden="1">3</definedName>
    <definedName name="solver_ver" localSheetId="13" hidden="1">3</definedName>
    <definedName name="solver_ver" localSheetId="14" hidden="1">3</definedName>
    <definedName name="solver_ver" localSheetId="15" hidden="1">3</definedName>
    <definedName name="solver_ver" localSheetId="16" hidden="1">3</definedName>
    <definedName name="solver_ver" localSheetId="17" hidden="1">3</definedName>
    <definedName name="solver_ver" localSheetId="18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solver_ver" localSheetId="9" hidden="1">3</definedName>
    <definedName name="solver_ver" localSheetId="10" hidden="1">3</definedName>
    <definedName name="solver_ver" localSheetId="11" hidden="1">3</definedName>
    <definedName name="solver_ver" localSheetId="1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3" i="25" l="1"/>
  <c r="AC3" i="25"/>
  <c r="AB3" i="25"/>
  <c r="AC2" i="25"/>
  <c r="AD2" i="25"/>
  <c r="AB2" i="25"/>
  <c r="O38" i="28"/>
  <c r="J54" i="28"/>
  <c r="L54" i="28" s="1"/>
  <c r="H54" i="28"/>
  <c r="F54" i="28"/>
  <c r="E54" i="28"/>
  <c r="D54" i="28"/>
  <c r="C54" i="28"/>
  <c r="B54" i="28"/>
  <c r="A54" i="28"/>
  <c r="L53" i="28"/>
  <c r="J53" i="28"/>
  <c r="H53" i="28"/>
  <c r="F53" i="28"/>
  <c r="E53" i="28"/>
  <c r="D53" i="28"/>
  <c r="C53" i="28"/>
  <c r="B53" i="28"/>
  <c r="A53" i="28"/>
  <c r="J52" i="28"/>
  <c r="L52" i="28" s="1"/>
  <c r="H52" i="28"/>
  <c r="F52" i="28"/>
  <c r="E52" i="28"/>
  <c r="D52" i="28"/>
  <c r="C52" i="28"/>
  <c r="B52" i="28"/>
  <c r="A52" i="28"/>
  <c r="L51" i="28"/>
  <c r="J51" i="28"/>
  <c r="H51" i="28"/>
  <c r="F51" i="28"/>
  <c r="E51" i="28"/>
  <c r="D51" i="28"/>
  <c r="C51" i="28"/>
  <c r="B51" i="28"/>
  <c r="A51" i="28"/>
  <c r="J50" i="28"/>
  <c r="L50" i="28" s="1"/>
  <c r="H50" i="28"/>
  <c r="F50" i="28"/>
  <c r="E50" i="28"/>
  <c r="D50" i="28"/>
  <c r="C50" i="28"/>
  <c r="B50" i="28"/>
  <c r="A50" i="28"/>
  <c r="L49" i="28"/>
  <c r="J49" i="28"/>
  <c r="H49" i="28"/>
  <c r="F49" i="28"/>
  <c r="E49" i="28"/>
  <c r="D49" i="28"/>
  <c r="C49" i="28"/>
  <c r="B49" i="28"/>
  <c r="A49" i="28"/>
  <c r="J48" i="28"/>
  <c r="L48" i="28" s="1"/>
  <c r="H48" i="28"/>
  <c r="F48" i="28"/>
  <c r="E48" i="28"/>
  <c r="D48" i="28"/>
  <c r="C48" i="28"/>
  <c r="B48" i="28"/>
  <c r="A48" i="28"/>
  <c r="L47" i="28"/>
  <c r="J47" i="28"/>
  <c r="H47" i="28"/>
  <c r="F47" i="28"/>
  <c r="E47" i="28"/>
  <c r="D47" i="28"/>
  <c r="C47" i="28"/>
  <c r="B47" i="28"/>
  <c r="A47" i="28"/>
  <c r="J46" i="28"/>
  <c r="L46" i="28" s="1"/>
  <c r="H46" i="28"/>
  <c r="F46" i="28"/>
  <c r="E46" i="28"/>
  <c r="D46" i="28"/>
  <c r="C46" i="28"/>
  <c r="B46" i="28"/>
  <c r="A46" i="28"/>
  <c r="L45" i="28"/>
  <c r="J45" i="28"/>
  <c r="H45" i="28"/>
  <c r="F45" i="28"/>
  <c r="E45" i="28"/>
  <c r="D45" i="28"/>
  <c r="C45" i="28"/>
  <c r="B45" i="28"/>
  <c r="A45" i="28"/>
  <c r="J44" i="28"/>
  <c r="L44" i="28" s="1"/>
  <c r="H44" i="28"/>
  <c r="F44" i="28"/>
  <c r="E44" i="28"/>
  <c r="D44" i="28"/>
  <c r="C44" i="28"/>
  <c r="B44" i="28"/>
  <c r="A44" i="28"/>
  <c r="L43" i="28"/>
  <c r="J43" i="28"/>
  <c r="H43" i="28"/>
  <c r="F43" i="28"/>
  <c r="E43" i="28"/>
  <c r="D43" i="28"/>
  <c r="C43" i="28"/>
  <c r="B43" i="28"/>
  <c r="A43" i="28"/>
  <c r="J42" i="28"/>
  <c r="L42" i="28" s="1"/>
  <c r="H42" i="28"/>
  <c r="F42" i="28"/>
  <c r="E42" i="28"/>
  <c r="D42" i="28"/>
  <c r="C42" i="28"/>
  <c r="B42" i="28"/>
  <c r="A42" i="28"/>
  <c r="L41" i="28"/>
  <c r="J41" i="28"/>
  <c r="H41" i="28"/>
  <c r="F41" i="28"/>
  <c r="E41" i="28"/>
  <c r="D41" i="28"/>
  <c r="C41" i="28"/>
  <c r="B41" i="28"/>
  <c r="A41" i="28"/>
  <c r="J40" i="28"/>
  <c r="L40" i="28" s="1"/>
  <c r="H40" i="28"/>
  <c r="F40" i="28"/>
  <c r="E40" i="28"/>
  <c r="D40" i="28"/>
  <c r="C40" i="28"/>
  <c r="B40" i="28"/>
  <c r="A40" i="28"/>
  <c r="L39" i="28"/>
  <c r="J39" i="28"/>
  <c r="H39" i="28"/>
  <c r="F39" i="28"/>
  <c r="E39" i="28"/>
  <c r="D39" i="28"/>
  <c r="C39" i="28"/>
  <c r="B39" i="28"/>
  <c r="A39" i="28"/>
  <c r="J38" i="28"/>
  <c r="L38" i="28" s="1"/>
  <c r="H38" i="28"/>
  <c r="B38" i="28"/>
  <c r="A38" i="28"/>
  <c r="L37" i="28"/>
  <c r="J37" i="28"/>
  <c r="H37" i="28"/>
  <c r="F37" i="28"/>
  <c r="E37" i="28"/>
  <c r="D37" i="28"/>
  <c r="C37" i="28"/>
  <c r="B37" i="28"/>
  <c r="A37" i="28"/>
  <c r="J36" i="28"/>
  <c r="L36" i="28" s="1"/>
  <c r="L56" i="28" s="1"/>
  <c r="H36" i="28"/>
  <c r="F36" i="28"/>
  <c r="E36" i="28"/>
  <c r="D36" i="28"/>
  <c r="C36" i="28"/>
  <c r="B36" i="28"/>
  <c r="A36" i="28"/>
  <c r="J35" i="28"/>
  <c r="L31" i="28"/>
  <c r="K31" i="28"/>
  <c r="J31" i="28"/>
  <c r="I31" i="28"/>
  <c r="H31" i="28"/>
  <c r="L30" i="28"/>
  <c r="K30" i="28"/>
  <c r="J30" i="28"/>
  <c r="I30" i="28"/>
  <c r="H30" i="28"/>
  <c r="L29" i="28"/>
  <c r="K29" i="28"/>
  <c r="J29" i="28"/>
  <c r="I29" i="28"/>
  <c r="H29" i="28"/>
  <c r="L28" i="28"/>
  <c r="K28" i="28"/>
  <c r="J28" i="28"/>
  <c r="I28" i="28"/>
  <c r="H28" i="28"/>
  <c r="L27" i="28"/>
  <c r="K27" i="28"/>
  <c r="J27" i="28"/>
  <c r="I27" i="28"/>
  <c r="H27" i="28"/>
  <c r="L26" i="28"/>
  <c r="K26" i="28"/>
  <c r="J26" i="28"/>
  <c r="I26" i="28"/>
  <c r="H26" i="28"/>
  <c r="L25" i="28"/>
  <c r="K25" i="28"/>
  <c r="J25" i="28"/>
  <c r="I25" i="28"/>
  <c r="H25" i="28"/>
  <c r="L24" i="28"/>
  <c r="K24" i="28"/>
  <c r="J24" i="28"/>
  <c r="I24" i="28"/>
  <c r="H24" i="28"/>
  <c r="L23" i="28"/>
  <c r="K23" i="28"/>
  <c r="J23" i="28"/>
  <c r="I23" i="28"/>
  <c r="H23" i="28"/>
  <c r="F4" i="28"/>
  <c r="F38" i="28" s="1"/>
  <c r="E4" i="28"/>
  <c r="E38" i="28" s="1"/>
  <c r="D4" i="28"/>
  <c r="D38" i="28" s="1"/>
  <c r="C4" i="28"/>
  <c r="C38" i="28" s="1"/>
  <c r="B4" i="28"/>
  <c r="F4" i="27"/>
  <c r="E4" i="27"/>
  <c r="D4" i="27"/>
  <c r="C4" i="27"/>
  <c r="B4" i="27"/>
  <c r="L54" i="27"/>
  <c r="J54" i="27"/>
  <c r="H54" i="27"/>
  <c r="G54" i="27"/>
  <c r="I54" i="27" s="1"/>
  <c r="K54" i="27" s="1"/>
  <c r="F54" i="27"/>
  <c r="E54" i="27"/>
  <c r="D54" i="27"/>
  <c r="C54" i="27"/>
  <c r="B54" i="27"/>
  <c r="A54" i="27"/>
  <c r="J53" i="27"/>
  <c r="L53" i="27" s="1"/>
  <c r="H53" i="27"/>
  <c r="I53" i="27" s="1"/>
  <c r="K53" i="27" s="1"/>
  <c r="F53" i="27"/>
  <c r="E53" i="27"/>
  <c r="D53" i="27"/>
  <c r="C53" i="27"/>
  <c r="B53" i="27"/>
  <c r="G53" i="27" s="1"/>
  <c r="A53" i="27"/>
  <c r="L52" i="27"/>
  <c r="J52" i="27"/>
  <c r="H52" i="27"/>
  <c r="G52" i="27"/>
  <c r="I52" i="27" s="1"/>
  <c r="K52" i="27" s="1"/>
  <c r="F52" i="27"/>
  <c r="E52" i="27"/>
  <c r="D52" i="27"/>
  <c r="C52" i="27"/>
  <c r="B52" i="27"/>
  <c r="A52" i="27"/>
  <c r="J51" i="27"/>
  <c r="L51" i="27" s="1"/>
  <c r="H51" i="27"/>
  <c r="F51" i="27"/>
  <c r="E51" i="27"/>
  <c r="D51" i="27"/>
  <c r="C51" i="27"/>
  <c r="B51" i="27"/>
  <c r="G51" i="27" s="1"/>
  <c r="A51" i="27"/>
  <c r="L50" i="27"/>
  <c r="J50" i="27"/>
  <c r="H50" i="27"/>
  <c r="G50" i="27"/>
  <c r="I50" i="27" s="1"/>
  <c r="K50" i="27" s="1"/>
  <c r="F50" i="27"/>
  <c r="E50" i="27"/>
  <c r="D50" i="27"/>
  <c r="C50" i="27"/>
  <c r="B50" i="27"/>
  <c r="A50" i="27"/>
  <c r="J49" i="27"/>
  <c r="L49" i="27" s="1"/>
  <c r="H49" i="27"/>
  <c r="I49" i="27" s="1"/>
  <c r="K49" i="27" s="1"/>
  <c r="F49" i="27"/>
  <c r="E49" i="27"/>
  <c r="D49" i="27"/>
  <c r="C49" i="27"/>
  <c r="B49" i="27"/>
  <c r="G49" i="27" s="1"/>
  <c r="A49" i="27"/>
  <c r="L48" i="27"/>
  <c r="J48" i="27"/>
  <c r="H48" i="27"/>
  <c r="G48" i="27"/>
  <c r="I48" i="27" s="1"/>
  <c r="K48" i="27" s="1"/>
  <c r="F48" i="27"/>
  <c r="E48" i="27"/>
  <c r="D48" i="27"/>
  <c r="C48" i="27"/>
  <c r="B48" i="27"/>
  <c r="A48" i="27"/>
  <c r="J47" i="27"/>
  <c r="L47" i="27" s="1"/>
  <c r="H47" i="27"/>
  <c r="I47" i="27" s="1"/>
  <c r="K47" i="27" s="1"/>
  <c r="F47" i="27"/>
  <c r="E47" i="27"/>
  <c r="D47" i="27"/>
  <c r="C47" i="27"/>
  <c r="B47" i="27"/>
  <c r="G47" i="27" s="1"/>
  <c r="A47" i="27"/>
  <c r="L46" i="27"/>
  <c r="J46" i="27"/>
  <c r="H46" i="27"/>
  <c r="G46" i="27"/>
  <c r="I46" i="27" s="1"/>
  <c r="K46" i="27" s="1"/>
  <c r="F46" i="27"/>
  <c r="E46" i="27"/>
  <c r="D46" i="27"/>
  <c r="C46" i="27"/>
  <c r="B46" i="27"/>
  <c r="A46" i="27"/>
  <c r="J45" i="27"/>
  <c r="L45" i="27" s="1"/>
  <c r="H45" i="27"/>
  <c r="I45" i="27" s="1"/>
  <c r="K45" i="27" s="1"/>
  <c r="F45" i="27"/>
  <c r="E45" i="27"/>
  <c r="D45" i="27"/>
  <c r="C45" i="27"/>
  <c r="B45" i="27"/>
  <c r="G45" i="27" s="1"/>
  <c r="A45" i="27"/>
  <c r="L44" i="27"/>
  <c r="J44" i="27"/>
  <c r="H44" i="27"/>
  <c r="G44" i="27"/>
  <c r="I44" i="27" s="1"/>
  <c r="K44" i="27" s="1"/>
  <c r="F44" i="27"/>
  <c r="E44" i="27"/>
  <c r="D44" i="27"/>
  <c r="C44" i="27"/>
  <c r="B44" i="27"/>
  <c r="A44" i="27"/>
  <c r="J43" i="27"/>
  <c r="L43" i="27" s="1"/>
  <c r="H43" i="27"/>
  <c r="F43" i="27"/>
  <c r="E43" i="27"/>
  <c r="D43" i="27"/>
  <c r="C43" i="27"/>
  <c r="B43" i="27"/>
  <c r="G43" i="27" s="1"/>
  <c r="A43" i="27"/>
  <c r="L42" i="27"/>
  <c r="J42" i="27"/>
  <c r="H42" i="27"/>
  <c r="G42" i="27"/>
  <c r="I42" i="27" s="1"/>
  <c r="K42" i="27" s="1"/>
  <c r="F42" i="27"/>
  <c r="E42" i="27"/>
  <c r="D42" i="27"/>
  <c r="C42" i="27"/>
  <c r="B42" i="27"/>
  <c r="A42" i="27"/>
  <c r="J41" i="27"/>
  <c r="L41" i="27" s="1"/>
  <c r="H41" i="27"/>
  <c r="I41" i="27" s="1"/>
  <c r="K41" i="27" s="1"/>
  <c r="F41" i="27"/>
  <c r="E41" i="27"/>
  <c r="D41" i="27"/>
  <c r="C41" i="27"/>
  <c r="B41" i="27"/>
  <c r="G41" i="27" s="1"/>
  <c r="A41" i="27"/>
  <c r="L40" i="27"/>
  <c r="J40" i="27"/>
  <c r="H40" i="27"/>
  <c r="G40" i="27"/>
  <c r="I40" i="27" s="1"/>
  <c r="K40" i="27" s="1"/>
  <c r="F40" i="27"/>
  <c r="E40" i="27"/>
  <c r="D40" i="27"/>
  <c r="C40" i="27"/>
  <c r="B40" i="27"/>
  <c r="A40" i="27"/>
  <c r="J39" i="27"/>
  <c r="L39" i="27" s="1"/>
  <c r="H39" i="27"/>
  <c r="I39" i="27" s="1"/>
  <c r="K39" i="27" s="1"/>
  <c r="F39" i="27"/>
  <c r="E39" i="27"/>
  <c r="D39" i="27"/>
  <c r="C39" i="27"/>
  <c r="B39" i="27"/>
  <c r="G39" i="27" s="1"/>
  <c r="A39" i="27"/>
  <c r="L38" i="27"/>
  <c r="J38" i="27"/>
  <c r="H38" i="27"/>
  <c r="F38" i="27"/>
  <c r="E38" i="27"/>
  <c r="D38" i="27"/>
  <c r="C38" i="27"/>
  <c r="B38" i="27"/>
  <c r="A38" i="27"/>
  <c r="J37" i="27"/>
  <c r="L37" i="27" s="1"/>
  <c r="L56" i="27" s="1"/>
  <c r="H37" i="27"/>
  <c r="I37" i="27" s="1"/>
  <c r="K37" i="27" s="1"/>
  <c r="F37" i="27"/>
  <c r="E37" i="27"/>
  <c r="D37" i="27"/>
  <c r="C37" i="27"/>
  <c r="B37" i="27"/>
  <c r="G37" i="27" s="1"/>
  <c r="A37" i="27"/>
  <c r="L36" i="27"/>
  <c r="J36" i="27"/>
  <c r="H36" i="27"/>
  <c r="G36" i="27"/>
  <c r="I36" i="27" s="1"/>
  <c r="F36" i="27"/>
  <c r="E36" i="27"/>
  <c r="D36" i="27"/>
  <c r="C36" i="27"/>
  <c r="B36" i="27"/>
  <c r="A36" i="27"/>
  <c r="J35" i="27"/>
  <c r="L31" i="27"/>
  <c r="K31" i="27"/>
  <c r="J31" i="27"/>
  <c r="I31" i="27"/>
  <c r="H31" i="27"/>
  <c r="L30" i="27"/>
  <c r="K30" i="27"/>
  <c r="J30" i="27"/>
  <c r="I30" i="27"/>
  <c r="H30" i="27"/>
  <c r="L29" i="27"/>
  <c r="K29" i="27"/>
  <c r="J29" i="27"/>
  <c r="I29" i="27"/>
  <c r="H29" i="27"/>
  <c r="L28" i="27"/>
  <c r="K28" i="27"/>
  <c r="J28" i="27"/>
  <c r="I28" i="27"/>
  <c r="H28" i="27"/>
  <c r="L27" i="27"/>
  <c r="K27" i="27"/>
  <c r="J27" i="27"/>
  <c r="I27" i="27"/>
  <c r="H27" i="27"/>
  <c r="L26" i="27"/>
  <c r="K26" i="27"/>
  <c r="J26" i="27"/>
  <c r="I26" i="27"/>
  <c r="H26" i="27"/>
  <c r="L25" i="27"/>
  <c r="K25" i="27"/>
  <c r="J25" i="27"/>
  <c r="I25" i="27"/>
  <c r="H25" i="27"/>
  <c r="L24" i="27"/>
  <c r="K24" i="27"/>
  <c r="J24" i="27"/>
  <c r="I24" i="27"/>
  <c r="H24" i="27"/>
  <c r="L23" i="27"/>
  <c r="K23" i="27"/>
  <c r="J23" i="27"/>
  <c r="I23" i="27"/>
  <c r="H23" i="27"/>
  <c r="F65" i="25"/>
  <c r="D65" i="25"/>
  <c r="C65" i="25"/>
  <c r="E65" i="25"/>
  <c r="B59" i="25"/>
  <c r="E61" i="25"/>
  <c r="B41" i="23"/>
  <c r="J54" i="26"/>
  <c r="L54" i="26" s="1"/>
  <c r="H54" i="26"/>
  <c r="F54" i="26"/>
  <c r="E54" i="26"/>
  <c r="D54" i="26"/>
  <c r="C54" i="26"/>
  <c r="B54" i="26"/>
  <c r="A54" i="26"/>
  <c r="J53" i="26"/>
  <c r="L53" i="26" s="1"/>
  <c r="H53" i="26"/>
  <c r="F53" i="26"/>
  <c r="E53" i="26"/>
  <c r="D53" i="26"/>
  <c r="C53" i="26"/>
  <c r="B53" i="26"/>
  <c r="A53" i="26"/>
  <c r="J52" i="26"/>
  <c r="L52" i="26" s="1"/>
  <c r="H52" i="26"/>
  <c r="F52" i="26"/>
  <c r="E52" i="26"/>
  <c r="D52" i="26"/>
  <c r="C52" i="26"/>
  <c r="B52" i="26"/>
  <c r="A52" i="26"/>
  <c r="L51" i="26"/>
  <c r="J51" i="26"/>
  <c r="H51" i="26"/>
  <c r="F51" i="26"/>
  <c r="E51" i="26"/>
  <c r="D51" i="26"/>
  <c r="C51" i="26"/>
  <c r="B51" i="26"/>
  <c r="A51" i="26"/>
  <c r="J50" i="26"/>
  <c r="L50" i="26" s="1"/>
  <c r="H50" i="26"/>
  <c r="F50" i="26"/>
  <c r="E50" i="26"/>
  <c r="D50" i="26"/>
  <c r="C50" i="26"/>
  <c r="B50" i="26"/>
  <c r="A50" i="26"/>
  <c r="L49" i="26"/>
  <c r="J49" i="26"/>
  <c r="H49" i="26"/>
  <c r="F49" i="26"/>
  <c r="E49" i="26"/>
  <c r="D49" i="26"/>
  <c r="C49" i="26"/>
  <c r="B49" i="26"/>
  <c r="A49" i="26"/>
  <c r="J48" i="26"/>
  <c r="L48" i="26" s="1"/>
  <c r="H48" i="26"/>
  <c r="F48" i="26"/>
  <c r="E48" i="26"/>
  <c r="D48" i="26"/>
  <c r="C48" i="26"/>
  <c r="B48" i="26"/>
  <c r="A48" i="26"/>
  <c r="L47" i="26"/>
  <c r="J47" i="26"/>
  <c r="H47" i="26"/>
  <c r="F47" i="26"/>
  <c r="E47" i="26"/>
  <c r="D47" i="26"/>
  <c r="C47" i="26"/>
  <c r="B47" i="26"/>
  <c r="A47" i="26"/>
  <c r="J46" i="26"/>
  <c r="L46" i="26" s="1"/>
  <c r="H46" i="26"/>
  <c r="F46" i="26"/>
  <c r="E46" i="26"/>
  <c r="D46" i="26"/>
  <c r="C46" i="26"/>
  <c r="B46" i="26"/>
  <c r="A46" i="26"/>
  <c r="J45" i="26"/>
  <c r="L45" i="26" s="1"/>
  <c r="H45" i="26"/>
  <c r="F45" i="26"/>
  <c r="E45" i="26"/>
  <c r="D45" i="26"/>
  <c r="C45" i="26"/>
  <c r="B45" i="26"/>
  <c r="A45" i="26"/>
  <c r="J44" i="26"/>
  <c r="L44" i="26" s="1"/>
  <c r="H44" i="26"/>
  <c r="F44" i="26"/>
  <c r="E44" i="26"/>
  <c r="D44" i="26"/>
  <c r="C44" i="26"/>
  <c r="B44" i="26"/>
  <c r="A44" i="26"/>
  <c r="J43" i="26"/>
  <c r="L43" i="26" s="1"/>
  <c r="H43" i="26"/>
  <c r="F43" i="26"/>
  <c r="E43" i="26"/>
  <c r="D43" i="26"/>
  <c r="C43" i="26"/>
  <c r="B43" i="26"/>
  <c r="A43" i="26"/>
  <c r="J42" i="26"/>
  <c r="L42" i="26" s="1"/>
  <c r="H42" i="26"/>
  <c r="F42" i="26"/>
  <c r="E42" i="26"/>
  <c r="D42" i="26"/>
  <c r="C42" i="26"/>
  <c r="B42" i="26"/>
  <c r="A42" i="26"/>
  <c r="J41" i="26"/>
  <c r="L41" i="26" s="1"/>
  <c r="H41" i="26"/>
  <c r="F41" i="26"/>
  <c r="E41" i="26"/>
  <c r="D41" i="26"/>
  <c r="C41" i="26"/>
  <c r="B41" i="26"/>
  <c r="A41" i="26"/>
  <c r="J40" i="26"/>
  <c r="L40" i="26" s="1"/>
  <c r="H40" i="26"/>
  <c r="F40" i="26"/>
  <c r="E40" i="26"/>
  <c r="D40" i="26"/>
  <c r="C40" i="26"/>
  <c r="B40" i="26"/>
  <c r="A40" i="26"/>
  <c r="J39" i="26"/>
  <c r="L39" i="26" s="1"/>
  <c r="H39" i="26"/>
  <c r="F39" i="26"/>
  <c r="E39" i="26"/>
  <c r="D39" i="26"/>
  <c r="C39" i="26"/>
  <c r="B39" i="26"/>
  <c r="A39" i="26"/>
  <c r="J38" i="26"/>
  <c r="L38" i="26" s="1"/>
  <c r="H38" i="26"/>
  <c r="F38" i="26"/>
  <c r="E38" i="26"/>
  <c r="D38" i="26"/>
  <c r="C38" i="26"/>
  <c r="B38" i="26"/>
  <c r="A38" i="26"/>
  <c r="J37" i="26"/>
  <c r="L37" i="26" s="1"/>
  <c r="H37" i="26"/>
  <c r="F37" i="26"/>
  <c r="E37" i="26"/>
  <c r="D37" i="26"/>
  <c r="C37" i="26"/>
  <c r="B37" i="26"/>
  <c r="A37" i="26"/>
  <c r="J36" i="26"/>
  <c r="L36" i="26" s="1"/>
  <c r="L56" i="26" s="1"/>
  <c r="H36" i="26"/>
  <c r="F36" i="26"/>
  <c r="E36" i="26"/>
  <c r="D36" i="26"/>
  <c r="C36" i="26"/>
  <c r="B36" i="26"/>
  <c r="A36" i="26"/>
  <c r="J35" i="26"/>
  <c r="L31" i="26"/>
  <c r="K31" i="26"/>
  <c r="J31" i="26"/>
  <c r="I31" i="26"/>
  <c r="H31" i="26"/>
  <c r="L30" i="26"/>
  <c r="K30" i="26"/>
  <c r="J30" i="26"/>
  <c r="I30" i="26"/>
  <c r="H30" i="26"/>
  <c r="L29" i="26"/>
  <c r="K29" i="26"/>
  <c r="J29" i="26"/>
  <c r="I29" i="26"/>
  <c r="H29" i="26"/>
  <c r="L28" i="26"/>
  <c r="K28" i="26"/>
  <c r="J28" i="26"/>
  <c r="I28" i="26"/>
  <c r="H28" i="26"/>
  <c r="L27" i="26"/>
  <c r="K27" i="26"/>
  <c r="J27" i="26"/>
  <c r="I27" i="26"/>
  <c r="H27" i="26"/>
  <c r="L26" i="26"/>
  <c r="K26" i="26"/>
  <c r="J26" i="26"/>
  <c r="I26" i="26"/>
  <c r="H26" i="26"/>
  <c r="L25" i="26"/>
  <c r="K25" i="26"/>
  <c r="J25" i="26"/>
  <c r="I25" i="26"/>
  <c r="H25" i="26"/>
  <c r="L24" i="26"/>
  <c r="K24" i="26"/>
  <c r="J24" i="26"/>
  <c r="I24" i="26"/>
  <c r="H24" i="26"/>
  <c r="L23" i="26"/>
  <c r="K23" i="26"/>
  <c r="J23" i="26"/>
  <c r="I23" i="26"/>
  <c r="H23" i="26"/>
  <c r="V75" i="25"/>
  <c r="V74" i="25"/>
  <c r="V73" i="25"/>
  <c r="V72" i="25"/>
  <c r="V71" i="25"/>
  <c r="V70" i="25"/>
  <c r="V69" i="25"/>
  <c r="V68" i="25"/>
  <c r="V67" i="25"/>
  <c r="V66" i="25"/>
  <c r="V65" i="25"/>
  <c r="U75" i="25"/>
  <c r="U74" i="25"/>
  <c r="U73" i="25"/>
  <c r="U72" i="25"/>
  <c r="U71" i="25"/>
  <c r="U70" i="25"/>
  <c r="U69" i="25"/>
  <c r="U68" i="25"/>
  <c r="U67" i="25"/>
  <c r="U66" i="25"/>
  <c r="U65" i="25"/>
  <c r="T75" i="25"/>
  <c r="T74" i="25"/>
  <c r="T73" i="25"/>
  <c r="T72" i="25"/>
  <c r="T71" i="25"/>
  <c r="T70" i="25"/>
  <c r="T69" i="25"/>
  <c r="T68" i="25"/>
  <c r="T67" i="25"/>
  <c r="T66" i="25"/>
  <c r="T65" i="25"/>
  <c r="S74" i="25"/>
  <c r="S73" i="25"/>
  <c r="S72" i="25"/>
  <c r="S71" i="25"/>
  <c r="S70" i="25"/>
  <c r="S69" i="25"/>
  <c r="S68" i="25"/>
  <c r="S67" i="25"/>
  <c r="S66" i="25"/>
  <c r="S65" i="25"/>
  <c r="S75" i="25"/>
  <c r="B61" i="25"/>
  <c r="F59" i="25"/>
  <c r="E59" i="25"/>
  <c r="D59" i="25"/>
  <c r="C59" i="25"/>
  <c r="J54" i="25"/>
  <c r="L54" i="25" s="1"/>
  <c r="H54" i="25"/>
  <c r="F54" i="25"/>
  <c r="E54" i="25"/>
  <c r="D54" i="25"/>
  <c r="C54" i="25"/>
  <c r="B54" i="25"/>
  <c r="A54" i="25"/>
  <c r="J53" i="25"/>
  <c r="L53" i="25" s="1"/>
  <c r="H53" i="25"/>
  <c r="F53" i="25"/>
  <c r="E53" i="25"/>
  <c r="D53" i="25"/>
  <c r="C53" i="25"/>
  <c r="B53" i="25"/>
  <c r="A53" i="25"/>
  <c r="J52" i="25"/>
  <c r="L52" i="25" s="1"/>
  <c r="H52" i="25"/>
  <c r="F52" i="25"/>
  <c r="E52" i="25"/>
  <c r="D52" i="25"/>
  <c r="C52" i="25"/>
  <c r="B52" i="25"/>
  <c r="A52" i="25"/>
  <c r="J51" i="25"/>
  <c r="L51" i="25" s="1"/>
  <c r="H51" i="25"/>
  <c r="F51" i="25"/>
  <c r="E51" i="25"/>
  <c r="D51" i="25"/>
  <c r="C51" i="25"/>
  <c r="B51" i="25"/>
  <c r="A51" i="25"/>
  <c r="J50" i="25"/>
  <c r="L50" i="25" s="1"/>
  <c r="H50" i="25"/>
  <c r="F50" i="25"/>
  <c r="E50" i="25"/>
  <c r="D50" i="25"/>
  <c r="C50" i="25"/>
  <c r="B50" i="25"/>
  <c r="A50" i="25"/>
  <c r="J49" i="25"/>
  <c r="L49" i="25" s="1"/>
  <c r="H49" i="25"/>
  <c r="F49" i="25"/>
  <c r="E49" i="25"/>
  <c r="D49" i="25"/>
  <c r="C49" i="25"/>
  <c r="B49" i="25"/>
  <c r="A49" i="25"/>
  <c r="J48" i="25"/>
  <c r="L48" i="25" s="1"/>
  <c r="H48" i="25"/>
  <c r="F48" i="25"/>
  <c r="E48" i="25"/>
  <c r="D48" i="25"/>
  <c r="C48" i="25"/>
  <c r="B48" i="25"/>
  <c r="A48" i="25"/>
  <c r="J47" i="25"/>
  <c r="L47" i="25" s="1"/>
  <c r="H47" i="25"/>
  <c r="F47" i="25"/>
  <c r="E47" i="25"/>
  <c r="D47" i="25"/>
  <c r="C47" i="25"/>
  <c r="B47" i="25"/>
  <c r="A47" i="25"/>
  <c r="J46" i="25"/>
  <c r="L46" i="25" s="1"/>
  <c r="H46" i="25"/>
  <c r="F46" i="25"/>
  <c r="E46" i="25"/>
  <c r="D46" i="25"/>
  <c r="C46" i="25"/>
  <c r="B46" i="25"/>
  <c r="A46" i="25"/>
  <c r="J45" i="25"/>
  <c r="L45" i="25" s="1"/>
  <c r="H45" i="25"/>
  <c r="F45" i="25"/>
  <c r="E45" i="25"/>
  <c r="D45" i="25"/>
  <c r="C45" i="25"/>
  <c r="B45" i="25"/>
  <c r="A45" i="25"/>
  <c r="J44" i="25"/>
  <c r="L44" i="25" s="1"/>
  <c r="H44" i="25"/>
  <c r="F44" i="25"/>
  <c r="E44" i="25"/>
  <c r="D44" i="25"/>
  <c r="C44" i="25"/>
  <c r="B44" i="25"/>
  <c r="A44" i="25"/>
  <c r="J43" i="25"/>
  <c r="L43" i="25" s="1"/>
  <c r="H43" i="25"/>
  <c r="F43" i="25"/>
  <c r="E43" i="25"/>
  <c r="D43" i="25"/>
  <c r="C43" i="25"/>
  <c r="B43" i="25"/>
  <c r="A43" i="25"/>
  <c r="J42" i="25"/>
  <c r="L42" i="25" s="1"/>
  <c r="H42" i="25"/>
  <c r="F42" i="25"/>
  <c r="E42" i="25"/>
  <c r="D42" i="25"/>
  <c r="C42" i="25"/>
  <c r="B42" i="25"/>
  <c r="A42" i="25"/>
  <c r="J41" i="25"/>
  <c r="L41" i="25" s="1"/>
  <c r="H41" i="25"/>
  <c r="F41" i="25"/>
  <c r="E41" i="25"/>
  <c r="D41" i="25"/>
  <c r="C41" i="25"/>
  <c r="B41" i="25"/>
  <c r="A41" i="25"/>
  <c r="J40" i="25"/>
  <c r="L40" i="25" s="1"/>
  <c r="H40" i="25"/>
  <c r="F40" i="25"/>
  <c r="E40" i="25"/>
  <c r="D40" i="25"/>
  <c r="C40" i="25"/>
  <c r="B40" i="25"/>
  <c r="A40" i="25"/>
  <c r="J39" i="25"/>
  <c r="L39" i="25" s="1"/>
  <c r="H39" i="25"/>
  <c r="F39" i="25"/>
  <c r="E39" i="25"/>
  <c r="D39" i="25"/>
  <c r="C39" i="25"/>
  <c r="B39" i="25"/>
  <c r="A39" i="25"/>
  <c r="J38" i="25"/>
  <c r="L38" i="25" s="1"/>
  <c r="H38" i="25"/>
  <c r="F38" i="25"/>
  <c r="E38" i="25"/>
  <c r="D38" i="25"/>
  <c r="C38" i="25"/>
  <c r="B38" i="25"/>
  <c r="A38" i="25"/>
  <c r="J37" i="25"/>
  <c r="L37" i="25" s="1"/>
  <c r="H37" i="25"/>
  <c r="F61" i="25" s="1"/>
  <c r="F37" i="25"/>
  <c r="E37" i="25"/>
  <c r="D37" i="25"/>
  <c r="C37" i="25"/>
  <c r="B37" i="25"/>
  <c r="A37" i="25"/>
  <c r="A36" i="25"/>
  <c r="J35" i="25"/>
  <c r="F35" i="25"/>
  <c r="E35" i="25"/>
  <c r="D35" i="25"/>
  <c r="C35" i="25"/>
  <c r="B35" i="25"/>
  <c r="AA32" i="25"/>
  <c r="Z32" i="25"/>
  <c r="P32" i="25"/>
  <c r="O32" i="25"/>
  <c r="N32" i="25"/>
  <c r="P31" i="25"/>
  <c r="AA31" i="25" s="1"/>
  <c r="O31" i="25"/>
  <c r="N31" i="25"/>
  <c r="Z31" i="25" s="1"/>
  <c r="L31" i="25"/>
  <c r="K31" i="25"/>
  <c r="J31" i="25"/>
  <c r="I31" i="25"/>
  <c r="H31" i="25"/>
  <c r="P30" i="25"/>
  <c r="AA30" i="25" s="1"/>
  <c r="O30" i="25"/>
  <c r="N30" i="25"/>
  <c r="Z30" i="25" s="1"/>
  <c r="L30" i="25"/>
  <c r="K30" i="25"/>
  <c r="J30" i="25"/>
  <c r="I30" i="25"/>
  <c r="H30" i="25"/>
  <c r="Z29" i="25"/>
  <c r="P29" i="25"/>
  <c r="AA29" i="25" s="1"/>
  <c r="O29" i="25"/>
  <c r="N29" i="25"/>
  <c r="L29" i="25"/>
  <c r="K29" i="25"/>
  <c r="J29" i="25"/>
  <c r="I29" i="25"/>
  <c r="H29" i="25"/>
  <c r="AA28" i="25"/>
  <c r="P28" i="25"/>
  <c r="O28" i="25"/>
  <c r="N28" i="25"/>
  <c r="Z28" i="25" s="1"/>
  <c r="L28" i="25"/>
  <c r="K28" i="25"/>
  <c r="J28" i="25"/>
  <c r="I28" i="25"/>
  <c r="H28" i="25"/>
  <c r="P27" i="25"/>
  <c r="AA27" i="25" s="1"/>
  <c r="O27" i="25"/>
  <c r="N27" i="25"/>
  <c r="Z27" i="25" s="1"/>
  <c r="L27" i="25"/>
  <c r="K27" i="25"/>
  <c r="J27" i="25"/>
  <c r="I27" i="25"/>
  <c r="H27" i="25"/>
  <c r="P26" i="25"/>
  <c r="AA26" i="25" s="1"/>
  <c r="O26" i="25"/>
  <c r="N26" i="25"/>
  <c r="Z26" i="25" s="1"/>
  <c r="L26" i="25"/>
  <c r="K26" i="25"/>
  <c r="J26" i="25"/>
  <c r="I26" i="25"/>
  <c r="H26" i="25"/>
  <c r="Z25" i="25"/>
  <c r="P25" i="25"/>
  <c r="AA25" i="25" s="1"/>
  <c r="O25" i="25"/>
  <c r="N25" i="25"/>
  <c r="L25" i="25"/>
  <c r="K25" i="25"/>
  <c r="J25" i="25"/>
  <c r="I25" i="25"/>
  <c r="H25" i="25"/>
  <c r="AA24" i="25"/>
  <c r="P24" i="25"/>
  <c r="O24" i="25"/>
  <c r="N24" i="25"/>
  <c r="Z24" i="25" s="1"/>
  <c r="L24" i="25"/>
  <c r="K24" i="25"/>
  <c r="J24" i="25"/>
  <c r="I24" i="25"/>
  <c r="H24" i="25"/>
  <c r="P23" i="25"/>
  <c r="O23" i="25"/>
  <c r="N23" i="25"/>
  <c r="L23" i="25"/>
  <c r="K23" i="25"/>
  <c r="J23" i="25"/>
  <c r="I23" i="25"/>
  <c r="H23" i="25"/>
  <c r="AA22" i="25"/>
  <c r="G22" i="25"/>
  <c r="C61" i="20"/>
  <c r="C59" i="20"/>
  <c r="F61" i="20"/>
  <c r="F59" i="20"/>
  <c r="E61" i="20"/>
  <c r="E59" i="20"/>
  <c r="D61" i="20"/>
  <c r="D59" i="20"/>
  <c r="B61" i="20"/>
  <c r="B59" i="20"/>
  <c r="AA24" i="20"/>
  <c r="AA25" i="20"/>
  <c r="AA26" i="20"/>
  <c r="AA27" i="20"/>
  <c r="AA28" i="20"/>
  <c r="AA29" i="20"/>
  <c r="AA30" i="20"/>
  <c r="AA31" i="20"/>
  <c r="AA32" i="20"/>
  <c r="AA22" i="20"/>
  <c r="Z32" i="20"/>
  <c r="Z31" i="20"/>
  <c r="Z30" i="20"/>
  <c r="Z29" i="20"/>
  <c r="Z28" i="20"/>
  <c r="Z27" i="20"/>
  <c r="Z26" i="20"/>
  <c r="Z25" i="20"/>
  <c r="Z24" i="20"/>
  <c r="P32" i="20"/>
  <c r="P31" i="20"/>
  <c r="P30" i="20"/>
  <c r="P29" i="20"/>
  <c r="P28" i="20"/>
  <c r="P27" i="20"/>
  <c r="P26" i="20"/>
  <c r="P25" i="20"/>
  <c r="P23" i="20"/>
  <c r="P24" i="20"/>
  <c r="O32" i="20"/>
  <c r="O31" i="20"/>
  <c r="O30" i="20"/>
  <c r="O29" i="20"/>
  <c r="O28" i="20"/>
  <c r="O27" i="20"/>
  <c r="O26" i="20"/>
  <c r="O25" i="20"/>
  <c r="O24" i="20"/>
  <c r="O23" i="20"/>
  <c r="N32" i="20"/>
  <c r="N31" i="20"/>
  <c r="N30" i="20"/>
  <c r="N29" i="20"/>
  <c r="N28" i="20"/>
  <c r="N27" i="20"/>
  <c r="N26" i="20"/>
  <c r="N25" i="20"/>
  <c r="N24" i="20"/>
  <c r="N23" i="20"/>
  <c r="G56" i="20"/>
  <c r="G34" i="20"/>
  <c r="K7" i="3"/>
  <c r="J7" i="3"/>
  <c r="O36" i="24"/>
  <c r="N56" i="24"/>
  <c r="N34" i="24"/>
  <c r="J54" i="24"/>
  <c r="L54" i="24" s="1"/>
  <c r="H54" i="24"/>
  <c r="F54" i="24"/>
  <c r="E54" i="24"/>
  <c r="D54" i="24"/>
  <c r="C54" i="24"/>
  <c r="B54" i="24"/>
  <c r="A54" i="24"/>
  <c r="L53" i="24"/>
  <c r="J53" i="24"/>
  <c r="H53" i="24"/>
  <c r="F53" i="24"/>
  <c r="E53" i="24"/>
  <c r="D53" i="24"/>
  <c r="C53" i="24"/>
  <c r="B53" i="24"/>
  <c r="A53" i="24"/>
  <c r="J52" i="24"/>
  <c r="L52" i="24" s="1"/>
  <c r="H52" i="24"/>
  <c r="F52" i="24"/>
  <c r="E52" i="24"/>
  <c r="D52" i="24"/>
  <c r="C52" i="24"/>
  <c r="B52" i="24"/>
  <c r="A52" i="24"/>
  <c r="L51" i="24"/>
  <c r="J51" i="24"/>
  <c r="H51" i="24"/>
  <c r="F51" i="24"/>
  <c r="E51" i="24"/>
  <c r="D51" i="24"/>
  <c r="C51" i="24"/>
  <c r="B51" i="24"/>
  <c r="A51" i="24"/>
  <c r="J50" i="24"/>
  <c r="L50" i="24" s="1"/>
  <c r="H50" i="24"/>
  <c r="F50" i="24"/>
  <c r="E50" i="24"/>
  <c r="D50" i="24"/>
  <c r="C50" i="24"/>
  <c r="B50" i="24"/>
  <c r="A50" i="24"/>
  <c r="L49" i="24"/>
  <c r="J49" i="24"/>
  <c r="H49" i="24"/>
  <c r="F49" i="24"/>
  <c r="E49" i="24"/>
  <c r="D49" i="24"/>
  <c r="C49" i="24"/>
  <c r="B49" i="24"/>
  <c r="A49" i="24"/>
  <c r="J48" i="24"/>
  <c r="L48" i="24" s="1"/>
  <c r="H48" i="24"/>
  <c r="F48" i="24"/>
  <c r="E48" i="24"/>
  <c r="D48" i="24"/>
  <c r="C48" i="24"/>
  <c r="B48" i="24"/>
  <c r="A48" i="24"/>
  <c r="L47" i="24"/>
  <c r="J47" i="24"/>
  <c r="H47" i="24"/>
  <c r="F47" i="24"/>
  <c r="E47" i="24"/>
  <c r="D47" i="24"/>
  <c r="C47" i="24"/>
  <c r="B47" i="24"/>
  <c r="A47" i="24"/>
  <c r="J46" i="24"/>
  <c r="L46" i="24" s="1"/>
  <c r="H46" i="24"/>
  <c r="F46" i="24"/>
  <c r="E46" i="24"/>
  <c r="D46" i="24"/>
  <c r="C46" i="24"/>
  <c r="B46" i="24"/>
  <c r="A46" i="24"/>
  <c r="L45" i="24"/>
  <c r="J45" i="24"/>
  <c r="H45" i="24"/>
  <c r="F45" i="24"/>
  <c r="E45" i="24"/>
  <c r="D45" i="24"/>
  <c r="C45" i="24"/>
  <c r="B45" i="24"/>
  <c r="A45" i="24"/>
  <c r="J44" i="24"/>
  <c r="L44" i="24" s="1"/>
  <c r="H44" i="24"/>
  <c r="F44" i="24"/>
  <c r="E44" i="24"/>
  <c r="D44" i="24"/>
  <c r="C44" i="24"/>
  <c r="B44" i="24"/>
  <c r="A44" i="24"/>
  <c r="L43" i="24"/>
  <c r="J43" i="24"/>
  <c r="H43" i="24"/>
  <c r="F43" i="24"/>
  <c r="E43" i="24"/>
  <c r="D43" i="24"/>
  <c r="C43" i="24"/>
  <c r="B43" i="24"/>
  <c r="A43" i="24"/>
  <c r="J42" i="24"/>
  <c r="L42" i="24" s="1"/>
  <c r="H42" i="24"/>
  <c r="F42" i="24"/>
  <c r="E42" i="24"/>
  <c r="D42" i="24"/>
  <c r="C42" i="24"/>
  <c r="B42" i="24"/>
  <c r="A42" i="24"/>
  <c r="L41" i="24"/>
  <c r="J41" i="24"/>
  <c r="H41" i="24"/>
  <c r="F41" i="24"/>
  <c r="E41" i="24"/>
  <c r="D41" i="24"/>
  <c r="C41" i="24"/>
  <c r="B41" i="24"/>
  <c r="A41" i="24"/>
  <c r="J40" i="24"/>
  <c r="L40" i="24" s="1"/>
  <c r="H40" i="24"/>
  <c r="F40" i="24"/>
  <c r="E40" i="24"/>
  <c r="D40" i="24"/>
  <c r="C40" i="24"/>
  <c r="B40" i="24"/>
  <c r="A40" i="24"/>
  <c r="L39" i="24"/>
  <c r="J39" i="24"/>
  <c r="H39" i="24"/>
  <c r="F39" i="24"/>
  <c r="E39" i="24"/>
  <c r="D39" i="24"/>
  <c r="C39" i="24"/>
  <c r="B39" i="24"/>
  <c r="A39" i="24"/>
  <c r="J38" i="24"/>
  <c r="L38" i="24" s="1"/>
  <c r="H38" i="24"/>
  <c r="F38" i="24"/>
  <c r="E38" i="24"/>
  <c r="D38" i="24"/>
  <c r="C38" i="24"/>
  <c r="B38" i="24"/>
  <c r="A38" i="24"/>
  <c r="L37" i="24"/>
  <c r="J37" i="24"/>
  <c r="H37" i="24"/>
  <c r="F37" i="24"/>
  <c r="E37" i="24"/>
  <c r="D37" i="24"/>
  <c r="C37" i="24"/>
  <c r="B37" i="24"/>
  <c r="A37" i="24"/>
  <c r="J36" i="24"/>
  <c r="L36" i="24" s="1"/>
  <c r="H36" i="24"/>
  <c r="F36" i="24"/>
  <c r="E36" i="24"/>
  <c r="D36" i="24"/>
  <c r="C36" i="24"/>
  <c r="B36" i="24"/>
  <c r="A36" i="24"/>
  <c r="J35" i="24"/>
  <c r="L31" i="24"/>
  <c r="K31" i="24"/>
  <c r="J31" i="24"/>
  <c r="I31" i="24"/>
  <c r="H31" i="24"/>
  <c r="L30" i="24"/>
  <c r="K30" i="24"/>
  <c r="J30" i="24"/>
  <c r="I30" i="24"/>
  <c r="H30" i="24"/>
  <c r="L29" i="24"/>
  <c r="K29" i="24"/>
  <c r="J29" i="24"/>
  <c r="I29" i="24"/>
  <c r="H29" i="24"/>
  <c r="L28" i="24"/>
  <c r="K28" i="24"/>
  <c r="J28" i="24"/>
  <c r="I28" i="24"/>
  <c r="H28" i="24"/>
  <c r="L27" i="24"/>
  <c r="K27" i="24"/>
  <c r="J27" i="24"/>
  <c r="I27" i="24"/>
  <c r="H27" i="24"/>
  <c r="L26" i="24"/>
  <c r="K26" i="24"/>
  <c r="J26" i="24"/>
  <c r="I26" i="24"/>
  <c r="H26" i="24"/>
  <c r="L25" i="24"/>
  <c r="K25" i="24"/>
  <c r="J25" i="24"/>
  <c r="I25" i="24"/>
  <c r="H25" i="24"/>
  <c r="L24" i="24"/>
  <c r="K24" i="24"/>
  <c r="J24" i="24"/>
  <c r="I24" i="24"/>
  <c r="H24" i="24"/>
  <c r="L23" i="24"/>
  <c r="K23" i="24"/>
  <c r="J23" i="24"/>
  <c r="I23" i="24"/>
  <c r="H23" i="24"/>
  <c r="O56" i="10"/>
  <c r="N56" i="10"/>
  <c r="O34" i="10"/>
  <c r="N34" i="10"/>
  <c r="I71" i="22"/>
  <c r="H71" i="22"/>
  <c r="O56" i="21"/>
  <c r="N56" i="21"/>
  <c r="O34" i="21"/>
  <c r="N34" i="21"/>
  <c r="J54" i="21"/>
  <c r="L54" i="21" s="1"/>
  <c r="H54" i="21"/>
  <c r="F54" i="21"/>
  <c r="E54" i="21"/>
  <c r="D54" i="21"/>
  <c r="C54" i="21"/>
  <c r="B54" i="21"/>
  <c r="A54" i="21"/>
  <c r="L53" i="21"/>
  <c r="J53" i="21"/>
  <c r="H53" i="21"/>
  <c r="F53" i="21"/>
  <c r="E53" i="21"/>
  <c r="D53" i="21"/>
  <c r="C53" i="21"/>
  <c r="B53" i="21"/>
  <c r="A53" i="21"/>
  <c r="J52" i="21"/>
  <c r="L52" i="21" s="1"/>
  <c r="H52" i="21"/>
  <c r="F52" i="21"/>
  <c r="E52" i="21"/>
  <c r="D52" i="21"/>
  <c r="C52" i="21"/>
  <c r="B52" i="21"/>
  <c r="A52" i="21"/>
  <c r="L51" i="21"/>
  <c r="J51" i="21"/>
  <c r="H51" i="21"/>
  <c r="F51" i="21"/>
  <c r="E51" i="21"/>
  <c r="D51" i="21"/>
  <c r="C51" i="21"/>
  <c r="B51" i="21"/>
  <c r="A51" i="21"/>
  <c r="J50" i="21"/>
  <c r="L50" i="21" s="1"/>
  <c r="H50" i="21"/>
  <c r="F50" i="21"/>
  <c r="E50" i="21"/>
  <c r="D50" i="21"/>
  <c r="C50" i="21"/>
  <c r="B50" i="21"/>
  <c r="A50" i="21"/>
  <c r="L49" i="21"/>
  <c r="J49" i="21"/>
  <c r="H49" i="21"/>
  <c r="F49" i="21"/>
  <c r="E49" i="21"/>
  <c r="D49" i="21"/>
  <c r="C49" i="21"/>
  <c r="B49" i="21"/>
  <c r="A49" i="21"/>
  <c r="J48" i="21"/>
  <c r="L48" i="21" s="1"/>
  <c r="H48" i="21"/>
  <c r="F48" i="21"/>
  <c r="E48" i="21"/>
  <c r="D48" i="21"/>
  <c r="C48" i="21"/>
  <c r="B48" i="21"/>
  <c r="A48" i="21"/>
  <c r="L47" i="21"/>
  <c r="J47" i="21"/>
  <c r="H47" i="21"/>
  <c r="F47" i="21"/>
  <c r="E47" i="21"/>
  <c r="D47" i="21"/>
  <c r="C47" i="21"/>
  <c r="B47" i="21"/>
  <c r="A47" i="21"/>
  <c r="J46" i="21"/>
  <c r="L46" i="21" s="1"/>
  <c r="H46" i="21"/>
  <c r="F46" i="21"/>
  <c r="E46" i="21"/>
  <c r="D46" i="21"/>
  <c r="C46" i="21"/>
  <c r="B46" i="21"/>
  <c r="A46" i="21"/>
  <c r="L45" i="21"/>
  <c r="J45" i="21"/>
  <c r="H45" i="21"/>
  <c r="F45" i="21"/>
  <c r="E45" i="21"/>
  <c r="D45" i="21"/>
  <c r="C45" i="21"/>
  <c r="B45" i="21"/>
  <c r="A45" i="21"/>
  <c r="J44" i="21"/>
  <c r="L44" i="21" s="1"/>
  <c r="H44" i="21"/>
  <c r="F44" i="21"/>
  <c r="E44" i="21"/>
  <c r="D44" i="21"/>
  <c r="C44" i="21"/>
  <c r="B44" i="21"/>
  <c r="A44" i="21"/>
  <c r="L43" i="21"/>
  <c r="J43" i="21"/>
  <c r="H43" i="21"/>
  <c r="F43" i="21"/>
  <c r="E43" i="21"/>
  <c r="D43" i="21"/>
  <c r="C43" i="21"/>
  <c r="B43" i="21"/>
  <c r="A43" i="21"/>
  <c r="J42" i="21"/>
  <c r="L42" i="21" s="1"/>
  <c r="H42" i="21"/>
  <c r="F42" i="21"/>
  <c r="E42" i="21"/>
  <c r="D42" i="21"/>
  <c r="C42" i="21"/>
  <c r="B42" i="21"/>
  <c r="A42" i="21"/>
  <c r="L41" i="21"/>
  <c r="J41" i="21"/>
  <c r="H41" i="21"/>
  <c r="F41" i="21"/>
  <c r="E41" i="21"/>
  <c r="D41" i="21"/>
  <c r="C41" i="21"/>
  <c r="B41" i="21"/>
  <c r="A41" i="21"/>
  <c r="J40" i="21"/>
  <c r="L40" i="21" s="1"/>
  <c r="H40" i="21"/>
  <c r="F40" i="21"/>
  <c r="E40" i="21"/>
  <c r="D40" i="21"/>
  <c r="C40" i="21"/>
  <c r="B40" i="21"/>
  <c r="A40" i="21"/>
  <c r="L39" i="21"/>
  <c r="J39" i="21"/>
  <c r="H39" i="21"/>
  <c r="F39" i="21"/>
  <c r="E39" i="21"/>
  <c r="D39" i="21"/>
  <c r="C39" i="21"/>
  <c r="B39" i="21"/>
  <c r="A39" i="21"/>
  <c r="J38" i="21"/>
  <c r="L38" i="21" s="1"/>
  <c r="H38" i="21"/>
  <c r="F38" i="21"/>
  <c r="E38" i="21"/>
  <c r="D38" i="21"/>
  <c r="C38" i="21"/>
  <c r="B38" i="21"/>
  <c r="A38" i="21"/>
  <c r="L37" i="21"/>
  <c r="L56" i="21" s="1"/>
  <c r="J37" i="21"/>
  <c r="H37" i="21"/>
  <c r="F37" i="21"/>
  <c r="E37" i="21"/>
  <c r="D37" i="21"/>
  <c r="C37" i="21"/>
  <c r="B37" i="21"/>
  <c r="A37" i="21"/>
  <c r="A36" i="21"/>
  <c r="J35" i="21"/>
  <c r="L31" i="21"/>
  <c r="K31" i="21"/>
  <c r="J31" i="21"/>
  <c r="I31" i="21"/>
  <c r="H31" i="21"/>
  <c r="L30" i="21"/>
  <c r="K30" i="21"/>
  <c r="J30" i="21"/>
  <c r="I30" i="21"/>
  <c r="H30" i="21"/>
  <c r="L29" i="21"/>
  <c r="K29" i="21"/>
  <c r="J29" i="21"/>
  <c r="I29" i="21"/>
  <c r="H29" i="21"/>
  <c r="L28" i="21"/>
  <c r="K28" i="21"/>
  <c r="J28" i="21"/>
  <c r="I28" i="21"/>
  <c r="H28" i="21"/>
  <c r="L27" i="21"/>
  <c r="K27" i="21"/>
  <c r="J27" i="21"/>
  <c r="I27" i="21"/>
  <c r="H27" i="21"/>
  <c r="L26" i="21"/>
  <c r="K26" i="21"/>
  <c r="J26" i="21"/>
  <c r="I26" i="21"/>
  <c r="H26" i="21"/>
  <c r="L25" i="21"/>
  <c r="K25" i="21"/>
  <c r="J25" i="21"/>
  <c r="I25" i="21"/>
  <c r="H25" i="21"/>
  <c r="L24" i="21"/>
  <c r="K24" i="21"/>
  <c r="J24" i="21"/>
  <c r="I24" i="21"/>
  <c r="H24" i="21"/>
  <c r="L23" i="21"/>
  <c r="K23" i="21"/>
  <c r="J23" i="21"/>
  <c r="I23" i="21"/>
  <c r="H23" i="21"/>
  <c r="G22" i="20"/>
  <c r="J54" i="20"/>
  <c r="L54" i="20" s="1"/>
  <c r="H54" i="20"/>
  <c r="F54" i="20"/>
  <c r="E54" i="20"/>
  <c r="D54" i="20"/>
  <c r="C54" i="20"/>
  <c r="B54" i="20"/>
  <c r="A54" i="20"/>
  <c r="L53" i="20"/>
  <c r="J53" i="20"/>
  <c r="H53" i="20"/>
  <c r="F53" i="20"/>
  <c r="E53" i="20"/>
  <c r="D53" i="20"/>
  <c r="C53" i="20"/>
  <c r="B53" i="20"/>
  <c r="A53" i="20"/>
  <c r="J52" i="20"/>
  <c r="L52" i="20" s="1"/>
  <c r="H52" i="20"/>
  <c r="F52" i="20"/>
  <c r="E52" i="20"/>
  <c r="D52" i="20"/>
  <c r="C52" i="20"/>
  <c r="B52" i="20"/>
  <c r="A52" i="20"/>
  <c r="L51" i="20"/>
  <c r="J51" i="20"/>
  <c r="H51" i="20"/>
  <c r="F51" i="20"/>
  <c r="E51" i="20"/>
  <c r="D51" i="20"/>
  <c r="C51" i="20"/>
  <c r="B51" i="20"/>
  <c r="A51" i="20"/>
  <c r="J50" i="20"/>
  <c r="L50" i="20" s="1"/>
  <c r="H50" i="20"/>
  <c r="F50" i="20"/>
  <c r="E50" i="20"/>
  <c r="D50" i="20"/>
  <c r="C50" i="20"/>
  <c r="B50" i="20"/>
  <c r="A50" i="20"/>
  <c r="L49" i="20"/>
  <c r="J49" i="20"/>
  <c r="H49" i="20"/>
  <c r="F49" i="20"/>
  <c r="E49" i="20"/>
  <c r="D49" i="20"/>
  <c r="C49" i="20"/>
  <c r="B49" i="20"/>
  <c r="A49" i="20"/>
  <c r="J48" i="20"/>
  <c r="L48" i="20" s="1"/>
  <c r="H48" i="20"/>
  <c r="F48" i="20"/>
  <c r="E48" i="20"/>
  <c r="D48" i="20"/>
  <c r="C48" i="20"/>
  <c r="B48" i="20"/>
  <c r="A48" i="20"/>
  <c r="L47" i="20"/>
  <c r="J47" i="20"/>
  <c r="H47" i="20"/>
  <c r="F47" i="20"/>
  <c r="E47" i="20"/>
  <c r="D47" i="20"/>
  <c r="C47" i="20"/>
  <c r="B47" i="20"/>
  <c r="A47" i="20"/>
  <c r="J46" i="20"/>
  <c r="L46" i="20" s="1"/>
  <c r="H46" i="20"/>
  <c r="F46" i="20"/>
  <c r="E46" i="20"/>
  <c r="D46" i="20"/>
  <c r="C46" i="20"/>
  <c r="B46" i="20"/>
  <c r="A46" i="20"/>
  <c r="L45" i="20"/>
  <c r="J45" i="20"/>
  <c r="H45" i="20"/>
  <c r="F45" i="20"/>
  <c r="E45" i="20"/>
  <c r="D45" i="20"/>
  <c r="C45" i="20"/>
  <c r="B45" i="20"/>
  <c r="A45" i="20"/>
  <c r="J44" i="20"/>
  <c r="L44" i="20" s="1"/>
  <c r="H44" i="20"/>
  <c r="F44" i="20"/>
  <c r="E44" i="20"/>
  <c r="D44" i="20"/>
  <c r="C44" i="20"/>
  <c r="B44" i="20"/>
  <c r="A44" i="20"/>
  <c r="L43" i="20"/>
  <c r="J43" i="20"/>
  <c r="H43" i="20"/>
  <c r="F43" i="20"/>
  <c r="E43" i="20"/>
  <c r="D43" i="20"/>
  <c r="C43" i="20"/>
  <c r="B43" i="20"/>
  <c r="A43" i="20"/>
  <c r="J42" i="20"/>
  <c r="L42" i="20" s="1"/>
  <c r="H42" i="20"/>
  <c r="F42" i="20"/>
  <c r="E42" i="20"/>
  <c r="D42" i="20"/>
  <c r="C42" i="20"/>
  <c r="B42" i="20"/>
  <c r="A42" i="20"/>
  <c r="L41" i="20"/>
  <c r="J41" i="20"/>
  <c r="H41" i="20"/>
  <c r="F41" i="20"/>
  <c r="E41" i="20"/>
  <c r="D41" i="20"/>
  <c r="C41" i="20"/>
  <c r="B41" i="20"/>
  <c r="A41" i="20"/>
  <c r="J40" i="20"/>
  <c r="L40" i="20" s="1"/>
  <c r="H40" i="20"/>
  <c r="F40" i="20"/>
  <c r="E40" i="20"/>
  <c r="D40" i="20"/>
  <c r="C40" i="20"/>
  <c r="B40" i="20"/>
  <c r="A40" i="20"/>
  <c r="L39" i="20"/>
  <c r="J39" i="20"/>
  <c r="H39" i="20"/>
  <c r="F39" i="20"/>
  <c r="E39" i="20"/>
  <c r="D39" i="20"/>
  <c r="C39" i="20"/>
  <c r="B39" i="20"/>
  <c r="A39" i="20"/>
  <c r="J38" i="20"/>
  <c r="L38" i="20" s="1"/>
  <c r="H38" i="20"/>
  <c r="F38" i="20"/>
  <c r="E38" i="20"/>
  <c r="D38" i="20"/>
  <c r="C38" i="20"/>
  <c r="B38" i="20"/>
  <c r="A38" i="20"/>
  <c r="L37" i="20"/>
  <c r="J37" i="20"/>
  <c r="H37" i="20"/>
  <c r="F37" i="20"/>
  <c r="E37" i="20"/>
  <c r="D37" i="20"/>
  <c r="C37" i="20"/>
  <c r="B37" i="20"/>
  <c r="A37" i="20"/>
  <c r="A36" i="20"/>
  <c r="J35" i="20"/>
  <c r="F35" i="20"/>
  <c r="E35" i="20"/>
  <c r="D35" i="20"/>
  <c r="C35" i="20"/>
  <c r="B35" i="20"/>
  <c r="L31" i="20"/>
  <c r="K31" i="20"/>
  <c r="J31" i="20"/>
  <c r="I31" i="20"/>
  <c r="H31" i="20"/>
  <c r="L30" i="20"/>
  <c r="K30" i="20"/>
  <c r="J30" i="20"/>
  <c r="I30" i="20"/>
  <c r="H30" i="20"/>
  <c r="L29" i="20"/>
  <c r="K29" i="20"/>
  <c r="J29" i="20"/>
  <c r="I29" i="20"/>
  <c r="H29" i="20"/>
  <c r="L28" i="20"/>
  <c r="K28" i="20"/>
  <c r="J28" i="20"/>
  <c r="I28" i="20"/>
  <c r="H28" i="20"/>
  <c r="L27" i="20"/>
  <c r="K27" i="20"/>
  <c r="J27" i="20"/>
  <c r="I27" i="20"/>
  <c r="H27" i="20"/>
  <c r="L26" i="20"/>
  <c r="K26" i="20"/>
  <c r="J26" i="20"/>
  <c r="I26" i="20"/>
  <c r="H26" i="20"/>
  <c r="L25" i="20"/>
  <c r="K25" i="20"/>
  <c r="J25" i="20"/>
  <c r="I25" i="20"/>
  <c r="H25" i="20"/>
  <c r="L24" i="20"/>
  <c r="K24" i="20"/>
  <c r="J24" i="20"/>
  <c r="I24" i="20"/>
  <c r="H24" i="20"/>
  <c r="L23" i="20"/>
  <c r="K23" i="20"/>
  <c r="J23" i="20"/>
  <c r="I23" i="20"/>
  <c r="H23" i="20"/>
  <c r="F35" i="19"/>
  <c r="E35" i="19"/>
  <c r="D35" i="19"/>
  <c r="C35" i="19"/>
  <c r="B35" i="19"/>
  <c r="F34" i="19"/>
  <c r="E34" i="19"/>
  <c r="D34" i="19"/>
  <c r="C34" i="19"/>
  <c r="B34" i="19"/>
  <c r="J54" i="19"/>
  <c r="L54" i="19" s="1"/>
  <c r="H54" i="19"/>
  <c r="F54" i="19"/>
  <c r="E54" i="19"/>
  <c r="D54" i="19"/>
  <c r="C54" i="19"/>
  <c r="B54" i="19"/>
  <c r="A54" i="19"/>
  <c r="L53" i="19"/>
  <c r="J53" i="19"/>
  <c r="H53" i="19"/>
  <c r="F53" i="19"/>
  <c r="E53" i="19"/>
  <c r="D53" i="19"/>
  <c r="C53" i="19"/>
  <c r="B53" i="19"/>
  <c r="A53" i="19"/>
  <c r="J52" i="19"/>
  <c r="L52" i="19" s="1"/>
  <c r="H52" i="19"/>
  <c r="F52" i="19"/>
  <c r="E52" i="19"/>
  <c r="D52" i="19"/>
  <c r="C52" i="19"/>
  <c r="B52" i="19"/>
  <c r="A52" i="19"/>
  <c r="L51" i="19"/>
  <c r="J51" i="19"/>
  <c r="H51" i="19"/>
  <c r="F51" i="19"/>
  <c r="E51" i="19"/>
  <c r="D51" i="19"/>
  <c r="C51" i="19"/>
  <c r="B51" i="19"/>
  <c r="A51" i="19"/>
  <c r="J50" i="19"/>
  <c r="L50" i="19" s="1"/>
  <c r="H50" i="19"/>
  <c r="F50" i="19"/>
  <c r="E50" i="19"/>
  <c r="D50" i="19"/>
  <c r="C50" i="19"/>
  <c r="B50" i="19"/>
  <c r="A50" i="19"/>
  <c r="L49" i="19"/>
  <c r="J49" i="19"/>
  <c r="H49" i="19"/>
  <c r="F49" i="19"/>
  <c r="E49" i="19"/>
  <c r="D49" i="19"/>
  <c r="C49" i="19"/>
  <c r="B49" i="19"/>
  <c r="A49" i="19"/>
  <c r="J48" i="19"/>
  <c r="L48" i="19" s="1"/>
  <c r="H48" i="19"/>
  <c r="F48" i="19"/>
  <c r="E48" i="19"/>
  <c r="D48" i="19"/>
  <c r="C48" i="19"/>
  <c r="B48" i="19"/>
  <c r="A48" i="19"/>
  <c r="L47" i="19"/>
  <c r="J47" i="19"/>
  <c r="H47" i="19"/>
  <c r="F47" i="19"/>
  <c r="E47" i="19"/>
  <c r="D47" i="19"/>
  <c r="C47" i="19"/>
  <c r="B47" i="19"/>
  <c r="A47" i="19"/>
  <c r="J46" i="19"/>
  <c r="L46" i="19" s="1"/>
  <c r="H46" i="19"/>
  <c r="F46" i="19"/>
  <c r="E46" i="19"/>
  <c r="D46" i="19"/>
  <c r="C46" i="19"/>
  <c r="B46" i="19"/>
  <c r="A46" i="19"/>
  <c r="L45" i="19"/>
  <c r="J45" i="19"/>
  <c r="H45" i="19"/>
  <c r="F45" i="19"/>
  <c r="E45" i="19"/>
  <c r="D45" i="19"/>
  <c r="C45" i="19"/>
  <c r="B45" i="19"/>
  <c r="A45" i="19"/>
  <c r="J44" i="19"/>
  <c r="L44" i="19" s="1"/>
  <c r="H44" i="19"/>
  <c r="F44" i="19"/>
  <c r="E44" i="19"/>
  <c r="D44" i="19"/>
  <c r="C44" i="19"/>
  <c r="B44" i="19"/>
  <c r="A44" i="19"/>
  <c r="L43" i="19"/>
  <c r="J43" i="19"/>
  <c r="H43" i="19"/>
  <c r="F43" i="19"/>
  <c r="E43" i="19"/>
  <c r="D43" i="19"/>
  <c r="C43" i="19"/>
  <c r="B43" i="19"/>
  <c r="A43" i="19"/>
  <c r="J42" i="19"/>
  <c r="L42" i="19" s="1"/>
  <c r="H42" i="19"/>
  <c r="F42" i="19"/>
  <c r="E42" i="19"/>
  <c r="D42" i="19"/>
  <c r="C42" i="19"/>
  <c r="B42" i="19"/>
  <c r="A42" i="19"/>
  <c r="L41" i="19"/>
  <c r="J41" i="19"/>
  <c r="H41" i="19"/>
  <c r="F41" i="19"/>
  <c r="E41" i="19"/>
  <c r="D41" i="19"/>
  <c r="C41" i="19"/>
  <c r="B41" i="19"/>
  <c r="A41" i="19"/>
  <c r="J40" i="19"/>
  <c r="L40" i="19" s="1"/>
  <c r="H40" i="19"/>
  <c r="F40" i="19"/>
  <c r="E40" i="19"/>
  <c r="D40" i="19"/>
  <c r="C40" i="19"/>
  <c r="B40" i="19"/>
  <c r="A40" i="19"/>
  <c r="L39" i="19"/>
  <c r="J39" i="19"/>
  <c r="H39" i="19"/>
  <c r="F39" i="19"/>
  <c r="E39" i="19"/>
  <c r="D39" i="19"/>
  <c r="C39" i="19"/>
  <c r="B39" i="19"/>
  <c r="A39" i="19"/>
  <c r="J38" i="19"/>
  <c r="L38" i="19" s="1"/>
  <c r="H38" i="19"/>
  <c r="F38" i="19"/>
  <c r="E38" i="19"/>
  <c r="D38" i="19"/>
  <c r="C38" i="19"/>
  <c r="B38" i="19"/>
  <c r="A38" i="19"/>
  <c r="L37" i="19"/>
  <c r="J37" i="19"/>
  <c r="H37" i="19"/>
  <c r="F37" i="19"/>
  <c r="E37" i="19"/>
  <c r="D37" i="19"/>
  <c r="C37" i="19"/>
  <c r="B37" i="19"/>
  <c r="A37" i="19"/>
  <c r="A36" i="19"/>
  <c r="J35" i="19"/>
  <c r="L31" i="19"/>
  <c r="K31" i="19"/>
  <c r="J31" i="19"/>
  <c r="I31" i="19"/>
  <c r="H31" i="19"/>
  <c r="L30" i="19"/>
  <c r="K30" i="19"/>
  <c r="J30" i="19"/>
  <c r="I30" i="19"/>
  <c r="H30" i="19"/>
  <c r="L29" i="19"/>
  <c r="K29" i="19"/>
  <c r="J29" i="19"/>
  <c r="I29" i="19"/>
  <c r="H29" i="19"/>
  <c r="L28" i="19"/>
  <c r="K28" i="19"/>
  <c r="J28" i="19"/>
  <c r="I28" i="19"/>
  <c r="H28" i="19"/>
  <c r="L27" i="19"/>
  <c r="K27" i="19"/>
  <c r="J27" i="19"/>
  <c r="I27" i="19"/>
  <c r="H27" i="19"/>
  <c r="L26" i="19"/>
  <c r="K26" i="19"/>
  <c r="J26" i="19"/>
  <c r="I26" i="19"/>
  <c r="H26" i="19"/>
  <c r="L25" i="19"/>
  <c r="K25" i="19"/>
  <c r="J25" i="19"/>
  <c r="I25" i="19"/>
  <c r="H25" i="19"/>
  <c r="L24" i="19"/>
  <c r="K24" i="19"/>
  <c r="J24" i="19"/>
  <c r="I24" i="19"/>
  <c r="H24" i="19"/>
  <c r="L23" i="19"/>
  <c r="K23" i="19"/>
  <c r="J23" i="19"/>
  <c r="I23" i="19"/>
  <c r="H23" i="19"/>
  <c r="F35" i="18"/>
  <c r="E35" i="18"/>
  <c r="D35" i="18"/>
  <c r="C35" i="18"/>
  <c r="B35" i="18"/>
  <c r="J54" i="18"/>
  <c r="L54" i="18" s="1"/>
  <c r="H54" i="18"/>
  <c r="F54" i="18"/>
  <c r="E54" i="18"/>
  <c r="D54" i="18"/>
  <c r="C54" i="18"/>
  <c r="B54" i="18"/>
  <c r="A54" i="18"/>
  <c r="L53" i="18"/>
  <c r="J53" i="18"/>
  <c r="H53" i="18"/>
  <c r="F53" i="18"/>
  <c r="E53" i="18"/>
  <c r="D53" i="18"/>
  <c r="C53" i="18"/>
  <c r="B53" i="18"/>
  <c r="A53" i="18"/>
  <c r="J52" i="18"/>
  <c r="L52" i="18" s="1"/>
  <c r="H52" i="18"/>
  <c r="F52" i="18"/>
  <c r="E52" i="18"/>
  <c r="D52" i="18"/>
  <c r="C52" i="18"/>
  <c r="B52" i="18"/>
  <c r="A52" i="18"/>
  <c r="L51" i="18"/>
  <c r="J51" i="18"/>
  <c r="H51" i="18"/>
  <c r="F51" i="18"/>
  <c r="E51" i="18"/>
  <c r="D51" i="18"/>
  <c r="C51" i="18"/>
  <c r="B51" i="18"/>
  <c r="A51" i="18"/>
  <c r="J50" i="18"/>
  <c r="L50" i="18" s="1"/>
  <c r="H50" i="18"/>
  <c r="F50" i="18"/>
  <c r="E50" i="18"/>
  <c r="D50" i="18"/>
  <c r="C50" i="18"/>
  <c r="B50" i="18"/>
  <c r="A50" i="18"/>
  <c r="L49" i="18"/>
  <c r="J49" i="18"/>
  <c r="H49" i="18"/>
  <c r="F49" i="18"/>
  <c r="E49" i="18"/>
  <c r="D49" i="18"/>
  <c r="C49" i="18"/>
  <c r="B49" i="18"/>
  <c r="A49" i="18"/>
  <c r="J48" i="18"/>
  <c r="L48" i="18" s="1"/>
  <c r="H48" i="18"/>
  <c r="F48" i="18"/>
  <c r="E48" i="18"/>
  <c r="D48" i="18"/>
  <c r="C48" i="18"/>
  <c r="B48" i="18"/>
  <c r="A48" i="18"/>
  <c r="L47" i="18"/>
  <c r="J47" i="18"/>
  <c r="H47" i="18"/>
  <c r="F47" i="18"/>
  <c r="E47" i="18"/>
  <c r="D47" i="18"/>
  <c r="C47" i="18"/>
  <c r="B47" i="18"/>
  <c r="A47" i="18"/>
  <c r="J46" i="18"/>
  <c r="L46" i="18" s="1"/>
  <c r="H46" i="18"/>
  <c r="F46" i="18"/>
  <c r="E46" i="18"/>
  <c r="D46" i="18"/>
  <c r="C46" i="18"/>
  <c r="B46" i="18"/>
  <c r="A46" i="18"/>
  <c r="L45" i="18"/>
  <c r="J45" i="18"/>
  <c r="H45" i="18"/>
  <c r="F45" i="18"/>
  <c r="E45" i="18"/>
  <c r="D45" i="18"/>
  <c r="C45" i="18"/>
  <c r="B45" i="18"/>
  <c r="A45" i="18"/>
  <c r="J44" i="18"/>
  <c r="L44" i="18" s="1"/>
  <c r="H44" i="18"/>
  <c r="F44" i="18"/>
  <c r="E44" i="18"/>
  <c r="D44" i="18"/>
  <c r="C44" i="18"/>
  <c r="B44" i="18"/>
  <c r="A44" i="18"/>
  <c r="L43" i="18"/>
  <c r="J43" i="18"/>
  <c r="H43" i="18"/>
  <c r="F43" i="18"/>
  <c r="E43" i="18"/>
  <c r="D43" i="18"/>
  <c r="C43" i="18"/>
  <c r="B43" i="18"/>
  <c r="A43" i="18"/>
  <c r="J42" i="18"/>
  <c r="L42" i="18" s="1"/>
  <c r="H42" i="18"/>
  <c r="F42" i="18"/>
  <c r="E42" i="18"/>
  <c r="D42" i="18"/>
  <c r="C42" i="18"/>
  <c r="B42" i="18"/>
  <c r="A42" i="18"/>
  <c r="L41" i="18"/>
  <c r="J41" i="18"/>
  <c r="H41" i="18"/>
  <c r="F41" i="18"/>
  <c r="E41" i="18"/>
  <c r="D41" i="18"/>
  <c r="C41" i="18"/>
  <c r="B41" i="18"/>
  <c r="A41" i="18"/>
  <c r="J40" i="18"/>
  <c r="L40" i="18" s="1"/>
  <c r="H40" i="18"/>
  <c r="F40" i="18"/>
  <c r="E40" i="18"/>
  <c r="D40" i="18"/>
  <c r="C40" i="18"/>
  <c r="B40" i="18"/>
  <c r="A40" i="18"/>
  <c r="L39" i="18"/>
  <c r="J39" i="18"/>
  <c r="H39" i="18"/>
  <c r="F39" i="18"/>
  <c r="E39" i="18"/>
  <c r="D39" i="18"/>
  <c r="C39" i="18"/>
  <c r="B39" i="18"/>
  <c r="A39" i="18"/>
  <c r="J38" i="18"/>
  <c r="L38" i="18" s="1"/>
  <c r="H38" i="18"/>
  <c r="F38" i="18"/>
  <c r="E38" i="18"/>
  <c r="D38" i="18"/>
  <c r="C38" i="18"/>
  <c r="B38" i="18"/>
  <c r="A38" i="18"/>
  <c r="L37" i="18"/>
  <c r="J37" i="18"/>
  <c r="H37" i="18"/>
  <c r="F37" i="18"/>
  <c r="E37" i="18"/>
  <c r="D37" i="18"/>
  <c r="C37" i="18"/>
  <c r="B37" i="18"/>
  <c r="A37" i="18"/>
  <c r="A36" i="18"/>
  <c r="J35" i="18"/>
  <c r="F34" i="18"/>
  <c r="D34" i="18"/>
  <c r="L31" i="18"/>
  <c r="K31" i="18"/>
  <c r="J31" i="18"/>
  <c r="I31" i="18"/>
  <c r="H31" i="18"/>
  <c r="L30" i="18"/>
  <c r="K30" i="18"/>
  <c r="J30" i="18"/>
  <c r="I30" i="18"/>
  <c r="H30" i="18"/>
  <c r="L29" i="18"/>
  <c r="K29" i="18"/>
  <c r="J29" i="18"/>
  <c r="I29" i="18"/>
  <c r="H29" i="18"/>
  <c r="L28" i="18"/>
  <c r="K28" i="18"/>
  <c r="J28" i="18"/>
  <c r="I28" i="18"/>
  <c r="H28" i="18"/>
  <c r="L27" i="18"/>
  <c r="K27" i="18"/>
  <c r="J27" i="18"/>
  <c r="I27" i="18"/>
  <c r="H27" i="18"/>
  <c r="L26" i="18"/>
  <c r="K26" i="18"/>
  <c r="J26" i="18"/>
  <c r="I26" i="18"/>
  <c r="H26" i="18"/>
  <c r="L25" i="18"/>
  <c r="K25" i="18"/>
  <c r="J25" i="18"/>
  <c r="I25" i="18"/>
  <c r="H25" i="18"/>
  <c r="L24" i="18"/>
  <c r="K24" i="18"/>
  <c r="J24" i="18"/>
  <c r="I24" i="18"/>
  <c r="H24" i="18"/>
  <c r="L23" i="18"/>
  <c r="K23" i="18"/>
  <c r="J23" i="18"/>
  <c r="I23" i="18"/>
  <c r="H23" i="18"/>
  <c r="J54" i="17"/>
  <c r="L54" i="17" s="1"/>
  <c r="H54" i="17"/>
  <c r="F54" i="17"/>
  <c r="E54" i="17"/>
  <c r="D54" i="17"/>
  <c r="C54" i="17"/>
  <c r="B54" i="17"/>
  <c r="A54" i="17"/>
  <c r="L53" i="17"/>
  <c r="J53" i="17"/>
  <c r="H53" i="17"/>
  <c r="F53" i="17"/>
  <c r="E53" i="17"/>
  <c r="D53" i="17"/>
  <c r="C53" i="17"/>
  <c r="B53" i="17"/>
  <c r="A53" i="17"/>
  <c r="J52" i="17"/>
  <c r="L52" i="17" s="1"/>
  <c r="H52" i="17"/>
  <c r="F52" i="17"/>
  <c r="E52" i="17"/>
  <c r="D52" i="17"/>
  <c r="C52" i="17"/>
  <c r="B52" i="17"/>
  <c r="A52" i="17"/>
  <c r="L51" i="17"/>
  <c r="J51" i="17"/>
  <c r="H51" i="17"/>
  <c r="F51" i="17"/>
  <c r="E51" i="17"/>
  <c r="D51" i="17"/>
  <c r="C51" i="17"/>
  <c r="B51" i="17"/>
  <c r="A51" i="17"/>
  <c r="J50" i="17"/>
  <c r="L50" i="17" s="1"/>
  <c r="H50" i="17"/>
  <c r="F50" i="17"/>
  <c r="E50" i="17"/>
  <c r="D50" i="17"/>
  <c r="C50" i="17"/>
  <c r="B50" i="17"/>
  <c r="A50" i="17"/>
  <c r="L49" i="17"/>
  <c r="J49" i="17"/>
  <c r="H49" i="17"/>
  <c r="F49" i="17"/>
  <c r="E49" i="17"/>
  <c r="D49" i="17"/>
  <c r="C49" i="17"/>
  <c r="B49" i="17"/>
  <c r="A49" i="17"/>
  <c r="L48" i="17"/>
  <c r="J48" i="17"/>
  <c r="H48" i="17"/>
  <c r="F48" i="17"/>
  <c r="E48" i="17"/>
  <c r="D48" i="17"/>
  <c r="C48" i="17"/>
  <c r="B48" i="17"/>
  <c r="A48" i="17"/>
  <c r="L47" i="17"/>
  <c r="J47" i="17"/>
  <c r="H47" i="17"/>
  <c r="F47" i="17"/>
  <c r="E47" i="17"/>
  <c r="D47" i="17"/>
  <c r="C47" i="17"/>
  <c r="B47" i="17"/>
  <c r="A47" i="17"/>
  <c r="L46" i="17"/>
  <c r="J46" i="17"/>
  <c r="H46" i="17"/>
  <c r="F46" i="17"/>
  <c r="E46" i="17"/>
  <c r="D46" i="17"/>
  <c r="C46" i="17"/>
  <c r="B46" i="17"/>
  <c r="A46" i="17"/>
  <c r="L45" i="17"/>
  <c r="J45" i="17"/>
  <c r="H45" i="17"/>
  <c r="F45" i="17"/>
  <c r="E45" i="17"/>
  <c r="D45" i="17"/>
  <c r="C45" i="17"/>
  <c r="B45" i="17"/>
  <c r="A45" i="17"/>
  <c r="J44" i="17"/>
  <c r="L44" i="17" s="1"/>
  <c r="H44" i="17"/>
  <c r="F44" i="17"/>
  <c r="E44" i="17"/>
  <c r="D44" i="17"/>
  <c r="C44" i="17"/>
  <c r="B44" i="17"/>
  <c r="A44" i="17"/>
  <c r="L43" i="17"/>
  <c r="J43" i="17"/>
  <c r="H43" i="17"/>
  <c r="F43" i="17"/>
  <c r="E43" i="17"/>
  <c r="D43" i="17"/>
  <c r="C43" i="17"/>
  <c r="B43" i="17"/>
  <c r="A43" i="17"/>
  <c r="J42" i="17"/>
  <c r="L42" i="17" s="1"/>
  <c r="H42" i="17"/>
  <c r="F42" i="17"/>
  <c r="E42" i="17"/>
  <c r="D42" i="17"/>
  <c r="C42" i="17"/>
  <c r="B42" i="17"/>
  <c r="A42" i="17"/>
  <c r="L41" i="17"/>
  <c r="J41" i="17"/>
  <c r="H41" i="17"/>
  <c r="F41" i="17"/>
  <c r="E41" i="17"/>
  <c r="D41" i="17"/>
  <c r="C41" i="17"/>
  <c r="B41" i="17"/>
  <c r="A41" i="17"/>
  <c r="J40" i="17"/>
  <c r="L40" i="17" s="1"/>
  <c r="H40" i="17"/>
  <c r="F40" i="17"/>
  <c r="E40" i="17"/>
  <c r="D40" i="17"/>
  <c r="C40" i="17"/>
  <c r="B40" i="17"/>
  <c r="A40" i="17"/>
  <c r="L39" i="17"/>
  <c r="J39" i="17"/>
  <c r="H39" i="17"/>
  <c r="F39" i="17"/>
  <c r="E39" i="17"/>
  <c r="D39" i="17"/>
  <c r="C39" i="17"/>
  <c r="B39" i="17"/>
  <c r="A39" i="17"/>
  <c r="J38" i="17"/>
  <c r="L38" i="17" s="1"/>
  <c r="H38" i="17"/>
  <c r="F38" i="17"/>
  <c r="E38" i="17"/>
  <c r="D38" i="17"/>
  <c r="C38" i="17"/>
  <c r="B38" i="17"/>
  <c r="A38" i="17"/>
  <c r="L37" i="17"/>
  <c r="L56" i="17" s="1"/>
  <c r="J37" i="17"/>
  <c r="H37" i="17"/>
  <c r="F37" i="17"/>
  <c r="E37" i="17"/>
  <c r="D37" i="17"/>
  <c r="C37" i="17"/>
  <c r="B37" i="17"/>
  <c r="A37" i="17"/>
  <c r="A36" i="17"/>
  <c r="J35" i="17"/>
  <c r="F34" i="17"/>
  <c r="D34" i="17"/>
  <c r="L31" i="17"/>
  <c r="K31" i="17"/>
  <c r="J31" i="17"/>
  <c r="I31" i="17"/>
  <c r="H31" i="17"/>
  <c r="L30" i="17"/>
  <c r="K30" i="17"/>
  <c r="J30" i="17"/>
  <c r="I30" i="17"/>
  <c r="H30" i="17"/>
  <c r="L29" i="17"/>
  <c r="K29" i="17"/>
  <c r="J29" i="17"/>
  <c r="I29" i="17"/>
  <c r="H29" i="17"/>
  <c r="L28" i="17"/>
  <c r="K28" i="17"/>
  <c r="J28" i="17"/>
  <c r="I28" i="17"/>
  <c r="H28" i="17"/>
  <c r="L27" i="17"/>
  <c r="K27" i="17"/>
  <c r="J27" i="17"/>
  <c r="I27" i="17"/>
  <c r="H27" i="17"/>
  <c r="L26" i="17"/>
  <c r="K26" i="17"/>
  <c r="J26" i="17"/>
  <c r="I26" i="17"/>
  <c r="H26" i="17"/>
  <c r="L25" i="17"/>
  <c r="K25" i="17"/>
  <c r="J25" i="17"/>
  <c r="I25" i="17"/>
  <c r="H25" i="17"/>
  <c r="L24" i="17"/>
  <c r="K24" i="17"/>
  <c r="J24" i="17"/>
  <c r="I24" i="17"/>
  <c r="H24" i="17"/>
  <c r="L23" i="17"/>
  <c r="K23" i="17"/>
  <c r="J23" i="17"/>
  <c r="I23" i="17"/>
  <c r="H23" i="17"/>
  <c r="F34" i="15"/>
  <c r="D34" i="15"/>
  <c r="J54" i="15"/>
  <c r="L54" i="15" s="1"/>
  <c r="H54" i="15"/>
  <c r="F54" i="15"/>
  <c r="E54" i="15"/>
  <c r="D54" i="15"/>
  <c r="C54" i="15"/>
  <c r="B54" i="15"/>
  <c r="A54" i="15"/>
  <c r="L53" i="15"/>
  <c r="J53" i="15"/>
  <c r="H53" i="15"/>
  <c r="F53" i="15"/>
  <c r="E53" i="15"/>
  <c r="D53" i="15"/>
  <c r="C53" i="15"/>
  <c r="B53" i="15"/>
  <c r="A53" i="15"/>
  <c r="J52" i="15"/>
  <c r="L52" i="15" s="1"/>
  <c r="H52" i="15"/>
  <c r="F52" i="15"/>
  <c r="E52" i="15"/>
  <c r="D52" i="15"/>
  <c r="C52" i="15"/>
  <c r="B52" i="15"/>
  <c r="A52" i="15"/>
  <c r="L51" i="15"/>
  <c r="J51" i="15"/>
  <c r="H51" i="15"/>
  <c r="F51" i="15"/>
  <c r="E51" i="15"/>
  <c r="D51" i="15"/>
  <c r="C51" i="15"/>
  <c r="B51" i="15"/>
  <c r="A51" i="15"/>
  <c r="J50" i="15"/>
  <c r="L50" i="15" s="1"/>
  <c r="H50" i="15"/>
  <c r="F50" i="15"/>
  <c r="E50" i="15"/>
  <c r="D50" i="15"/>
  <c r="C50" i="15"/>
  <c r="B50" i="15"/>
  <c r="A50" i="15"/>
  <c r="L49" i="15"/>
  <c r="J49" i="15"/>
  <c r="H49" i="15"/>
  <c r="F49" i="15"/>
  <c r="E49" i="15"/>
  <c r="D49" i="15"/>
  <c r="C49" i="15"/>
  <c r="B49" i="15"/>
  <c r="A49" i="15"/>
  <c r="J48" i="15"/>
  <c r="L48" i="15" s="1"/>
  <c r="H48" i="15"/>
  <c r="F48" i="15"/>
  <c r="E48" i="15"/>
  <c r="D48" i="15"/>
  <c r="C48" i="15"/>
  <c r="B48" i="15"/>
  <c r="A48" i="15"/>
  <c r="L47" i="15"/>
  <c r="J47" i="15"/>
  <c r="H47" i="15"/>
  <c r="F47" i="15"/>
  <c r="E47" i="15"/>
  <c r="D47" i="15"/>
  <c r="C47" i="15"/>
  <c r="B47" i="15"/>
  <c r="A47" i="15"/>
  <c r="J46" i="15"/>
  <c r="L46" i="15" s="1"/>
  <c r="H46" i="15"/>
  <c r="F46" i="15"/>
  <c r="E46" i="15"/>
  <c r="D46" i="15"/>
  <c r="C46" i="15"/>
  <c r="B46" i="15"/>
  <c r="A46" i="15"/>
  <c r="L45" i="15"/>
  <c r="J45" i="15"/>
  <c r="H45" i="15"/>
  <c r="F45" i="15"/>
  <c r="E45" i="15"/>
  <c r="D45" i="15"/>
  <c r="C45" i="15"/>
  <c r="B45" i="15"/>
  <c r="A45" i="15"/>
  <c r="J44" i="15"/>
  <c r="L44" i="15" s="1"/>
  <c r="H44" i="15"/>
  <c r="F44" i="15"/>
  <c r="E44" i="15"/>
  <c r="D44" i="15"/>
  <c r="C44" i="15"/>
  <c r="B44" i="15"/>
  <c r="A44" i="15"/>
  <c r="L43" i="15"/>
  <c r="J43" i="15"/>
  <c r="H43" i="15"/>
  <c r="F43" i="15"/>
  <c r="E43" i="15"/>
  <c r="D43" i="15"/>
  <c r="C43" i="15"/>
  <c r="B43" i="15"/>
  <c r="A43" i="15"/>
  <c r="J42" i="15"/>
  <c r="L42" i="15" s="1"/>
  <c r="H42" i="15"/>
  <c r="F42" i="15"/>
  <c r="E42" i="15"/>
  <c r="D42" i="15"/>
  <c r="C42" i="15"/>
  <c r="B42" i="15"/>
  <c r="A42" i="15"/>
  <c r="L41" i="15"/>
  <c r="J41" i="15"/>
  <c r="H41" i="15"/>
  <c r="F41" i="15"/>
  <c r="E41" i="15"/>
  <c r="D41" i="15"/>
  <c r="C41" i="15"/>
  <c r="B41" i="15"/>
  <c r="A41" i="15"/>
  <c r="J40" i="15"/>
  <c r="L40" i="15" s="1"/>
  <c r="H40" i="15"/>
  <c r="F40" i="15"/>
  <c r="E40" i="15"/>
  <c r="D40" i="15"/>
  <c r="C40" i="15"/>
  <c r="B40" i="15"/>
  <c r="A40" i="15"/>
  <c r="L39" i="15"/>
  <c r="J39" i="15"/>
  <c r="H39" i="15"/>
  <c r="F39" i="15"/>
  <c r="E39" i="15"/>
  <c r="D39" i="15"/>
  <c r="C39" i="15"/>
  <c r="B39" i="15"/>
  <c r="A39" i="15"/>
  <c r="J38" i="15"/>
  <c r="L38" i="15" s="1"/>
  <c r="H38" i="15"/>
  <c r="F38" i="15"/>
  <c r="E38" i="15"/>
  <c r="D38" i="15"/>
  <c r="C38" i="15"/>
  <c r="B38" i="15"/>
  <c r="A38" i="15"/>
  <c r="L37" i="15"/>
  <c r="J37" i="15"/>
  <c r="H37" i="15"/>
  <c r="F37" i="15"/>
  <c r="E37" i="15"/>
  <c r="D37" i="15"/>
  <c r="C37" i="15"/>
  <c r="B37" i="15"/>
  <c r="A37" i="15"/>
  <c r="A36" i="15"/>
  <c r="J35" i="15"/>
  <c r="L31" i="15"/>
  <c r="K31" i="15"/>
  <c r="J31" i="15"/>
  <c r="I31" i="15"/>
  <c r="H31" i="15"/>
  <c r="L30" i="15"/>
  <c r="K30" i="15"/>
  <c r="J30" i="15"/>
  <c r="I30" i="15"/>
  <c r="H30" i="15"/>
  <c r="L29" i="15"/>
  <c r="K29" i="15"/>
  <c r="J29" i="15"/>
  <c r="I29" i="15"/>
  <c r="H29" i="15"/>
  <c r="L28" i="15"/>
  <c r="K28" i="15"/>
  <c r="J28" i="15"/>
  <c r="I28" i="15"/>
  <c r="H28" i="15"/>
  <c r="L27" i="15"/>
  <c r="K27" i="15"/>
  <c r="J27" i="15"/>
  <c r="I27" i="15"/>
  <c r="H27" i="15"/>
  <c r="L26" i="15"/>
  <c r="K26" i="15"/>
  <c r="J26" i="15"/>
  <c r="I26" i="15"/>
  <c r="H26" i="15"/>
  <c r="L25" i="15"/>
  <c r="K25" i="15"/>
  <c r="J25" i="15"/>
  <c r="I25" i="15"/>
  <c r="H25" i="15"/>
  <c r="L24" i="15"/>
  <c r="K24" i="15"/>
  <c r="J24" i="15"/>
  <c r="I24" i="15"/>
  <c r="H24" i="15"/>
  <c r="L23" i="15"/>
  <c r="K23" i="15"/>
  <c r="J23" i="15"/>
  <c r="I23" i="15"/>
  <c r="H23" i="15"/>
  <c r="J54" i="14"/>
  <c r="L54" i="14" s="1"/>
  <c r="H54" i="14"/>
  <c r="F54" i="14"/>
  <c r="G54" i="14" s="1"/>
  <c r="E54" i="14"/>
  <c r="D54" i="14"/>
  <c r="C54" i="14"/>
  <c r="B54" i="14"/>
  <c r="A54" i="14"/>
  <c r="J53" i="14"/>
  <c r="L53" i="14" s="1"/>
  <c r="H53" i="14"/>
  <c r="F53" i="14"/>
  <c r="E53" i="14"/>
  <c r="D53" i="14"/>
  <c r="C53" i="14"/>
  <c r="B53" i="14"/>
  <c r="A53" i="14"/>
  <c r="L52" i="14"/>
  <c r="J52" i="14"/>
  <c r="H52" i="14"/>
  <c r="F52" i="14"/>
  <c r="E52" i="14"/>
  <c r="D52" i="14"/>
  <c r="C52" i="14"/>
  <c r="B52" i="14"/>
  <c r="A52" i="14"/>
  <c r="J51" i="14"/>
  <c r="L51" i="14" s="1"/>
  <c r="H51" i="14"/>
  <c r="F51" i="14"/>
  <c r="E51" i="14"/>
  <c r="D51" i="14"/>
  <c r="C51" i="14"/>
  <c r="B51" i="14"/>
  <c r="A51" i="14"/>
  <c r="L50" i="14"/>
  <c r="J50" i="14"/>
  <c r="H50" i="14"/>
  <c r="F50" i="14"/>
  <c r="E50" i="14"/>
  <c r="D50" i="14"/>
  <c r="C50" i="14"/>
  <c r="B50" i="14"/>
  <c r="A50" i="14"/>
  <c r="J49" i="14"/>
  <c r="L49" i="14" s="1"/>
  <c r="H49" i="14"/>
  <c r="F49" i="14"/>
  <c r="E49" i="14"/>
  <c r="D49" i="14"/>
  <c r="C49" i="14"/>
  <c r="B49" i="14"/>
  <c r="A49" i="14"/>
  <c r="L48" i="14"/>
  <c r="J48" i="14"/>
  <c r="H48" i="14"/>
  <c r="F48" i="14"/>
  <c r="E48" i="14"/>
  <c r="D48" i="14"/>
  <c r="C48" i="14"/>
  <c r="B48" i="14"/>
  <c r="A48" i="14"/>
  <c r="J47" i="14"/>
  <c r="L47" i="14" s="1"/>
  <c r="H47" i="14"/>
  <c r="F47" i="14"/>
  <c r="E47" i="14"/>
  <c r="D47" i="14"/>
  <c r="C47" i="14"/>
  <c r="B47" i="14"/>
  <c r="A47" i="14"/>
  <c r="J46" i="14"/>
  <c r="L46" i="14" s="1"/>
  <c r="H46" i="14"/>
  <c r="F46" i="14"/>
  <c r="E46" i="14"/>
  <c r="D46" i="14"/>
  <c r="C46" i="14"/>
  <c r="B46" i="14"/>
  <c r="A46" i="14"/>
  <c r="J45" i="14"/>
  <c r="L45" i="14" s="1"/>
  <c r="H45" i="14"/>
  <c r="F45" i="14"/>
  <c r="E45" i="14"/>
  <c r="D45" i="14"/>
  <c r="C45" i="14"/>
  <c r="B45" i="14"/>
  <c r="A45" i="14"/>
  <c r="J44" i="14"/>
  <c r="L44" i="14" s="1"/>
  <c r="H44" i="14"/>
  <c r="F44" i="14"/>
  <c r="E44" i="14"/>
  <c r="D44" i="14"/>
  <c r="C44" i="14"/>
  <c r="B44" i="14"/>
  <c r="A44" i="14"/>
  <c r="J43" i="14"/>
  <c r="L43" i="14" s="1"/>
  <c r="H43" i="14"/>
  <c r="F43" i="14"/>
  <c r="E43" i="14"/>
  <c r="D43" i="14"/>
  <c r="C43" i="14"/>
  <c r="B43" i="14"/>
  <c r="A43" i="14"/>
  <c r="J42" i="14"/>
  <c r="L42" i="14" s="1"/>
  <c r="H42" i="14"/>
  <c r="F42" i="14"/>
  <c r="E42" i="14"/>
  <c r="D42" i="14"/>
  <c r="C42" i="14"/>
  <c r="B42" i="14"/>
  <c r="A42" i="14"/>
  <c r="J41" i="14"/>
  <c r="L41" i="14" s="1"/>
  <c r="H41" i="14"/>
  <c r="F41" i="14"/>
  <c r="E41" i="14"/>
  <c r="D41" i="14"/>
  <c r="C41" i="14"/>
  <c r="B41" i="14"/>
  <c r="A41" i="14"/>
  <c r="J40" i="14"/>
  <c r="L40" i="14" s="1"/>
  <c r="H40" i="14"/>
  <c r="F40" i="14"/>
  <c r="E40" i="14"/>
  <c r="D40" i="14"/>
  <c r="C40" i="14"/>
  <c r="B40" i="14"/>
  <c r="A40" i="14"/>
  <c r="J39" i="14"/>
  <c r="L39" i="14" s="1"/>
  <c r="H39" i="14"/>
  <c r="F39" i="14"/>
  <c r="E39" i="14"/>
  <c r="D39" i="14"/>
  <c r="C39" i="14"/>
  <c r="B39" i="14"/>
  <c r="A39" i="14"/>
  <c r="J38" i="14"/>
  <c r="L38" i="14" s="1"/>
  <c r="H38" i="14"/>
  <c r="F38" i="14"/>
  <c r="E38" i="14"/>
  <c r="D38" i="14"/>
  <c r="C38" i="14"/>
  <c r="B38" i="14"/>
  <c r="A38" i="14"/>
  <c r="J37" i="14"/>
  <c r="L37" i="14" s="1"/>
  <c r="H37" i="14"/>
  <c r="F37" i="14"/>
  <c r="E37" i="14"/>
  <c r="D37" i="14"/>
  <c r="C37" i="14"/>
  <c r="B37" i="14"/>
  <c r="A37" i="14"/>
  <c r="A36" i="14"/>
  <c r="J35" i="14"/>
  <c r="L31" i="14"/>
  <c r="K31" i="14"/>
  <c r="J31" i="14"/>
  <c r="I31" i="14"/>
  <c r="H31" i="14"/>
  <c r="L30" i="14"/>
  <c r="K30" i="14"/>
  <c r="J30" i="14"/>
  <c r="I30" i="14"/>
  <c r="H30" i="14"/>
  <c r="L29" i="14"/>
  <c r="K29" i="14"/>
  <c r="J29" i="14"/>
  <c r="I29" i="14"/>
  <c r="H29" i="14"/>
  <c r="L28" i="14"/>
  <c r="K28" i="14"/>
  <c r="J28" i="14"/>
  <c r="I28" i="14"/>
  <c r="H28" i="14"/>
  <c r="L27" i="14"/>
  <c r="K27" i="14"/>
  <c r="J27" i="14"/>
  <c r="I27" i="14"/>
  <c r="H27" i="14"/>
  <c r="L26" i="14"/>
  <c r="K26" i="14"/>
  <c r="J26" i="14"/>
  <c r="I26" i="14"/>
  <c r="H26" i="14"/>
  <c r="L25" i="14"/>
  <c r="K25" i="14"/>
  <c r="J25" i="14"/>
  <c r="I25" i="14"/>
  <c r="H25" i="14"/>
  <c r="L24" i="14"/>
  <c r="K24" i="14"/>
  <c r="J24" i="14"/>
  <c r="I24" i="14"/>
  <c r="H24" i="14"/>
  <c r="L23" i="14"/>
  <c r="K23" i="14"/>
  <c r="J23" i="14"/>
  <c r="I23" i="14"/>
  <c r="H23" i="14"/>
  <c r="I88" i="7"/>
  <c r="H88" i="7"/>
  <c r="I50" i="8"/>
  <c r="H50" i="8"/>
  <c r="J54" i="11"/>
  <c r="L54" i="11" s="1"/>
  <c r="H54" i="11"/>
  <c r="F54" i="11"/>
  <c r="E54" i="11"/>
  <c r="D54" i="11"/>
  <c r="C54" i="11"/>
  <c r="B54" i="11"/>
  <c r="A54" i="11"/>
  <c r="L53" i="11"/>
  <c r="J53" i="11"/>
  <c r="H53" i="11"/>
  <c r="F53" i="11"/>
  <c r="E53" i="11"/>
  <c r="D53" i="11"/>
  <c r="C53" i="11"/>
  <c r="B53" i="11"/>
  <c r="A53" i="11"/>
  <c r="J52" i="11"/>
  <c r="L52" i="11" s="1"/>
  <c r="H52" i="11"/>
  <c r="F52" i="11"/>
  <c r="E52" i="11"/>
  <c r="D52" i="11"/>
  <c r="C52" i="11"/>
  <c r="B52" i="11"/>
  <c r="A52" i="11"/>
  <c r="L51" i="11"/>
  <c r="J51" i="11"/>
  <c r="H51" i="11"/>
  <c r="F51" i="11"/>
  <c r="E51" i="11"/>
  <c r="D51" i="11"/>
  <c r="C51" i="11"/>
  <c r="B51" i="11"/>
  <c r="A51" i="11"/>
  <c r="J50" i="11"/>
  <c r="L50" i="11" s="1"/>
  <c r="H50" i="11"/>
  <c r="F50" i="11"/>
  <c r="E50" i="11"/>
  <c r="D50" i="11"/>
  <c r="C50" i="11"/>
  <c r="B50" i="11"/>
  <c r="A50" i="11"/>
  <c r="L49" i="11"/>
  <c r="J49" i="11"/>
  <c r="H49" i="11"/>
  <c r="F49" i="11"/>
  <c r="E49" i="11"/>
  <c r="D49" i="11"/>
  <c r="C49" i="11"/>
  <c r="B49" i="11"/>
  <c r="A49" i="11"/>
  <c r="J48" i="11"/>
  <c r="L48" i="11" s="1"/>
  <c r="H48" i="11"/>
  <c r="F48" i="11"/>
  <c r="E48" i="11"/>
  <c r="D48" i="11"/>
  <c r="C48" i="11"/>
  <c r="B48" i="11"/>
  <c r="A48" i="11"/>
  <c r="L47" i="11"/>
  <c r="J47" i="11"/>
  <c r="H47" i="11"/>
  <c r="F47" i="11"/>
  <c r="E47" i="11"/>
  <c r="D47" i="11"/>
  <c r="C47" i="11"/>
  <c r="B47" i="11"/>
  <c r="A47" i="11"/>
  <c r="J46" i="11"/>
  <c r="L46" i="11" s="1"/>
  <c r="H46" i="11"/>
  <c r="F46" i="11"/>
  <c r="E46" i="11"/>
  <c r="D46" i="11"/>
  <c r="C46" i="11"/>
  <c r="B46" i="11"/>
  <c r="A46" i="11"/>
  <c r="L45" i="11"/>
  <c r="J45" i="11"/>
  <c r="H45" i="11"/>
  <c r="F45" i="11"/>
  <c r="E45" i="11"/>
  <c r="D45" i="11"/>
  <c r="C45" i="11"/>
  <c r="B45" i="11"/>
  <c r="A45" i="11"/>
  <c r="J44" i="11"/>
  <c r="L44" i="11" s="1"/>
  <c r="H44" i="11"/>
  <c r="F44" i="11"/>
  <c r="E44" i="11"/>
  <c r="D44" i="11"/>
  <c r="C44" i="11"/>
  <c r="B44" i="11"/>
  <c r="A44" i="11"/>
  <c r="L43" i="11"/>
  <c r="J43" i="11"/>
  <c r="H43" i="11"/>
  <c r="F43" i="11"/>
  <c r="E43" i="11"/>
  <c r="D43" i="11"/>
  <c r="C43" i="11"/>
  <c r="B43" i="11"/>
  <c r="A43" i="11"/>
  <c r="J42" i="11"/>
  <c r="L42" i="11" s="1"/>
  <c r="H42" i="11"/>
  <c r="F42" i="11"/>
  <c r="E42" i="11"/>
  <c r="D42" i="11"/>
  <c r="C42" i="11"/>
  <c r="B42" i="11"/>
  <c r="A42" i="11"/>
  <c r="L41" i="11"/>
  <c r="J41" i="11"/>
  <c r="H41" i="11"/>
  <c r="F41" i="11"/>
  <c r="E41" i="11"/>
  <c r="D41" i="11"/>
  <c r="C41" i="11"/>
  <c r="B41" i="11"/>
  <c r="A41" i="11"/>
  <c r="J40" i="11"/>
  <c r="L40" i="11" s="1"/>
  <c r="H40" i="11"/>
  <c r="F40" i="11"/>
  <c r="E40" i="11"/>
  <c r="D40" i="11"/>
  <c r="C40" i="11"/>
  <c r="B40" i="11"/>
  <c r="A40" i="11"/>
  <c r="L39" i="11"/>
  <c r="J39" i="11"/>
  <c r="H39" i="11"/>
  <c r="F39" i="11"/>
  <c r="E39" i="11"/>
  <c r="D39" i="11"/>
  <c r="C39" i="11"/>
  <c r="B39" i="11"/>
  <c r="A39" i="11"/>
  <c r="J38" i="11"/>
  <c r="L38" i="11" s="1"/>
  <c r="H38" i="11"/>
  <c r="F38" i="11"/>
  <c r="E38" i="11"/>
  <c r="D38" i="11"/>
  <c r="C38" i="11"/>
  <c r="B38" i="11"/>
  <c r="A38" i="11"/>
  <c r="L37" i="11"/>
  <c r="J37" i="11"/>
  <c r="H37" i="11"/>
  <c r="F37" i="11"/>
  <c r="E37" i="11"/>
  <c r="D37" i="11"/>
  <c r="C37" i="11"/>
  <c r="B37" i="11"/>
  <c r="A37" i="11"/>
  <c r="A36" i="11"/>
  <c r="J35" i="11"/>
  <c r="L31" i="11"/>
  <c r="K31" i="11"/>
  <c r="J31" i="11"/>
  <c r="I31" i="11"/>
  <c r="H31" i="11"/>
  <c r="L30" i="11"/>
  <c r="K30" i="11"/>
  <c r="J30" i="11"/>
  <c r="I30" i="11"/>
  <c r="H30" i="11"/>
  <c r="L29" i="11"/>
  <c r="K29" i="11"/>
  <c r="J29" i="11"/>
  <c r="I29" i="11"/>
  <c r="H29" i="11"/>
  <c r="L28" i="11"/>
  <c r="K28" i="11"/>
  <c r="J28" i="11"/>
  <c r="I28" i="11"/>
  <c r="H28" i="11"/>
  <c r="L27" i="11"/>
  <c r="K27" i="11"/>
  <c r="J27" i="11"/>
  <c r="I27" i="11"/>
  <c r="H27" i="11"/>
  <c r="L26" i="11"/>
  <c r="K26" i="11"/>
  <c r="J26" i="11"/>
  <c r="I26" i="11"/>
  <c r="H26" i="11"/>
  <c r="L25" i="11"/>
  <c r="K25" i="11"/>
  <c r="J25" i="11"/>
  <c r="I25" i="11"/>
  <c r="H25" i="11"/>
  <c r="L24" i="11"/>
  <c r="K24" i="11"/>
  <c r="J24" i="11"/>
  <c r="I24" i="11"/>
  <c r="H24" i="11"/>
  <c r="L23" i="11"/>
  <c r="K23" i="11"/>
  <c r="J23" i="11"/>
  <c r="I23" i="11"/>
  <c r="H23" i="11"/>
  <c r="J54" i="10"/>
  <c r="L54" i="10" s="1"/>
  <c r="H54" i="10"/>
  <c r="F54" i="10"/>
  <c r="E54" i="10"/>
  <c r="D54" i="10"/>
  <c r="C54" i="10"/>
  <c r="B54" i="10"/>
  <c r="A54" i="10"/>
  <c r="L53" i="10"/>
  <c r="J53" i="10"/>
  <c r="H53" i="10"/>
  <c r="F53" i="10"/>
  <c r="E53" i="10"/>
  <c r="D53" i="10"/>
  <c r="C53" i="10"/>
  <c r="B53" i="10"/>
  <c r="A53" i="10"/>
  <c r="J52" i="10"/>
  <c r="L52" i="10" s="1"/>
  <c r="H52" i="10"/>
  <c r="F52" i="10"/>
  <c r="E52" i="10"/>
  <c r="D52" i="10"/>
  <c r="C52" i="10"/>
  <c r="B52" i="10"/>
  <c r="A52" i="10"/>
  <c r="L51" i="10"/>
  <c r="J51" i="10"/>
  <c r="H51" i="10"/>
  <c r="F51" i="10"/>
  <c r="E51" i="10"/>
  <c r="D51" i="10"/>
  <c r="C51" i="10"/>
  <c r="B51" i="10"/>
  <c r="A51" i="10"/>
  <c r="J50" i="10"/>
  <c r="L50" i="10" s="1"/>
  <c r="H50" i="10"/>
  <c r="F50" i="10"/>
  <c r="E50" i="10"/>
  <c r="D50" i="10"/>
  <c r="C50" i="10"/>
  <c r="B50" i="10"/>
  <c r="A50" i="10"/>
  <c r="L49" i="10"/>
  <c r="J49" i="10"/>
  <c r="H49" i="10"/>
  <c r="F49" i="10"/>
  <c r="E49" i="10"/>
  <c r="D49" i="10"/>
  <c r="C49" i="10"/>
  <c r="B49" i="10"/>
  <c r="A49" i="10"/>
  <c r="J48" i="10"/>
  <c r="L48" i="10" s="1"/>
  <c r="H48" i="10"/>
  <c r="F48" i="10"/>
  <c r="E48" i="10"/>
  <c r="D48" i="10"/>
  <c r="C48" i="10"/>
  <c r="B48" i="10"/>
  <c r="A48" i="10"/>
  <c r="L47" i="10"/>
  <c r="J47" i="10"/>
  <c r="H47" i="10"/>
  <c r="F47" i="10"/>
  <c r="E47" i="10"/>
  <c r="D47" i="10"/>
  <c r="C47" i="10"/>
  <c r="B47" i="10"/>
  <c r="A47" i="10"/>
  <c r="J46" i="10"/>
  <c r="L46" i="10" s="1"/>
  <c r="H46" i="10"/>
  <c r="F46" i="10"/>
  <c r="E46" i="10"/>
  <c r="D46" i="10"/>
  <c r="C46" i="10"/>
  <c r="B46" i="10"/>
  <c r="A46" i="10"/>
  <c r="L45" i="10"/>
  <c r="J45" i="10"/>
  <c r="H45" i="10"/>
  <c r="F45" i="10"/>
  <c r="E45" i="10"/>
  <c r="D45" i="10"/>
  <c r="C45" i="10"/>
  <c r="B45" i="10"/>
  <c r="A45" i="10"/>
  <c r="J44" i="10"/>
  <c r="L44" i="10" s="1"/>
  <c r="H44" i="10"/>
  <c r="F44" i="10"/>
  <c r="E44" i="10"/>
  <c r="D44" i="10"/>
  <c r="C44" i="10"/>
  <c r="B44" i="10"/>
  <c r="A44" i="10"/>
  <c r="L43" i="10"/>
  <c r="J43" i="10"/>
  <c r="H43" i="10"/>
  <c r="F43" i="10"/>
  <c r="E43" i="10"/>
  <c r="D43" i="10"/>
  <c r="C43" i="10"/>
  <c r="B43" i="10"/>
  <c r="A43" i="10"/>
  <c r="J42" i="10"/>
  <c r="L42" i="10" s="1"/>
  <c r="H42" i="10"/>
  <c r="F42" i="10"/>
  <c r="E42" i="10"/>
  <c r="D42" i="10"/>
  <c r="C42" i="10"/>
  <c r="B42" i="10"/>
  <c r="A42" i="10"/>
  <c r="L41" i="10"/>
  <c r="J41" i="10"/>
  <c r="H41" i="10"/>
  <c r="F41" i="10"/>
  <c r="E41" i="10"/>
  <c r="D41" i="10"/>
  <c r="C41" i="10"/>
  <c r="B41" i="10"/>
  <c r="A41" i="10"/>
  <c r="J40" i="10"/>
  <c r="L40" i="10" s="1"/>
  <c r="H40" i="10"/>
  <c r="F40" i="10"/>
  <c r="E40" i="10"/>
  <c r="D40" i="10"/>
  <c r="C40" i="10"/>
  <c r="B40" i="10"/>
  <c r="A40" i="10"/>
  <c r="L39" i="10"/>
  <c r="J39" i="10"/>
  <c r="H39" i="10"/>
  <c r="F39" i="10"/>
  <c r="E39" i="10"/>
  <c r="D39" i="10"/>
  <c r="C39" i="10"/>
  <c r="B39" i="10"/>
  <c r="A39" i="10"/>
  <c r="J38" i="10"/>
  <c r="L38" i="10" s="1"/>
  <c r="H38" i="10"/>
  <c r="F38" i="10"/>
  <c r="E38" i="10"/>
  <c r="D38" i="10"/>
  <c r="C38" i="10"/>
  <c r="B38" i="10"/>
  <c r="A38" i="10"/>
  <c r="L37" i="10"/>
  <c r="J37" i="10"/>
  <c r="H37" i="10"/>
  <c r="F37" i="10"/>
  <c r="E37" i="10"/>
  <c r="D37" i="10"/>
  <c r="C37" i="10"/>
  <c r="B37" i="10"/>
  <c r="A37" i="10"/>
  <c r="J36" i="10"/>
  <c r="L36" i="10" s="1"/>
  <c r="H36" i="10"/>
  <c r="F36" i="10"/>
  <c r="E36" i="10"/>
  <c r="D36" i="10"/>
  <c r="C36" i="10"/>
  <c r="B36" i="10"/>
  <c r="A36" i="10"/>
  <c r="J35" i="10"/>
  <c r="L31" i="10"/>
  <c r="K31" i="10"/>
  <c r="J31" i="10"/>
  <c r="I31" i="10"/>
  <c r="H31" i="10"/>
  <c r="L30" i="10"/>
  <c r="K30" i="10"/>
  <c r="J30" i="10"/>
  <c r="I30" i="10"/>
  <c r="H30" i="10"/>
  <c r="L29" i="10"/>
  <c r="K29" i="10"/>
  <c r="J29" i="10"/>
  <c r="I29" i="10"/>
  <c r="H29" i="10"/>
  <c r="L28" i="10"/>
  <c r="K28" i="10"/>
  <c r="J28" i="10"/>
  <c r="I28" i="10"/>
  <c r="H28" i="10"/>
  <c r="L27" i="10"/>
  <c r="K27" i="10"/>
  <c r="J27" i="10"/>
  <c r="I27" i="10"/>
  <c r="H27" i="10"/>
  <c r="L26" i="10"/>
  <c r="K26" i="10"/>
  <c r="J26" i="10"/>
  <c r="I26" i="10"/>
  <c r="H26" i="10"/>
  <c r="L25" i="10"/>
  <c r="K25" i="10"/>
  <c r="J25" i="10"/>
  <c r="I25" i="10"/>
  <c r="H25" i="10"/>
  <c r="L24" i="10"/>
  <c r="K24" i="10"/>
  <c r="J24" i="10"/>
  <c r="I24" i="10"/>
  <c r="H24" i="10"/>
  <c r="L23" i="10"/>
  <c r="K23" i="10"/>
  <c r="J23" i="10"/>
  <c r="I23" i="10"/>
  <c r="H23" i="10"/>
  <c r="L56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35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36" i="9"/>
  <c r="F54" i="9"/>
  <c r="E54" i="9"/>
  <c r="D54" i="9"/>
  <c r="C54" i="9"/>
  <c r="B54" i="9"/>
  <c r="F53" i="9"/>
  <c r="E53" i="9"/>
  <c r="D53" i="9"/>
  <c r="C53" i="9"/>
  <c r="B53" i="9"/>
  <c r="F52" i="9"/>
  <c r="E52" i="9"/>
  <c r="D52" i="9"/>
  <c r="C52" i="9"/>
  <c r="B52" i="9"/>
  <c r="F51" i="9"/>
  <c r="E51" i="9"/>
  <c r="D51" i="9"/>
  <c r="C51" i="9"/>
  <c r="B51" i="9"/>
  <c r="F50" i="9"/>
  <c r="E50" i="9"/>
  <c r="D50" i="9"/>
  <c r="C50" i="9"/>
  <c r="B50" i="9"/>
  <c r="F49" i="9"/>
  <c r="E49" i="9"/>
  <c r="D49" i="9"/>
  <c r="C49" i="9"/>
  <c r="B49" i="9"/>
  <c r="F48" i="9"/>
  <c r="E48" i="9"/>
  <c r="D48" i="9"/>
  <c r="C48" i="9"/>
  <c r="B48" i="9"/>
  <c r="F47" i="9"/>
  <c r="E47" i="9"/>
  <c r="D47" i="9"/>
  <c r="C47" i="9"/>
  <c r="B47" i="9"/>
  <c r="F46" i="9"/>
  <c r="E46" i="9"/>
  <c r="D46" i="9"/>
  <c r="C46" i="9"/>
  <c r="B46" i="9"/>
  <c r="F45" i="9"/>
  <c r="E45" i="9"/>
  <c r="D45" i="9"/>
  <c r="C45" i="9"/>
  <c r="B45" i="9"/>
  <c r="F44" i="9"/>
  <c r="E44" i="9"/>
  <c r="D44" i="9"/>
  <c r="C44" i="9"/>
  <c r="B44" i="9"/>
  <c r="F43" i="9"/>
  <c r="E43" i="9"/>
  <c r="D43" i="9"/>
  <c r="C43" i="9"/>
  <c r="B43" i="9"/>
  <c r="F42" i="9"/>
  <c r="E42" i="9"/>
  <c r="D42" i="9"/>
  <c r="C42" i="9"/>
  <c r="B42" i="9"/>
  <c r="F41" i="9"/>
  <c r="E41" i="9"/>
  <c r="D41" i="9"/>
  <c r="C41" i="9"/>
  <c r="B41" i="9"/>
  <c r="F40" i="9"/>
  <c r="E40" i="9"/>
  <c r="D40" i="9"/>
  <c r="C40" i="9"/>
  <c r="B40" i="9"/>
  <c r="F39" i="9"/>
  <c r="E39" i="9"/>
  <c r="D39" i="9"/>
  <c r="C39" i="9"/>
  <c r="B39" i="9"/>
  <c r="F38" i="9"/>
  <c r="E38" i="9"/>
  <c r="D38" i="9"/>
  <c r="C38" i="9"/>
  <c r="B38" i="9"/>
  <c r="F37" i="9"/>
  <c r="E37" i="9"/>
  <c r="D37" i="9"/>
  <c r="C37" i="9"/>
  <c r="B37" i="9"/>
  <c r="F36" i="9"/>
  <c r="E36" i="9"/>
  <c r="D36" i="9"/>
  <c r="C36" i="9"/>
  <c r="B36" i="9"/>
  <c r="L31" i="9"/>
  <c r="K31" i="9"/>
  <c r="J31" i="9"/>
  <c r="I31" i="9"/>
  <c r="H31" i="9"/>
  <c r="L30" i="9"/>
  <c r="K30" i="9"/>
  <c r="J30" i="9"/>
  <c r="I30" i="9"/>
  <c r="H30" i="9"/>
  <c r="L29" i="9"/>
  <c r="K29" i="9"/>
  <c r="J29" i="9"/>
  <c r="I29" i="9"/>
  <c r="H29" i="9"/>
  <c r="L28" i="9"/>
  <c r="K28" i="9"/>
  <c r="J28" i="9"/>
  <c r="I28" i="9"/>
  <c r="H28" i="9"/>
  <c r="L27" i="9"/>
  <c r="K27" i="9"/>
  <c r="J27" i="9"/>
  <c r="I27" i="9"/>
  <c r="H27" i="9"/>
  <c r="L26" i="9"/>
  <c r="K26" i="9"/>
  <c r="J26" i="9"/>
  <c r="I26" i="9"/>
  <c r="H26" i="9"/>
  <c r="L25" i="9"/>
  <c r="K25" i="9"/>
  <c r="J25" i="9"/>
  <c r="I25" i="9"/>
  <c r="H25" i="9"/>
  <c r="L24" i="9"/>
  <c r="K24" i="9"/>
  <c r="J24" i="9"/>
  <c r="I24" i="9"/>
  <c r="H24" i="9"/>
  <c r="L23" i="9"/>
  <c r="K23" i="9"/>
  <c r="J23" i="9"/>
  <c r="I23" i="9"/>
  <c r="H23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G50" i="4"/>
  <c r="I51" i="6"/>
  <c r="I69" i="5"/>
  <c r="I69" i="4"/>
  <c r="H69" i="4"/>
  <c r="H69" i="5"/>
  <c r="H51" i="6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6" i="3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39" i="28" l="1"/>
  <c r="I39" i="28" s="1"/>
  <c r="K39" i="28" s="1"/>
  <c r="G51" i="28"/>
  <c r="I51" i="28" s="1"/>
  <c r="K51" i="28" s="1"/>
  <c r="G54" i="28"/>
  <c r="I54" i="28" s="1"/>
  <c r="K54" i="28" s="1"/>
  <c r="G52" i="28"/>
  <c r="I52" i="28" s="1"/>
  <c r="K52" i="28" s="1"/>
  <c r="G40" i="28"/>
  <c r="I40" i="28" s="1"/>
  <c r="K40" i="28" s="1"/>
  <c r="G41" i="28"/>
  <c r="I41" i="28" s="1"/>
  <c r="K41" i="28" s="1"/>
  <c r="G53" i="28"/>
  <c r="I53" i="28" s="1"/>
  <c r="K53" i="28" s="1"/>
  <c r="G42" i="28"/>
  <c r="I42" i="28" s="1"/>
  <c r="K42" i="28" s="1"/>
  <c r="G43" i="28"/>
  <c r="I43" i="28" s="1"/>
  <c r="K43" i="28" s="1"/>
  <c r="G36" i="28"/>
  <c r="I36" i="28" s="1"/>
  <c r="K36" i="28" s="1"/>
  <c r="G37" i="28"/>
  <c r="I37" i="28" s="1"/>
  <c r="K37" i="28" s="1"/>
  <c r="G44" i="28"/>
  <c r="I44" i="28" s="1"/>
  <c r="K44" i="28" s="1"/>
  <c r="G45" i="28"/>
  <c r="I45" i="28" s="1"/>
  <c r="K45" i="28" s="1"/>
  <c r="G46" i="28"/>
  <c r="I46" i="28" s="1"/>
  <c r="K46" i="28" s="1"/>
  <c r="G47" i="28"/>
  <c r="I47" i="28" s="1"/>
  <c r="K47" i="28" s="1"/>
  <c r="G48" i="28"/>
  <c r="I48" i="28" s="1"/>
  <c r="K48" i="28" s="1"/>
  <c r="G49" i="28"/>
  <c r="I49" i="28" s="1"/>
  <c r="K49" i="28" s="1"/>
  <c r="G50" i="28"/>
  <c r="I50" i="28" s="1"/>
  <c r="K50" i="28" s="1"/>
  <c r="G38" i="28"/>
  <c r="I38" i="28" s="1"/>
  <c r="K38" i="28" s="1"/>
  <c r="G38" i="27"/>
  <c r="I38" i="27" s="1"/>
  <c r="K38" i="27" s="1"/>
  <c r="K36" i="27"/>
  <c r="I43" i="27"/>
  <c r="K43" i="27" s="1"/>
  <c r="I51" i="27"/>
  <c r="K51" i="27" s="1"/>
  <c r="G52" i="26"/>
  <c r="I52" i="26" s="1"/>
  <c r="K52" i="26" s="1"/>
  <c r="G53" i="26"/>
  <c r="I53" i="26" s="1"/>
  <c r="K53" i="26" s="1"/>
  <c r="G36" i="26"/>
  <c r="I36" i="26" s="1"/>
  <c r="G54" i="26"/>
  <c r="I54" i="26" s="1"/>
  <c r="K54" i="26" s="1"/>
  <c r="G38" i="26"/>
  <c r="I38" i="26" s="1"/>
  <c r="K38" i="26" s="1"/>
  <c r="G39" i="26"/>
  <c r="I39" i="26" s="1"/>
  <c r="K39" i="26" s="1"/>
  <c r="G40" i="26"/>
  <c r="I40" i="26" s="1"/>
  <c r="K40" i="26" s="1"/>
  <c r="G42" i="26"/>
  <c r="I42" i="26" s="1"/>
  <c r="K42" i="26" s="1"/>
  <c r="G44" i="26"/>
  <c r="I44" i="26" s="1"/>
  <c r="K44" i="26" s="1"/>
  <c r="G46" i="26"/>
  <c r="I46" i="26" s="1"/>
  <c r="K46" i="26" s="1"/>
  <c r="G47" i="26"/>
  <c r="I47" i="26" s="1"/>
  <c r="K47" i="26" s="1"/>
  <c r="G48" i="26"/>
  <c r="I48" i="26" s="1"/>
  <c r="K48" i="26" s="1"/>
  <c r="G50" i="26"/>
  <c r="I50" i="26" s="1"/>
  <c r="K50" i="26" s="1"/>
  <c r="G41" i="26"/>
  <c r="I41" i="26" s="1"/>
  <c r="K41" i="26" s="1"/>
  <c r="G49" i="26"/>
  <c r="I49" i="26" s="1"/>
  <c r="K49" i="26" s="1"/>
  <c r="G43" i="26"/>
  <c r="I43" i="26" s="1"/>
  <c r="K43" i="26" s="1"/>
  <c r="G51" i="26"/>
  <c r="I51" i="26" s="1"/>
  <c r="K51" i="26" s="1"/>
  <c r="G37" i="26"/>
  <c r="I37" i="26" s="1"/>
  <c r="K37" i="26" s="1"/>
  <c r="G45" i="26"/>
  <c r="I45" i="26" s="1"/>
  <c r="K45" i="26" s="1"/>
  <c r="G53" i="25"/>
  <c r="I53" i="25" s="1"/>
  <c r="K53" i="25" s="1"/>
  <c r="G39" i="25"/>
  <c r="I39" i="25" s="1"/>
  <c r="K39" i="25" s="1"/>
  <c r="G45" i="25"/>
  <c r="I45" i="25" s="1"/>
  <c r="K45" i="25" s="1"/>
  <c r="G46" i="25"/>
  <c r="I46" i="25" s="1"/>
  <c r="K46" i="25" s="1"/>
  <c r="G47" i="25"/>
  <c r="I47" i="25" s="1"/>
  <c r="K47" i="25" s="1"/>
  <c r="G50" i="25"/>
  <c r="I50" i="25" s="1"/>
  <c r="K50" i="25" s="1"/>
  <c r="G51" i="25"/>
  <c r="I51" i="25" s="1"/>
  <c r="K51" i="25" s="1"/>
  <c r="B34" i="25"/>
  <c r="D34" i="25"/>
  <c r="G43" i="25"/>
  <c r="I43" i="25" s="1"/>
  <c r="K43" i="25" s="1"/>
  <c r="G49" i="25"/>
  <c r="I49" i="25" s="1"/>
  <c r="K49" i="25" s="1"/>
  <c r="G41" i="25"/>
  <c r="I41" i="25" s="1"/>
  <c r="K41" i="25" s="1"/>
  <c r="G37" i="25"/>
  <c r="I37" i="25" s="1"/>
  <c r="F34" i="25"/>
  <c r="G48" i="25"/>
  <c r="I48" i="25" s="1"/>
  <c r="K48" i="25" s="1"/>
  <c r="G52" i="25"/>
  <c r="I52" i="25" s="1"/>
  <c r="K52" i="25" s="1"/>
  <c r="G38" i="25"/>
  <c r="I38" i="25" s="1"/>
  <c r="K38" i="25" s="1"/>
  <c r="G54" i="25"/>
  <c r="I54" i="25" s="1"/>
  <c r="K54" i="25" s="1"/>
  <c r="C34" i="25"/>
  <c r="G40" i="25"/>
  <c r="I40" i="25" s="1"/>
  <c r="K40" i="25" s="1"/>
  <c r="G42" i="25"/>
  <c r="I42" i="25" s="1"/>
  <c r="K42" i="25" s="1"/>
  <c r="E34" i="25"/>
  <c r="G44" i="25"/>
  <c r="I44" i="25" s="1"/>
  <c r="K44" i="25" s="1"/>
  <c r="L56" i="25"/>
  <c r="D61" i="25"/>
  <c r="G36" i="24"/>
  <c r="I36" i="24" s="1"/>
  <c r="G52" i="24"/>
  <c r="I52" i="24" s="1"/>
  <c r="K52" i="24" s="1"/>
  <c r="G38" i="24"/>
  <c r="I38" i="24" s="1"/>
  <c r="K38" i="24" s="1"/>
  <c r="G54" i="24"/>
  <c r="I54" i="24" s="1"/>
  <c r="K54" i="24" s="1"/>
  <c r="G43" i="24"/>
  <c r="I43" i="24" s="1"/>
  <c r="K43" i="24" s="1"/>
  <c r="G50" i="24"/>
  <c r="I50" i="24" s="1"/>
  <c r="K50" i="24" s="1"/>
  <c r="G45" i="24"/>
  <c r="I45" i="24" s="1"/>
  <c r="K45" i="24" s="1"/>
  <c r="G47" i="24"/>
  <c r="I47" i="24" s="1"/>
  <c r="K47" i="24" s="1"/>
  <c r="G49" i="24"/>
  <c r="I49" i="24" s="1"/>
  <c r="K49" i="24" s="1"/>
  <c r="G42" i="24"/>
  <c r="I42" i="24" s="1"/>
  <c r="K42" i="24" s="1"/>
  <c r="G44" i="24"/>
  <c r="I44" i="24" s="1"/>
  <c r="K44" i="24" s="1"/>
  <c r="G46" i="24"/>
  <c r="I46" i="24" s="1"/>
  <c r="K46" i="24" s="1"/>
  <c r="G48" i="24"/>
  <c r="I48" i="24" s="1"/>
  <c r="K48" i="24" s="1"/>
  <c r="G51" i="24"/>
  <c r="I51" i="24" s="1"/>
  <c r="K51" i="24" s="1"/>
  <c r="G53" i="24"/>
  <c r="I53" i="24" s="1"/>
  <c r="K53" i="24" s="1"/>
  <c r="G41" i="24"/>
  <c r="I41" i="24" s="1"/>
  <c r="K41" i="24" s="1"/>
  <c r="G37" i="24"/>
  <c r="I37" i="24" s="1"/>
  <c r="K37" i="24" s="1"/>
  <c r="G40" i="24"/>
  <c r="G39" i="24"/>
  <c r="I39" i="24" s="1"/>
  <c r="K39" i="24" s="1"/>
  <c r="L56" i="24"/>
  <c r="G37" i="21"/>
  <c r="I37" i="21" s="1"/>
  <c r="G52" i="21"/>
  <c r="I52" i="21" s="1"/>
  <c r="K52" i="21" s="1"/>
  <c r="G41" i="21"/>
  <c r="I41" i="21" s="1"/>
  <c r="K41" i="21" s="1"/>
  <c r="G42" i="21"/>
  <c r="I42" i="21" s="1"/>
  <c r="K42" i="21" s="1"/>
  <c r="G53" i="21"/>
  <c r="I53" i="21" s="1"/>
  <c r="K53" i="21" s="1"/>
  <c r="G38" i="21"/>
  <c r="I38" i="21" s="1"/>
  <c r="K38" i="21" s="1"/>
  <c r="G39" i="21"/>
  <c r="I39" i="21" s="1"/>
  <c r="K39" i="21" s="1"/>
  <c r="G54" i="21"/>
  <c r="I54" i="21" s="1"/>
  <c r="K54" i="21" s="1"/>
  <c r="G43" i="21"/>
  <c r="I43" i="21" s="1"/>
  <c r="K43" i="21" s="1"/>
  <c r="G44" i="21"/>
  <c r="I44" i="21" s="1"/>
  <c r="K44" i="21" s="1"/>
  <c r="G45" i="21"/>
  <c r="I45" i="21" s="1"/>
  <c r="K45" i="21" s="1"/>
  <c r="G46" i="21"/>
  <c r="I46" i="21" s="1"/>
  <c r="K46" i="21" s="1"/>
  <c r="G47" i="21"/>
  <c r="I47" i="21" s="1"/>
  <c r="K47" i="21" s="1"/>
  <c r="G48" i="21"/>
  <c r="I48" i="21" s="1"/>
  <c r="K48" i="21" s="1"/>
  <c r="G49" i="21"/>
  <c r="I49" i="21" s="1"/>
  <c r="K49" i="21" s="1"/>
  <c r="G50" i="21"/>
  <c r="I50" i="21" s="1"/>
  <c r="K50" i="21" s="1"/>
  <c r="G51" i="21"/>
  <c r="I51" i="21" s="1"/>
  <c r="K51" i="21" s="1"/>
  <c r="G40" i="21"/>
  <c r="I40" i="21" s="1"/>
  <c r="K40" i="21" s="1"/>
  <c r="G38" i="20"/>
  <c r="I38" i="20" s="1"/>
  <c r="K38" i="20" s="1"/>
  <c r="G54" i="20"/>
  <c r="I54" i="20" s="1"/>
  <c r="K54" i="20" s="1"/>
  <c r="E34" i="20"/>
  <c r="D34" i="20"/>
  <c r="G37" i="20"/>
  <c r="I37" i="20" s="1"/>
  <c r="G52" i="20"/>
  <c r="I52" i="20" s="1"/>
  <c r="K52" i="20" s="1"/>
  <c r="G53" i="20"/>
  <c r="I53" i="20" s="1"/>
  <c r="K53" i="20" s="1"/>
  <c r="G41" i="20"/>
  <c r="I41" i="20" s="1"/>
  <c r="K41" i="20" s="1"/>
  <c r="C34" i="20"/>
  <c r="G42" i="20"/>
  <c r="I42" i="20" s="1"/>
  <c r="K42" i="20" s="1"/>
  <c r="G43" i="20"/>
  <c r="I43" i="20" s="1"/>
  <c r="K43" i="20" s="1"/>
  <c r="F34" i="20"/>
  <c r="G44" i="20"/>
  <c r="I44" i="20" s="1"/>
  <c r="K44" i="20" s="1"/>
  <c r="G45" i="20"/>
  <c r="I45" i="20" s="1"/>
  <c r="K45" i="20" s="1"/>
  <c r="G46" i="20"/>
  <c r="I46" i="20" s="1"/>
  <c r="K46" i="20" s="1"/>
  <c r="G47" i="20"/>
  <c r="I47" i="20" s="1"/>
  <c r="K47" i="20" s="1"/>
  <c r="B34" i="20"/>
  <c r="G48" i="20"/>
  <c r="I48" i="20" s="1"/>
  <c r="K48" i="20" s="1"/>
  <c r="G49" i="20"/>
  <c r="I49" i="20" s="1"/>
  <c r="K49" i="20" s="1"/>
  <c r="G50" i="20"/>
  <c r="I50" i="20" s="1"/>
  <c r="K50" i="20" s="1"/>
  <c r="G51" i="20"/>
  <c r="I51" i="20" s="1"/>
  <c r="K51" i="20" s="1"/>
  <c r="G40" i="20"/>
  <c r="I40" i="20" s="1"/>
  <c r="K40" i="20" s="1"/>
  <c r="G39" i="20"/>
  <c r="I39" i="20" s="1"/>
  <c r="K39" i="20" s="1"/>
  <c r="L56" i="20"/>
  <c r="G37" i="19"/>
  <c r="I37" i="19" s="1"/>
  <c r="G48" i="19"/>
  <c r="I48" i="19" s="1"/>
  <c r="K48" i="19" s="1"/>
  <c r="G45" i="19"/>
  <c r="I45" i="19" s="1"/>
  <c r="K45" i="19" s="1"/>
  <c r="G50" i="19"/>
  <c r="I50" i="19" s="1"/>
  <c r="K50" i="19" s="1"/>
  <c r="G52" i="19"/>
  <c r="I52" i="19" s="1"/>
  <c r="K52" i="19" s="1"/>
  <c r="G38" i="19"/>
  <c r="I38" i="19" s="1"/>
  <c r="K38" i="19" s="1"/>
  <c r="G39" i="19"/>
  <c r="I39" i="19" s="1"/>
  <c r="K39" i="19" s="1"/>
  <c r="G54" i="19"/>
  <c r="I54" i="19" s="1"/>
  <c r="K54" i="19" s="1"/>
  <c r="G41" i="19"/>
  <c r="I41" i="19" s="1"/>
  <c r="K41" i="19" s="1"/>
  <c r="G40" i="19"/>
  <c r="I40" i="19" s="1"/>
  <c r="K40" i="19" s="1"/>
  <c r="G42" i="19"/>
  <c r="I42" i="19" s="1"/>
  <c r="K42" i="19" s="1"/>
  <c r="G44" i="19"/>
  <c r="I44" i="19" s="1"/>
  <c r="K44" i="19" s="1"/>
  <c r="G46" i="19"/>
  <c r="I46" i="19" s="1"/>
  <c r="K46" i="19" s="1"/>
  <c r="G47" i="19"/>
  <c r="I47" i="19" s="1"/>
  <c r="K47" i="19" s="1"/>
  <c r="G49" i="19"/>
  <c r="I49" i="19" s="1"/>
  <c r="K49" i="19" s="1"/>
  <c r="G51" i="19"/>
  <c r="I51" i="19" s="1"/>
  <c r="K51" i="19" s="1"/>
  <c r="G43" i="19"/>
  <c r="I43" i="19" s="1"/>
  <c r="K43" i="19" s="1"/>
  <c r="G53" i="19"/>
  <c r="I53" i="19" s="1"/>
  <c r="K53" i="19" s="1"/>
  <c r="L56" i="19"/>
  <c r="G37" i="18"/>
  <c r="I37" i="18" s="1"/>
  <c r="G52" i="18"/>
  <c r="I52" i="18" s="1"/>
  <c r="K52" i="18" s="1"/>
  <c r="G53" i="18"/>
  <c r="I53" i="18" s="1"/>
  <c r="K53" i="18" s="1"/>
  <c r="G38" i="18"/>
  <c r="I38" i="18" s="1"/>
  <c r="K38" i="18" s="1"/>
  <c r="G54" i="18"/>
  <c r="I54" i="18" s="1"/>
  <c r="K54" i="18" s="1"/>
  <c r="G39" i="18"/>
  <c r="I39" i="18" s="1"/>
  <c r="K39" i="18" s="1"/>
  <c r="G40" i="18"/>
  <c r="I40" i="18" s="1"/>
  <c r="K40" i="18" s="1"/>
  <c r="G41" i="18"/>
  <c r="I41" i="18" s="1"/>
  <c r="K41" i="18" s="1"/>
  <c r="G42" i="18"/>
  <c r="I42" i="18" s="1"/>
  <c r="K42" i="18" s="1"/>
  <c r="G43" i="18"/>
  <c r="I43" i="18" s="1"/>
  <c r="K43" i="18" s="1"/>
  <c r="G44" i="18"/>
  <c r="I44" i="18" s="1"/>
  <c r="K44" i="18" s="1"/>
  <c r="G45" i="18"/>
  <c r="I45" i="18" s="1"/>
  <c r="K45" i="18" s="1"/>
  <c r="G46" i="18"/>
  <c r="I46" i="18" s="1"/>
  <c r="K46" i="18" s="1"/>
  <c r="G47" i="18"/>
  <c r="I47" i="18" s="1"/>
  <c r="K47" i="18" s="1"/>
  <c r="G48" i="18"/>
  <c r="I48" i="18" s="1"/>
  <c r="K48" i="18" s="1"/>
  <c r="G49" i="18"/>
  <c r="I49" i="18" s="1"/>
  <c r="K49" i="18" s="1"/>
  <c r="G50" i="18"/>
  <c r="I50" i="18" s="1"/>
  <c r="K50" i="18" s="1"/>
  <c r="G51" i="18"/>
  <c r="I51" i="18" s="1"/>
  <c r="K51" i="18" s="1"/>
  <c r="L56" i="18"/>
  <c r="G41" i="17"/>
  <c r="I41" i="17" s="1"/>
  <c r="K41" i="17" s="1"/>
  <c r="G48" i="17"/>
  <c r="I48" i="17" s="1"/>
  <c r="K48" i="17" s="1"/>
  <c r="G53" i="17"/>
  <c r="I53" i="17" s="1"/>
  <c r="K53" i="17" s="1"/>
  <c r="G43" i="17"/>
  <c r="I43" i="17" s="1"/>
  <c r="K43" i="17" s="1"/>
  <c r="G38" i="17"/>
  <c r="I38" i="17" s="1"/>
  <c r="K38" i="17" s="1"/>
  <c r="G45" i="17"/>
  <c r="I45" i="17" s="1"/>
  <c r="K45" i="17" s="1"/>
  <c r="G50" i="17"/>
  <c r="I50" i="17" s="1"/>
  <c r="K50" i="17" s="1"/>
  <c r="G40" i="17"/>
  <c r="I40" i="17" s="1"/>
  <c r="K40" i="17" s="1"/>
  <c r="G52" i="17"/>
  <c r="I52" i="17" s="1"/>
  <c r="K52" i="17" s="1"/>
  <c r="G42" i="17"/>
  <c r="I42" i="17" s="1"/>
  <c r="K42" i="17" s="1"/>
  <c r="G47" i="17"/>
  <c r="I47" i="17" s="1"/>
  <c r="K47" i="17" s="1"/>
  <c r="G54" i="17"/>
  <c r="I54" i="17" s="1"/>
  <c r="K54" i="17" s="1"/>
  <c r="G44" i="17"/>
  <c r="I44" i="17" s="1"/>
  <c r="K44" i="17" s="1"/>
  <c r="G37" i="17"/>
  <c r="I37" i="17" s="1"/>
  <c r="G46" i="17"/>
  <c r="I46" i="17" s="1"/>
  <c r="K46" i="17" s="1"/>
  <c r="G49" i="17"/>
  <c r="I49" i="17" s="1"/>
  <c r="K49" i="17" s="1"/>
  <c r="G39" i="17"/>
  <c r="I39" i="17" s="1"/>
  <c r="K39" i="17" s="1"/>
  <c r="G51" i="17"/>
  <c r="I51" i="17" s="1"/>
  <c r="K51" i="17" s="1"/>
  <c r="G37" i="15"/>
  <c r="I37" i="15" s="1"/>
  <c r="G52" i="15"/>
  <c r="I52" i="15" s="1"/>
  <c r="K52" i="15" s="1"/>
  <c r="G53" i="15"/>
  <c r="I53" i="15" s="1"/>
  <c r="K53" i="15" s="1"/>
  <c r="G54" i="15"/>
  <c r="I54" i="15" s="1"/>
  <c r="K54" i="15" s="1"/>
  <c r="G38" i="15"/>
  <c r="I38" i="15" s="1"/>
  <c r="K38" i="15" s="1"/>
  <c r="G39" i="15"/>
  <c r="I39" i="15" s="1"/>
  <c r="K39" i="15" s="1"/>
  <c r="G40" i="15"/>
  <c r="I40" i="15" s="1"/>
  <c r="K40" i="15" s="1"/>
  <c r="G41" i="15"/>
  <c r="I41" i="15" s="1"/>
  <c r="K41" i="15" s="1"/>
  <c r="G42" i="15"/>
  <c r="I42" i="15" s="1"/>
  <c r="K42" i="15" s="1"/>
  <c r="G43" i="15"/>
  <c r="I43" i="15" s="1"/>
  <c r="K43" i="15" s="1"/>
  <c r="G44" i="15"/>
  <c r="I44" i="15" s="1"/>
  <c r="K44" i="15" s="1"/>
  <c r="G45" i="15"/>
  <c r="I45" i="15" s="1"/>
  <c r="K45" i="15" s="1"/>
  <c r="G46" i="15"/>
  <c r="I46" i="15" s="1"/>
  <c r="K46" i="15" s="1"/>
  <c r="G47" i="15"/>
  <c r="I47" i="15" s="1"/>
  <c r="K47" i="15" s="1"/>
  <c r="G48" i="15"/>
  <c r="I48" i="15" s="1"/>
  <c r="K48" i="15" s="1"/>
  <c r="G49" i="15"/>
  <c r="I49" i="15" s="1"/>
  <c r="K49" i="15" s="1"/>
  <c r="G50" i="15"/>
  <c r="I50" i="15" s="1"/>
  <c r="K50" i="15" s="1"/>
  <c r="G51" i="15"/>
  <c r="I51" i="15" s="1"/>
  <c r="K51" i="15" s="1"/>
  <c r="L56" i="15"/>
  <c r="G38" i="14"/>
  <c r="I38" i="14" s="1"/>
  <c r="K38" i="14" s="1"/>
  <c r="G40" i="14"/>
  <c r="I40" i="14" s="1"/>
  <c r="K40" i="14" s="1"/>
  <c r="G42" i="14"/>
  <c r="I42" i="14" s="1"/>
  <c r="K42" i="14" s="1"/>
  <c r="G44" i="14"/>
  <c r="I44" i="14" s="1"/>
  <c r="K44" i="14" s="1"/>
  <c r="G51" i="14"/>
  <c r="I51" i="14" s="1"/>
  <c r="K51" i="14" s="1"/>
  <c r="G53" i="14"/>
  <c r="I53" i="14" s="1"/>
  <c r="K53" i="14" s="1"/>
  <c r="G46" i="14"/>
  <c r="I46" i="14" s="1"/>
  <c r="K46" i="14" s="1"/>
  <c r="G48" i="14"/>
  <c r="I48" i="14" s="1"/>
  <c r="K48" i="14" s="1"/>
  <c r="G50" i="14"/>
  <c r="I50" i="14" s="1"/>
  <c r="K50" i="14" s="1"/>
  <c r="G52" i="14"/>
  <c r="I52" i="14" s="1"/>
  <c r="K52" i="14" s="1"/>
  <c r="G37" i="14"/>
  <c r="I37" i="14" s="1"/>
  <c r="G39" i="14"/>
  <c r="I39" i="14" s="1"/>
  <c r="K39" i="14" s="1"/>
  <c r="G41" i="14"/>
  <c r="I41" i="14" s="1"/>
  <c r="K41" i="14" s="1"/>
  <c r="G43" i="14"/>
  <c r="I43" i="14" s="1"/>
  <c r="K43" i="14" s="1"/>
  <c r="G45" i="14"/>
  <c r="I45" i="14" s="1"/>
  <c r="K45" i="14" s="1"/>
  <c r="G47" i="14"/>
  <c r="I47" i="14" s="1"/>
  <c r="K47" i="14" s="1"/>
  <c r="G49" i="14"/>
  <c r="I49" i="14" s="1"/>
  <c r="K49" i="14" s="1"/>
  <c r="L56" i="14"/>
  <c r="I54" i="14"/>
  <c r="K54" i="14" s="1"/>
  <c r="G40" i="11"/>
  <c r="I40" i="11" s="1"/>
  <c r="K40" i="11" s="1"/>
  <c r="G42" i="11"/>
  <c r="I42" i="11" s="1"/>
  <c r="K42" i="11" s="1"/>
  <c r="G41" i="11"/>
  <c r="I41" i="11" s="1"/>
  <c r="K41" i="11" s="1"/>
  <c r="G37" i="11"/>
  <c r="I37" i="11" s="1"/>
  <c r="K37" i="11" s="1"/>
  <c r="G53" i="11"/>
  <c r="I53" i="11" s="1"/>
  <c r="K53" i="11" s="1"/>
  <c r="G52" i="11"/>
  <c r="I52" i="11" s="1"/>
  <c r="K52" i="11" s="1"/>
  <c r="G38" i="11"/>
  <c r="I38" i="11" s="1"/>
  <c r="K38" i="11" s="1"/>
  <c r="G39" i="11"/>
  <c r="I39" i="11" s="1"/>
  <c r="K39" i="11" s="1"/>
  <c r="G54" i="11"/>
  <c r="I54" i="11" s="1"/>
  <c r="K54" i="11" s="1"/>
  <c r="G43" i="11"/>
  <c r="I43" i="11" s="1"/>
  <c r="K43" i="11" s="1"/>
  <c r="G44" i="11"/>
  <c r="I44" i="11" s="1"/>
  <c r="K44" i="11" s="1"/>
  <c r="G45" i="11"/>
  <c r="I45" i="11" s="1"/>
  <c r="K45" i="11" s="1"/>
  <c r="G46" i="11"/>
  <c r="I46" i="11" s="1"/>
  <c r="K46" i="11" s="1"/>
  <c r="G47" i="11"/>
  <c r="I47" i="11" s="1"/>
  <c r="K47" i="11" s="1"/>
  <c r="G48" i="11"/>
  <c r="I48" i="11" s="1"/>
  <c r="K48" i="11" s="1"/>
  <c r="G49" i="11"/>
  <c r="I49" i="11" s="1"/>
  <c r="K49" i="11" s="1"/>
  <c r="G50" i="11"/>
  <c r="I50" i="11" s="1"/>
  <c r="K50" i="11" s="1"/>
  <c r="G51" i="11"/>
  <c r="I51" i="11" s="1"/>
  <c r="K51" i="11" s="1"/>
  <c r="L56" i="11"/>
  <c r="G36" i="10"/>
  <c r="I36" i="10" s="1"/>
  <c r="G53" i="10"/>
  <c r="I53" i="10" s="1"/>
  <c r="K53" i="10" s="1"/>
  <c r="G37" i="10"/>
  <c r="I37" i="10" s="1"/>
  <c r="K37" i="10" s="1"/>
  <c r="G52" i="10"/>
  <c r="I52" i="10" s="1"/>
  <c r="K52" i="10" s="1"/>
  <c r="G38" i="10"/>
  <c r="I38" i="10" s="1"/>
  <c r="K38" i="10" s="1"/>
  <c r="G54" i="10"/>
  <c r="I54" i="10" s="1"/>
  <c r="K54" i="10" s="1"/>
  <c r="G39" i="10"/>
  <c r="I39" i="10" s="1"/>
  <c r="K39" i="10" s="1"/>
  <c r="G40" i="10"/>
  <c r="I40" i="10" s="1"/>
  <c r="K40" i="10" s="1"/>
  <c r="G41" i="10"/>
  <c r="I41" i="10" s="1"/>
  <c r="K41" i="10" s="1"/>
  <c r="G42" i="10"/>
  <c r="I42" i="10" s="1"/>
  <c r="K42" i="10" s="1"/>
  <c r="G43" i="10"/>
  <c r="I43" i="10" s="1"/>
  <c r="K43" i="10" s="1"/>
  <c r="G44" i="10"/>
  <c r="I44" i="10" s="1"/>
  <c r="K44" i="10" s="1"/>
  <c r="G45" i="10"/>
  <c r="I45" i="10" s="1"/>
  <c r="K45" i="10" s="1"/>
  <c r="G46" i="10"/>
  <c r="I46" i="10" s="1"/>
  <c r="K46" i="10" s="1"/>
  <c r="G47" i="10"/>
  <c r="I47" i="10" s="1"/>
  <c r="K47" i="10" s="1"/>
  <c r="G48" i="10"/>
  <c r="I48" i="10" s="1"/>
  <c r="K48" i="10" s="1"/>
  <c r="G49" i="10"/>
  <c r="I49" i="10" s="1"/>
  <c r="K49" i="10" s="1"/>
  <c r="G50" i="10"/>
  <c r="I50" i="10" s="1"/>
  <c r="K50" i="10" s="1"/>
  <c r="G51" i="10"/>
  <c r="I51" i="10" s="1"/>
  <c r="K51" i="10" s="1"/>
  <c r="L56" i="10"/>
  <c r="G37" i="9"/>
  <c r="I37" i="9" s="1"/>
  <c r="K37" i="9" s="1"/>
  <c r="G42" i="9"/>
  <c r="I42" i="9" s="1"/>
  <c r="K42" i="9" s="1"/>
  <c r="G50" i="9"/>
  <c r="I50" i="9" s="1"/>
  <c r="K50" i="9" s="1"/>
  <c r="G36" i="9"/>
  <c r="G38" i="9"/>
  <c r="I38" i="9" s="1"/>
  <c r="K38" i="9" s="1"/>
  <c r="G41" i="9"/>
  <c r="I41" i="9" s="1"/>
  <c r="K41" i="9" s="1"/>
  <c r="G44" i="9"/>
  <c r="I44" i="9" s="1"/>
  <c r="K44" i="9" s="1"/>
  <c r="G46" i="9"/>
  <c r="I46" i="9" s="1"/>
  <c r="K46" i="9" s="1"/>
  <c r="G49" i="9"/>
  <c r="I49" i="9" s="1"/>
  <c r="K49" i="9" s="1"/>
  <c r="G52" i="9"/>
  <c r="I52" i="9" s="1"/>
  <c r="K52" i="9" s="1"/>
  <c r="G54" i="9"/>
  <c r="I54" i="9" s="1"/>
  <c r="K54" i="9" s="1"/>
  <c r="G43" i="9"/>
  <c r="I43" i="9" s="1"/>
  <c r="K43" i="9" s="1"/>
  <c r="G51" i="9"/>
  <c r="I51" i="9" s="1"/>
  <c r="K51" i="9" s="1"/>
  <c r="G40" i="9"/>
  <c r="I40" i="9" s="1"/>
  <c r="K40" i="9" s="1"/>
  <c r="G48" i="9"/>
  <c r="I48" i="9" s="1"/>
  <c r="K48" i="9" s="1"/>
  <c r="G45" i="9"/>
  <c r="I45" i="9" s="1"/>
  <c r="K45" i="9" s="1"/>
  <c r="G53" i="9"/>
  <c r="I53" i="9" s="1"/>
  <c r="K53" i="9" s="1"/>
  <c r="G39" i="9"/>
  <c r="I39" i="9" s="1"/>
  <c r="K39" i="9" s="1"/>
  <c r="G47" i="9"/>
  <c r="I47" i="9" s="1"/>
  <c r="K47" i="9" s="1"/>
  <c r="H34" i="28" l="1"/>
  <c r="K56" i="28"/>
  <c r="I56" i="28"/>
  <c r="H34" i="27"/>
  <c r="K56" i="27"/>
  <c r="I56" i="27"/>
  <c r="H34" i="26"/>
  <c r="I56" i="26"/>
  <c r="K36" i="26"/>
  <c r="K56" i="26" s="1"/>
  <c r="G34" i="25"/>
  <c r="G56" i="25"/>
  <c r="C61" i="25"/>
  <c r="H34" i="25"/>
  <c r="K37" i="25"/>
  <c r="K56" i="25" s="1"/>
  <c r="I56" i="25"/>
  <c r="H34" i="24"/>
  <c r="O34" i="24" s="1"/>
  <c r="I40" i="24"/>
  <c r="K40" i="24" s="1"/>
  <c r="K36" i="24"/>
  <c r="H34" i="21"/>
  <c r="K37" i="21"/>
  <c r="K56" i="21" s="1"/>
  <c r="I56" i="21"/>
  <c r="H34" i="20"/>
  <c r="K37" i="20"/>
  <c r="K56" i="20" s="1"/>
  <c r="I56" i="20"/>
  <c r="H34" i="19"/>
  <c r="K37" i="19"/>
  <c r="K56" i="19" s="1"/>
  <c r="I56" i="19"/>
  <c r="H34" i="18"/>
  <c r="K37" i="18"/>
  <c r="K56" i="18" s="1"/>
  <c r="I56" i="18"/>
  <c r="H34" i="17"/>
  <c r="K37" i="17"/>
  <c r="K56" i="17" s="1"/>
  <c r="I56" i="17"/>
  <c r="H34" i="15"/>
  <c r="K37" i="15"/>
  <c r="K56" i="15" s="1"/>
  <c r="I56" i="15"/>
  <c r="H34" i="14"/>
  <c r="K37" i="14"/>
  <c r="K56" i="14" s="1"/>
  <c r="I56" i="14"/>
  <c r="H34" i="11"/>
  <c r="I56" i="11"/>
  <c r="K56" i="11"/>
  <c r="H34" i="10"/>
  <c r="I36" i="9"/>
  <c r="K36" i="9" s="1"/>
  <c r="K56" i="9" s="1"/>
  <c r="H34" i="9"/>
  <c r="I56" i="10"/>
  <c r="K36" i="10"/>
  <c r="K56" i="10" s="1"/>
  <c r="I56" i="24" l="1"/>
  <c r="O56" i="24" s="1"/>
  <c r="K56" i="24"/>
  <c r="I56" i="9"/>
</calcChain>
</file>

<file path=xl/sharedStrings.xml><?xml version="1.0" encoding="utf-8"?>
<sst xmlns="http://schemas.openxmlformats.org/spreadsheetml/2006/main" count="2181" uniqueCount="350">
  <si>
    <t>alap</t>
  </si>
  <si>
    <t>hőmérséklet</t>
  </si>
  <si>
    <t>napelemcella</t>
  </si>
  <si>
    <t>izzó</t>
  </si>
  <si>
    <t>távolság</t>
  </si>
  <si>
    <t>beesési szög</t>
  </si>
  <si>
    <t>koszolódás</t>
  </si>
  <si>
    <t>napelemre jutó fény</t>
  </si>
  <si>
    <t>lejtés</t>
  </si>
  <si>
    <t>árnyék</t>
  </si>
  <si>
    <t>156 mm *156 mm területű, tokozás nélküli, polikristályos</t>
  </si>
  <si>
    <t>40 wattos</t>
  </si>
  <si>
    <t>24 cm, az izzó aljától mérve</t>
  </si>
  <si>
    <t>vízszintes</t>
  </si>
  <si>
    <t>90°</t>
  </si>
  <si>
    <t>28,7°C</t>
  </si>
  <si>
    <t>nincs</t>
  </si>
  <si>
    <t>melegített</t>
  </si>
  <si>
    <t>szórólencse 1</t>
  </si>
  <si>
    <t>szórólencse2</t>
  </si>
  <si>
    <t>bárányfelhő</t>
  </si>
  <si>
    <t>gomolyfelhő</t>
  </si>
  <si>
    <t xml:space="preserve">kis csepp </t>
  </si>
  <si>
    <t>nagy csepp</t>
  </si>
  <si>
    <t>homok</t>
  </si>
  <si>
    <t>liszt</t>
  </si>
  <si>
    <t>45°</t>
  </si>
  <si>
    <t>60°</t>
  </si>
  <si>
    <t>30°</t>
  </si>
  <si>
    <t>40,1°C és a mérés során 33,3°C-ra hűlt vissza</t>
  </si>
  <si>
    <t>gomolyfelhőt szimbolizázó vastagabb vattapamacsok</t>
  </si>
  <si>
    <t>bárányfelhőt szimbolizázó vékony vattapamacsok</t>
  </si>
  <si>
    <t>apró vízcseppek, sűrűn a napelem felületén</t>
  </si>
  <si>
    <t>nagy vízcseppek, ritkán a napelem felületén</t>
  </si>
  <si>
    <t>vékony réteg homok</t>
  </si>
  <si>
    <t>vékony réteg liszt</t>
  </si>
  <si>
    <t>adott</t>
  </si>
  <si>
    <t>kevesebb</t>
  </si>
  <si>
    <t>kis csepp</t>
  </si>
  <si>
    <t>fátyolfelhő</t>
  </si>
  <si>
    <t>réteg1</t>
  </si>
  <si>
    <t>réteg2</t>
  </si>
  <si>
    <t>réteg3</t>
  </si>
  <si>
    <t>réteg5</t>
  </si>
  <si>
    <t>réteg10</t>
  </si>
  <si>
    <t>réteg15</t>
  </si>
  <si>
    <t>réteg25</t>
  </si>
  <si>
    <t>réteg40</t>
  </si>
  <si>
    <t>réteg50</t>
  </si>
  <si>
    <t>víz</t>
  </si>
  <si>
    <t>felhő</t>
  </si>
  <si>
    <t>rétegvastagság</t>
  </si>
  <si>
    <t>szennyeződés</t>
  </si>
  <si>
    <t>kis cseppek, sűrűbben</t>
  </si>
  <si>
    <t>nagy cseppek, ritkábban</t>
  </si>
  <si>
    <t>vékonyabb vattaréteg</t>
  </si>
  <si>
    <t>vastagabb vattaréteg</t>
  </si>
  <si>
    <t>teljesítmény</t>
  </si>
  <si>
    <t>teljesítmény2 [W]</t>
  </si>
  <si>
    <t>mértékegység</t>
  </si>
  <si>
    <t>sorszám</t>
  </si>
  <si>
    <t>0.01W</t>
  </si>
  <si>
    <t>W</t>
  </si>
  <si>
    <t>irány</t>
  </si>
  <si>
    <t>Azonosító:</t>
  </si>
  <si>
    <t>Objektumok:</t>
  </si>
  <si>
    <t>Attribútumok:</t>
  </si>
  <si>
    <t>Lépcsôk:</t>
  </si>
  <si>
    <t>Eltolás:</t>
  </si>
  <si>
    <t>Leírás:</t>
  </si>
  <si>
    <t>COCO STD: 4341899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</si>
  <si>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</si>
  <si>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</si>
  <si>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</si>
  <si>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</si>
  <si>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</si>
  <si>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</si>
  <si>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</si>
  <si>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</si>
  <si>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</si>
  <si>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</si>
  <si>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</si>
  <si>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</si>
  <si>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</si>
  <si>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</si>
  <si>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</si>
  <si>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</si>
  <si>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</si>
  <si>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</si>
  <si>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</si>
  <si>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</si>
  <si>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</si>
  <si>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</si>
  <si>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</si>
  <si>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</si>
  <si>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</si>
  <si>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</si>
  <si>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Lépcsôk(1)</t>
  </si>
  <si>
    <t>S1</t>
  </si>
  <si>
    <t>(0+0)/(2)=0</t>
  </si>
  <si>
    <t>(735.9+1672.6)/(2)=1204.25</t>
  </si>
  <si>
    <t>(5654.9+9304.2)/(2)=7479.55</t>
  </si>
  <si>
    <t>S2</t>
  </si>
  <si>
    <t>(735.9+0)/(2)=367.95</t>
  </si>
  <si>
    <t>(5654.9+8333)/(2)=6993.95</t>
  </si>
  <si>
    <t>S3</t>
  </si>
  <si>
    <t>(5654.9+6660.4)/(2)=6157.65</t>
  </si>
  <si>
    <t>S4</t>
  </si>
  <si>
    <t>(5654.9+5755.9)/(2)=5705.4</t>
  </si>
  <si>
    <t>S5</t>
  </si>
  <si>
    <t>(5187.6+4250.8)/(2)=4719.2</t>
  </si>
  <si>
    <t>S6</t>
  </si>
  <si>
    <t>(3045.5+2108.8)/(2)=2577.15</t>
  </si>
  <si>
    <t>S7</t>
  </si>
  <si>
    <t>(1974.5+1037.7)/(2)=1506.1</t>
  </si>
  <si>
    <t>S8</t>
  </si>
  <si>
    <t>(936.8+0)/(2)=468.4</t>
  </si>
  <si>
    <t>S9</t>
  </si>
  <si>
    <t>(234.2+0)/(2)=117.1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</si>
  <si>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</si>
  <si>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</si>
  <si>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</si>
  <si>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</si>
  <si>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</si>
  <si>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</si>
  <si>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</si>
  <si>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</si>
  <si>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</si>
  <si>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</si>
  <si>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</si>
  <si>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</si>
  <si>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</si>
  <si>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</si>
  <si>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</si>
  <si>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</si>
  <si>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</si>
  <si>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</si>
  <si>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</si>
  <si>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</si>
  <si>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</si>
  <si>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</si>
  <si>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</si>
  <si>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</si>
  <si>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</si>
  <si>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</si>
  <si>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</si>
  <si>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COCO Y0: 4615457</t>
  </si>
  <si>
    <t>(19.4+19.4)/(2)=19.4</t>
  </si>
  <si>
    <t>(670.3+1607.8)/(2)=1139.05</t>
  </si>
  <si>
    <t>(5598.2+9346.1)/(2)=7472.15</t>
  </si>
  <si>
    <t>(18.3+18.3)/(2)=18.3</t>
  </si>
  <si>
    <t>(669.2+18.3)/(2)=343.75</t>
  </si>
  <si>
    <t>(5597.1+8370.9)/(2)=6984</t>
  </si>
  <si>
    <t>(17.2+17.2)/(2)=17.25</t>
  </si>
  <si>
    <t>(668.1+17.2)/(2)=342.7</t>
  </si>
  <si>
    <t>(5596+6693.1)/(2)=6144.55</t>
  </si>
  <si>
    <t>(16.2+16.2)/(2)=16.15</t>
  </si>
  <si>
    <t>(5595+5785.7)/(2)=5690.35</t>
  </si>
  <si>
    <t>(15.1+15.1)/(2)=15.1</t>
  </si>
  <si>
    <t>(5213.5+4276)/(2)=4744.75</t>
  </si>
  <si>
    <t>(14+14)/(2)=14</t>
  </si>
  <si>
    <t>(3064.7+2127.2)/(2)=2595.95</t>
  </si>
  <si>
    <t>(12.9+12.9)/(2)=12.95</t>
  </si>
  <si>
    <t>(1990.4+1052.8)/(2)=1521.6</t>
  </si>
  <si>
    <t>(11.9+11.9)/(2)=11.85</t>
  </si>
  <si>
    <t>(949.4+11.9)/(2)=480.6</t>
  </si>
  <si>
    <t>(10.8+10.8)/(2)=10.8</t>
  </si>
  <si>
    <t>(244.6+10.8)/(2)=127.7</t>
  </si>
  <si>
    <t>(9.7+9.7)/(2)=9.7</t>
  </si>
  <si>
    <t>(8.6+8.6)/(2)=8.6</t>
  </si>
  <si>
    <t>(7.5+7.5)/(2)=7.55</t>
  </si>
  <si>
    <t>(6.5+6.5)/(2)=6.45</t>
  </si>
  <si>
    <t>(5.4+5.4)/(2)=5.4</t>
  </si>
  <si>
    <t>(4.3+4.3)/(2)=4.3</t>
  </si>
  <si>
    <t>(3.2+3.2)/(2)=3.25</t>
  </si>
  <si>
    <t>(2.2+2.2)/(2)=2.15</t>
  </si>
  <si>
    <t>(1.1+1.1)/(2)=1.1</t>
  </si>
  <si>
    <t>COCO:Y0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</si>
  <si>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</si>
  <si>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Teszt</t>
  </si>
  <si>
    <t>COCO MCM: Teszt</t>
  </si>
  <si>
    <t>(662.5+1505.8)/(2)=1084.1</t>
  </si>
  <si>
    <t>(5090.8+8165.2)/(2)=6628.05</t>
  </si>
  <si>
    <t>(4128.6+210.8)/(2)=2169.7</t>
  </si>
  <si>
    <t>(1958.4+0)/(2)=979.2</t>
  </si>
  <si>
    <t>(2530.9+0)/(2)=1265.45</t>
  </si>
  <si>
    <t>(8345.1+7501.8)/(2)=7923.45</t>
  </si>
  <si>
    <t>(2681.8+0)/(2)=1340.9</t>
  </si>
  <si>
    <t>(3917.7+0)/(2)=1958.85</t>
  </si>
  <si>
    <t>(1988.4+0)/(2)=994.2</t>
  </si>
  <si>
    <t>(2290.1+0)/(2)=1145.05</t>
  </si>
  <si>
    <t>(6839.3+5996)/(2)=6417.7</t>
  </si>
  <si>
    <t>(2621.8+0)/(2)=1310.9</t>
  </si>
  <si>
    <t>(6025+5181.7)/(2)=5603.4</t>
  </si>
  <si>
    <t>(4670.1+3826.8)/(2)=4248.5</t>
  </si>
  <si>
    <t>(2741.7+1898.4)/(2)=2320.1</t>
  </si>
  <si>
    <t>(1777.5+934.2)/(2)=1355.9</t>
  </si>
  <si>
    <t>(843.3+0)/(2)=421.65</t>
  </si>
  <si>
    <t>(210.8+0)/(2)=105.4</t>
  </si>
  <si>
    <t>COCO:MCM</t>
  </si>
  <si>
    <t>S10 összeg:</t>
  </si>
  <si>
    <t>Maximális memória használat: 1.36 Mb</t>
  </si>
  <si>
    <t>A futtatás idôtartama: 0.03 mp (0 p)</t>
  </si>
  <si>
    <t>S18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</si>
  <si>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</si>
  <si>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t>&lt;--túl kevés</t>
  </si>
  <si>
    <t>&lt;--miért nem aktív minden egyes S1 szint?</t>
  </si>
  <si>
    <t>L1-L2</t>
  </si>
  <si>
    <t>L9-L10</t>
  </si>
  <si>
    <t>…</t>
  </si>
  <si>
    <t>vissza</t>
  </si>
  <si>
    <t>becslés</t>
  </si>
  <si>
    <t>tény</t>
  </si>
  <si>
    <t>eltérés</t>
  </si>
  <si>
    <t>abs(eltérés)</t>
  </si>
  <si>
    <t>abs(delta)</t>
  </si>
  <si>
    <t>(4117+210.2)/(2)=2163.65</t>
  </si>
  <si>
    <t>(660.6+1501.6)/(2)=1081.1</t>
  </si>
  <si>
    <t>(5076.6+8142.4)/(2)=6609.5</t>
  </si>
  <si>
    <t>(1952.9+0)/(2)=976.45</t>
  </si>
  <si>
    <t>(2523.8+0)/(2)=1261.9</t>
  </si>
  <si>
    <t>(8321.8+7480.8)/(2)=7901.3</t>
  </si>
  <si>
    <t>(2674.3+0)/(2)=1337.15</t>
  </si>
  <si>
    <t>(1982.8+0)/(2)=991.4</t>
  </si>
  <si>
    <t>(2283.7+0)/(2)=1141.85</t>
  </si>
  <si>
    <t>(6820.2+5979.3)/(2)=6399.75</t>
  </si>
  <si>
    <t>(2614.5+0)/(2)=1307.25</t>
  </si>
  <si>
    <t>(6008.2+5167.2)/(2)=5587.75</t>
  </si>
  <si>
    <t>(4657.1+3816.1)/(2)=4236.6</t>
  </si>
  <si>
    <t>(2734.1+1893.1)/(2)=2313.6</t>
  </si>
  <si>
    <t>(1772.6+931.6)/(2)=1352.1</t>
  </si>
  <si>
    <t>(841+0)/(2)=420.5</t>
  </si>
  <si>
    <t>(210.2+0)/(2)=105.1</t>
  </si>
  <si>
    <t>COCO STD: 4988268</t>
  </si>
  <si>
    <t>(4480.1+228.8)/(2)=2354.45</t>
  </si>
  <si>
    <t>(718.9+1634)/(2)=1176.45</t>
  </si>
  <si>
    <t>(5524.3+8860.5)/(2)=7192.4</t>
  </si>
  <si>
    <t>(718.9+0)/(2)=359.45</t>
  </si>
  <si>
    <t>(5524.3+8140.6)/(2)=6832.45</t>
  </si>
  <si>
    <t>(5524.3+6506.6)/(2)=6015.45</t>
  </si>
  <si>
    <t>(5524.3+5622.9)/(2)=5573.6</t>
  </si>
  <si>
    <t>(5067.8+4152.7)/(2)=4610.25</t>
  </si>
  <si>
    <t>(2975.2+2060.1)/(2)=2517.65</t>
  </si>
  <si>
    <t>(1928.9+1013.8)/(2)=1471.35</t>
  </si>
  <si>
    <t>(915.1+0)/(2)=457.55</t>
  </si>
  <si>
    <t>(228.8+0)/(2)=114.4</t>
  </si>
  <si>
    <r>
      <t>A futtatás idôtartama: </t>
    </r>
    <r>
      <rPr>
        <b/>
        <sz val="7"/>
        <color rgb="FF333333"/>
        <rFont val="Verdana"/>
        <family val="2"/>
        <charset val="238"/>
      </rPr>
      <t>0.24 mp (0 p)</t>
    </r>
  </si>
  <si>
    <t>szórás</t>
  </si>
  <si>
    <t>hatásmérték</t>
  </si>
  <si>
    <t>opciók száma</t>
  </si>
  <si>
    <t>A futtatás idôtartama: 0.23 mp (0 p)</t>
  </si>
  <si>
    <t>&lt;--3b-hez mérten NEM hat?!</t>
  </si>
  <si>
    <t>munkalap</t>
  </si>
  <si>
    <t>kezelés</t>
  </si>
  <si>
    <t>jegyzőkönyv</t>
  </si>
  <si>
    <t>munkanapló - nem került feldolgozásra</t>
  </si>
  <si>
    <t>OAM szöveges</t>
  </si>
  <si>
    <t>OAM szöveges tartalommal - közvetlenül nem került feldolgozásra</t>
  </si>
  <si>
    <t>OAM rangsorok</t>
  </si>
  <si>
    <t>1. = legjobb teljesítmény felhajtó hatás, 2-3-4-5-6-7-8-9-10. egyre csökkenő felhajtó hatás</t>
  </si>
  <si>
    <t>19 objektum esetén rangsorolási anomáliák (tiszta vs. kis csepp, nagy csepp, ill. beesési szög&lt;--mérési hiba)</t>
  </si>
  <si>
    <t>alapmérést nem érti a rendszer</t>
  </si>
  <si>
    <t>miért nulla?</t>
  </si>
  <si>
    <t>solver</t>
  </si>
  <si>
    <t>Excel-Solver-alapú modellezés additív módon</t>
  </si>
  <si>
    <t>az alapmérést nem érti meg a lépcsős függvény és 5-ből 2 változó kiesik, ami irracionális</t>
  </si>
  <si>
    <t>solver (2)</t>
  </si>
  <si>
    <t>az alapmérés hibája nullaként kerül kikényszerítésre</t>
  </si>
  <si>
    <t>korreláció romlik, négyzetes hiba nő</t>
  </si>
  <si>
    <t>solver (3)</t>
  </si>
  <si>
    <t>az alapmérés rekordja elhagyásra kerül</t>
  </si>
  <si>
    <t>a maximális teljesítmény-eset (kis cseppek) spontán hibátlanná válik (noha a beesési szög-hiba még jelen van)</t>
  </si>
  <si>
    <t>&lt;--solver1 pontosabb volt</t>
  </si>
  <si>
    <t>&lt;--solver11 a jobb</t>
  </si>
  <si>
    <t>Konklúziók</t>
  </si>
  <si>
    <t>A napelemek teljesítmény-alakulása additív modellekkel NEM írhetók le tetszőleges pontossággal.</t>
  </si>
  <si>
    <t>Az additív modellek irracionálisan elhagynak több input-hatást is.</t>
  </si>
  <si>
    <t>A multiplikatív modellek feltárják a mérési hibát és ezek hiányában hibátlan becsléseket adnak minden esetre.</t>
  </si>
  <si>
    <t>Az exploratív (additív) modellezés optimum hatásokat jelez egyes inputoknál, ami irracionális.</t>
  </si>
  <si>
    <t>A multiplikatív modellezés minden inputot bevon és ezek hatásmértékei alapján lehet nagyobb és kisebb hatású input-tényezőkről (attribútumokról) beszélni rendszer szinten és eset szinten.</t>
  </si>
  <si>
    <t>A multiplikatív modell képes lenne a teljesen letakart (0 teljesítményű) rendszert outputját is becsülni (0*bármi=0) alapon.</t>
  </si>
  <si>
    <t>multiplikatív</t>
  </si>
  <si>
    <t>réteg</t>
  </si>
  <si>
    <t>4jegy</t>
  </si>
  <si>
    <t>6jegy</t>
  </si>
  <si>
    <t>8jegy</t>
  </si>
  <si>
    <t>12jegy</t>
  </si>
  <si>
    <t>solver (4)</t>
  </si>
  <si>
    <t>manuális kísérlet a kihagyott 2 attribútum bevonására</t>
  </si>
  <si>
    <t xml:space="preserve">solver (5) </t>
  </si>
  <si>
    <t>solver-esen kikényszerített attribútum bevonás1</t>
  </si>
  <si>
    <t>solver (6)</t>
  </si>
  <si>
    <t>solver-esen kikényszerített attribútum bevonás2</t>
  </si>
  <si>
    <t>solver (7)</t>
  </si>
  <si>
    <t>minden lépcső legyen különböző (Y0 - alapú termelési függvény)</t>
  </si>
  <si>
    <t>solver (8)</t>
  </si>
  <si>
    <t>multiplikatív modell (alap)</t>
  </si>
  <si>
    <t>solver (9)</t>
  </si>
  <si>
    <t>solver (10)</t>
  </si>
  <si>
    <t>solver (11)</t>
  </si>
  <si>
    <t>mérési hibát kompenzáló rangsorcsere (beesési szög 2. vs. 3. helyezés esetén) újra additív modellel</t>
  </si>
  <si>
    <t>mérési hibát kompenzáló rangsorcsere (beesési szög 2. vs. 3. helyezés esetén) - multikplikatív modellel</t>
  </si>
  <si>
    <t>additív modell újra 19 objektummal, minden anomália (input) kizárásával</t>
  </si>
  <si>
    <t>solver (12)</t>
  </si>
  <si>
    <t>multiplikatív modell, ahol a legkisebb koefficiens is nagyobb-egyenlő, mint 1</t>
  </si>
  <si>
    <t>solver (13)</t>
  </si>
  <si>
    <t>multiplikatív modell immár mind a 19 objektummal, minden anomália (input) kizárásával és koeff&gt;=1</t>
  </si>
  <si>
    <t>modell1</t>
  </si>
  <si>
    <t>modell2</t>
  </si>
  <si>
    <t>modell3</t>
  </si>
  <si>
    <t>online solver: additív, 19 objektum, anomáliákkal (COCO STD)</t>
  </si>
  <si>
    <t>online solver: additív, 19 objektum, anomáliákkal (COCO Y0)</t>
  </si>
  <si>
    <t>online solver: additív, 19 objektum, anomáliákkal (COCO MCM - 10 lépcsővel)</t>
  </si>
  <si>
    <t>modell1b</t>
  </si>
  <si>
    <t>modell3b</t>
  </si>
  <si>
    <t>online solver: additív, 18 objektum, beesési szög anomáliákkal (COCO STD)</t>
  </si>
  <si>
    <t>online solver: additív, 18 objektum, beesési szög anomáliákkal (COCO MCM)</t>
  </si>
  <si>
    <t>modell3c</t>
  </si>
  <si>
    <t>online solver: additív, 18 objektum, beesési szög anomáliák nélkül (COCO MCM)</t>
  </si>
  <si>
    <t>&lt;--téves extrapoláció</t>
  </si>
  <si>
    <t>nem azonos</t>
  </si>
  <si>
    <t>11. kísérlet</t>
  </si>
  <si>
    <t>10. kísérlet</t>
  </si>
  <si>
    <t>50 réteg</t>
  </si>
  <si>
    <t>40 réteg</t>
  </si>
  <si>
    <t>kb. 60 réteg</t>
  </si>
  <si>
    <t>x tengelymetszés 50-60 réteg között</t>
  </si>
  <si>
    <t>&lt;--asszimptotikus közelítés kellene 0-hoz</t>
  </si>
  <si>
    <t>görbe-alapú intra és extrapoláció</t>
  </si>
  <si>
    <t>vagy kombinatorikai vö. 720 ismert eset</t>
  </si>
  <si>
    <t>A multiplikatív modell képes tetszőleges TÖBB attribútum-változást felmutató input outputra gyakorolt hatását levezetni (szimulátor: 720 ismert szcenrióra vagy koefficiens-görbék alapján végtelen szcenárióra)…</t>
  </si>
  <si>
    <t>Fizikai alapvetés</t>
  </si>
  <si>
    <t>Az eredő hatásfok a részhatásfokok szorzata (vagyis a modellnek kényszerűen multiplikatívnak kell lennie, amit a context-free elemző robot is belátott).</t>
  </si>
  <si>
    <t>Rendszerelméleti alapvetés</t>
  </si>
  <si>
    <t>max:</t>
  </si>
  <si>
    <t>alapszint</t>
  </si>
  <si>
    <t>azonos</t>
  </si>
  <si>
    <t>A multiplikatív modell attribútumonkénti koefficiens arányai azonosak a teljesítmény-arányokkal az elvárások szerint, mert nem volt egyetlen egy több-tényezős kísérlet sem…</t>
  </si>
  <si>
    <t>Hiba</t>
  </si>
  <si>
    <t>A rétegvastagság kapcsán a koefficiens-görbe metszi az X tengelyt, ami nonszensz = nem von el a letakart napelem energiát adott takarás vastagság után!</t>
  </si>
  <si>
    <t>&lt;--szimulátor1</t>
  </si>
  <si>
    <t>&lt;--szimulátor2</t>
  </si>
  <si>
    <t>solver (14)</t>
  </si>
  <si>
    <t>solver (15)</t>
  </si>
  <si>
    <t>ha az eredetileg is mérési hibás beesési szög-eset lecserélődik minden attribútum kapcsán maximális teljesítményrontást jelentő inputra, akkor látható a szimulátor1 becslése = 260</t>
  </si>
  <si>
    <t>ha az eredetileg is mérési hibás beesési szög-eset lecserélődik minden attribútum kapcsán maximális teljesítményrontást jelentő inputra és a robot újra tanul, akkor látható a szimulátor2 becslése = 225 (de nem nulla, mert elvileg így is lenne beeső fény/energia)</t>
  </si>
  <si>
    <t>Illik-e rájönnie az ADATOK alapján a robotnak arra, hogy egy aszimptotikus jellegű görbe JOBB kell, hogy legyen, mint pl. a hatodfokú polinom?!</t>
  </si>
  <si>
    <t>&lt;--ez is metszi az X-tengelyt</t>
  </si>
  <si>
    <t>&lt;--EZ már nem metszi!!!</t>
  </si>
  <si>
    <t>&lt;--de ez nem tűnik jobban illeszkedőnek!!!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</si>
</sst>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71" formatCode="0.0000000"/>
    <numFmt numFmtId="174" formatCode="0.0000000000"/>
    <numFmt numFmtId="177" formatCode="0.0000"/>
  </numFmts>
  <fonts count="2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5"/>
      <color rgb="FFFF0000"/>
      <name val="Verdana"/>
      <family val="2"/>
      <charset val="238"/>
    </font>
    <font>
      <b/>
      <i/>
      <u/>
      <sz val="5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b/>
      <sz val="5"/>
      <color rgb="FF00B050"/>
      <name val="Verdana"/>
      <family val="2"/>
      <charset val="238"/>
    </font>
    <font>
      <b/>
      <i/>
      <u/>
      <sz val="5"/>
      <color rgb="FFFF0000"/>
      <name val="Verdana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0"/>
      <color rgb="FF333333"/>
      <name val="Verdana"/>
      <family val="2"/>
      <charset val="238"/>
    </font>
    <font>
      <sz val="11"/>
      <color rgb="FFFF0000"/>
      <name val="Verdana"/>
      <family val="2"/>
      <charset val="238"/>
    </font>
    <font>
      <b/>
      <sz val="5"/>
      <color rgb="FFFFFF00"/>
      <name val="Verdana"/>
      <family val="2"/>
      <charset val="238"/>
    </font>
    <font>
      <sz val="5"/>
      <color rgb="FFFFFF00"/>
      <name val="Verdan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bgColor rgb="FFFFC000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0" fontId="5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0" borderId="0" xfId="2"/>
    <xf numFmtId="0" fontId="11" fillId="0" borderId="0" xfId="0" applyFont="1"/>
    <xf numFmtId="0" fontId="9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0" fillId="4" borderId="0" xfId="0" applyFill="1"/>
    <xf numFmtId="2" fontId="0" fillId="0" borderId="3" xfId="0" applyNumberFormat="1" applyBorder="1"/>
    <xf numFmtId="1" fontId="0" fillId="0" borderId="3" xfId="0" applyNumberFormat="1" applyBorder="1"/>
    <xf numFmtId="1" fontId="0" fillId="7" borderId="0" xfId="0" applyNumberFormat="1" applyFill="1"/>
    <xf numFmtId="1" fontId="0" fillId="8" borderId="0" xfId="0" applyNumberFormat="1" applyFill="1"/>
    <xf numFmtId="0" fontId="9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1" fontId="0" fillId="9" borderId="0" xfId="0" applyNumberFormat="1" applyFill="1"/>
    <xf numFmtId="0" fontId="9" fillId="10" borderId="2" xfId="0" applyFont="1" applyFill="1" applyBorder="1" applyAlignment="1">
      <alignment horizontal="center" vertical="center" wrapText="1"/>
    </xf>
    <xf numFmtId="1" fontId="0" fillId="11" borderId="3" xfId="0" applyNumberFormat="1" applyFill="1" applyBorder="1"/>
    <xf numFmtId="1" fontId="3" fillId="0" borderId="3" xfId="0" applyNumberFormat="1" applyFont="1" applyBorder="1"/>
    <xf numFmtId="1" fontId="18" fillId="0" borderId="3" xfId="0" applyNumberFormat="1" applyFont="1" applyBorder="1"/>
    <xf numFmtId="1" fontId="19" fillId="12" borderId="0" xfId="0" applyNumberFormat="1" applyFont="1" applyFill="1"/>
    <xf numFmtId="0" fontId="13" fillId="6" borderId="2" xfId="0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2" fontId="3" fillId="0" borderId="0" xfId="0" applyNumberFormat="1" applyFont="1"/>
    <xf numFmtId="0" fontId="13" fillId="5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71" fontId="0" fillId="0" borderId="0" xfId="0" applyNumberFormat="1"/>
    <xf numFmtId="174" fontId="0" fillId="0" borderId="0" xfId="0" applyNumberFormat="1"/>
    <xf numFmtId="0" fontId="13" fillId="4" borderId="2" xfId="0" applyFont="1" applyFill="1" applyBorder="1" applyAlignment="1">
      <alignment horizontal="center" vertical="center" wrapText="1"/>
    </xf>
    <xf numFmtId="1" fontId="0" fillId="4" borderId="0" xfId="0" applyNumberFormat="1" applyFill="1"/>
    <xf numFmtId="0" fontId="0" fillId="13" borderId="0" xfId="0" applyFill="1"/>
    <xf numFmtId="1" fontId="0" fillId="13" borderId="0" xfId="0" applyNumberFormat="1" applyFill="1"/>
    <xf numFmtId="0" fontId="0" fillId="7" borderId="0" xfId="0" applyFill="1"/>
    <xf numFmtId="0" fontId="9" fillId="7" borderId="2" xfId="0" applyFont="1" applyFill="1" applyBorder="1" applyAlignment="1">
      <alignment horizontal="center" vertical="center" wrapText="1"/>
    </xf>
    <xf numFmtId="9" fontId="0" fillId="0" borderId="0" xfId="1" applyFont="1"/>
    <xf numFmtId="9" fontId="0" fillId="0" borderId="0" xfId="0" applyNumberFormat="1"/>
    <xf numFmtId="1" fontId="0" fillId="0" borderId="4" xfId="0" applyNumberFormat="1" applyFill="1" applyBorder="1"/>
    <xf numFmtId="0" fontId="20" fillId="6" borderId="0" xfId="0" applyFont="1" applyFill="1" applyBorder="1" applyAlignment="1">
      <alignment horizontal="center" vertical="center" wrapText="1"/>
    </xf>
    <xf numFmtId="2" fontId="0" fillId="14" borderId="3" xfId="0" applyNumberFormat="1" applyFill="1" applyBorder="1"/>
    <xf numFmtId="177" fontId="0" fillId="14" borderId="3" xfId="0" applyNumberFormat="1" applyFill="1" applyBorder="1"/>
    <xf numFmtId="0" fontId="21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14" borderId="0" xfId="0" applyFill="1"/>
    <xf numFmtId="0" fontId="22" fillId="12" borderId="1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'solver (9)'!$O$22</c:f>
              <c:strCache>
                <c:ptCount val="1"/>
                <c:pt idx="0">
                  <c:v>multiplikatív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'solver (9)'!$N$23:$N$32</c:f>
              <c:numCache>
                <c:formatCode>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25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'solver (9)'!$O$23:$O$32</c:f>
              <c:numCache>
                <c:formatCode>0.00</c:formatCode>
                <c:ptCount val="10"/>
                <c:pt idx="0">
                  <c:v>12.941763295888466</c:v>
                </c:pt>
                <c:pt idx="1">
                  <c:v>12.053959072640742</c:v>
                </c:pt>
                <c:pt idx="2">
                  <c:v>10.038926794422665</c:v>
                </c:pt>
                <c:pt idx="3">
                  <c:v>8.9492308730382018</c:v>
                </c:pt>
                <c:pt idx="4">
                  <c:v>7.136086585997341</c:v>
                </c:pt>
                <c:pt idx="5">
                  <c:v>4.5554987497737089</c:v>
                </c:pt>
                <c:pt idx="6">
                  <c:v>3.2652044174384507</c:v>
                </c:pt>
                <c:pt idx="7">
                  <c:v>2.015036834495366</c:v>
                </c:pt>
                <c:pt idx="8">
                  <c:v>1.1686469762892353</c:v>
                </c:pt>
                <c:pt idx="9">
                  <c:v>0.88651583179054749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B1-4980-BA46-36B261EEC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96815"/>
        <c:axId val="610997231"/>
      </c:scatterChart>
      <c:valAx>
        <c:axId val="61099681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997231"/>
        <c:crosses val="autoZero"/>
        <c:crossBetween val="midCat"/>
      </c:valAx>
      <c:valAx>
        <c:axId val="610997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99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modell1!$G$70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modell1!$G$71:$G$89</c:f>
              <c:numCache>
                <c:formatCode>General</c:formatCode>
                <c:ptCount val="19"/>
                <c:pt idx="0">
                  <c:v>8683.7999999999993</c:v>
                </c:pt>
                <c:pt idx="1">
                  <c:v>8683.7999999999993</c:v>
                </c:pt>
                <c:pt idx="2">
                  <c:v>8683.7999999999993</c:v>
                </c:pt>
                <c:pt idx="3">
                  <c:v>7847.5</c:v>
                </c:pt>
                <c:pt idx="4">
                  <c:v>7847.5</c:v>
                </c:pt>
                <c:pt idx="5">
                  <c:v>7479.5</c:v>
                </c:pt>
                <c:pt idx="6">
                  <c:v>8683.7999999999993</c:v>
                </c:pt>
                <c:pt idx="7">
                  <c:v>8683.7999999999993</c:v>
                </c:pt>
                <c:pt idx="8">
                  <c:v>8198.2000000000007</c:v>
                </c:pt>
                <c:pt idx="9">
                  <c:v>7361.9</c:v>
                </c:pt>
                <c:pt idx="10">
                  <c:v>6909.6</c:v>
                </c:pt>
                <c:pt idx="11">
                  <c:v>5923.5</c:v>
                </c:pt>
                <c:pt idx="12">
                  <c:v>3781.4</c:v>
                </c:pt>
                <c:pt idx="13">
                  <c:v>2710.4</c:v>
                </c:pt>
                <c:pt idx="14">
                  <c:v>1672.6</c:v>
                </c:pt>
                <c:pt idx="15">
                  <c:v>1321.3</c:v>
                </c:pt>
                <c:pt idx="16">
                  <c:v>1204.2</c:v>
                </c:pt>
                <c:pt idx="17">
                  <c:v>8683.7999999999993</c:v>
                </c:pt>
                <c:pt idx="18">
                  <c:v>8683.7999999999993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E-4B11-90F4-B537EEE6CA06}"/>
            </c:ext>
          </c:extLst>
        </c:ser>
        <c:ser>
          <c:idx val="1"/>
          <c:order val="1"/>
          <c:tx>
            <c:strRef>
              <c:f>modell1!$H$70</c:f>
              <c:strCache>
                <c:ptCount val="1"/>
                <c:pt idx="0">
                  <c:v>Tény+0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modell1!$H$71:$H$89</c:f>
              <c:numCache>
                <c:formatCode>General</c:formatCode>
                <c:ptCount val="19"/>
                <c:pt idx="0">
                  <c:v>10000</c:v>
                </c:pt>
                <c:pt idx="1">
                  <c:v>10218</c:v>
                </c:pt>
                <c:pt idx="2">
                  <c:v>10000</c:v>
                </c:pt>
                <c:pt idx="3">
                  <c:v>7289</c:v>
                </c:pt>
                <c:pt idx="4">
                  <c:v>7320</c:v>
                </c:pt>
                <c:pt idx="5">
                  <c:v>5264</c:v>
                </c:pt>
                <c:pt idx="6">
                  <c:v>8566</c:v>
                </c:pt>
                <c:pt idx="7">
                  <c:v>8317</c:v>
                </c:pt>
                <c:pt idx="8">
                  <c:v>9314</c:v>
                </c:pt>
                <c:pt idx="9">
                  <c:v>7757</c:v>
                </c:pt>
                <c:pt idx="10">
                  <c:v>6915</c:v>
                </c:pt>
                <c:pt idx="11">
                  <c:v>5514</c:v>
                </c:pt>
                <c:pt idx="12">
                  <c:v>3520</c:v>
                </c:pt>
                <c:pt idx="13">
                  <c:v>2523</c:v>
                </c:pt>
                <c:pt idx="14">
                  <c:v>1557</c:v>
                </c:pt>
                <c:pt idx="15">
                  <c:v>903</c:v>
                </c:pt>
                <c:pt idx="16">
                  <c:v>685</c:v>
                </c:pt>
                <c:pt idx="17">
                  <c:v>8722</c:v>
                </c:pt>
                <c:pt idx="18">
                  <c:v>8660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E-4B11-90F4-B537EEE6C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702991"/>
        <c:axId val="578695631"/>
      </c:lineChart>
      <c:catAx>
        <c:axId val="58070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95631"/>
        <c:crosses val="autoZero"/>
        <c:auto val="1"/>
        <c:lblAlgn val="ctr"/>
        <c:lblOffset val="100"/>
        <c:noMultiLvlLbl val="0"/>
      </c:catAx>
      <c:valAx>
        <c:axId val="57869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702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modell3!$B$40</c:f>
              <c:strCache>
                <c:ptCount val="1"/>
                <c:pt idx="0">
                  <c:v>X(A1)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modell3!$A$41:$A$50</c:f>
              <c:strCache>
                <c:ptCount val="10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</c:strCache>
            </c:strRef>
          </c:cat>
          <c:val>
            <c:numRef>
              <c:f>modell3!$B$41:$B$50</c:f>
              <c:numCache>
                <c:formatCode>General</c:formatCode>
                <c:ptCount val="10"/>
                <c:pt idx="0">
                  <c:v>0</c:v>
                </c:pt>
                <c:pt idx="1">
                  <c:v>2169.6999999999998</c:v>
                </c:pt>
                <c:pt idx="2">
                  <c:v>1958.9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26-4199-AC0D-FF51158B9629}"/>
            </c:ext>
          </c:extLst>
        </c:ser>
        <c:ser>
          <c:idx val="1"/>
          <c:order val="1"/>
          <c:tx>
            <c:strRef>
              <c:f>modell3!$C$40</c:f>
              <c:strCache>
                <c:ptCount val="1"/>
                <c:pt idx="0">
                  <c:v>X(A2)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modell3!$A$41:$A$50</c:f>
              <c:strCache>
                <c:ptCount val="10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</c:strCache>
            </c:strRef>
          </c:cat>
          <c:val>
            <c:numRef>
              <c:f>modell3!$C$41:$C$50</c:f>
              <c:numCache>
                <c:formatCode>General</c:formatCode>
                <c:ptCount val="10"/>
                <c:pt idx="0">
                  <c:v>1084.0999999999999</c:v>
                </c:pt>
                <c:pt idx="1">
                  <c:v>979.2</c:v>
                </c:pt>
                <c:pt idx="2">
                  <c:v>994.2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26-4199-AC0D-FF51158B9629}"/>
            </c:ext>
          </c:extLst>
        </c:ser>
        <c:ser>
          <c:idx val="2"/>
          <c:order val="2"/>
          <c:tx>
            <c:strRef>
              <c:f>modell3!$D$40</c:f>
              <c:strCache>
                <c:ptCount val="1"/>
                <c:pt idx="0">
                  <c:v>X(A3)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modell3!$A$41:$A$50</c:f>
              <c:strCache>
                <c:ptCount val="10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</c:strCache>
            </c:strRef>
          </c:cat>
          <c:val>
            <c:numRef>
              <c:f>modell3!$D$41:$D$50</c:f>
              <c:numCache>
                <c:formatCode>General</c:formatCode>
                <c:ptCount val="10"/>
                <c:pt idx="0">
                  <c:v>0</c:v>
                </c:pt>
                <c:pt idx="1">
                  <c:v>1265.5</c:v>
                </c:pt>
                <c:pt idx="2">
                  <c:v>1145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26-4199-AC0D-FF51158B9629}"/>
            </c:ext>
          </c:extLst>
        </c:ser>
        <c:ser>
          <c:idx val="3"/>
          <c:order val="3"/>
          <c:tx>
            <c:strRef>
              <c:f>modell3!$E$40</c:f>
              <c:strCache>
                <c:ptCount val="1"/>
                <c:pt idx="0">
                  <c:v>X(A4)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modell3!$A$41:$A$50</c:f>
              <c:strCache>
                <c:ptCount val="10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</c:strCache>
            </c:strRef>
          </c:cat>
          <c:val>
            <c:numRef>
              <c:f>modell3!$E$41:$E$50</c:f>
              <c:numCache>
                <c:formatCode>General</c:formatCode>
                <c:ptCount val="10"/>
                <c:pt idx="0">
                  <c:v>6628</c:v>
                </c:pt>
                <c:pt idx="1">
                  <c:v>7923.5</c:v>
                </c:pt>
                <c:pt idx="2">
                  <c:v>6417.7</c:v>
                </c:pt>
                <c:pt idx="3">
                  <c:v>5603.4</c:v>
                </c:pt>
                <c:pt idx="4">
                  <c:v>4248.5</c:v>
                </c:pt>
                <c:pt idx="5">
                  <c:v>2320.1</c:v>
                </c:pt>
                <c:pt idx="6">
                  <c:v>1355.9</c:v>
                </c:pt>
                <c:pt idx="7">
                  <c:v>421.7</c:v>
                </c:pt>
                <c:pt idx="8">
                  <c:v>105.4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26-4199-AC0D-FF51158B9629}"/>
            </c:ext>
          </c:extLst>
        </c:ser>
        <c:ser>
          <c:idx val="4"/>
          <c:order val="4"/>
          <c:tx>
            <c:strRef>
              <c:f>modell3!$F$40</c:f>
              <c:strCache>
                <c:ptCount val="1"/>
                <c:pt idx="0">
                  <c:v>X(A5)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modell3!$A$41:$A$50</c:f>
              <c:strCache>
                <c:ptCount val="10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</c:strCache>
            </c:strRef>
          </c:cat>
          <c:val>
            <c:numRef>
              <c:f>modell3!$F$41:$F$50</c:f>
              <c:numCache>
                <c:formatCode>General</c:formatCode>
                <c:ptCount val="10"/>
                <c:pt idx="0">
                  <c:v>0</c:v>
                </c:pt>
                <c:pt idx="1">
                  <c:v>1340.9</c:v>
                </c:pt>
                <c:pt idx="2">
                  <c:v>1310.9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26-4199-AC0D-FF51158B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295247"/>
        <c:axId val="602302319"/>
      </c:lineChart>
      <c:catAx>
        <c:axId val="602295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302319"/>
        <c:crosses val="autoZero"/>
        <c:auto val="1"/>
        <c:lblAlgn val="ctr"/>
        <c:lblOffset val="100"/>
        <c:noMultiLvlLbl val="0"/>
      </c:catAx>
      <c:valAx>
        <c:axId val="602302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29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'solver (9)'!$P$22</c:f>
              <c:strCache>
                <c:ptCount val="1"/>
                <c:pt idx="0">
                  <c:v>teljesítmény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1.3105103463357297E-2"/>
                  <c:y val="-0.164413000590521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'solver (9)'!$O$23:$O$32</c:f>
              <c:numCache>
                <c:formatCode>0.00</c:formatCode>
                <c:ptCount val="10"/>
                <c:pt idx="0">
                  <c:v>12.941763295888466</c:v>
                </c:pt>
                <c:pt idx="1">
                  <c:v>12.053959072640742</c:v>
                </c:pt>
                <c:pt idx="2">
                  <c:v>10.038926794422665</c:v>
                </c:pt>
                <c:pt idx="3">
                  <c:v>8.9492308730382018</c:v>
                </c:pt>
                <c:pt idx="4">
                  <c:v>7.136086585997341</c:v>
                </c:pt>
                <c:pt idx="5">
                  <c:v>4.5554987497737089</c:v>
                </c:pt>
                <c:pt idx="6">
                  <c:v>3.2652044174384507</c:v>
                </c:pt>
                <c:pt idx="7">
                  <c:v>2.015036834495366</c:v>
                </c:pt>
                <c:pt idx="8">
                  <c:v>1.1686469762892353</c:v>
                </c:pt>
                <c:pt idx="9">
                  <c:v>0.88651583179054749</c:v>
                </c:pt>
              </c:numCache>
            </c:numRef>
          </c:xVal>
          <c:yVal>
            <c:numRef>
              <c:f>'solver (9)'!$P$23:$P$32</c:f>
              <c:numCache>
                <c:formatCode>General</c:formatCode>
                <c:ptCount val="10"/>
                <c:pt idx="0">
                  <c:v>3.2099999999999997E-2</c:v>
                </c:pt>
                <c:pt idx="1">
                  <c:v>2.9899999999999999E-2</c:v>
                </c:pt>
                <c:pt idx="2">
                  <c:v>2.4899999999999999E-2</c:v>
                </c:pt>
                <c:pt idx="3">
                  <c:v>2.2200000000000001E-2</c:v>
                </c:pt>
                <c:pt idx="4">
                  <c:v>1.77E-2</c:v>
                </c:pt>
                <c:pt idx="5">
                  <c:v>1.1299999999999999E-2</c:v>
                </c:pt>
                <c:pt idx="6">
                  <c:v>8.0999999999999996E-3</c:v>
                </c:pt>
                <c:pt idx="7">
                  <c:v>5.0000000000000001E-3</c:v>
                </c:pt>
                <c:pt idx="8">
                  <c:v>2.8999999999999998E-3</c:v>
                </c:pt>
                <c:pt idx="9">
                  <c:v>2.2000000000000001E-3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B3-49B0-942D-C42203BDB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986143"/>
        <c:axId val="931107663"/>
      </c:scatterChart>
      <c:valAx>
        <c:axId val="609986143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107663"/>
        <c:crosses val="autoZero"/>
        <c:crossBetween val="midCat"/>
      </c:valAx>
      <c:valAx>
        <c:axId val="93110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986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'solver (9)'!$AA$22</c:f>
              <c:strCache>
                <c:ptCount val="1"/>
                <c:pt idx="0">
                  <c:v>teljesítmény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13260673665791775"/>
                  <c:y val="-0.749220982793817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'solver (9)'!$Z$23:$Z$32</c:f>
              <c:numCache>
                <c:formatCode>General</c:formatCode>
                <c:ptCount val="10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25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'solver (9)'!$AA$23:$AA$32</c:f>
              <c:numCache>
                <c:formatCode>General</c:formatCode>
                <c:ptCount val="10"/>
                <c:pt idx="1">
                  <c:v>2.9899999999999999E-2</c:v>
                </c:pt>
                <c:pt idx="2">
                  <c:v>2.4899999999999999E-2</c:v>
                </c:pt>
                <c:pt idx="3">
                  <c:v>2.2200000000000001E-2</c:v>
                </c:pt>
                <c:pt idx="4">
                  <c:v>1.77E-2</c:v>
                </c:pt>
                <c:pt idx="5">
                  <c:v>1.1299999999999999E-2</c:v>
                </c:pt>
                <c:pt idx="6">
                  <c:v>8.0999999999999996E-3</c:v>
                </c:pt>
                <c:pt idx="7">
                  <c:v>5.0000000000000001E-3</c:v>
                </c:pt>
                <c:pt idx="8">
                  <c:v>2.8999999999999998E-3</c:v>
                </c:pt>
                <c:pt idx="9">
                  <c:v>2.2000000000000001E-3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60-456A-BB2B-F8AEDB20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488015"/>
        <c:axId val="812485103"/>
      </c:scatterChart>
      <c:valAx>
        <c:axId val="81248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485103"/>
        <c:crosses val="autoZero"/>
        <c:crossBetween val="midCat"/>
      </c:valAx>
      <c:valAx>
        <c:axId val="81248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488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'solver (12)'!$O$22</c:f>
              <c:strCache>
                <c:ptCount val="1"/>
                <c:pt idx="0">
                  <c:v>multiplikatív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xVal>
            <c:numRef>
              <c:f>'solver (12)'!$N$23:$N$32</c:f>
              <c:numCache>
                <c:formatCode>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25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'solver (12)'!$O$23:$O$32</c:f>
              <c:numCache>
                <c:formatCode>0.00</c:formatCode>
                <c:ptCount val="10"/>
                <c:pt idx="0">
                  <c:v>14.604218358459153</c:v>
                </c:pt>
                <c:pt idx="1">
                  <c:v>13.602366516058542</c:v>
                </c:pt>
                <c:pt idx="2">
                  <c:v>11.328491034454373</c:v>
                </c:pt>
                <c:pt idx="3">
                  <c:v>10.098818740019388</c:v>
                </c:pt>
                <c:pt idx="4">
                  <c:v>8.0527600575950782</c:v>
                </c:pt>
                <c:pt idx="5">
                  <c:v>5.140684314690346</c:v>
                </c:pt>
                <c:pt idx="6">
                  <c:v>3.6846562298958188</c:v>
                </c:pt>
                <c:pt idx="7">
                  <c:v>2.2738930992383137</c:v>
                </c:pt>
                <c:pt idx="8">
                  <c:v>1.3187722690069064</c:v>
                </c:pt>
                <c:pt idx="9">
                  <c:v>1.0003877225829336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48-4599-A49B-315EFA4DF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996815"/>
        <c:axId val="610997231"/>
      </c:scatterChart>
      <c:valAx>
        <c:axId val="61099681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997231"/>
        <c:crosses val="autoZero"/>
        <c:crossBetween val="midCat"/>
      </c:valAx>
      <c:valAx>
        <c:axId val="610997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99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'solver (12)'!$P$22</c:f>
              <c:strCache>
                <c:ptCount val="1"/>
                <c:pt idx="0">
                  <c:v>teljesítmény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1.3105103463357297E-2"/>
                  <c:y val="-0.164413000590521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'solver (12)'!$O$23:$O$32</c:f>
              <c:numCache>
                <c:formatCode>0.00</c:formatCode>
                <c:ptCount val="10"/>
                <c:pt idx="0">
                  <c:v>14.604218358459153</c:v>
                </c:pt>
                <c:pt idx="1">
                  <c:v>13.602366516058542</c:v>
                </c:pt>
                <c:pt idx="2">
                  <c:v>11.328491034454373</c:v>
                </c:pt>
                <c:pt idx="3">
                  <c:v>10.098818740019388</c:v>
                </c:pt>
                <c:pt idx="4">
                  <c:v>8.0527600575950782</c:v>
                </c:pt>
                <c:pt idx="5">
                  <c:v>5.140684314690346</c:v>
                </c:pt>
                <c:pt idx="6">
                  <c:v>3.6846562298958188</c:v>
                </c:pt>
                <c:pt idx="7">
                  <c:v>2.2738930992383137</c:v>
                </c:pt>
                <c:pt idx="8">
                  <c:v>1.3187722690069064</c:v>
                </c:pt>
                <c:pt idx="9">
                  <c:v>1.0003877225829336</c:v>
                </c:pt>
              </c:numCache>
            </c:numRef>
          </c:xVal>
          <c:yVal>
            <c:numRef>
              <c:f>'solver (12)'!$P$23:$P$32</c:f>
              <c:numCache>
                <c:formatCode>General</c:formatCode>
                <c:ptCount val="10"/>
                <c:pt idx="0">
                  <c:v>3.2099999999999997E-2</c:v>
                </c:pt>
                <c:pt idx="1">
                  <c:v>2.9899999999999999E-2</c:v>
                </c:pt>
                <c:pt idx="2">
                  <c:v>2.4899999999999999E-2</c:v>
                </c:pt>
                <c:pt idx="3">
                  <c:v>2.2200000000000001E-2</c:v>
                </c:pt>
                <c:pt idx="4">
                  <c:v>1.77E-2</c:v>
                </c:pt>
                <c:pt idx="5">
                  <c:v>1.1299999999999999E-2</c:v>
                </c:pt>
                <c:pt idx="6">
                  <c:v>8.0999999999999996E-3</c:v>
                </c:pt>
                <c:pt idx="7">
                  <c:v>5.0000000000000001E-3</c:v>
                </c:pt>
                <c:pt idx="8">
                  <c:v>2.8999999999999998E-3</c:v>
                </c:pt>
                <c:pt idx="9">
                  <c:v>2.2000000000000001E-3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94-46F6-9C53-66A34176F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986143"/>
        <c:axId val="931107663"/>
      </c:scatterChart>
      <c:valAx>
        <c:axId val="609986143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107663"/>
        <c:crosses val="autoZero"/>
        <c:crossBetween val="midCat"/>
      </c:valAx>
      <c:valAx>
        <c:axId val="93110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986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'solver (12)'!$AA$22</c:f>
              <c:strCache>
                <c:ptCount val="1"/>
                <c:pt idx="0">
                  <c:v>teljesítmény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13260673665791775"/>
                  <c:y val="-0.749220982793817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6074157310227259E-2"/>
                  <c:y val="-0.548805348598775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'solver (12)'!$Z$23:$Z$32</c:f>
              <c:numCache>
                <c:formatCode>General</c:formatCode>
                <c:ptCount val="10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25</c:v>
                </c:pt>
                <c:pt idx="8">
                  <c:v>40</c:v>
                </c:pt>
                <c:pt idx="9">
                  <c:v>50</c:v>
                </c:pt>
              </c:numCache>
            </c:numRef>
          </c:xVal>
          <c:yVal>
            <c:numRef>
              <c:f>'solver (12)'!$AA$23:$AA$32</c:f>
              <c:numCache>
                <c:formatCode>General</c:formatCode>
                <c:ptCount val="10"/>
                <c:pt idx="1">
                  <c:v>2.9899999999999999E-2</c:v>
                </c:pt>
                <c:pt idx="2">
                  <c:v>2.4899999999999999E-2</c:v>
                </c:pt>
                <c:pt idx="3">
                  <c:v>2.2200000000000001E-2</c:v>
                </c:pt>
                <c:pt idx="4">
                  <c:v>1.77E-2</c:v>
                </c:pt>
                <c:pt idx="5">
                  <c:v>1.1299999999999999E-2</c:v>
                </c:pt>
                <c:pt idx="6">
                  <c:v>8.0999999999999996E-3</c:v>
                </c:pt>
                <c:pt idx="7">
                  <c:v>5.0000000000000001E-3</c:v>
                </c:pt>
                <c:pt idx="8">
                  <c:v>2.8999999999999998E-3</c:v>
                </c:pt>
                <c:pt idx="9">
                  <c:v>2.2000000000000001E-3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FB-4D4C-918E-EA75A3450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488015"/>
        <c:axId val="812485103"/>
      </c:scatterChart>
      <c:valAx>
        <c:axId val="81248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485103"/>
        <c:crosses val="autoZero"/>
        <c:crossBetween val="midCat"/>
      </c:valAx>
      <c:valAx>
        <c:axId val="81248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2488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RÉTEGEK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poly"/>
            <c:order val="6"/>
            <c:dispRSqr val="1"/>
            <c:dispEq val="1"/>
            <c:trendlineLbl>
              <c:layout>
                <c:manualLayout>
                  <c:x val="8.8894575678040239E-2"/>
                  <c:y val="-0.64273950131233593"/>
                </c:manualLayout>
              </c:layout>
              <c:numFmt formatCode="#,##0.0000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'solver (12)'!$E$23:$E$32</c:f>
              <c:numCache>
                <c:formatCode>0.0000</c:formatCode>
                <c:ptCount val="10"/>
                <c:pt idx="0">
                  <c:v>14.604218358459153</c:v>
                </c:pt>
                <c:pt idx="1">
                  <c:v>13.602366516058542</c:v>
                </c:pt>
                <c:pt idx="2">
                  <c:v>11.328491034454373</c:v>
                </c:pt>
                <c:pt idx="3">
                  <c:v>10.098818740019388</c:v>
                </c:pt>
                <c:pt idx="4">
                  <c:v>8.0527600575950782</c:v>
                </c:pt>
                <c:pt idx="5">
                  <c:v>5.140684314690346</c:v>
                </c:pt>
                <c:pt idx="6">
                  <c:v>3.6846562298958188</c:v>
                </c:pt>
                <c:pt idx="7">
                  <c:v>2.2738930992383137</c:v>
                </c:pt>
                <c:pt idx="8">
                  <c:v>1.3187722690069064</c:v>
                </c:pt>
                <c:pt idx="9">
                  <c:v>1.0003877225829336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4-4DFE-AD61-21BE1612B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2937455"/>
        <c:axId val="1152936207"/>
      </c:lineChart>
      <c:catAx>
        <c:axId val="11529374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2936207"/>
        <c:crosses val="autoZero"/>
        <c:auto val="1"/>
        <c:lblAlgn val="ctr"/>
        <c:lblOffset val="100"/>
        <c:noMultiLvlLbl val="0"/>
      </c:catAx>
      <c:valAx>
        <c:axId val="1152936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2937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Polinom-ábrázolási pontosság tizedes jegyenként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'solver (12)'!$S$64</c:f>
              <c:strCache>
                <c:ptCount val="1"/>
                <c:pt idx="0">
                  <c:v>4jegy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'solver (12)'!$S$65:$S$75</c:f>
              <c:numCache>
                <c:formatCode>General</c:formatCode>
                <c:ptCount val="11"/>
                <c:pt idx="0">
                  <c:v>-27.192399999999921</c:v>
                </c:pt>
                <c:pt idx="1">
                  <c:v>-13.855000000000025</c:v>
                </c:pt>
                <c:pt idx="2">
                  <c:v>-6.5662000000000376</c:v>
                </c:pt>
                <c:pt idx="3">
                  <c:v>-1.9011999999999816</c:v>
                </c:pt>
                <c:pt idx="4">
                  <c:v>1.7192000000000149</c:v>
                </c:pt>
                <c:pt idx="5">
                  <c:v>4.8326000000000064</c:v>
                </c:pt>
                <c:pt idx="6">
                  <c:v>7.5229999999999961</c:v>
                </c:pt>
                <c:pt idx="7">
                  <c:v>9.7927999999999997</c:v>
                </c:pt>
                <c:pt idx="8">
                  <c:v>11.7188</c:v>
                </c:pt>
                <c:pt idx="9">
                  <c:v>13.392199999999999</c:v>
                </c:pt>
                <c:pt idx="10">
                  <c:v>14.6426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B-47F4-B996-B288DB680384}"/>
            </c:ext>
          </c:extLst>
        </c:ser>
        <c:ser>
          <c:idx val="1"/>
          <c:order val="1"/>
          <c:tx>
            <c:strRef>
              <c:f>'solver (12)'!$T$64</c:f>
              <c:strCache>
                <c:ptCount val="1"/>
                <c:pt idx="0">
                  <c:v>6jegy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'solver (12)'!$T$65:$T$75</c:f>
              <c:numCache>
                <c:formatCode>General</c:formatCode>
                <c:ptCount val="11"/>
                <c:pt idx="0">
                  <c:v>-1.8875590000002642</c:v>
                </c:pt>
                <c:pt idx="1">
                  <c:v>0.63019500000005735</c:v>
                </c:pt>
                <c:pt idx="2">
                  <c:v>1.2592949999999785</c:v>
                </c:pt>
                <c:pt idx="3">
                  <c:v>2.0350729999999793</c:v>
                </c:pt>
                <c:pt idx="4">
                  <c:v>3.5280689999999826</c:v>
                </c:pt>
                <c:pt idx="5">
                  <c:v>5.5712309999999903</c:v>
                </c:pt>
                <c:pt idx="6">
                  <c:v>7.7797549999999989</c:v>
                </c:pt>
                <c:pt idx="7">
                  <c:v>9.8635650000000012</c:v>
                </c:pt>
                <c:pt idx="8">
                  <c:v>11.732433</c:v>
                </c:pt>
                <c:pt idx="9">
                  <c:v>13.393739</c:v>
                </c:pt>
                <c:pt idx="10">
                  <c:v>14.642871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B-47F4-B996-B288DB680384}"/>
            </c:ext>
          </c:extLst>
        </c:ser>
        <c:ser>
          <c:idx val="2"/>
          <c:order val="2"/>
          <c:tx>
            <c:strRef>
              <c:f>'solver (12)'!$U$64</c:f>
              <c:strCache>
                <c:ptCount val="1"/>
                <c:pt idx="0">
                  <c:v>8jegy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'solver (12)'!$U$65:$U$75</c:f>
              <c:numCache>
                <c:formatCode>General</c:formatCode>
                <c:ptCount val="11"/>
                <c:pt idx="0">
                  <c:v>-1.2707171500002588</c:v>
                </c:pt>
                <c:pt idx="1">
                  <c:v>0.97382203999981165</c:v>
                </c:pt>
                <c:pt idx="2">
                  <c:v>1.4389007699998864</c:v>
                </c:pt>
                <c:pt idx="3">
                  <c:v>2.1217751599999382</c:v>
                </c:pt>
                <c:pt idx="4">
                  <c:v>3.5658641299999481</c:v>
                </c:pt>
                <c:pt idx="5">
                  <c:v>5.5856129999999933</c:v>
                </c:pt>
                <c:pt idx="6">
                  <c:v>7.7842778899999905</c:v>
                </c:pt>
                <c:pt idx="7">
                  <c:v>9.8646309199999962</c:v>
                </c:pt>
                <c:pt idx="8">
                  <c:v>11.732586209999997</c:v>
                </c:pt>
                <c:pt idx="9">
                  <c:v>13.39374668</c:v>
                </c:pt>
                <c:pt idx="10">
                  <c:v>14.64287165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8B-47F4-B996-B288DB680384}"/>
            </c:ext>
          </c:extLst>
        </c:ser>
        <c:ser>
          <c:idx val="3"/>
          <c:order val="3"/>
          <c:tx>
            <c:strRef>
              <c:f>'solver (12)'!$V$64</c:f>
              <c:strCache>
                <c:ptCount val="1"/>
                <c:pt idx="0">
                  <c:v>12jegy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'solver (12)'!$V$65:$V$75</c:f>
              <c:numCache>
                <c:formatCode>General</c:formatCode>
                <c:ptCount val="11"/>
                <c:pt idx="0">
                  <c:v>-1.2697546185509765</c:v>
                </c:pt>
                <c:pt idx="1">
                  <c:v>0.97433953697197317</c:v>
                </c:pt>
                <c:pt idx="2">
                  <c:v>1.4391592348949835</c:v>
                </c:pt>
                <c:pt idx="3">
                  <c:v>2.121892615926031</c:v>
                </c:pt>
                <c:pt idx="4">
                  <c:v>3.5659111775890509</c:v>
                </c:pt>
                <c:pt idx="5">
                  <c:v>5.5856287496640089</c:v>
                </c:pt>
                <c:pt idx="6">
                  <c:v>7.7842818585870042</c:v>
                </c:pt>
                <c:pt idx="7">
                  <c:v>9.8646314808100062</c:v>
                </c:pt>
                <c:pt idx="8">
                  <c:v>11.732586185121002</c:v>
                </c:pt>
                <c:pt idx="9">
                  <c:v>13.393746663924002</c:v>
                </c:pt>
                <c:pt idx="10">
                  <c:v>14.642871653479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8B-47F4-B996-B288DB680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908111"/>
        <c:axId val="610303327"/>
      </c:lineChart>
      <c:catAx>
        <c:axId val="459908111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303327"/>
        <c:crosses val="autoZero"/>
        <c:auto val="1"/>
        <c:lblAlgn val="ctr"/>
        <c:lblOffset val="100"/>
        <c:noMultiLvlLbl val="0"/>
      </c:catAx>
      <c:valAx>
        <c:axId val="610303327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90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modell1!$H$70</c:f>
              <c:strCache>
                <c:ptCount val="1"/>
                <c:pt idx="0">
                  <c:v>Tény+0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modell1!$G$71:$G$89</c:f>
              <c:numCache>
                <c:formatCode>General</c:formatCode>
                <c:ptCount val="19"/>
                <c:pt idx="0">
                  <c:v>8683.7999999999993</c:v>
                </c:pt>
                <c:pt idx="1">
                  <c:v>8683.7999999999993</c:v>
                </c:pt>
                <c:pt idx="2">
                  <c:v>8683.7999999999993</c:v>
                </c:pt>
                <c:pt idx="3">
                  <c:v>7847.5</c:v>
                </c:pt>
                <c:pt idx="4">
                  <c:v>7847.5</c:v>
                </c:pt>
                <c:pt idx="5">
                  <c:v>7479.5</c:v>
                </c:pt>
                <c:pt idx="6">
                  <c:v>8683.7999999999993</c:v>
                </c:pt>
                <c:pt idx="7">
                  <c:v>8683.7999999999993</c:v>
                </c:pt>
                <c:pt idx="8">
                  <c:v>8198.2000000000007</c:v>
                </c:pt>
                <c:pt idx="9">
                  <c:v>7361.9</c:v>
                </c:pt>
                <c:pt idx="10">
                  <c:v>6909.6</c:v>
                </c:pt>
                <c:pt idx="11">
                  <c:v>5923.5</c:v>
                </c:pt>
                <c:pt idx="12">
                  <c:v>3781.4</c:v>
                </c:pt>
                <c:pt idx="13">
                  <c:v>2710.4</c:v>
                </c:pt>
                <c:pt idx="14">
                  <c:v>1672.6</c:v>
                </c:pt>
                <c:pt idx="15">
                  <c:v>1321.3</c:v>
                </c:pt>
                <c:pt idx="16">
                  <c:v>1204.2</c:v>
                </c:pt>
                <c:pt idx="17">
                  <c:v>8683.7999999999993</c:v>
                </c:pt>
                <c:pt idx="18">
                  <c:v>8683.7999999999993</c:v>
                </c:pt>
              </c:numCache>
            </c:numRef>
          </c:xVal>
          <c:yVal>
            <c:numRef>
              <c:f>modell1!$H$71:$H$89</c:f>
              <c:numCache>
                <c:formatCode>General</c:formatCode>
                <c:ptCount val="19"/>
                <c:pt idx="0">
                  <c:v>10000</c:v>
                </c:pt>
                <c:pt idx="1">
                  <c:v>10218</c:v>
                </c:pt>
                <c:pt idx="2">
                  <c:v>10000</c:v>
                </c:pt>
                <c:pt idx="3">
                  <c:v>7289</c:v>
                </c:pt>
                <c:pt idx="4">
                  <c:v>7320</c:v>
                </c:pt>
                <c:pt idx="5">
                  <c:v>5264</c:v>
                </c:pt>
                <c:pt idx="6">
                  <c:v>8566</c:v>
                </c:pt>
                <c:pt idx="7">
                  <c:v>8317</c:v>
                </c:pt>
                <c:pt idx="8">
                  <c:v>9314</c:v>
                </c:pt>
                <c:pt idx="9">
                  <c:v>7757</c:v>
                </c:pt>
                <c:pt idx="10">
                  <c:v>6915</c:v>
                </c:pt>
                <c:pt idx="11">
                  <c:v>5514</c:v>
                </c:pt>
                <c:pt idx="12">
                  <c:v>3520</c:v>
                </c:pt>
                <c:pt idx="13">
                  <c:v>2523</c:v>
                </c:pt>
                <c:pt idx="14">
                  <c:v>1557</c:v>
                </c:pt>
                <c:pt idx="15">
                  <c:v>903</c:v>
                </c:pt>
                <c:pt idx="16">
                  <c:v>685</c:v>
                </c:pt>
                <c:pt idx="17">
                  <c:v>8722</c:v>
                </c:pt>
                <c:pt idx="18">
                  <c:v>8660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7B-492E-9827-0A3D90C9B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702991"/>
        <c:axId val="578695631"/>
      </c:scatterChart>
      <c:valAx>
        <c:axId val="58070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695631"/>
        <c:crosses val="autoZero"/>
        <c:crossBetween val="midCat"/>
      </c:valAx>
      <c:valAx>
        <c:axId val="57869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07029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412012</xdr:colOff>
      <xdr:row>14</xdr:row>
      <xdr:rowOff>50506</xdr:rowOff>
    </xdr:from>
    <xdr:to>
      <xdr:col>24</xdr:col>
      <xdr:colOff>93035</xdr:colOff>
      <xdr:row>28</xdr:row>
      <xdr:rowOff>135566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B9F21CE-4244-3815-1E13-D6ACD1A73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447454</xdr:colOff>
      <xdr:row>29</xdr:row>
      <xdr:rowOff>68226</xdr:rowOff>
    </xdr:from>
    <xdr:to>
      <xdr:col>24</xdr:col>
      <xdr:colOff>128477</xdr:colOff>
      <xdr:row>44</xdr:row>
      <xdr:rowOff>20380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7AFCF0-05B4-6B15-4D9D-8D6DC677C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291630</xdr:colOff>
      <xdr:row>18</xdr:row>
      <xdr:rowOff>105362</xdr:rowOff>
    </xdr:from>
    <xdr:to>
      <xdr:col>34</xdr:col>
      <xdr:colOff>583259</xdr:colOff>
      <xdr:row>33</xdr:row>
      <xdr:rowOff>148636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011CBCC-425A-4FBA-5088-A8BC87A3DD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412012</xdr:colOff>
      <xdr:row>14</xdr:row>
      <xdr:rowOff>50506</xdr:rowOff>
    </xdr:from>
    <xdr:to>
      <xdr:col>24</xdr:col>
      <xdr:colOff>93035</xdr:colOff>
      <xdr:row>28</xdr:row>
      <xdr:rowOff>135566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B0852B7-9CA0-487E-B933-E28603CA3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447454</xdr:colOff>
      <xdr:row>29</xdr:row>
      <xdr:rowOff>68226</xdr:rowOff>
    </xdr:from>
    <xdr:to>
      <xdr:col>24</xdr:col>
      <xdr:colOff>128477</xdr:colOff>
      <xdr:row>44</xdr:row>
      <xdr:rowOff>20380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FDDA8D7-86F8-43FF-9982-29A91D8C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333964</xdr:colOff>
      <xdr:row>3</xdr:row>
      <xdr:rowOff>41862</xdr:rowOff>
    </xdr:from>
    <xdr:to>
      <xdr:col>34</xdr:col>
      <xdr:colOff>11759</xdr:colOff>
      <xdr:row>17</xdr:row>
      <xdr:rowOff>138053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6DFEB19-8EC9-420E-A57A-6F0D00587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159926</xdr:colOff>
      <xdr:row>46</xdr:row>
      <xdr:rowOff>86548</xdr:rowOff>
    </xdr:from>
    <xdr:to>
      <xdr:col>31</xdr:col>
      <xdr:colOff>102576</xdr:colOff>
      <xdr:row>61</xdr:row>
      <xdr:rowOff>148637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E61A4D5-C643-E004-77FD-B1ECD9E8B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129874</xdr:colOff>
      <xdr:row>62</xdr:row>
      <xdr:rowOff>118538</xdr:rowOff>
    </xdr:from>
    <xdr:to>
      <xdr:col>40</xdr:col>
      <xdr:colOff>393642</xdr:colOff>
      <xdr:row>98</xdr:row>
      <xdr:rowOff>131310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1B28447-95B6-FA38-E14E-62CC4723B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EB00743-A3AB-54B2-5AF2-522905112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480060</xdr:colOff>
      <xdr:row>65</xdr:row>
      <xdr:rowOff>106680</xdr:rowOff>
    </xdr:from>
    <xdr:to>
      <xdr:col>18</xdr:col>
      <xdr:colOff>175260</xdr:colOff>
      <xdr:row>79</xdr:row>
      <xdr:rowOff>137160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ABFDCA-D576-72AF-F727-FE4C65D38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81</xdr:row>
      <xdr:rowOff>0</xdr:rowOff>
    </xdr:from>
    <xdr:to>
      <xdr:col>18</xdr:col>
      <xdr:colOff>304800</xdr:colOff>
      <xdr:row>95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BAB8BFB-EA44-489D-8E95-6CDAA1E04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D2CF1DC-D90F-578F-F282-FCC78732A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895AB9F-2616-AA6B-8E4E-4F5D0F9C8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424246</xdr:colOff>
      <xdr:row>34</xdr:row>
      <xdr:rowOff>20509</xdr:rowOff>
    </xdr:from>
    <xdr:to>
      <xdr:col>15</xdr:col>
      <xdr:colOff>108616</xdr:colOff>
      <xdr:row>48</xdr:row>
      <xdr:rowOff>59282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FB23A79-ADD7-4728-0E51-61C590E08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7620</xdr:rowOff>
    </xdr:from>
    <xdr:to>
      <xdr:col>3</xdr:col>
      <xdr:colOff>76200</xdr:colOff>
      <xdr:row>25</xdr:row>
      <xdr:rowOff>30480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ADE5846-92CF-B8A7-3C1D-5EE55CCDE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833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1CF4A31-8FBD-AA4C-762C-8F2893165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7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8B2991C-F831-FAB9-1390-FBD7B559D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F46129E-3E2A-6C63-2712-DB8998084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3</xdr:col>
      <xdr:colOff>76200</xdr:colOff>
      <xdr:row>24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9645519-3AFB-4EFE-0AF6-0129C923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52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434189920230103105130.html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461545720230103105313.html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498826820230103112153.html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05830-9BB3-4CE3-9B0E-6E93FAC42B8E}">
  <dimension ref="A1:B44"/>
  <sheetViews>
    <sheetView tabSelected="1" zoomScale="44" zoomScaleNormal="60" workbookViewId="0">
      <selection activeCell="B44" sqref="B44"/>
    </sheetView>
  </sheetViews>
  <sheetFormatPr defaultRowHeight="14.4" x14ac:dyDescent="0.3"/>
  <cols>
    <col min="1" max="1" width="17.109375" customWidth="1"/>
    <col min="2" max="2" width="108.21875" bestFit="1" customWidth="1"/>
  </cols>
  <sheetData>
    <row r="1" spans="1:2" x14ac:dyDescent="0.3">
      <c r="A1" s="58" t="s">
        <v>252</v>
      </c>
      <c r="B1" s="58" t="s">
        <v>253</v>
      </c>
    </row>
    <row r="2" spans="1:2" x14ac:dyDescent="0.3">
      <c r="A2" t="s">
        <v>254</v>
      </c>
      <c r="B2" t="s">
        <v>255</v>
      </c>
    </row>
    <row r="3" spans="1:2" x14ac:dyDescent="0.3">
      <c r="A3" t="s">
        <v>256</v>
      </c>
      <c r="B3" t="s">
        <v>257</v>
      </c>
    </row>
    <row r="4" spans="1:2" x14ac:dyDescent="0.3">
      <c r="A4" t="s">
        <v>258</v>
      </c>
      <c r="B4" t="s">
        <v>259</v>
      </c>
    </row>
    <row r="5" spans="1:2" x14ac:dyDescent="0.3">
      <c r="B5" t="s">
        <v>260</v>
      </c>
    </row>
    <row r="6" spans="1:2" x14ac:dyDescent="0.3">
      <c r="A6" t="s">
        <v>263</v>
      </c>
      <c r="B6" t="s">
        <v>264</v>
      </c>
    </row>
    <row r="7" spans="1:2" x14ac:dyDescent="0.3">
      <c r="B7" t="s">
        <v>265</v>
      </c>
    </row>
    <row r="8" spans="1:2" x14ac:dyDescent="0.3">
      <c r="A8" t="s">
        <v>266</v>
      </c>
      <c r="B8" t="s">
        <v>267</v>
      </c>
    </row>
    <row r="9" spans="1:2" x14ac:dyDescent="0.3">
      <c r="B9" t="s">
        <v>268</v>
      </c>
    </row>
    <row r="10" spans="1:2" x14ac:dyDescent="0.3">
      <c r="A10" t="s">
        <v>269</v>
      </c>
      <c r="B10" t="s">
        <v>270</v>
      </c>
    </row>
    <row r="11" spans="1:2" x14ac:dyDescent="0.3">
      <c r="B11" t="s">
        <v>271</v>
      </c>
    </row>
    <row r="12" spans="1:2" x14ac:dyDescent="0.3">
      <c r="A12" t="s">
        <v>287</v>
      </c>
      <c r="B12" t="s">
        <v>288</v>
      </c>
    </row>
    <row r="13" spans="1:2" x14ac:dyDescent="0.3">
      <c r="A13" t="s">
        <v>289</v>
      </c>
      <c r="B13" t="s">
        <v>290</v>
      </c>
    </row>
    <row r="14" spans="1:2" x14ac:dyDescent="0.3">
      <c r="A14" t="s">
        <v>291</v>
      </c>
      <c r="B14" t="s">
        <v>292</v>
      </c>
    </row>
    <row r="15" spans="1:2" x14ac:dyDescent="0.3">
      <c r="A15" t="s">
        <v>293</v>
      </c>
      <c r="B15" t="s">
        <v>294</v>
      </c>
    </row>
    <row r="16" spans="1:2" x14ac:dyDescent="0.3">
      <c r="A16" t="s">
        <v>295</v>
      </c>
      <c r="B16" t="s">
        <v>296</v>
      </c>
    </row>
    <row r="17" spans="1:2" x14ac:dyDescent="0.3">
      <c r="A17" t="s">
        <v>297</v>
      </c>
      <c r="B17" t="s">
        <v>301</v>
      </c>
    </row>
    <row r="18" spans="1:2" x14ac:dyDescent="0.3">
      <c r="A18" t="s">
        <v>298</v>
      </c>
      <c r="B18" t="s">
        <v>300</v>
      </c>
    </row>
    <row r="19" spans="1:2" x14ac:dyDescent="0.3">
      <c r="A19" t="s">
        <v>299</v>
      </c>
      <c r="B19" t="s">
        <v>302</v>
      </c>
    </row>
    <row r="20" spans="1:2" x14ac:dyDescent="0.3">
      <c r="A20" t="s">
        <v>303</v>
      </c>
      <c r="B20" t="s">
        <v>304</v>
      </c>
    </row>
    <row r="21" spans="1:2" x14ac:dyDescent="0.3">
      <c r="A21" t="s">
        <v>305</v>
      </c>
      <c r="B21" t="s">
        <v>306</v>
      </c>
    </row>
    <row r="22" spans="1:2" ht="28.8" x14ac:dyDescent="0.3">
      <c r="A22" t="s">
        <v>342</v>
      </c>
      <c r="B22" s="1" t="s">
        <v>344</v>
      </c>
    </row>
    <row r="23" spans="1:2" ht="43.2" x14ac:dyDescent="0.3">
      <c r="A23" t="s">
        <v>343</v>
      </c>
      <c r="B23" s="1" t="s">
        <v>345</v>
      </c>
    </row>
    <row r="24" spans="1:2" x14ac:dyDescent="0.3">
      <c r="A24" t="s">
        <v>307</v>
      </c>
      <c r="B24" t="s">
        <v>310</v>
      </c>
    </row>
    <row r="25" spans="1:2" x14ac:dyDescent="0.3">
      <c r="A25" t="s">
        <v>308</v>
      </c>
      <c r="B25" t="s">
        <v>311</v>
      </c>
    </row>
    <row r="26" spans="1:2" x14ac:dyDescent="0.3">
      <c r="A26" t="s">
        <v>309</v>
      </c>
      <c r="B26" t="s">
        <v>312</v>
      </c>
    </row>
    <row r="27" spans="1:2" x14ac:dyDescent="0.3">
      <c r="A27" t="s">
        <v>313</v>
      </c>
      <c r="B27" t="s">
        <v>315</v>
      </c>
    </row>
    <row r="28" spans="1:2" x14ac:dyDescent="0.3">
      <c r="A28" t="s">
        <v>314</v>
      </c>
      <c r="B28" t="s">
        <v>316</v>
      </c>
    </row>
    <row r="29" spans="1:2" x14ac:dyDescent="0.3">
      <c r="A29" t="s">
        <v>317</v>
      </c>
      <c r="B29" t="s">
        <v>318</v>
      </c>
    </row>
    <row r="31" spans="1:2" x14ac:dyDescent="0.3">
      <c r="A31" t="s">
        <v>274</v>
      </c>
      <c r="B31" t="s">
        <v>275</v>
      </c>
    </row>
    <row r="32" spans="1:2" x14ac:dyDescent="0.3">
      <c r="B32" t="s">
        <v>276</v>
      </c>
    </row>
    <row r="33" spans="1:2" x14ac:dyDescent="0.3">
      <c r="B33" t="s">
        <v>277</v>
      </c>
    </row>
    <row r="34" spans="1:2" x14ac:dyDescent="0.3">
      <c r="B34" t="s">
        <v>278</v>
      </c>
    </row>
    <row r="35" spans="1:2" ht="28.8" x14ac:dyDescent="0.3">
      <c r="B35" s="1" t="s">
        <v>279</v>
      </c>
    </row>
    <row r="36" spans="1:2" ht="28.8" x14ac:dyDescent="0.3">
      <c r="B36" s="1" t="s">
        <v>280</v>
      </c>
    </row>
    <row r="37" spans="1:2" ht="28.8" x14ac:dyDescent="0.3">
      <c r="B37" s="1" t="s">
        <v>337</v>
      </c>
    </row>
    <row r="38" spans="1:2" ht="43.2" x14ac:dyDescent="0.3">
      <c r="B38" s="57" t="s">
        <v>330</v>
      </c>
    </row>
    <row r="40" spans="1:2" ht="28.8" x14ac:dyDescent="0.3">
      <c r="A40" t="s">
        <v>331</v>
      </c>
      <c r="B40" s="1" t="s">
        <v>332</v>
      </c>
    </row>
    <row r="41" spans="1:2" ht="28.8" x14ac:dyDescent="0.3">
      <c r="A41" s="1" t="s">
        <v>333</v>
      </c>
      <c r="B41" s="1" t="str">
        <f>B36</f>
        <v>A multiplikatív modell képes lenne a teljesen letakart (0 teljesítményű) rendszert outputját is becsülni (0*bármi=0) alapon.</v>
      </c>
    </row>
    <row r="43" spans="1:2" ht="28.8" x14ac:dyDescent="0.3">
      <c r="A43" t="s">
        <v>338</v>
      </c>
      <c r="B43" s="1" t="s">
        <v>339</v>
      </c>
    </row>
    <row r="44" spans="1:2" ht="28.8" x14ac:dyDescent="0.3">
      <c r="B44" s="1" t="s">
        <v>346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2BA46-3117-419D-B246-E76177B596DE}">
  <dimension ref="A1:L56"/>
  <sheetViews>
    <sheetView topLeftCell="A15" workbookViewId="0">
      <selection activeCell="D23" sqref="D23"/>
    </sheetView>
  </sheetViews>
  <sheetFormatPr defaultRowHeight="14.4" x14ac:dyDescent="0.3"/>
  <cols>
    <col min="2" max="7" width="9" bestFit="1" customWidth="1"/>
    <col min="8" max="8" width="12.44140625" bestFit="1" customWidth="1"/>
    <col min="9" max="9" width="10.5546875" bestFit="1" customWidth="1"/>
    <col min="10" max="12" width="9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/>
      <c r="C2" s="11"/>
      <c r="D2" s="11"/>
      <c r="E2" s="11"/>
      <c r="F2" s="11"/>
      <c r="G2" s="11"/>
    </row>
    <row r="3" spans="1:7" ht="15" thickBot="1" x14ac:dyDescent="0.35">
      <c r="A3" s="10" t="s">
        <v>79</v>
      </c>
      <c r="B3" s="27">
        <v>1</v>
      </c>
      <c r="C3" s="27">
        <v>1</v>
      </c>
      <c r="D3" s="27">
        <v>1</v>
      </c>
      <c r="E3" s="27">
        <v>1</v>
      </c>
      <c r="F3" s="27">
        <v>1</v>
      </c>
      <c r="G3" s="27">
        <v>10218</v>
      </c>
    </row>
    <row r="4" spans="1:7" ht="15" thickBot="1" x14ac:dyDescent="0.35">
      <c r="A4" s="10" t="s">
        <v>80</v>
      </c>
      <c r="B4" s="27">
        <v>2</v>
      </c>
      <c r="C4" s="27">
        <v>1</v>
      </c>
      <c r="D4" s="27">
        <v>1</v>
      </c>
      <c r="E4" s="27">
        <v>1</v>
      </c>
      <c r="F4" s="27">
        <v>1</v>
      </c>
      <c r="G4" s="27">
        <v>10000</v>
      </c>
    </row>
    <row r="5" spans="1:7" ht="15" thickBot="1" x14ac:dyDescent="0.35">
      <c r="A5" s="10" t="s">
        <v>81</v>
      </c>
      <c r="B5" s="27">
        <v>2</v>
      </c>
      <c r="C5" s="27">
        <v>2</v>
      </c>
      <c r="D5" s="27">
        <v>1</v>
      </c>
      <c r="E5" s="27">
        <v>1</v>
      </c>
      <c r="F5" s="27">
        <v>1</v>
      </c>
      <c r="G5" s="27">
        <v>7289</v>
      </c>
    </row>
    <row r="6" spans="1:7" ht="15" thickBot="1" x14ac:dyDescent="0.35">
      <c r="A6" s="10" t="s">
        <v>82</v>
      </c>
      <c r="B6" s="27">
        <v>2</v>
      </c>
      <c r="C6" s="27">
        <v>3</v>
      </c>
      <c r="D6" s="27">
        <v>1</v>
      </c>
      <c r="E6" s="27">
        <v>1</v>
      </c>
      <c r="F6" s="27">
        <v>1</v>
      </c>
      <c r="G6" s="27">
        <v>7320</v>
      </c>
    </row>
    <row r="7" spans="1:7" ht="15" thickBot="1" x14ac:dyDescent="0.35">
      <c r="A7" s="10" t="s">
        <v>83</v>
      </c>
      <c r="B7" s="27">
        <v>2</v>
      </c>
      <c r="C7" s="27">
        <v>4</v>
      </c>
      <c r="D7" s="27">
        <v>1</v>
      </c>
      <c r="E7" s="27">
        <v>1</v>
      </c>
      <c r="F7" s="27">
        <v>1</v>
      </c>
      <c r="G7" s="27">
        <v>5264</v>
      </c>
    </row>
    <row r="8" spans="1:7" ht="15" thickBot="1" x14ac:dyDescent="0.35">
      <c r="A8" s="10" t="s">
        <v>84</v>
      </c>
      <c r="B8" s="27">
        <v>2</v>
      </c>
      <c r="C8" s="27">
        <v>1</v>
      </c>
      <c r="D8" s="27">
        <v>2</v>
      </c>
      <c r="E8" s="27">
        <v>1</v>
      </c>
      <c r="F8" s="27">
        <v>1</v>
      </c>
      <c r="G8" s="27">
        <v>8566</v>
      </c>
    </row>
    <row r="9" spans="1:7" ht="15" thickBot="1" x14ac:dyDescent="0.35">
      <c r="A9" s="10" t="s">
        <v>85</v>
      </c>
      <c r="B9" s="27">
        <v>2</v>
      </c>
      <c r="C9" s="27">
        <v>1</v>
      </c>
      <c r="D9" s="27">
        <v>3</v>
      </c>
      <c r="E9" s="27">
        <v>1</v>
      </c>
      <c r="F9" s="27">
        <v>1</v>
      </c>
      <c r="G9" s="27">
        <v>8317</v>
      </c>
    </row>
    <row r="10" spans="1:7" ht="15" thickBot="1" x14ac:dyDescent="0.35">
      <c r="A10" s="10" t="s">
        <v>86</v>
      </c>
      <c r="B10" s="27">
        <v>2</v>
      </c>
      <c r="C10" s="27">
        <v>1</v>
      </c>
      <c r="D10" s="27">
        <v>1</v>
      </c>
      <c r="E10" s="27">
        <v>2</v>
      </c>
      <c r="F10" s="27">
        <v>1</v>
      </c>
      <c r="G10" s="27">
        <v>9314</v>
      </c>
    </row>
    <row r="11" spans="1:7" ht="15" thickBot="1" x14ac:dyDescent="0.35">
      <c r="A11" s="10" t="s">
        <v>87</v>
      </c>
      <c r="B11" s="27">
        <v>2</v>
      </c>
      <c r="C11" s="27">
        <v>1</v>
      </c>
      <c r="D11" s="27">
        <v>1</v>
      </c>
      <c r="E11" s="27">
        <v>3</v>
      </c>
      <c r="F11" s="27">
        <v>1</v>
      </c>
      <c r="G11" s="27">
        <v>7757</v>
      </c>
    </row>
    <row r="12" spans="1:7" ht="15" thickBot="1" x14ac:dyDescent="0.35">
      <c r="A12" s="10" t="s">
        <v>88</v>
      </c>
      <c r="B12" s="27">
        <v>2</v>
      </c>
      <c r="C12" s="27">
        <v>1</v>
      </c>
      <c r="D12" s="27">
        <v>1</v>
      </c>
      <c r="E12" s="27">
        <v>4</v>
      </c>
      <c r="F12" s="27">
        <v>1</v>
      </c>
      <c r="G12" s="27">
        <v>6915</v>
      </c>
    </row>
    <row r="13" spans="1:7" ht="15" thickBot="1" x14ac:dyDescent="0.35">
      <c r="A13" s="10" t="s">
        <v>89</v>
      </c>
      <c r="B13" s="27">
        <v>2</v>
      </c>
      <c r="C13" s="27">
        <v>1</v>
      </c>
      <c r="D13" s="27">
        <v>1</v>
      </c>
      <c r="E13" s="27">
        <v>5</v>
      </c>
      <c r="F13" s="27">
        <v>1</v>
      </c>
      <c r="G13" s="27">
        <v>5514</v>
      </c>
    </row>
    <row r="14" spans="1:7" ht="15" thickBot="1" x14ac:dyDescent="0.35">
      <c r="A14" s="10" t="s">
        <v>90</v>
      </c>
      <c r="B14" s="27">
        <v>2</v>
      </c>
      <c r="C14" s="27">
        <v>1</v>
      </c>
      <c r="D14" s="27">
        <v>1</v>
      </c>
      <c r="E14" s="27">
        <v>6</v>
      </c>
      <c r="F14" s="27">
        <v>1</v>
      </c>
      <c r="G14" s="27">
        <v>3520</v>
      </c>
    </row>
    <row r="15" spans="1:7" ht="15" thickBot="1" x14ac:dyDescent="0.35">
      <c r="A15" s="10" t="s">
        <v>91</v>
      </c>
      <c r="B15" s="27">
        <v>2</v>
      </c>
      <c r="C15" s="27">
        <v>1</v>
      </c>
      <c r="D15" s="27">
        <v>1</v>
      </c>
      <c r="E15" s="27">
        <v>7</v>
      </c>
      <c r="F15" s="27">
        <v>1</v>
      </c>
      <c r="G15" s="27">
        <v>2523</v>
      </c>
    </row>
    <row r="16" spans="1:7" ht="15" thickBot="1" x14ac:dyDescent="0.35">
      <c r="A16" s="10" t="s">
        <v>92</v>
      </c>
      <c r="B16" s="27">
        <v>2</v>
      </c>
      <c r="C16" s="27">
        <v>1</v>
      </c>
      <c r="D16" s="27">
        <v>1</v>
      </c>
      <c r="E16" s="27">
        <v>8</v>
      </c>
      <c r="F16" s="27">
        <v>1</v>
      </c>
      <c r="G16" s="27">
        <v>1557</v>
      </c>
    </row>
    <row r="17" spans="1:12" ht="15" thickBot="1" x14ac:dyDescent="0.35">
      <c r="A17" s="10" t="s">
        <v>93</v>
      </c>
      <c r="B17" s="27">
        <v>2</v>
      </c>
      <c r="C17" s="27">
        <v>1</v>
      </c>
      <c r="D17" s="27">
        <v>1</v>
      </c>
      <c r="E17" s="27">
        <v>9</v>
      </c>
      <c r="F17" s="27">
        <v>1</v>
      </c>
      <c r="G17" s="27">
        <v>903</v>
      </c>
    </row>
    <row r="18" spans="1:12" ht="15" thickBot="1" x14ac:dyDescent="0.35">
      <c r="A18" s="10" t="s">
        <v>94</v>
      </c>
      <c r="B18" s="27">
        <v>2</v>
      </c>
      <c r="C18" s="27">
        <v>1</v>
      </c>
      <c r="D18" s="27">
        <v>1</v>
      </c>
      <c r="E18" s="27">
        <v>10</v>
      </c>
      <c r="F18" s="27">
        <v>1</v>
      </c>
      <c r="G18" s="27">
        <v>685</v>
      </c>
    </row>
    <row r="19" spans="1:12" ht="15" thickBot="1" x14ac:dyDescent="0.35">
      <c r="A19" s="10" t="s">
        <v>95</v>
      </c>
      <c r="B19" s="27">
        <v>2</v>
      </c>
      <c r="C19" s="27">
        <v>1</v>
      </c>
      <c r="D19" s="27">
        <v>1</v>
      </c>
      <c r="E19" s="27">
        <v>1</v>
      </c>
      <c r="F19" s="27">
        <v>2</v>
      </c>
      <c r="G19" s="27">
        <v>8722</v>
      </c>
    </row>
    <row r="20" spans="1:12" ht="15" thickBot="1" x14ac:dyDescent="0.35">
      <c r="A20" s="10" t="s">
        <v>96</v>
      </c>
      <c r="B20" s="27">
        <v>2</v>
      </c>
      <c r="C20" s="27">
        <v>1</v>
      </c>
      <c r="D20" s="27">
        <v>1</v>
      </c>
      <c r="E20" s="27">
        <v>1</v>
      </c>
      <c r="F20" s="27">
        <v>3</v>
      </c>
      <c r="G20" s="27">
        <v>8660</v>
      </c>
    </row>
    <row r="23" spans="1:12" x14ac:dyDescent="0.3">
      <c r="A23">
        <v>1</v>
      </c>
      <c r="B23" s="24">
        <v>1579.2272384509636</v>
      </c>
      <c r="C23" s="24">
        <v>1628.4556520499814</v>
      </c>
      <c r="D23" s="24">
        <v>1</v>
      </c>
      <c r="E23" s="24">
        <v>7008.3133720575843</v>
      </c>
      <c r="F23" s="24">
        <v>1.0000000000006795</v>
      </c>
      <c r="G23" s="4" t="s">
        <v>207</v>
      </c>
      <c r="H23" s="24">
        <f>B23-B24</f>
        <v>1579.2272384509636</v>
      </c>
      <c r="I23" s="24">
        <f t="shared" ref="I23:L31" si="0">C23-C24</f>
        <v>1334.267858418629</v>
      </c>
      <c r="J23" s="24">
        <f t="shared" si="0"/>
        <v>-2.2826185386293218E-13</v>
      </c>
      <c r="K23" s="32">
        <f t="shared" si="0"/>
        <v>0</v>
      </c>
      <c r="L23" s="24">
        <f t="shared" si="0"/>
        <v>0</v>
      </c>
    </row>
    <row r="24" spans="1:12" x14ac:dyDescent="0.3">
      <c r="A24">
        <v>2</v>
      </c>
      <c r="B24" s="24">
        <v>0</v>
      </c>
      <c r="C24" s="24">
        <v>294.18779363135246</v>
      </c>
      <c r="D24" s="24">
        <v>1.0000000000002283</v>
      </c>
      <c r="E24" s="32">
        <v>7008.3133720575797</v>
      </c>
      <c r="F24" s="24">
        <v>1.0000000000006795</v>
      </c>
      <c r="G24" s="4" t="s">
        <v>209</v>
      </c>
      <c r="H24" s="24">
        <f t="shared" ref="H24:H31" si="1">B24-B25</f>
        <v>0</v>
      </c>
      <c r="I24" s="24">
        <f t="shared" si="0"/>
        <v>-2.2737367544323206E-12</v>
      </c>
      <c r="J24" s="24">
        <f t="shared" si="0"/>
        <v>0</v>
      </c>
      <c r="K24" s="24">
        <f t="shared" si="0"/>
        <v>881.7738514128132</v>
      </c>
      <c r="L24" s="24">
        <f t="shared" si="0"/>
        <v>0</v>
      </c>
    </row>
    <row r="25" spans="1:12" x14ac:dyDescent="0.3">
      <c r="A25">
        <v>3</v>
      </c>
      <c r="B25" s="24">
        <v>0</v>
      </c>
      <c r="C25" s="24">
        <v>294.18779363135474</v>
      </c>
      <c r="D25" s="24">
        <v>1.0000000000002283</v>
      </c>
      <c r="E25" s="24">
        <v>6126.5395206447665</v>
      </c>
      <c r="F25" s="24">
        <v>1.0000000000006795</v>
      </c>
      <c r="G25" s="4" t="s">
        <v>209</v>
      </c>
      <c r="H25" s="24">
        <f t="shared" si="1"/>
        <v>0</v>
      </c>
      <c r="I25" s="24">
        <f t="shared" si="0"/>
        <v>294.18779363135445</v>
      </c>
      <c r="J25" s="24">
        <f t="shared" si="0"/>
        <v>0</v>
      </c>
      <c r="K25" s="24">
        <f t="shared" si="0"/>
        <v>842.0030964892494</v>
      </c>
      <c r="L25" s="24">
        <f t="shared" si="0"/>
        <v>0</v>
      </c>
    </row>
    <row r="26" spans="1:12" x14ac:dyDescent="0.3">
      <c r="A26">
        <v>4</v>
      </c>
      <c r="B26" s="24">
        <v>0</v>
      </c>
      <c r="C26" s="24">
        <v>2.6278978992877455E-13</v>
      </c>
      <c r="D26" s="24">
        <v>1.0000000000002283</v>
      </c>
      <c r="E26" s="24">
        <v>5284.5364241555171</v>
      </c>
      <c r="F26" s="24">
        <v>1.0000000000006795</v>
      </c>
      <c r="G26" s="4" t="s">
        <v>209</v>
      </c>
      <c r="H26" s="24">
        <f t="shared" si="1"/>
        <v>0</v>
      </c>
      <c r="I26" s="24">
        <f t="shared" si="0"/>
        <v>0</v>
      </c>
      <c r="J26" s="24">
        <f t="shared" si="0"/>
        <v>0</v>
      </c>
      <c r="K26" s="24">
        <f t="shared" si="0"/>
        <v>1400.9907766816755</v>
      </c>
      <c r="L26" s="24">
        <f t="shared" si="0"/>
        <v>0</v>
      </c>
    </row>
    <row r="27" spans="1:12" x14ac:dyDescent="0.3">
      <c r="A27">
        <v>5</v>
      </c>
      <c r="B27" s="24">
        <v>0</v>
      </c>
      <c r="C27" s="24">
        <v>2.6278978992877455E-13</v>
      </c>
      <c r="D27" s="24">
        <v>1.0000000000002283</v>
      </c>
      <c r="E27" s="24">
        <v>3883.5456474738417</v>
      </c>
      <c r="F27" s="24">
        <v>1.0000000000006795</v>
      </c>
      <c r="G27" s="4" t="s">
        <v>209</v>
      </c>
      <c r="H27" s="24">
        <f t="shared" si="1"/>
        <v>0</v>
      </c>
      <c r="I27" s="24">
        <f t="shared" si="0"/>
        <v>0</v>
      </c>
      <c r="J27" s="24">
        <f t="shared" si="0"/>
        <v>0</v>
      </c>
      <c r="K27" s="24">
        <f t="shared" si="0"/>
        <v>1994.0000952857069</v>
      </c>
      <c r="L27" s="24">
        <f t="shared" si="0"/>
        <v>0</v>
      </c>
    </row>
    <row r="28" spans="1:12" x14ac:dyDescent="0.3">
      <c r="A28">
        <v>6</v>
      </c>
      <c r="B28" s="24">
        <v>0</v>
      </c>
      <c r="C28" s="24">
        <v>2.6278978992877455E-13</v>
      </c>
      <c r="D28" s="24">
        <v>1.0000000000002283</v>
      </c>
      <c r="E28" s="24">
        <v>1889.5455521881347</v>
      </c>
      <c r="F28" s="24">
        <v>1.0000000000006795</v>
      </c>
      <c r="G28" s="4" t="s">
        <v>209</v>
      </c>
      <c r="H28" s="24">
        <f t="shared" si="1"/>
        <v>0</v>
      </c>
      <c r="I28" s="24">
        <f t="shared" si="0"/>
        <v>0</v>
      </c>
      <c r="J28" s="24">
        <f t="shared" si="0"/>
        <v>0</v>
      </c>
      <c r="K28" s="24">
        <f t="shared" si="0"/>
        <v>997.00577352452251</v>
      </c>
      <c r="L28" s="24">
        <f t="shared" si="0"/>
        <v>0</v>
      </c>
    </row>
    <row r="29" spans="1:12" x14ac:dyDescent="0.3">
      <c r="A29">
        <v>7</v>
      </c>
      <c r="B29" s="24">
        <v>0</v>
      </c>
      <c r="C29" s="24">
        <v>2.6278978992877455E-13</v>
      </c>
      <c r="D29" s="24">
        <v>1.0000000000002283</v>
      </c>
      <c r="E29" s="24">
        <v>892.5397786636122</v>
      </c>
      <c r="F29" s="24">
        <v>1.0000000000006795</v>
      </c>
      <c r="G29" s="4" t="s">
        <v>209</v>
      </c>
      <c r="H29" s="24">
        <f t="shared" si="1"/>
        <v>0</v>
      </c>
      <c r="I29" s="24">
        <f t="shared" si="0"/>
        <v>0</v>
      </c>
      <c r="J29" s="24">
        <f t="shared" si="0"/>
        <v>0</v>
      </c>
      <c r="K29" s="24">
        <f t="shared" si="0"/>
        <v>892.5397786636122</v>
      </c>
      <c r="L29" s="24">
        <f t="shared" si="0"/>
        <v>0</v>
      </c>
    </row>
    <row r="30" spans="1:12" x14ac:dyDescent="0.3">
      <c r="A30">
        <v>8</v>
      </c>
      <c r="B30" s="24">
        <v>0</v>
      </c>
      <c r="C30" s="24">
        <v>2.6278978992877455E-13</v>
      </c>
      <c r="D30" s="24">
        <v>1.0000000000002283</v>
      </c>
      <c r="E30" s="24">
        <v>1.4210854715202004E-14</v>
      </c>
      <c r="F30" s="24">
        <v>1.0000000000006795</v>
      </c>
      <c r="G30" s="4" t="s">
        <v>209</v>
      </c>
      <c r="H30" s="24">
        <f t="shared" si="1"/>
        <v>0</v>
      </c>
      <c r="I30" s="24">
        <f t="shared" si="0"/>
        <v>0</v>
      </c>
      <c r="J30" s="24">
        <f t="shared" si="0"/>
        <v>0</v>
      </c>
      <c r="K30" s="24">
        <f t="shared" si="0"/>
        <v>1.4210854715202004E-14</v>
      </c>
      <c r="L30" s="24">
        <f t="shared" si="0"/>
        <v>0</v>
      </c>
    </row>
    <row r="31" spans="1:12" x14ac:dyDescent="0.3">
      <c r="A31">
        <v>9</v>
      </c>
      <c r="B31" s="24">
        <v>0</v>
      </c>
      <c r="C31" s="24">
        <v>2.6278978992877455E-13</v>
      </c>
      <c r="D31" s="24">
        <v>1.0000000000002283</v>
      </c>
      <c r="E31" s="24">
        <v>0</v>
      </c>
      <c r="F31" s="24">
        <v>1.0000000000006795</v>
      </c>
      <c r="G31" s="4" t="s">
        <v>208</v>
      </c>
      <c r="H31" s="24">
        <f t="shared" si="1"/>
        <v>0</v>
      </c>
      <c r="I31" s="24">
        <f t="shared" si="0"/>
        <v>2.6278978992877455E-13</v>
      </c>
      <c r="J31" s="24">
        <f t="shared" si="0"/>
        <v>-5.6843418860808015E-13</v>
      </c>
      <c r="K31" s="24">
        <f t="shared" si="0"/>
        <v>0</v>
      </c>
      <c r="L31" s="24">
        <f t="shared" si="0"/>
        <v>6.794564910705958E-13</v>
      </c>
    </row>
    <row r="32" spans="1:12" x14ac:dyDescent="0.3">
      <c r="A32" s="22">
        <v>10</v>
      </c>
      <c r="B32" s="24">
        <v>0</v>
      </c>
      <c r="C32" s="24">
        <v>0</v>
      </c>
      <c r="D32" s="24">
        <v>1.0000000000007967</v>
      </c>
      <c r="E32" s="24">
        <v>0</v>
      </c>
      <c r="F32" s="24">
        <v>1</v>
      </c>
      <c r="G32" s="4"/>
      <c r="H32" s="4"/>
      <c r="I32" s="4"/>
      <c r="J32" s="4"/>
      <c r="K32" s="4"/>
      <c r="L32" s="4"/>
    </row>
    <row r="33" spans="1:12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2" x14ac:dyDescent="0.3">
      <c r="A34" t="s">
        <v>247</v>
      </c>
      <c r="B34" s="4"/>
      <c r="C34" s="4"/>
      <c r="D34" s="4">
        <f>STDEV(D23:D32)</f>
        <v>2.0101111044373066E-13</v>
      </c>
      <c r="E34" s="4"/>
      <c r="F34" s="4">
        <f>STDEV(F23:F32)</f>
        <v>2.1486300827689411E-13</v>
      </c>
      <c r="G34" s="4"/>
      <c r="H34">
        <f>CORREL(G36:G54,H36:H54)</f>
        <v>0.98263776398006986</v>
      </c>
      <c r="I34" s="4"/>
      <c r="J34" s="4"/>
      <c r="K34" s="4"/>
      <c r="L34" s="4"/>
    </row>
    <row r="35" spans="1:12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2" x14ac:dyDescent="0.3">
      <c r="A36" t="str">
        <f>A2</f>
        <v>O1</v>
      </c>
      <c r="B36" s="4"/>
      <c r="C36" s="4"/>
      <c r="D36" s="4"/>
      <c r="E36" s="4"/>
      <c r="F36" s="4"/>
      <c r="G36" s="26"/>
      <c r="H36" s="26"/>
      <c r="I36" s="26">
        <v>0</v>
      </c>
      <c r="J36" s="4"/>
      <c r="K36" s="4"/>
      <c r="L36" s="4"/>
    </row>
    <row r="37" spans="1:12" x14ac:dyDescent="0.3">
      <c r="A37" t="str">
        <f t="shared" ref="A37:A54" si="2">A3</f>
        <v>O2</v>
      </c>
      <c r="B37" s="4">
        <f t="shared" ref="B37:F52" si="3">VLOOKUP(B3,$A$23:$F$32,B$33,0)</f>
        <v>1579.2272384509636</v>
      </c>
      <c r="C37" s="4">
        <f t="shared" si="3"/>
        <v>1628.4556520499814</v>
      </c>
      <c r="D37" s="4">
        <f t="shared" si="3"/>
        <v>1</v>
      </c>
      <c r="E37" s="4">
        <f t="shared" si="3"/>
        <v>7008.3133720575843</v>
      </c>
      <c r="F37" s="4">
        <f t="shared" si="3"/>
        <v>1.0000000000006795</v>
      </c>
      <c r="G37" s="4">
        <f t="shared" ref="G37:G54" si="4">SUM(B37:F37)</f>
        <v>10217.996262558529</v>
      </c>
      <c r="H37" s="4">
        <f t="shared" ref="H37:H54" si="5">G3</f>
        <v>10218</v>
      </c>
      <c r="I37" s="29">
        <f t="shared" ref="I37:I54" si="6">H37-G37</f>
        <v>3.7374414714577142E-3</v>
      </c>
      <c r="J37" s="4">
        <f>modell1!I72</f>
        <v>1534.2</v>
      </c>
      <c r="K37" s="4">
        <f t="shared" ref="K37:L54" si="7">ABS(I37)</f>
        <v>3.7374414714577142E-3</v>
      </c>
      <c r="L37" s="4">
        <f t="shared" si="7"/>
        <v>1534.2</v>
      </c>
    </row>
    <row r="38" spans="1:12" x14ac:dyDescent="0.3">
      <c r="A38" t="str">
        <f t="shared" si="2"/>
        <v>O3</v>
      </c>
      <c r="B38" s="4">
        <f t="shared" si="3"/>
        <v>0</v>
      </c>
      <c r="C38" s="4">
        <f t="shared" si="3"/>
        <v>1628.4556520499814</v>
      </c>
      <c r="D38" s="4">
        <f t="shared" si="3"/>
        <v>1</v>
      </c>
      <c r="E38" s="4">
        <f t="shared" si="3"/>
        <v>7008.3133720575843</v>
      </c>
      <c r="F38" s="4">
        <f t="shared" si="3"/>
        <v>1.0000000000006795</v>
      </c>
      <c r="G38" s="4">
        <f t="shared" si="4"/>
        <v>8638.7690241075652</v>
      </c>
      <c r="H38" s="4">
        <f t="shared" si="5"/>
        <v>10000</v>
      </c>
      <c r="I38" s="4">
        <f t="shared" si="6"/>
        <v>1361.2309758924348</v>
      </c>
      <c r="J38" s="4">
        <f>modell1!I73</f>
        <v>1316.2</v>
      </c>
      <c r="K38" s="4">
        <f t="shared" si="7"/>
        <v>1361.2309758924348</v>
      </c>
      <c r="L38" s="4">
        <f t="shared" si="7"/>
        <v>1316.2</v>
      </c>
    </row>
    <row r="39" spans="1:12" x14ac:dyDescent="0.3">
      <c r="A39" t="str">
        <f t="shared" si="2"/>
        <v>O4</v>
      </c>
      <c r="B39" s="4">
        <f t="shared" si="3"/>
        <v>0</v>
      </c>
      <c r="C39" s="4">
        <f t="shared" si="3"/>
        <v>294.18779363135246</v>
      </c>
      <c r="D39" s="4">
        <f t="shared" si="3"/>
        <v>1</v>
      </c>
      <c r="E39" s="4">
        <f t="shared" si="3"/>
        <v>7008.3133720575843</v>
      </c>
      <c r="F39" s="4">
        <f t="shared" si="3"/>
        <v>1.0000000000006795</v>
      </c>
      <c r="G39" s="4">
        <f t="shared" si="4"/>
        <v>7304.5011656889374</v>
      </c>
      <c r="H39" s="4">
        <f t="shared" si="5"/>
        <v>7289</v>
      </c>
      <c r="I39" s="4">
        <f t="shared" si="6"/>
        <v>-15.501165688937363</v>
      </c>
      <c r="J39" s="4">
        <f>modell1!I74</f>
        <v>-558.5</v>
      </c>
      <c r="K39" s="4">
        <f t="shared" si="7"/>
        <v>15.501165688937363</v>
      </c>
      <c r="L39" s="4">
        <f t="shared" si="7"/>
        <v>558.5</v>
      </c>
    </row>
    <row r="40" spans="1:12" x14ac:dyDescent="0.3">
      <c r="A40" t="str">
        <f t="shared" si="2"/>
        <v>O5</v>
      </c>
      <c r="B40" s="4">
        <f t="shared" si="3"/>
        <v>0</v>
      </c>
      <c r="C40" s="4">
        <f t="shared" si="3"/>
        <v>294.18779363135474</v>
      </c>
      <c r="D40" s="4">
        <f t="shared" si="3"/>
        <v>1</v>
      </c>
      <c r="E40" s="4">
        <f t="shared" si="3"/>
        <v>7008.3133720575843</v>
      </c>
      <c r="F40" s="4">
        <f t="shared" si="3"/>
        <v>1.0000000000006795</v>
      </c>
      <c r="G40" s="4">
        <f t="shared" si="4"/>
        <v>7304.5011656889401</v>
      </c>
      <c r="H40" s="4">
        <f t="shared" si="5"/>
        <v>7320</v>
      </c>
      <c r="I40" s="4">
        <f t="shared" si="6"/>
        <v>15.498834311059909</v>
      </c>
      <c r="J40" s="4">
        <f>modell1!I75</f>
        <v>-527.5</v>
      </c>
      <c r="K40" s="4">
        <f t="shared" si="7"/>
        <v>15.498834311059909</v>
      </c>
      <c r="L40" s="4">
        <f t="shared" si="7"/>
        <v>527.5</v>
      </c>
    </row>
    <row r="41" spans="1:12" x14ac:dyDescent="0.3">
      <c r="A41" t="str">
        <f t="shared" si="2"/>
        <v>O6</v>
      </c>
      <c r="B41" s="4">
        <f t="shared" si="3"/>
        <v>0</v>
      </c>
      <c r="C41" s="4">
        <f t="shared" si="3"/>
        <v>2.6278978992877455E-13</v>
      </c>
      <c r="D41" s="4">
        <f t="shared" si="3"/>
        <v>1</v>
      </c>
      <c r="E41" s="4">
        <f t="shared" si="3"/>
        <v>7008.3133720575843</v>
      </c>
      <c r="F41" s="4">
        <f t="shared" si="3"/>
        <v>1.0000000000006795</v>
      </c>
      <c r="G41" s="4">
        <f t="shared" si="4"/>
        <v>7010.3133720575852</v>
      </c>
      <c r="H41" s="4">
        <f t="shared" si="5"/>
        <v>5264</v>
      </c>
      <c r="I41" s="4">
        <f t="shared" si="6"/>
        <v>-1746.3133720575852</v>
      </c>
      <c r="J41" s="4">
        <f>modell1!I76</f>
        <v>-2215.5</v>
      </c>
      <c r="K41" s="4">
        <f t="shared" si="7"/>
        <v>1746.3133720575852</v>
      </c>
      <c r="L41" s="4">
        <f t="shared" si="7"/>
        <v>2215.5</v>
      </c>
    </row>
    <row r="42" spans="1:12" x14ac:dyDescent="0.3">
      <c r="A42" t="str">
        <f t="shared" si="2"/>
        <v>O7</v>
      </c>
      <c r="B42" s="4">
        <f t="shared" si="3"/>
        <v>0</v>
      </c>
      <c r="C42" s="4">
        <f t="shared" si="3"/>
        <v>1628.4556520499814</v>
      </c>
      <c r="D42" s="4">
        <f t="shared" si="3"/>
        <v>1.0000000000002283</v>
      </c>
      <c r="E42" s="4">
        <f t="shared" si="3"/>
        <v>7008.3133720575843</v>
      </c>
      <c r="F42" s="4">
        <f t="shared" si="3"/>
        <v>1.0000000000006795</v>
      </c>
      <c r="G42" s="4">
        <f t="shared" si="4"/>
        <v>8638.7690241075652</v>
      </c>
      <c r="H42" s="4">
        <f t="shared" si="5"/>
        <v>8566</v>
      </c>
      <c r="I42" s="4">
        <f t="shared" si="6"/>
        <v>-72.769024107565201</v>
      </c>
      <c r="J42" s="4">
        <f>modell1!I77</f>
        <v>-117.8</v>
      </c>
      <c r="K42" s="4">
        <f t="shared" si="7"/>
        <v>72.769024107565201</v>
      </c>
      <c r="L42" s="4">
        <f t="shared" si="7"/>
        <v>117.8</v>
      </c>
    </row>
    <row r="43" spans="1:12" x14ac:dyDescent="0.3">
      <c r="A43" t="str">
        <f t="shared" si="2"/>
        <v>O8</v>
      </c>
      <c r="B43" s="4">
        <f t="shared" si="3"/>
        <v>0</v>
      </c>
      <c r="C43" s="4">
        <f t="shared" si="3"/>
        <v>1628.4556520499814</v>
      </c>
      <c r="D43" s="4">
        <f t="shared" si="3"/>
        <v>1.0000000000002283</v>
      </c>
      <c r="E43" s="4">
        <f t="shared" si="3"/>
        <v>7008.3133720575843</v>
      </c>
      <c r="F43" s="4">
        <f t="shared" si="3"/>
        <v>1.0000000000006795</v>
      </c>
      <c r="G43" s="4">
        <f t="shared" si="4"/>
        <v>8638.7690241075652</v>
      </c>
      <c r="H43" s="4">
        <f t="shared" si="5"/>
        <v>8317</v>
      </c>
      <c r="I43" s="4">
        <f t="shared" si="6"/>
        <v>-321.7690241075652</v>
      </c>
      <c r="J43" s="4">
        <f>modell1!I78</f>
        <v>-366.8</v>
      </c>
      <c r="K43" s="4">
        <f t="shared" si="7"/>
        <v>321.7690241075652</v>
      </c>
      <c r="L43" s="4">
        <f t="shared" si="7"/>
        <v>366.8</v>
      </c>
    </row>
    <row r="44" spans="1:12" x14ac:dyDescent="0.3">
      <c r="A44" t="str">
        <f t="shared" si="2"/>
        <v>O9</v>
      </c>
      <c r="B44" s="4">
        <f t="shared" si="3"/>
        <v>0</v>
      </c>
      <c r="C44" s="4">
        <f t="shared" si="3"/>
        <v>1628.4556520499814</v>
      </c>
      <c r="D44" s="4">
        <f t="shared" si="3"/>
        <v>1</v>
      </c>
      <c r="E44" s="4">
        <f t="shared" si="3"/>
        <v>7008.3133720575797</v>
      </c>
      <c r="F44" s="4">
        <f t="shared" si="3"/>
        <v>1.0000000000006795</v>
      </c>
      <c r="G44" s="4">
        <f t="shared" si="4"/>
        <v>8638.7690241075616</v>
      </c>
      <c r="H44" s="4">
        <f t="shared" si="5"/>
        <v>9314</v>
      </c>
      <c r="I44" s="4">
        <f t="shared" si="6"/>
        <v>675.23097589243844</v>
      </c>
      <c r="J44" s="4">
        <f>modell1!I79</f>
        <v>1115.8</v>
      </c>
      <c r="K44" s="4">
        <f t="shared" si="7"/>
        <v>675.23097589243844</v>
      </c>
      <c r="L44" s="4">
        <f t="shared" si="7"/>
        <v>1115.8</v>
      </c>
    </row>
    <row r="45" spans="1:12" x14ac:dyDescent="0.3">
      <c r="A45" t="str">
        <f t="shared" si="2"/>
        <v>O10</v>
      </c>
      <c r="B45" s="4">
        <f t="shared" si="3"/>
        <v>0</v>
      </c>
      <c r="C45" s="4">
        <f t="shared" si="3"/>
        <v>1628.4556520499814</v>
      </c>
      <c r="D45" s="4">
        <f t="shared" si="3"/>
        <v>1</v>
      </c>
      <c r="E45" s="4">
        <f t="shared" si="3"/>
        <v>6126.5395206447665</v>
      </c>
      <c r="F45" s="4">
        <f t="shared" si="3"/>
        <v>1.0000000000006795</v>
      </c>
      <c r="G45" s="4">
        <f t="shared" si="4"/>
        <v>7756.9951726947484</v>
      </c>
      <c r="H45" s="4">
        <f t="shared" si="5"/>
        <v>7757</v>
      </c>
      <c r="I45" s="4">
        <f t="shared" si="6"/>
        <v>4.8273052516378812E-3</v>
      </c>
      <c r="J45" s="4">
        <f>modell1!I80</f>
        <v>395.1</v>
      </c>
      <c r="K45" s="4">
        <f t="shared" si="7"/>
        <v>4.8273052516378812E-3</v>
      </c>
      <c r="L45" s="4">
        <f t="shared" si="7"/>
        <v>395.1</v>
      </c>
    </row>
    <row r="46" spans="1:12" x14ac:dyDescent="0.3">
      <c r="A46" t="str">
        <f t="shared" si="2"/>
        <v>O11</v>
      </c>
      <c r="B46" s="4">
        <f t="shared" si="3"/>
        <v>0</v>
      </c>
      <c r="C46" s="4">
        <f t="shared" si="3"/>
        <v>1628.4556520499814</v>
      </c>
      <c r="D46" s="4">
        <f t="shared" si="3"/>
        <v>1</v>
      </c>
      <c r="E46" s="4">
        <f t="shared" si="3"/>
        <v>5284.5364241555171</v>
      </c>
      <c r="F46" s="4">
        <f t="shared" si="3"/>
        <v>1.0000000000006795</v>
      </c>
      <c r="G46" s="4">
        <f t="shared" si="4"/>
        <v>6914.9920762054999</v>
      </c>
      <c r="H46" s="4">
        <f t="shared" si="5"/>
        <v>6915</v>
      </c>
      <c r="I46" s="4">
        <f t="shared" si="6"/>
        <v>7.9237945001295884E-3</v>
      </c>
      <c r="J46" s="4">
        <f>modell1!I81</f>
        <v>5.4</v>
      </c>
      <c r="K46" s="4">
        <f t="shared" si="7"/>
        <v>7.9237945001295884E-3</v>
      </c>
      <c r="L46" s="4">
        <f t="shared" si="7"/>
        <v>5.4</v>
      </c>
    </row>
    <row r="47" spans="1:12" x14ac:dyDescent="0.3">
      <c r="A47" t="str">
        <f t="shared" si="2"/>
        <v>O12</v>
      </c>
      <c r="B47" s="4">
        <f t="shared" si="3"/>
        <v>0</v>
      </c>
      <c r="C47" s="4">
        <f t="shared" si="3"/>
        <v>1628.4556520499814</v>
      </c>
      <c r="D47" s="4">
        <f t="shared" si="3"/>
        <v>1</v>
      </c>
      <c r="E47" s="4">
        <f t="shared" si="3"/>
        <v>3883.5456474738417</v>
      </c>
      <c r="F47" s="4">
        <f t="shared" si="3"/>
        <v>1.0000000000006795</v>
      </c>
      <c r="G47" s="4">
        <f t="shared" si="4"/>
        <v>5514.0012995238239</v>
      </c>
      <c r="H47" s="4">
        <f t="shared" si="5"/>
        <v>5514</v>
      </c>
      <c r="I47" s="4">
        <f t="shared" si="6"/>
        <v>-1.299523823945492E-3</v>
      </c>
      <c r="J47" s="4">
        <f>modell1!I82</f>
        <v>-409.5</v>
      </c>
      <c r="K47" s="4">
        <f t="shared" si="7"/>
        <v>1.299523823945492E-3</v>
      </c>
      <c r="L47" s="4">
        <f t="shared" si="7"/>
        <v>409.5</v>
      </c>
    </row>
    <row r="48" spans="1:12" x14ac:dyDescent="0.3">
      <c r="A48" t="str">
        <f t="shared" si="2"/>
        <v>O13</v>
      </c>
      <c r="B48" s="4">
        <f t="shared" si="3"/>
        <v>0</v>
      </c>
      <c r="C48" s="4">
        <f t="shared" si="3"/>
        <v>1628.4556520499814</v>
      </c>
      <c r="D48" s="4">
        <f t="shared" si="3"/>
        <v>1</v>
      </c>
      <c r="E48" s="4">
        <f t="shared" si="3"/>
        <v>1889.5455521881347</v>
      </c>
      <c r="F48" s="4">
        <f t="shared" si="3"/>
        <v>1.0000000000006795</v>
      </c>
      <c r="G48" s="4">
        <f t="shared" si="4"/>
        <v>3520.0012042381163</v>
      </c>
      <c r="H48" s="4">
        <f t="shared" si="5"/>
        <v>3520</v>
      </c>
      <c r="I48" s="4">
        <f t="shared" si="6"/>
        <v>-1.2042381163155369E-3</v>
      </c>
      <c r="J48" s="4">
        <f>modell1!I83</f>
        <v>-261.39999999999998</v>
      </c>
      <c r="K48" s="4">
        <f t="shared" si="7"/>
        <v>1.2042381163155369E-3</v>
      </c>
      <c r="L48" s="4">
        <f t="shared" si="7"/>
        <v>261.39999999999998</v>
      </c>
    </row>
    <row r="49" spans="1:12" x14ac:dyDescent="0.3">
      <c r="A49" t="str">
        <f t="shared" si="2"/>
        <v>O14</v>
      </c>
      <c r="B49" s="4">
        <f t="shared" si="3"/>
        <v>0</v>
      </c>
      <c r="C49" s="4">
        <f t="shared" si="3"/>
        <v>1628.4556520499814</v>
      </c>
      <c r="D49" s="4">
        <f t="shared" si="3"/>
        <v>1</v>
      </c>
      <c r="E49" s="4">
        <f t="shared" si="3"/>
        <v>892.5397786636122</v>
      </c>
      <c r="F49" s="4">
        <f t="shared" si="3"/>
        <v>1.0000000000006795</v>
      </c>
      <c r="G49" s="4">
        <f t="shared" si="4"/>
        <v>2522.995430713594</v>
      </c>
      <c r="H49" s="4">
        <f t="shared" si="5"/>
        <v>2523</v>
      </c>
      <c r="I49" s="4">
        <f t="shared" si="6"/>
        <v>4.5692864059674321E-3</v>
      </c>
      <c r="J49" s="4">
        <f>modell1!I84</f>
        <v>-187.4</v>
      </c>
      <c r="K49" s="4">
        <f t="shared" si="7"/>
        <v>4.5692864059674321E-3</v>
      </c>
      <c r="L49" s="4">
        <f t="shared" si="7"/>
        <v>187.4</v>
      </c>
    </row>
    <row r="50" spans="1:12" x14ac:dyDescent="0.3">
      <c r="A50" t="str">
        <f t="shared" si="2"/>
        <v>O15</v>
      </c>
      <c r="B50" s="4">
        <f t="shared" si="3"/>
        <v>0</v>
      </c>
      <c r="C50" s="4">
        <f t="shared" si="3"/>
        <v>1628.4556520499814</v>
      </c>
      <c r="D50" s="4">
        <f t="shared" si="3"/>
        <v>1</v>
      </c>
      <c r="E50" s="4">
        <f t="shared" si="3"/>
        <v>1.4210854715202004E-14</v>
      </c>
      <c r="F50" s="4">
        <f t="shared" si="3"/>
        <v>1.0000000000006795</v>
      </c>
      <c r="G50" s="4">
        <f t="shared" si="4"/>
        <v>1630.4556520499821</v>
      </c>
      <c r="H50" s="4">
        <f t="shared" si="5"/>
        <v>1557</v>
      </c>
      <c r="I50" s="4">
        <f t="shared" si="6"/>
        <v>-73.455652049982064</v>
      </c>
      <c r="J50" s="4">
        <f>modell1!I85</f>
        <v>-115.6</v>
      </c>
      <c r="K50" s="4">
        <f t="shared" si="7"/>
        <v>73.455652049982064</v>
      </c>
      <c r="L50" s="4">
        <f t="shared" si="7"/>
        <v>115.6</v>
      </c>
    </row>
    <row r="51" spans="1:12" x14ac:dyDescent="0.3">
      <c r="A51" t="str">
        <f t="shared" si="2"/>
        <v>O16</v>
      </c>
      <c r="B51" s="4">
        <f t="shared" si="3"/>
        <v>0</v>
      </c>
      <c r="C51" s="4">
        <f t="shared" si="3"/>
        <v>1628.4556520499814</v>
      </c>
      <c r="D51" s="4">
        <f t="shared" si="3"/>
        <v>1</v>
      </c>
      <c r="E51" s="4">
        <f t="shared" si="3"/>
        <v>0</v>
      </c>
      <c r="F51" s="4">
        <f t="shared" si="3"/>
        <v>1.0000000000006795</v>
      </c>
      <c r="G51" s="4">
        <f t="shared" si="4"/>
        <v>1630.4556520499821</v>
      </c>
      <c r="H51" s="4">
        <f t="shared" si="5"/>
        <v>903</v>
      </c>
      <c r="I51" s="4">
        <f t="shared" si="6"/>
        <v>-727.45565204998206</v>
      </c>
      <c r="J51" s="4">
        <f>modell1!I86</f>
        <v>-418.3</v>
      </c>
      <c r="K51" s="4">
        <f t="shared" si="7"/>
        <v>727.45565204998206</v>
      </c>
      <c r="L51" s="4">
        <f t="shared" si="7"/>
        <v>418.3</v>
      </c>
    </row>
    <row r="52" spans="1:12" x14ac:dyDescent="0.3">
      <c r="A52" t="str">
        <f t="shared" si="2"/>
        <v>O17</v>
      </c>
      <c r="B52" s="4">
        <f t="shared" si="3"/>
        <v>0</v>
      </c>
      <c r="C52" s="4">
        <f t="shared" si="3"/>
        <v>1628.4556520499814</v>
      </c>
      <c r="D52" s="4">
        <f t="shared" si="3"/>
        <v>1</v>
      </c>
      <c r="E52" s="4">
        <f t="shared" si="3"/>
        <v>0</v>
      </c>
      <c r="F52" s="4">
        <f t="shared" si="3"/>
        <v>1.0000000000006795</v>
      </c>
      <c r="G52" s="4">
        <f t="shared" si="4"/>
        <v>1630.4556520499821</v>
      </c>
      <c r="H52" s="4">
        <f t="shared" si="5"/>
        <v>685</v>
      </c>
      <c r="I52" s="4">
        <f t="shared" si="6"/>
        <v>-945.45565204998206</v>
      </c>
      <c r="J52" s="4">
        <f>modell1!I87</f>
        <v>-519.20000000000005</v>
      </c>
      <c r="K52" s="4">
        <f t="shared" si="7"/>
        <v>945.45565204998206</v>
      </c>
      <c r="L52" s="4">
        <f t="shared" si="7"/>
        <v>519.20000000000005</v>
      </c>
    </row>
    <row r="53" spans="1:12" x14ac:dyDescent="0.3">
      <c r="A53" t="str">
        <f t="shared" si="2"/>
        <v>O18</v>
      </c>
      <c r="B53" s="4">
        <f t="shared" ref="B53:F54" si="8">VLOOKUP(B19,$A$23:$F$32,B$33,0)</f>
        <v>0</v>
      </c>
      <c r="C53" s="4">
        <f t="shared" si="8"/>
        <v>1628.4556520499814</v>
      </c>
      <c r="D53" s="4">
        <f t="shared" si="8"/>
        <v>1</v>
      </c>
      <c r="E53" s="4">
        <f t="shared" si="8"/>
        <v>7008.3133720575843</v>
      </c>
      <c r="F53" s="4">
        <f t="shared" si="8"/>
        <v>1.0000000000006795</v>
      </c>
      <c r="G53" s="4">
        <f t="shared" si="4"/>
        <v>8638.7690241075652</v>
      </c>
      <c r="H53" s="4">
        <f t="shared" si="5"/>
        <v>8722</v>
      </c>
      <c r="I53" s="4">
        <f t="shared" si="6"/>
        <v>83.230975892434799</v>
      </c>
      <c r="J53" s="4">
        <f>modell1!I88</f>
        <v>38.200000000000003</v>
      </c>
      <c r="K53" s="4">
        <f t="shared" si="7"/>
        <v>83.230975892434799</v>
      </c>
      <c r="L53" s="4">
        <f t="shared" si="7"/>
        <v>38.200000000000003</v>
      </c>
    </row>
    <row r="54" spans="1:12" x14ac:dyDescent="0.3">
      <c r="A54" t="str">
        <f t="shared" si="2"/>
        <v>O19</v>
      </c>
      <c r="B54" s="4">
        <f t="shared" si="8"/>
        <v>0</v>
      </c>
      <c r="C54" s="4">
        <f t="shared" si="8"/>
        <v>1628.4556520499814</v>
      </c>
      <c r="D54" s="4">
        <f t="shared" si="8"/>
        <v>1</v>
      </c>
      <c r="E54" s="4">
        <f t="shared" si="8"/>
        <v>7008.3133720575843</v>
      </c>
      <c r="F54" s="4">
        <f t="shared" si="8"/>
        <v>1.0000000000006795</v>
      </c>
      <c r="G54" s="4">
        <f t="shared" si="4"/>
        <v>8638.7690241075652</v>
      </c>
      <c r="H54" s="4">
        <f t="shared" si="5"/>
        <v>8660</v>
      </c>
      <c r="I54" s="4">
        <f t="shared" si="6"/>
        <v>21.230975892434799</v>
      </c>
      <c r="J54" s="4">
        <f>modell1!I89</f>
        <v>-23.8</v>
      </c>
      <c r="K54" s="4">
        <f t="shared" si="7"/>
        <v>21.230975892434799</v>
      </c>
      <c r="L54" s="4">
        <f t="shared" si="7"/>
        <v>23.8</v>
      </c>
    </row>
    <row r="55" spans="1:12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3">
      <c r="B56" s="4"/>
      <c r="C56" s="4"/>
      <c r="D56" s="4"/>
      <c r="E56" s="4"/>
      <c r="F56" s="4"/>
      <c r="G56" s="4"/>
      <c r="H56" s="4"/>
      <c r="I56" s="4">
        <f>SUMSQ(I36:I54)</f>
        <v>6903660.1680285158</v>
      </c>
      <c r="J56" s="4"/>
      <c r="K56" s="4">
        <f>SUM(K36:K54)</f>
        <v>6059.1658415819702</v>
      </c>
      <c r="L56" s="4">
        <f>SUM(L36:L54)</f>
        <v>10126.199999999999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269C-B8C6-4DE8-BFE9-95A6B47DD6F5}">
  <dimension ref="A1:L56"/>
  <sheetViews>
    <sheetView topLeftCell="A25" workbookViewId="0">
      <selection activeCell="E24" sqref="E24"/>
    </sheetView>
  </sheetViews>
  <sheetFormatPr defaultRowHeight="14.4" x14ac:dyDescent="0.3"/>
  <cols>
    <col min="2" max="7" width="9" bestFit="1" customWidth="1"/>
    <col min="8" max="8" width="12.44140625" bestFit="1" customWidth="1"/>
    <col min="9" max="9" width="10.5546875" bestFit="1" customWidth="1"/>
    <col min="10" max="12" width="9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/>
      <c r="C2" s="11"/>
      <c r="D2" s="11"/>
      <c r="E2" s="11"/>
      <c r="F2" s="11"/>
      <c r="G2" s="11"/>
    </row>
    <row r="3" spans="1:7" ht="15" thickBot="1" x14ac:dyDescent="0.35">
      <c r="A3" s="10" t="s">
        <v>79</v>
      </c>
      <c r="B3" s="27">
        <v>1</v>
      </c>
      <c r="C3" s="27">
        <v>1</v>
      </c>
      <c r="D3" s="27">
        <v>1</v>
      </c>
      <c r="E3" s="27">
        <v>1</v>
      </c>
      <c r="F3" s="27">
        <v>1</v>
      </c>
      <c r="G3" s="27">
        <v>10218</v>
      </c>
    </row>
    <row r="4" spans="1:7" ht="15" thickBot="1" x14ac:dyDescent="0.35">
      <c r="A4" s="10" t="s">
        <v>80</v>
      </c>
      <c r="B4" s="27">
        <v>2</v>
      </c>
      <c r="C4" s="27">
        <v>1</v>
      </c>
      <c r="D4" s="27">
        <v>1</v>
      </c>
      <c r="E4" s="27">
        <v>1</v>
      </c>
      <c r="F4" s="27">
        <v>1</v>
      </c>
      <c r="G4" s="27">
        <v>10000</v>
      </c>
    </row>
    <row r="5" spans="1:7" ht="15" thickBot="1" x14ac:dyDescent="0.35">
      <c r="A5" s="10" t="s">
        <v>81</v>
      </c>
      <c r="B5" s="27">
        <v>2</v>
      </c>
      <c r="C5" s="27">
        <v>2</v>
      </c>
      <c r="D5" s="27">
        <v>1</v>
      </c>
      <c r="E5" s="27">
        <v>1</v>
      </c>
      <c r="F5" s="27">
        <v>1</v>
      </c>
      <c r="G5" s="27">
        <v>7289</v>
      </c>
    </row>
    <row r="6" spans="1:7" ht="15" thickBot="1" x14ac:dyDescent="0.35">
      <c r="A6" s="10" t="s">
        <v>82</v>
      </c>
      <c r="B6" s="27">
        <v>2</v>
      </c>
      <c r="C6" s="27">
        <v>3</v>
      </c>
      <c r="D6" s="27">
        <v>1</v>
      </c>
      <c r="E6" s="27">
        <v>1</v>
      </c>
      <c r="F6" s="27">
        <v>1</v>
      </c>
      <c r="G6" s="27">
        <v>7320</v>
      </c>
    </row>
    <row r="7" spans="1:7" ht="15" thickBot="1" x14ac:dyDescent="0.35">
      <c r="A7" s="10" t="s">
        <v>83</v>
      </c>
      <c r="B7" s="27">
        <v>2</v>
      </c>
      <c r="C7" s="27">
        <v>4</v>
      </c>
      <c r="D7" s="27">
        <v>1</v>
      </c>
      <c r="E7" s="27">
        <v>1</v>
      </c>
      <c r="F7" s="27">
        <v>1</v>
      </c>
      <c r="G7" s="27">
        <v>5264</v>
      </c>
    </row>
    <row r="8" spans="1:7" ht="15" thickBot="1" x14ac:dyDescent="0.35">
      <c r="A8" s="10" t="s">
        <v>84</v>
      </c>
      <c r="B8" s="27">
        <v>2</v>
      </c>
      <c r="C8" s="27">
        <v>1</v>
      </c>
      <c r="D8" s="27">
        <v>2</v>
      </c>
      <c r="E8" s="27">
        <v>1</v>
      </c>
      <c r="F8" s="27">
        <v>1</v>
      </c>
      <c r="G8" s="27">
        <v>8566</v>
      </c>
    </row>
    <row r="9" spans="1:7" ht="15" thickBot="1" x14ac:dyDescent="0.35">
      <c r="A9" s="10" t="s">
        <v>85</v>
      </c>
      <c r="B9" s="27">
        <v>2</v>
      </c>
      <c r="C9" s="27">
        <v>1</v>
      </c>
      <c r="D9" s="27">
        <v>3</v>
      </c>
      <c r="E9" s="27">
        <v>1</v>
      </c>
      <c r="F9" s="27">
        <v>1</v>
      </c>
      <c r="G9" s="27">
        <v>8317</v>
      </c>
    </row>
    <row r="10" spans="1:7" ht="15" thickBot="1" x14ac:dyDescent="0.35">
      <c r="A10" s="10" t="s">
        <v>86</v>
      </c>
      <c r="B10" s="27">
        <v>2</v>
      </c>
      <c r="C10" s="27">
        <v>1</v>
      </c>
      <c r="D10" s="27">
        <v>1</v>
      </c>
      <c r="E10" s="27">
        <v>2</v>
      </c>
      <c r="F10" s="27">
        <v>1</v>
      </c>
      <c r="G10" s="27">
        <v>9314</v>
      </c>
    </row>
    <row r="11" spans="1:7" ht="15" thickBot="1" x14ac:dyDescent="0.35">
      <c r="A11" s="10" t="s">
        <v>87</v>
      </c>
      <c r="B11" s="27">
        <v>2</v>
      </c>
      <c r="C11" s="27">
        <v>1</v>
      </c>
      <c r="D11" s="27">
        <v>1</v>
      </c>
      <c r="E11" s="27">
        <v>3</v>
      </c>
      <c r="F11" s="27">
        <v>1</v>
      </c>
      <c r="G11" s="27">
        <v>7757</v>
      </c>
    </row>
    <row r="12" spans="1:7" ht="15" thickBot="1" x14ac:dyDescent="0.35">
      <c r="A12" s="10" t="s">
        <v>88</v>
      </c>
      <c r="B12" s="27">
        <v>2</v>
      </c>
      <c r="C12" s="27">
        <v>1</v>
      </c>
      <c r="D12" s="27">
        <v>1</v>
      </c>
      <c r="E12" s="27">
        <v>4</v>
      </c>
      <c r="F12" s="27">
        <v>1</v>
      </c>
      <c r="G12" s="27">
        <v>6915</v>
      </c>
    </row>
    <row r="13" spans="1:7" ht="15" thickBot="1" x14ac:dyDescent="0.35">
      <c r="A13" s="10" t="s">
        <v>89</v>
      </c>
      <c r="B13" s="27">
        <v>2</v>
      </c>
      <c r="C13" s="27">
        <v>1</v>
      </c>
      <c r="D13" s="27">
        <v>1</v>
      </c>
      <c r="E13" s="27">
        <v>5</v>
      </c>
      <c r="F13" s="27">
        <v>1</v>
      </c>
      <c r="G13" s="27">
        <v>5514</v>
      </c>
    </row>
    <row r="14" spans="1:7" ht="15" thickBot="1" x14ac:dyDescent="0.35">
      <c r="A14" s="10" t="s">
        <v>90</v>
      </c>
      <c r="B14" s="27">
        <v>2</v>
      </c>
      <c r="C14" s="27">
        <v>1</v>
      </c>
      <c r="D14" s="27">
        <v>1</v>
      </c>
      <c r="E14" s="27">
        <v>6</v>
      </c>
      <c r="F14" s="27">
        <v>1</v>
      </c>
      <c r="G14" s="27">
        <v>3520</v>
      </c>
    </row>
    <row r="15" spans="1:7" ht="15" thickBot="1" x14ac:dyDescent="0.35">
      <c r="A15" s="10" t="s">
        <v>91</v>
      </c>
      <c r="B15" s="27">
        <v>2</v>
      </c>
      <c r="C15" s="27">
        <v>1</v>
      </c>
      <c r="D15" s="27">
        <v>1</v>
      </c>
      <c r="E15" s="27">
        <v>7</v>
      </c>
      <c r="F15" s="27">
        <v>1</v>
      </c>
      <c r="G15" s="27">
        <v>2523</v>
      </c>
    </row>
    <row r="16" spans="1:7" ht="15" thickBot="1" x14ac:dyDescent="0.35">
      <c r="A16" s="10" t="s">
        <v>92</v>
      </c>
      <c r="B16" s="27">
        <v>2</v>
      </c>
      <c r="C16" s="27">
        <v>1</v>
      </c>
      <c r="D16" s="27">
        <v>1</v>
      </c>
      <c r="E16" s="27">
        <v>8</v>
      </c>
      <c r="F16" s="27">
        <v>1</v>
      </c>
      <c r="G16" s="27">
        <v>1557</v>
      </c>
    </row>
    <row r="17" spans="1:12" ht="15" thickBot="1" x14ac:dyDescent="0.35">
      <c r="A17" s="10" t="s">
        <v>93</v>
      </c>
      <c r="B17" s="27">
        <v>2</v>
      </c>
      <c r="C17" s="27">
        <v>1</v>
      </c>
      <c r="D17" s="27">
        <v>1</v>
      </c>
      <c r="E17" s="27">
        <v>9</v>
      </c>
      <c r="F17" s="27">
        <v>1</v>
      </c>
      <c r="G17" s="27">
        <v>903</v>
      </c>
    </row>
    <row r="18" spans="1:12" ht="15" thickBot="1" x14ac:dyDescent="0.35">
      <c r="A18" s="10" t="s">
        <v>94</v>
      </c>
      <c r="B18" s="27">
        <v>2</v>
      </c>
      <c r="C18" s="27">
        <v>1</v>
      </c>
      <c r="D18" s="27">
        <v>1</v>
      </c>
      <c r="E18" s="27">
        <v>10</v>
      </c>
      <c r="F18" s="27">
        <v>1</v>
      </c>
      <c r="G18" s="27">
        <v>685</v>
      </c>
    </row>
    <row r="19" spans="1:12" ht="15" thickBot="1" x14ac:dyDescent="0.35">
      <c r="A19" s="10" t="s">
        <v>95</v>
      </c>
      <c r="B19" s="27">
        <v>2</v>
      </c>
      <c r="C19" s="27">
        <v>1</v>
      </c>
      <c r="D19" s="27">
        <v>1</v>
      </c>
      <c r="E19" s="27">
        <v>1</v>
      </c>
      <c r="F19" s="27">
        <v>2</v>
      </c>
      <c r="G19" s="27">
        <v>8722</v>
      </c>
    </row>
    <row r="20" spans="1:12" ht="15" thickBot="1" x14ac:dyDescent="0.35">
      <c r="A20" s="10" t="s">
        <v>96</v>
      </c>
      <c r="B20" s="27">
        <v>2</v>
      </c>
      <c r="C20" s="27">
        <v>1</v>
      </c>
      <c r="D20" s="27">
        <v>1</v>
      </c>
      <c r="E20" s="27">
        <v>1</v>
      </c>
      <c r="F20" s="27">
        <v>3</v>
      </c>
      <c r="G20" s="27">
        <v>8660</v>
      </c>
    </row>
    <row r="23" spans="1:12" x14ac:dyDescent="0.3">
      <c r="A23">
        <v>1</v>
      </c>
      <c r="B23" s="24">
        <v>1589.6348176727174</v>
      </c>
      <c r="C23" s="24">
        <v>1610.6062217200026</v>
      </c>
      <c r="D23" s="24">
        <v>8.9999999999999964</v>
      </c>
      <c r="E23" s="24">
        <v>6999.7561510303713</v>
      </c>
      <c r="F23" s="24">
        <v>9.0000000000000018</v>
      </c>
      <c r="G23" s="4" t="s">
        <v>207</v>
      </c>
      <c r="H23" s="24">
        <f>B23-B24</f>
        <v>1581.6348176727174</v>
      </c>
      <c r="I23" s="24">
        <f t="shared" ref="I23:L31" si="0">C23-C24</f>
        <v>1331.3628945706882</v>
      </c>
      <c r="J23" s="24">
        <f t="shared" si="0"/>
        <v>0.99999999999999112</v>
      </c>
      <c r="K23" s="33">
        <f t="shared" si="0"/>
        <v>1.0000000001828084</v>
      </c>
      <c r="L23" s="24">
        <f t="shared" si="0"/>
        <v>1.0000000000000044</v>
      </c>
    </row>
    <row r="24" spans="1:12" x14ac:dyDescent="0.3">
      <c r="A24">
        <v>2</v>
      </c>
      <c r="B24" s="24">
        <v>8</v>
      </c>
      <c r="C24" s="24">
        <v>279.24332714931427</v>
      </c>
      <c r="D24" s="24">
        <v>8.0000000000000053</v>
      </c>
      <c r="E24" s="33">
        <v>6998.7561510301884</v>
      </c>
      <c r="F24" s="24">
        <v>7.9999999999999973</v>
      </c>
      <c r="G24" s="4" t="s">
        <v>209</v>
      </c>
      <c r="H24" s="24">
        <f t="shared" ref="H24:H31" si="1">B24-B25</f>
        <v>1</v>
      </c>
      <c r="I24" s="24">
        <f t="shared" si="0"/>
        <v>1.0000000001593889</v>
      </c>
      <c r="J24" s="24">
        <f t="shared" si="0"/>
        <v>1.0000000000000062</v>
      </c>
      <c r="K24" s="24">
        <f t="shared" si="0"/>
        <v>878.36783868909333</v>
      </c>
      <c r="L24" s="24">
        <f t="shared" si="0"/>
        <v>0.99999999999999645</v>
      </c>
    </row>
    <row r="25" spans="1:12" x14ac:dyDescent="0.3">
      <c r="A25">
        <v>3</v>
      </c>
      <c r="B25" s="24">
        <v>7</v>
      </c>
      <c r="C25" s="24">
        <v>278.24332714915488</v>
      </c>
      <c r="D25" s="24">
        <v>6.9999999999999991</v>
      </c>
      <c r="E25" s="24">
        <v>6120.3883123410951</v>
      </c>
      <c r="F25" s="24">
        <v>7.0000000000000009</v>
      </c>
      <c r="G25" s="4" t="s">
        <v>209</v>
      </c>
      <c r="H25" s="24">
        <f t="shared" si="1"/>
        <v>1</v>
      </c>
      <c r="I25" s="24">
        <f t="shared" si="0"/>
        <v>272.24332714915488</v>
      </c>
      <c r="J25" s="24">
        <f t="shared" si="0"/>
        <v>1</v>
      </c>
      <c r="K25" s="24">
        <f t="shared" si="0"/>
        <v>841.99974027912776</v>
      </c>
      <c r="L25" s="24">
        <f t="shared" si="0"/>
        <v>1.0000000000000009</v>
      </c>
    </row>
    <row r="26" spans="1:12" x14ac:dyDescent="0.3">
      <c r="A26">
        <v>4</v>
      </c>
      <c r="B26" s="24">
        <v>6</v>
      </c>
      <c r="C26" s="24">
        <v>6</v>
      </c>
      <c r="D26" s="24">
        <v>5.9999999999999991</v>
      </c>
      <c r="E26" s="24">
        <v>5278.3885720619674</v>
      </c>
      <c r="F26" s="24">
        <v>6</v>
      </c>
      <c r="G26" s="4" t="s">
        <v>209</v>
      </c>
      <c r="H26" s="24">
        <f t="shared" si="1"/>
        <v>1</v>
      </c>
      <c r="I26" s="24">
        <f t="shared" si="0"/>
        <v>1</v>
      </c>
      <c r="J26" s="24">
        <f t="shared" si="0"/>
        <v>1.0000000000000018</v>
      </c>
      <c r="K26" s="24">
        <f t="shared" si="0"/>
        <v>1400.9984109073198</v>
      </c>
      <c r="L26" s="24">
        <f t="shared" si="0"/>
        <v>1.0000000000000009</v>
      </c>
    </row>
    <row r="27" spans="1:12" x14ac:dyDescent="0.3">
      <c r="A27">
        <v>5</v>
      </c>
      <c r="B27" s="24">
        <v>5</v>
      </c>
      <c r="C27" s="24">
        <v>5</v>
      </c>
      <c r="D27" s="24">
        <v>4.9999999999999973</v>
      </c>
      <c r="E27" s="24">
        <v>3877.3901611546476</v>
      </c>
      <c r="F27" s="24">
        <v>4.9999999999999991</v>
      </c>
      <c r="G27" s="4" t="s">
        <v>209</v>
      </c>
      <c r="H27" s="24">
        <f t="shared" si="1"/>
        <v>1</v>
      </c>
      <c r="I27" s="24">
        <f t="shared" si="0"/>
        <v>1</v>
      </c>
      <c r="J27" s="24">
        <f t="shared" si="0"/>
        <v>0.99999999999999778</v>
      </c>
      <c r="K27" s="24">
        <f t="shared" si="0"/>
        <v>1993.9972160328448</v>
      </c>
      <c r="L27" s="24">
        <f t="shared" si="0"/>
        <v>0.99999999999999645</v>
      </c>
    </row>
    <row r="28" spans="1:12" x14ac:dyDescent="0.3">
      <c r="A28">
        <v>6</v>
      </c>
      <c r="B28" s="24">
        <v>4</v>
      </c>
      <c r="C28" s="24">
        <v>4</v>
      </c>
      <c r="D28" s="24">
        <v>3.9999999999999996</v>
      </c>
      <c r="E28" s="24">
        <v>1883.3929451218028</v>
      </c>
      <c r="F28" s="24">
        <v>4.0000000000000027</v>
      </c>
      <c r="G28" s="4" t="s">
        <v>209</v>
      </c>
      <c r="H28" s="24">
        <f t="shared" si="1"/>
        <v>1</v>
      </c>
      <c r="I28" s="24">
        <f t="shared" si="0"/>
        <v>1</v>
      </c>
      <c r="J28" s="24">
        <f t="shared" si="0"/>
        <v>0.99999999999999956</v>
      </c>
      <c r="K28" s="24">
        <f t="shared" si="0"/>
        <v>997.00019540853305</v>
      </c>
      <c r="L28" s="24">
        <f t="shared" si="0"/>
        <v>1.0000000000000027</v>
      </c>
    </row>
    <row r="29" spans="1:12" x14ac:dyDescent="0.3">
      <c r="A29">
        <v>7</v>
      </c>
      <c r="B29" s="24">
        <v>3</v>
      </c>
      <c r="C29" s="24">
        <v>3</v>
      </c>
      <c r="D29" s="24">
        <v>3</v>
      </c>
      <c r="E29" s="24">
        <v>886.39274971326972</v>
      </c>
      <c r="F29" s="24">
        <v>3</v>
      </c>
      <c r="G29" s="4" t="s">
        <v>209</v>
      </c>
      <c r="H29" s="24">
        <f t="shared" si="1"/>
        <v>1</v>
      </c>
      <c r="I29" s="24">
        <f t="shared" si="0"/>
        <v>1</v>
      </c>
      <c r="J29" s="24">
        <f t="shared" si="0"/>
        <v>1</v>
      </c>
      <c r="K29" s="24">
        <f t="shared" si="0"/>
        <v>884.39274971326972</v>
      </c>
      <c r="L29" s="24">
        <f t="shared" si="0"/>
        <v>1.0000000000000004</v>
      </c>
    </row>
    <row r="30" spans="1:12" x14ac:dyDescent="0.3">
      <c r="A30">
        <v>8</v>
      </c>
      <c r="B30" s="24">
        <v>2</v>
      </c>
      <c r="C30" s="24">
        <v>2</v>
      </c>
      <c r="D30" s="24">
        <v>2</v>
      </c>
      <c r="E30" s="24">
        <v>2.0000000000000031</v>
      </c>
      <c r="F30" s="24">
        <v>1.9999999999999996</v>
      </c>
      <c r="G30" s="4" t="s">
        <v>209</v>
      </c>
      <c r="H30" s="24">
        <f t="shared" si="1"/>
        <v>1</v>
      </c>
      <c r="I30" s="24">
        <f t="shared" si="0"/>
        <v>1</v>
      </c>
      <c r="J30" s="24">
        <f t="shared" si="0"/>
        <v>1.0000000000000004</v>
      </c>
      <c r="K30" s="24">
        <f t="shared" si="0"/>
        <v>1.0000000000000031</v>
      </c>
      <c r="L30" s="24">
        <f t="shared" si="0"/>
        <v>0.99999999999999956</v>
      </c>
    </row>
    <row r="31" spans="1:12" x14ac:dyDescent="0.3">
      <c r="A31">
        <v>9</v>
      </c>
      <c r="B31" s="24">
        <v>1</v>
      </c>
      <c r="C31" s="24">
        <v>1</v>
      </c>
      <c r="D31" s="24">
        <v>0.99999999999999967</v>
      </c>
      <c r="E31" s="24">
        <v>1</v>
      </c>
      <c r="F31" s="24">
        <v>1</v>
      </c>
      <c r="G31" s="4" t="s">
        <v>208</v>
      </c>
      <c r="H31" s="24">
        <f t="shared" si="1"/>
        <v>1</v>
      </c>
      <c r="I31" s="24">
        <f t="shared" si="0"/>
        <v>1</v>
      </c>
      <c r="J31" s="24">
        <f t="shared" si="0"/>
        <v>0.99999999999999967</v>
      </c>
      <c r="K31" s="24">
        <f t="shared" si="0"/>
        <v>1</v>
      </c>
      <c r="L31" s="24">
        <f t="shared" si="0"/>
        <v>1</v>
      </c>
    </row>
    <row r="32" spans="1:12" x14ac:dyDescent="0.3">
      <c r="A32" s="22">
        <v>10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4"/>
      <c r="H32" s="4"/>
      <c r="I32" s="4"/>
      <c r="J32" s="4"/>
      <c r="K32" s="4"/>
      <c r="L32" s="4"/>
    </row>
    <row r="33" spans="1:12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2" x14ac:dyDescent="0.3">
      <c r="A34" t="s">
        <v>247</v>
      </c>
      <c r="B34" s="4"/>
      <c r="C34" s="4"/>
      <c r="D34" s="4">
        <f>STDEV(D23:D32)</f>
        <v>3.0276503540974908</v>
      </c>
      <c r="E34" s="4"/>
      <c r="F34" s="4">
        <f>STDEV(F23:F32)</f>
        <v>3.0276503540974917</v>
      </c>
      <c r="G34" s="4"/>
      <c r="H34">
        <f>CORREL(G36:G54,H36:H54)</f>
        <v>0.9823742733321692</v>
      </c>
      <c r="I34" s="4"/>
      <c r="J34" s="4"/>
      <c r="K34" s="4"/>
      <c r="L34" s="4"/>
    </row>
    <row r="35" spans="1:12" x14ac:dyDescent="0.3">
      <c r="B35" s="34" t="str">
        <f>'OAM rangsorok'!B4</f>
        <v>víz</v>
      </c>
      <c r="C35" s="34" t="str">
        <f>'OAM rangsorok'!C4</f>
        <v>beesési szög</v>
      </c>
      <c r="D35" s="34" t="str">
        <f>'OAM rangsorok'!D4</f>
        <v>felhő</v>
      </c>
      <c r="E35" s="34" t="str">
        <f>'OAM rangsorok'!E4</f>
        <v>rétegvastagság</v>
      </c>
      <c r="F35" s="34" t="str">
        <f>'OAM rangsorok'!F4</f>
        <v>szennyeződés</v>
      </c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2" x14ac:dyDescent="0.3">
      <c r="A36" t="str">
        <f>A2</f>
        <v>O1</v>
      </c>
      <c r="B36" s="4"/>
      <c r="C36" s="4"/>
      <c r="D36" s="4"/>
      <c r="E36" s="4"/>
      <c r="F36" s="4"/>
      <c r="G36" s="26"/>
      <c r="H36" s="26"/>
      <c r="I36" s="26">
        <v>0</v>
      </c>
      <c r="J36" s="4"/>
      <c r="K36" s="4"/>
      <c r="L36" s="4"/>
    </row>
    <row r="37" spans="1:12" x14ac:dyDescent="0.3">
      <c r="A37" t="str">
        <f t="shared" ref="A37:A54" si="2">A3</f>
        <v>O2</v>
      </c>
      <c r="B37" s="4">
        <f t="shared" ref="B37:F52" si="3">VLOOKUP(B3,$A$23:$F$32,B$33,0)</f>
        <v>1589.6348176727174</v>
      </c>
      <c r="C37" s="4">
        <f t="shared" si="3"/>
        <v>1610.6062217200026</v>
      </c>
      <c r="D37" s="4">
        <f t="shared" si="3"/>
        <v>8.9999999999999964</v>
      </c>
      <c r="E37" s="4">
        <f t="shared" si="3"/>
        <v>6999.7561510303713</v>
      </c>
      <c r="F37" s="4">
        <f t="shared" si="3"/>
        <v>9.0000000000000018</v>
      </c>
      <c r="G37" s="4">
        <f t="shared" ref="G37:G54" si="4">SUM(B37:F37)</f>
        <v>10217.997190423092</v>
      </c>
      <c r="H37" s="4">
        <f t="shared" ref="H37:H54" si="5">G3</f>
        <v>10218</v>
      </c>
      <c r="I37" s="29">
        <f t="shared" ref="I37:I54" si="6">H37-G37</f>
        <v>2.8095769084757194E-3</v>
      </c>
      <c r="J37" s="4">
        <f>modell1!I72</f>
        <v>1534.2</v>
      </c>
      <c r="K37" s="4">
        <f t="shared" ref="K37:L54" si="7">ABS(I37)</f>
        <v>2.8095769084757194E-3</v>
      </c>
      <c r="L37" s="4">
        <f t="shared" si="7"/>
        <v>1534.2</v>
      </c>
    </row>
    <row r="38" spans="1:12" x14ac:dyDescent="0.3">
      <c r="A38" t="str">
        <f t="shared" si="2"/>
        <v>O3</v>
      </c>
      <c r="B38" s="4">
        <f t="shared" si="3"/>
        <v>8</v>
      </c>
      <c r="C38" s="4">
        <f t="shared" si="3"/>
        <v>1610.6062217200026</v>
      </c>
      <c r="D38" s="4">
        <f t="shared" si="3"/>
        <v>8.9999999999999964</v>
      </c>
      <c r="E38" s="4">
        <f t="shared" si="3"/>
        <v>6999.7561510303713</v>
      </c>
      <c r="F38" s="4">
        <f t="shared" si="3"/>
        <v>9.0000000000000018</v>
      </c>
      <c r="G38" s="4">
        <f t="shared" si="4"/>
        <v>8636.3623727503746</v>
      </c>
      <c r="H38" s="4">
        <f t="shared" si="5"/>
        <v>10000</v>
      </c>
      <c r="I38" s="4">
        <f t="shared" si="6"/>
        <v>1363.6376272496254</v>
      </c>
      <c r="J38" s="4">
        <f>modell1!I73</f>
        <v>1316.2</v>
      </c>
      <c r="K38" s="4">
        <f t="shared" si="7"/>
        <v>1363.6376272496254</v>
      </c>
      <c r="L38" s="4">
        <f t="shared" si="7"/>
        <v>1316.2</v>
      </c>
    </row>
    <row r="39" spans="1:12" x14ac:dyDescent="0.3">
      <c r="A39" t="str">
        <f t="shared" si="2"/>
        <v>O4</v>
      </c>
      <c r="B39" s="4">
        <f t="shared" si="3"/>
        <v>8</v>
      </c>
      <c r="C39" s="4">
        <f t="shared" si="3"/>
        <v>279.24332714931427</v>
      </c>
      <c r="D39" s="4">
        <f t="shared" si="3"/>
        <v>8.9999999999999964</v>
      </c>
      <c r="E39" s="4">
        <f t="shared" si="3"/>
        <v>6999.7561510303713</v>
      </c>
      <c r="F39" s="4">
        <f t="shared" si="3"/>
        <v>9.0000000000000018</v>
      </c>
      <c r="G39" s="4">
        <f t="shared" si="4"/>
        <v>7304.9994781796859</v>
      </c>
      <c r="H39" s="4">
        <f t="shared" si="5"/>
        <v>7289</v>
      </c>
      <c r="I39" s="4">
        <f t="shared" si="6"/>
        <v>-15.999478179685866</v>
      </c>
      <c r="J39" s="4">
        <f>modell1!I74</f>
        <v>-558.5</v>
      </c>
      <c r="K39" s="4">
        <f t="shared" si="7"/>
        <v>15.999478179685866</v>
      </c>
      <c r="L39" s="4">
        <f t="shared" si="7"/>
        <v>558.5</v>
      </c>
    </row>
    <row r="40" spans="1:12" x14ac:dyDescent="0.3">
      <c r="A40" t="str">
        <f t="shared" si="2"/>
        <v>O5</v>
      </c>
      <c r="B40" s="4">
        <f t="shared" si="3"/>
        <v>8</v>
      </c>
      <c r="C40" s="4">
        <f t="shared" si="3"/>
        <v>278.24332714915488</v>
      </c>
      <c r="D40" s="4">
        <f t="shared" si="3"/>
        <v>8.9999999999999964</v>
      </c>
      <c r="E40" s="4">
        <f t="shared" si="3"/>
        <v>6999.7561510303713</v>
      </c>
      <c r="F40" s="4">
        <f t="shared" si="3"/>
        <v>9.0000000000000018</v>
      </c>
      <c r="G40" s="4">
        <f t="shared" si="4"/>
        <v>7303.9994781795258</v>
      </c>
      <c r="H40" s="4">
        <f t="shared" si="5"/>
        <v>7320</v>
      </c>
      <c r="I40" s="4">
        <f t="shared" si="6"/>
        <v>16.000521820474205</v>
      </c>
      <c r="J40" s="4">
        <f>modell1!I75</f>
        <v>-527.5</v>
      </c>
      <c r="K40" s="4">
        <f t="shared" si="7"/>
        <v>16.000521820474205</v>
      </c>
      <c r="L40" s="4">
        <f t="shared" si="7"/>
        <v>527.5</v>
      </c>
    </row>
    <row r="41" spans="1:12" x14ac:dyDescent="0.3">
      <c r="A41" t="str">
        <f t="shared" si="2"/>
        <v>O6</v>
      </c>
      <c r="B41" s="4">
        <f t="shared" si="3"/>
        <v>8</v>
      </c>
      <c r="C41" s="4">
        <f t="shared" si="3"/>
        <v>6</v>
      </c>
      <c r="D41" s="4">
        <f t="shared" si="3"/>
        <v>8.9999999999999964</v>
      </c>
      <c r="E41" s="4">
        <f t="shared" si="3"/>
        <v>6999.7561510303713</v>
      </c>
      <c r="F41" s="4">
        <f t="shared" si="3"/>
        <v>9.0000000000000018</v>
      </c>
      <c r="G41" s="4">
        <f t="shared" si="4"/>
        <v>7031.7561510303713</v>
      </c>
      <c r="H41" s="4">
        <f t="shared" si="5"/>
        <v>5264</v>
      </c>
      <c r="I41" s="4">
        <f t="shared" si="6"/>
        <v>-1767.7561510303713</v>
      </c>
      <c r="J41" s="4">
        <f>modell1!I76</f>
        <v>-2215.5</v>
      </c>
      <c r="K41" s="4">
        <f t="shared" si="7"/>
        <v>1767.7561510303713</v>
      </c>
      <c r="L41" s="4">
        <f t="shared" si="7"/>
        <v>2215.5</v>
      </c>
    </row>
    <row r="42" spans="1:12" x14ac:dyDescent="0.3">
      <c r="A42" t="str">
        <f t="shared" si="2"/>
        <v>O7</v>
      </c>
      <c r="B42" s="4">
        <f t="shared" si="3"/>
        <v>8</v>
      </c>
      <c r="C42" s="4">
        <f t="shared" si="3"/>
        <v>1610.6062217200026</v>
      </c>
      <c r="D42" s="4">
        <f t="shared" si="3"/>
        <v>8.0000000000000053</v>
      </c>
      <c r="E42" s="4">
        <f t="shared" si="3"/>
        <v>6999.7561510303713</v>
      </c>
      <c r="F42" s="4">
        <f t="shared" si="3"/>
        <v>9.0000000000000018</v>
      </c>
      <c r="G42" s="4">
        <f t="shared" si="4"/>
        <v>8635.3623727503746</v>
      </c>
      <c r="H42" s="4">
        <f t="shared" si="5"/>
        <v>8566</v>
      </c>
      <c r="I42" s="4">
        <f t="shared" si="6"/>
        <v>-69.362372750374561</v>
      </c>
      <c r="J42" s="4">
        <f>modell1!I77</f>
        <v>-117.8</v>
      </c>
      <c r="K42" s="4">
        <f t="shared" si="7"/>
        <v>69.362372750374561</v>
      </c>
      <c r="L42" s="4">
        <f t="shared" si="7"/>
        <v>117.8</v>
      </c>
    </row>
    <row r="43" spans="1:12" x14ac:dyDescent="0.3">
      <c r="A43" t="str">
        <f t="shared" si="2"/>
        <v>O8</v>
      </c>
      <c r="B43" s="4">
        <f t="shared" si="3"/>
        <v>8</v>
      </c>
      <c r="C43" s="4">
        <f t="shared" si="3"/>
        <v>1610.6062217200026</v>
      </c>
      <c r="D43" s="4">
        <f t="shared" si="3"/>
        <v>6.9999999999999991</v>
      </c>
      <c r="E43" s="4">
        <f t="shared" si="3"/>
        <v>6999.7561510303713</v>
      </c>
      <c r="F43" s="4">
        <f t="shared" si="3"/>
        <v>9.0000000000000018</v>
      </c>
      <c r="G43" s="4">
        <f t="shared" si="4"/>
        <v>8634.3623727503746</v>
      </c>
      <c r="H43" s="4">
        <f t="shared" si="5"/>
        <v>8317</v>
      </c>
      <c r="I43" s="4">
        <f t="shared" si="6"/>
        <v>-317.36237275037456</v>
      </c>
      <c r="J43" s="4">
        <f>modell1!I78</f>
        <v>-366.8</v>
      </c>
      <c r="K43" s="4">
        <f t="shared" si="7"/>
        <v>317.36237275037456</v>
      </c>
      <c r="L43" s="4">
        <f t="shared" si="7"/>
        <v>366.8</v>
      </c>
    </row>
    <row r="44" spans="1:12" x14ac:dyDescent="0.3">
      <c r="A44" t="str">
        <f t="shared" si="2"/>
        <v>O9</v>
      </c>
      <c r="B44" s="4">
        <f t="shared" si="3"/>
        <v>8</v>
      </c>
      <c r="C44" s="4">
        <f t="shared" si="3"/>
        <v>1610.6062217200026</v>
      </c>
      <c r="D44" s="4">
        <f t="shared" si="3"/>
        <v>8.9999999999999964</v>
      </c>
      <c r="E44" s="4">
        <f t="shared" si="3"/>
        <v>6998.7561510301884</v>
      </c>
      <c r="F44" s="4">
        <f t="shared" si="3"/>
        <v>9.0000000000000018</v>
      </c>
      <c r="G44" s="4">
        <f t="shared" si="4"/>
        <v>8635.3623727501908</v>
      </c>
      <c r="H44" s="4">
        <f t="shared" si="5"/>
        <v>9314</v>
      </c>
      <c r="I44" s="4">
        <f t="shared" si="6"/>
        <v>678.63762724980916</v>
      </c>
      <c r="J44" s="4">
        <f>modell1!I79</f>
        <v>1115.8</v>
      </c>
      <c r="K44" s="4">
        <f t="shared" si="7"/>
        <v>678.63762724980916</v>
      </c>
      <c r="L44" s="4">
        <f t="shared" si="7"/>
        <v>1115.8</v>
      </c>
    </row>
    <row r="45" spans="1:12" x14ac:dyDescent="0.3">
      <c r="A45" t="str">
        <f t="shared" si="2"/>
        <v>O10</v>
      </c>
      <c r="B45" s="4">
        <f t="shared" si="3"/>
        <v>8</v>
      </c>
      <c r="C45" s="4">
        <f t="shared" si="3"/>
        <v>1610.6062217200026</v>
      </c>
      <c r="D45" s="4">
        <f t="shared" si="3"/>
        <v>8.9999999999999964</v>
      </c>
      <c r="E45" s="4">
        <f t="shared" si="3"/>
        <v>6120.3883123410951</v>
      </c>
      <c r="F45" s="4">
        <f t="shared" si="3"/>
        <v>9.0000000000000018</v>
      </c>
      <c r="G45" s="4">
        <f t="shared" si="4"/>
        <v>7756.9945340610975</v>
      </c>
      <c r="H45" s="4">
        <f t="shared" si="5"/>
        <v>7757</v>
      </c>
      <c r="I45" s="4">
        <f t="shared" si="6"/>
        <v>5.4659389024891425E-3</v>
      </c>
      <c r="J45" s="4">
        <f>modell1!I80</f>
        <v>395.1</v>
      </c>
      <c r="K45" s="4">
        <f t="shared" si="7"/>
        <v>5.4659389024891425E-3</v>
      </c>
      <c r="L45" s="4">
        <f t="shared" si="7"/>
        <v>395.1</v>
      </c>
    </row>
    <row r="46" spans="1:12" x14ac:dyDescent="0.3">
      <c r="A46" t="str">
        <f t="shared" si="2"/>
        <v>O11</v>
      </c>
      <c r="B46" s="4">
        <f t="shared" si="3"/>
        <v>8</v>
      </c>
      <c r="C46" s="4">
        <f t="shared" si="3"/>
        <v>1610.6062217200026</v>
      </c>
      <c r="D46" s="4">
        <f t="shared" si="3"/>
        <v>8.9999999999999964</v>
      </c>
      <c r="E46" s="4">
        <f t="shared" si="3"/>
        <v>5278.3885720619674</v>
      </c>
      <c r="F46" s="4">
        <f t="shared" si="3"/>
        <v>9.0000000000000018</v>
      </c>
      <c r="G46" s="4">
        <f t="shared" si="4"/>
        <v>6914.9947937819697</v>
      </c>
      <c r="H46" s="4">
        <f t="shared" si="5"/>
        <v>6915</v>
      </c>
      <c r="I46" s="4">
        <f t="shared" si="6"/>
        <v>5.206218030252785E-3</v>
      </c>
      <c r="J46" s="4">
        <f>modell1!I81</f>
        <v>5.4</v>
      </c>
      <c r="K46" s="4">
        <f t="shared" si="7"/>
        <v>5.206218030252785E-3</v>
      </c>
      <c r="L46" s="4">
        <f t="shared" si="7"/>
        <v>5.4</v>
      </c>
    </row>
    <row r="47" spans="1:12" x14ac:dyDescent="0.3">
      <c r="A47" t="str">
        <f t="shared" si="2"/>
        <v>O12</v>
      </c>
      <c r="B47" s="4">
        <f t="shared" si="3"/>
        <v>8</v>
      </c>
      <c r="C47" s="4">
        <f t="shared" si="3"/>
        <v>1610.6062217200026</v>
      </c>
      <c r="D47" s="4">
        <f t="shared" si="3"/>
        <v>8.9999999999999964</v>
      </c>
      <c r="E47" s="4">
        <f t="shared" si="3"/>
        <v>3877.3901611546476</v>
      </c>
      <c r="F47" s="4">
        <f t="shared" si="3"/>
        <v>9.0000000000000018</v>
      </c>
      <c r="G47" s="4">
        <f t="shared" si="4"/>
        <v>5513.9963828746504</v>
      </c>
      <c r="H47" s="4">
        <f t="shared" si="5"/>
        <v>5514</v>
      </c>
      <c r="I47" s="4">
        <f t="shared" si="6"/>
        <v>3.6171253495922429E-3</v>
      </c>
      <c r="J47" s="4">
        <f>modell1!I82</f>
        <v>-409.5</v>
      </c>
      <c r="K47" s="4">
        <f t="shared" si="7"/>
        <v>3.6171253495922429E-3</v>
      </c>
      <c r="L47" s="4">
        <f t="shared" si="7"/>
        <v>409.5</v>
      </c>
    </row>
    <row r="48" spans="1:12" x14ac:dyDescent="0.3">
      <c r="A48" t="str">
        <f t="shared" si="2"/>
        <v>O13</v>
      </c>
      <c r="B48" s="4">
        <f t="shared" si="3"/>
        <v>8</v>
      </c>
      <c r="C48" s="4">
        <f t="shared" si="3"/>
        <v>1610.6062217200026</v>
      </c>
      <c r="D48" s="4">
        <f t="shared" si="3"/>
        <v>8.9999999999999964</v>
      </c>
      <c r="E48" s="4">
        <f t="shared" si="3"/>
        <v>1883.3929451218028</v>
      </c>
      <c r="F48" s="4">
        <f t="shared" si="3"/>
        <v>9.0000000000000018</v>
      </c>
      <c r="G48" s="4">
        <f t="shared" si="4"/>
        <v>3519.9991668418052</v>
      </c>
      <c r="H48" s="4">
        <f t="shared" si="5"/>
        <v>3520</v>
      </c>
      <c r="I48" s="4">
        <f t="shared" si="6"/>
        <v>8.3315819483686937E-4</v>
      </c>
      <c r="J48" s="4">
        <f>modell1!I83</f>
        <v>-261.39999999999998</v>
      </c>
      <c r="K48" s="4">
        <f t="shared" si="7"/>
        <v>8.3315819483686937E-4</v>
      </c>
      <c r="L48" s="4">
        <f t="shared" si="7"/>
        <v>261.39999999999998</v>
      </c>
    </row>
    <row r="49" spans="1:12" x14ac:dyDescent="0.3">
      <c r="A49" t="str">
        <f t="shared" si="2"/>
        <v>O14</v>
      </c>
      <c r="B49" s="4">
        <f t="shared" si="3"/>
        <v>8</v>
      </c>
      <c r="C49" s="4">
        <f t="shared" si="3"/>
        <v>1610.6062217200026</v>
      </c>
      <c r="D49" s="4">
        <f t="shared" si="3"/>
        <v>8.9999999999999964</v>
      </c>
      <c r="E49" s="4">
        <f t="shared" si="3"/>
        <v>886.39274971326972</v>
      </c>
      <c r="F49" s="4">
        <f t="shared" si="3"/>
        <v>9.0000000000000018</v>
      </c>
      <c r="G49" s="4">
        <f t="shared" si="4"/>
        <v>2522.9989714332723</v>
      </c>
      <c r="H49" s="4">
        <f t="shared" si="5"/>
        <v>2523</v>
      </c>
      <c r="I49" s="4">
        <f t="shared" si="6"/>
        <v>1.0285667276548338E-3</v>
      </c>
      <c r="J49" s="4">
        <f>modell1!I84</f>
        <v>-187.4</v>
      </c>
      <c r="K49" s="4">
        <f t="shared" si="7"/>
        <v>1.0285667276548338E-3</v>
      </c>
      <c r="L49" s="4">
        <f t="shared" si="7"/>
        <v>187.4</v>
      </c>
    </row>
    <row r="50" spans="1:12" x14ac:dyDescent="0.3">
      <c r="A50" t="str">
        <f t="shared" si="2"/>
        <v>O15</v>
      </c>
      <c r="B50" s="4">
        <f t="shared" si="3"/>
        <v>8</v>
      </c>
      <c r="C50" s="4">
        <f t="shared" si="3"/>
        <v>1610.6062217200026</v>
      </c>
      <c r="D50" s="4">
        <f t="shared" si="3"/>
        <v>8.9999999999999964</v>
      </c>
      <c r="E50" s="4">
        <f t="shared" si="3"/>
        <v>2.0000000000000031</v>
      </c>
      <c r="F50" s="4">
        <f t="shared" si="3"/>
        <v>9.0000000000000018</v>
      </c>
      <c r="G50" s="4">
        <f t="shared" si="4"/>
        <v>1638.6062217200026</v>
      </c>
      <c r="H50" s="4">
        <f t="shared" si="5"/>
        <v>1557</v>
      </c>
      <c r="I50" s="4">
        <f t="shared" si="6"/>
        <v>-81.606221720002623</v>
      </c>
      <c r="J50" s="4">
        <f>modell1!I85</f>
        <v>-115.6</v>
      </c>
      <c r="K50" s="4">
        <f t="shared" si="7"/>
        <v>81.606221720002623</v>
      </c>
      <c r="L50" s="4">
        <f t="shared" si="7"/>
        <v>115.6</v>
      </c>
    </row>
    <row r="51" spans="1:12" x14ac:dyDescent="0.3">
      <c r="A51" t="str">
        <f t="shared" si="2"/>
        <v>O16</v>
      </c>
      <c r="B51" s="4">
        <f t="shared" si="3"/>
        <v>8</v>
      </c>
      <c r="C51" s="4">
        <f t="shared" si="3"/>
        <v>1610.6062217200026</v>
      </c>
      <c r="D51" s="4">
        <f t="shared" si="3"/>
        <v>8.9999999999999964</v>
      </c>
      <c r="E51" s="4">
        <f t="shared" si="3"/>
        <v>1</v>
      </c>
      <c r="F51" s="4">
        <f t="shared" si="3"/>
        <v>9.0000000000000018</v>
      </c>
      <c r="G51" s="4">
        <f t="shared" si="4"/>
        <v>1637.6062217200026</v>
      </c>
      <c r="H51" s="4">
        <f t="shared" si="5"/>
        <v>903</v>
      </c>
      <c r="I51" s="4">
        <f t="shared" si="6"/>
        <v>-734.60622172000262</v>
      </c>
      <c r="J51" s="4">
        <f>modell1!I86</f>
        <v>-418.3</v>
      </c>
      <c r="K51" s="4">
        <f t="shared" si="7"/>
        <v>734.60622172000262</v>
      </c>
      <c r="L51" s="4">
        <f t="shared" si="7"/>
        <v>418.3</v>
      </c>
    </row>
    <row r="52" spans="1:12" x14ac:dyDescent="0.3">
      <c r="A52" t="str">
        <f t="shared" si="2"/>
        <v>O17</v>
      </c>
      <c r="B52" s="4">
        <f t="shared" si="3"/>
        <v>8</v>
      </c>
      <c r="C52" s="4">
        <f t="shared" si="3"/>
        <v>1610.6062217200026</v>
      </c>
      <c r="D52" s="4">
        <f t="shared" si="3"/>
        <v>8.9999999999999964</v>
      </c>
      <c r="E52" s="4">
        <f t="shared" si="3"/>
        <v>0</v>
      </c>
      <c r="F52" s="4">
        <f t="shared" si="3"/>
        <v>9.0000000000000018</v>
      </c>
      <c r="G52" s="4">
        <f t="shared" si="4"/>
        <v>1636.6062217200026</v>
      </c>
      <c r="H52" s="4">
        <f t="shared" si="5"/>
        <v>685</v>
      </c>
      <c r="I52" s="4">
        <f t="shared" si="6"/>
        <v>-951.60622172000262</v>
      </c>
      <c r="J52" s="4">
        <f>modell1!I87</f>
        <v>-519.20000000000005</v>
      </c>
      <c r="K52" s="4">
        <f t="shared" si="7"/>
        <v>951.60622172000262</v>
      </c>
      <c r="L52" s="4">
        <f t="shared" si="7"/>
        <v>519.20000000000005</v>
      </c>
    </row>
    <row r="53" spans="1:12" x14ac:dyDescent="0.3">
      <c r="A53" t="str">
        <f t="shared" si="2"/>
        <v>O18</v>
      </c>
      <c r="B53" s="4">
        <f t="shared" ref="B53:F54" si="8">VLOOKUP(B19,$A$23:$F$32,B$33,0)</f>
        <v>8</v>
      </c>
      <c r="C53" s="4">
        <f t="shared" si="8"/>
        <v>1610.6062217200026</v>
      </c>
      <c r="D53" s="4">
        <f t="shared" si="8"/>
        <v>8.9999999999999964</v>
      </c>
      <c r="E53" s="4">
        <f t="shared" si="8"/>
        <v>6999.7561510303713</v>
      </c>
      <c r="F53" s="4">
        <f t="shared" si="8"/>
        <v>7.9999999999999973</v>
      </c>
      <c r="G53" s="4">
        <f t="shared" si="4"/>
        <v>8635.3623727503746</v>
      </c>
      <c r="H53" s="4">
        <f t="shared" si="5"/>
        <v>8722</v>
      </c>
      <c r="I53" s="4">
        <f t="shared" si="6"/>
        <v>86.637627249625439</v>
      </c>
      <c r="J53" s="4">
        <f>modell1!I88</f>
        <v>38.200000000000003</v>
      </c>
      <c r="K53" s="4">
        <f t="shared" si="7"/>
        <v>86.637627249625439</v>
      </c>
      <c r="L53" s="4">
        <f t="shared" si="7"/>
        <v>38.200000000000003</v>
      </c>
    </row>
    <row r="54" spans="1:12" x14ac:dyDescent="0.3">
      <c r="A54" t="str">
        <f t="shared" si="2"/>
        <v>O19</v>
      </c>
      <c r="B54" s="4">
        <f t="shared" si="8"/>
        <v>8</v>
      </c>
      <c r="C54" s="4">
        <f t="shared" si="8"/>
        <v>1610.6062217200026</v>
      </c>
      <c r="D54" s="4">
        <f t="shared" si="8"/>
        <v>8.9999999999999964</v>
      </c>
      <c r="E54" s="4">
        <f t="shared" si="8"/>
        <v>6999.7561510303713</v>
      </c>
      <c r="F54" s="4">
        <f t="shared" si="8"/>
        <v>7.0000000000000009</v>
      </c>
      <c r="G54" s="4">
        <f t="shared" si="4"/>
        <v>8634.3623727503746</v>
      </c>
      <c r="H54" s="4">
        <f t="shared" si="5"/>
        <v>8660</v>
      </c>
      <c r="I54" s="4">
        <f t="shared" si="6"/>
        <v>25.637627249625439</v>
      </c>
      <c r="J54" s="4">
        <f>modell1!I89</f>
        <v>-23.8</v>
      </c>
      <c r="K54" s="4">
        <f t="shared" si="7"/>
        <v>25.637627249625439</v>
      </c>
      <c r="L54" s="4">
        <f t="shared" si="7"/>
        <v>23.8</v>
      </c>
    </row>
    <row r="55" spans="1:12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3">
      <c r="B56" s="4"/>
      <c r="C56" s="4"/>
      <c r="D56" s="4"/>
      <c r="E56" s="4"/>
      <c r="F56" s="4"/>
      <c r="G56" s="4"/>
      <c r="H56" s="4"/>
      <c r="I56" s="4">
        <f>SUMSQ(I36:I54)</f>
        <v>7011084.0755633283</v>
      </c>
      <c r="J56" s="4"/>
      <c r="K56" s="4">
        <f>SUM(K36:K54)</f>
        <v>6108.8690312740864</v>
      </c>
      <c r="L56" s="4">
        <f>SUM(L36:L54)</f>
        <v>10126.199999999999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11E3-4838-4E15-8234-680ABBD863A7}">
  <dimension ref="A1:L56"/>
  <sheetViews>
    <sheetView topLeftCell="A19" zoomScale="83" workbookViewId="0">
      <selection activeCell="E32" sqref="E32"/>
    </sheetView>
  </sheetViews>
  <sheetFormatPr defaultRowHeight="14.4" x14ac:dyDescent="0.3"/>
  <cols>
    <col min="2" max="7" width="9" bestFit="1" customWidth="1"/>
    <col min="8" max="8" width="12.44140625" bestFit="1" customWidth="1"/>
    <col min="9" max="9" width="10.5546875" bestFit="1" customWidth="1"/>
    <col min="10" max="12" width="9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/>
      <c r="C2" s="11"/>
      <c r="D2" s="11"/>
      <c r="E2" s="11"/>
      <c r="F2" s="11"/>
      <c r="G2" s="11"/>
    </row>
    <row r="3" spans="1:7" ht="15" thickBot="1" x14ac:dyDescent="0.35">
      <c r="A3" s="10" t="s">
        <v>79</v>
      </c>
      <c r="B3" s="27">
        <v>1</v>
      </c>
      <c r="C3" s="27">
        <v>1</v>
      </c>
      <c r="D3" s="27">
        <v>1</v>
      </c>
      <c r="E3" s="27">
        <v>1</v>
      </c>
      <c r="F3" s="27">
        <v>1</v>
      </c>
      <c r="G3" s="27">
        <v>10218</v>
      </c>
    </row>
    <row r="4" spans="1:7" ht="15" thickBot="1" x14ac:dyDescent="0.35">
      <c r="A4" s="10" t="s">
        <v>80</v>
      </c>
      <c r="B4" s="27">
        <v>2</v>
      </c>
      <c r="C4" s="27">
        <v>1</v>
      </c>
      <c r="D4" s="27">
        <v>1</v>
      </c>
      <c r="E4" s="27">
        <v>1</v>
      </c>
      <c r="F4" s="27">
        <v>1</v>
      </c>
      <c r="G4" s="27">
        <v>10000</v>
      </c>
    </row>
    <row r="5" spans="1:7" ht="15" thickBot="1" x14ac:dyDescent="0.35">
      <c r="A5" s="10" t="s">
        <v>81</v>
      </c>
      <c r="B5" s="35">
        <v>2</v>
      </c>
      <c r="C5" s="35">
        <v>2</v>
      </c>
      <c r="D5" s="35">
        <v>1</v>
      </c>
      <c r="E5" s="35">
        <v>1</v>
      </c>
      <c r="F5" s="35">
        <v>1</v>
      </c>
      <c r="G5" s="35">
        <v>7289</v>
      </c>
    </row>
    <row r="6" spans="1:7" ht="15" thickBot="1" x14ac:dyDescent="0.35">
      <c r="A6" s="10" t="s">
        <v>82</v>
      </c>
      <c r="B6" s="35">
        <v>2</v>
      </c>
      <c r="C6" s="35">
        <v>3</v>
      </c>
      <c r="D6" s="35">
        <v>1</v>
      </c>
      <c r="E6" s="35">
        <v>1</v>
      </c>
      <c r="F6" s="35">
        <v>1</v>
      </c>
      <c r="G6" s="35">
        <v>7320</v>
      </c>
    </row>
    <row r="7" spans="1:7" ht="15" thickBot="1" x14ac:dyDescent="0.35">
      <c r="A7" s="10" t="s">
        <v>83</v>
      </c>
      <c r="B7" s="27">
        <v>2</v>
      </c>
      <c r="C7" s="27">
        <v>4</v>
      </c>
      <c r="D7" s="27">
        <v>1</v>
      </c>
      <c r="E7" s="27">
        <v>1</v>
      </c>
      <c r="F7" s="27">
        <v>1</v>
      </c>
      <c r="G7" s="27">
        <v>5264</v>
      </c>
    </row>
    <row r="8" spans="1:7" ht="15" thickBot="1" x14ac:dyDescent="0.35">
      <c r="A8" s="10" t="s">
        <v>84</v>
      </c>
      <c r="B8" s="27">
        <v>2</v>
      </c>
      <c r="C8" s="27">
        <v>1</v>
      </c>
      <c r="D8" s="27">
        <v>2</v>
      </c>
      <c r="E8" s="27">
        <v>1</v>
      </c>
      <c r="F8" s="27">
        <v>1</v>
      </c>
      <c r="G8" s="27">
        <v>8566</v>
      </c>
    </row>
    <row r="9" spans="1:7" ht="15" thickBot="1" x14ac:dyDescent="0.35">
      <c r="A9" s="10" t="s">
        <v>85</v>
      </c>
      <c r="B9" s="27">
        <v>2</v>
      </c>
      <c r="C9" s="27">
        <v>1</v>
      </c>
      <c r="D9" s="27">
        <v>3</v>
      </c>
      <c r="E9" s="27">
        <v>1</v>
      </c>
      <c r="F9" s="27">
        <v>1</v>
      </c>
      <c r="G9" s="27">
        <v>8317</v>
      </c>
    </row>
    <row r="10" spans="1:7" ht="15" thickBot="1" x14ac:dyDescent="0.35">
      <c r="A10" s="10" t="s">
        <v>86</v>
      </c>
      <c r="B10" s="27">
        <v>2</v>
      </c>
      <c r="C10" s="27">
        <v>1</v>
      </c>
      <c r="D10" s="27">
        <v>1</v>
      </c>
      <c r="E10" s="27">
        <v>2</v>
      </c>
      <c r="F10" s="27">
        <v>1</v>
      </c>
      <c r="G10" s="27">
        <v>9314</v>
      </c>
    </row>
    <row r="11" spans="1:7" ht="15" thickBot="1" x14ac:dyDescent="0.35">
      <c r="A11" s="10" t="s">
        <v>87</v>
      </c>
      <c r="B11" s="27">
        <v>2</v>
      </c>
      <c r="C11" s="27">
        <v>1</v>
      </c>
      <c r="D11" s="27">
        <v>1</v>
      </c>
      <c r="E11" s="27">
        <v>3</v>
      </c>
      <c r="F11" s="27">
        <v>1</v>
      </c>
      <c r="G11" s="27">
        <v>7757</v>
      </c>
    </row>
    <row r="12" spans="1:7" ht="15" thickBot="1" x14ac:dyDescent="0.35">
      <c r="A12" s="10" t="s">
        <v>88</v>
      </c>
      <c r="B12" s="27">
        <v>2</v>
      </c>
      <c r="C12" s="27">
        <v>1</v>
      </c>
      <c r="D12" s="27">
        <v>1</v>
      </c>
      <c r="E12" s="27">
        <v>4</v>
      </c>
      <c r="F12" s="27">
        <v>1</v>
      </c>
      <c r="G12" s="27">
        <v>6915</v>
      </c>
    </row>
    <row r="13" spans="1:7" ht="15" thickBot="1" x14ac:dyDescent="0.35">
      <c r="A13" s="10" t="s">
        <v>89</v>
      </c>
      <c r="B13" s="27">
        <v>2</v>
      </c>
      <c r="C13" s="27">
        <v>1</v>
      </c>
      <c r="D13" s="27">
        <v>1</v>
      </c>
      <c r="E13" s="27">
        <v>5</v>
      </c>
      <c r="F13" s="27">
        <v>1</v>
      </c>
      <c r="G13" s="27">
        <v>5514</v>
      </c>
    </row>
    <row r="14" spans="1:7" ht="15" thickBot="1" x14ac:dyDescent="0.35">
      <c r="A14" s="10" t="s">
        <v>90</v>
      </c>
      <c r="B14" s="27">
        <v>2</v>
      </c>
      <c r="C14" s="27">
        <v>1</v>
      </c>
      <c r="D14" s="27">
        <v>1</v>
      </c>
      <c r="E14" s="27">
        <v>6</v>
      </c>
      <c r="F14" s="27">
        <v>1</v>
      </c>
      <c r="G14" s="27">
        <v>3520</v>
      </c>
    </row>
    <row r="15" spans="1:7" ht="15" thickBot="1" x14ac:dyDescent="0.35">
      <c r="A15" s="10" t="s">
        <v>91</v>
      </c>
      <c r="B15" s="27">
        <v>2</v>
      </c>
      <c r="C15" s="27">
        <v>1</v>
      </c>
      <c r="D15" s="27">
        <v>1</v>
      </c>
      <c r="E15" s="27">
        <v>7</v>
      </c>
      <c r="F15" s="27">
        <v>1</v>
      </c>
      <c r="G15" s="27">
        <v>2523</v>
      </c>
    </row>
    <row r="16" spans="1:7" ht="15" thickBot="1" x14ac:dyDescent="0.35">
      <c r="A16" s="10" t="s">
        <v>92</v>
      </c>
      <c r="B16" s="27">
        <v>2</v>
      </c>
      <c r="C16" s="27">
        <v>1</v>
      </c>
      <c r="D16" s="27">
        <v>1</v>
      </c>
      <c r="E16" s="27">
        <v>8</v>
      </c>
      <c r="F16" s="27">
        <v>1</v>
      </c>
      <c r="G16" s="27">
        <v>1557</v>
      </c>
    </row>
    <row r="17" spans="1:12" ht="15" thickBot="1" x14ac:dyDescent="0.35">
      <c r="A17" s="10" t="s">
        <v>93</v>
      </c>
      <c r="B17" s="27">
        <v>2</v>
      </c>
      <c r="C17" s="27">
        <v>1</v>
      </c>
      <c r="D17" s="27">
        <v>1</v>
      </c>
      <c r="E17" s="27">
        <v>9</v>
      </c>
      <c r="F17" s="27">
        <v>1</v>
      </c>
      <c r="G17" s="27">
        <v>903</v>
      </c>
    </row>
    <row r="18" spans="1:12" ht="15" thickBot="1" x14ac:dyDescent="0.35">
      <c r="A18" s="10" t="s">
        <v>94</v>
      </c>
      <c r="B18" s="27">
        <v>2</v>
      </c>
      <c r="C18" s="27">
        <v>1</v>
      </c>
      <c r="D18" s="27">
        <v>1</v>
      </c>
      <c r="E18" s="27">
        <v>10</v>
      </c>
      <c r="F18" s="27">
        <v>1</v>
      </c>
      <c r="G18" s="27">
        <v>685</v>
      </c>
    </row>
    <row r="19" spans="1:12" ht="15" thickBot="1" x14ac:dyDescent="0.35">
      <c r="A19" s="10" t="s">
        <v>95</v>
      </c>
      <c r="B19" s="27">
        <v>2</v>
      </c>
      <c r="C19" s="27">
        <v>1</v>
      </c>
      <c r="D19" s="27">
        <v>1</v>
      </c>
      <c r="E19" s="27">
        <v>1</v>
      </c>
      <c r="F19" s="27">
        <v>2</v>
      </c>
      <c r="G19" s="27">
        <v>8722</v>
      </c>
    </row>
    <row r="20" spans="1:12" ht="15" thickBot="1" x14ac:dyDescent="0.35">
      <c r="A20" s="10" t="s">
        <v>96</v>
      </c>
      <c r="B20" s="27">
        <v>2</v>
      </c>
      <c r="C20" s="27">
        <v>1</v>
      </c>
      <c r="D20" s="27">
        <v>1</v>
      </c>
      <c r="E20" s="27">
        <v>1</v>
      </c>
      <c r="F20" s="27">
        <v>3</v>
      </c>
      <c r="G20" s="27">
        <v>8660</v>
      </c>
    </row>
    <row r="23" spans="1:12" x14ac:dyDescent="0.3">
      <c r="A23">
        <v>1</v>
      </c>
      <c r="B23" s="24">
        <v>5.9175240358516366</v>
      </c>
      <c r="C23" s="24">
        <v>6.4899826237057381</v>
      </c>
      <c r="D23" s="24">
        <v>4.6091166158052017</v>
      </c>
      <c r="E23" s="24">
        <v>12.941851895169936</v>
      </c>
      <c r="F23" s="24">
        <v>4.460342529065028</v>
      </c>
      <c r="G23" s="4" t="s">
        <v>207</v>
      </c>
      <c r="H23" s="24">
        <f>B23-B24</f>
        <v>0.12624977894489309</v>
      </c>
      <c r="I23" s="24">
        <f t="shared" ref="I23:L31" si="0">C23-C24</f>
        <v>1.7493748162691549</v>
      </c>
      <c r="J23" s="24">
        <f t="shared" si="0"/>
        <v>0.66094732269295431</v>
      </c>
      <c r="K23" s="24">
        <f t="shared" si="0"/>
        <v>0.88781104028893942</v>
      </c>
      <c r="L23" s="24">
        <f t="shared" si="0"/>
        <v>0.57003177505805924</v>
      </c>
    </row>
    <row r="24" spans="1:12" x14ac:dyDescent="0.3">
      <c r="A24">
        <v>2</v>
      </c>
      <c r="B24" s="24">
        <v>5.7912742569067435</v>
      </c>
      <c r="C24" s="24">
        <v>4.7406078074365832</v>
      </c>
      <c r="D24" s="24">
        <v>3.9481692931122474</v>
      </c>
      <c r="E24" s="24">
        <v>12.054040854880997</v>
      </c>
      <c r="F24" s="24">
        <v>3.8903107540069688</v>
      </c>
      <c r="G24" s="4" t="s">
        <v>209</v>
      </c>
      <c r="H24" s="24">
        <f t="shared" ref="H24:H31" si="1">B24-B25</f>
        <v>0</v>
      </c>
      <c r="I24" s="24">
        <f t="shared" si="0"/>
        <v>0</v>
      </c>
      <c r="J24" s="24">
        <f t="shared" si="0"/>
        <v>0.11476700351960911</v>
      </c>
      <c r="K24" s="24">
        <f t="shared" si="0"/>
        <v>2.0150463397075473</v>
      </c>
      <c r="L24" s="24">
        <f t="shared" si="0"/>
        <v>2.7654123698584776E-2</v>
      </c>
    </row>
    <row r="25" spans="1:12" x14ac:dyDescent="0.3">
      <c r="A25">
        <v>3</v>
      </c>
      <c r="B25" s="24">
        <v>5.7912742569067461</v>
      </c>
      <c r="C25" s="24">
        <v>4.7406078074365805</v>
      </c>
      <c r="D25" s="24">
        <v>3.8334022895926383</v>
      </c>
      <c r="E25" s="24">
        <v>10.038994515173449</v>
      </c>
      <c r="F25" s="24">
        <v>3.862656630308384</v>
      </c>
      <c r="G25" s="4" t="s">
        <v>209</v>
      </c>
      <c r="H25" s="24">
        <f t="shared" si="1"/>
        <v>0</v>
      </c>
      <c r="I25" s="24">
        <f t="shared" si="0"/>
        <v>1.3242809538670324</v>
      </c>
      <c r="J25" s="24">
        <f t="shared" si="0"/>
        <v>0</v>
      </c>
      <c r="K25" s="24">
        <f t="shared" si="0"/>
        <v>1.0897039294537514</v>
      </c>
      <c r="L25" s="24">
        <f t="shared" si="0"/>
        <v>0</v>
      </c>
    </row>
    <row r="26" spans="1:12" x14ac:dyDescent="0.3">
      <c r="A26">
        <v>4</v>
      </c>
      <c r="B26" s="24">
        <v>5.7912742569067461</v>
      </c>
      <c r="C26" s="24">
        <v>3.4163268535695481</v>
      </c>
      <c r="D26" s="24">
        <v>3.8334022895926387</v>
      </c>
      <c r="E26" s="24">
        <v>8.949290585719698</v>
      </c>
      <c r="F26" s="24">
        <v>3.8626566303083822</v>
      </c>
      <c r="G26" s="4" t="s">
        <v>209</v>
      </c>
      <c r="H26" s="24">
        <f t="shared" si="1"/>
        <v>1.0658141036401503E-14</v>
      </c>
      <c r="I26" s="24">
        <f t="shared" si="0"/>
        <v>0</v>
      </c>
      <c r="J26" s="24">
        <f t="shared" si="0"/>
        <v>0</v>
      </c>
      <c r="K26" s="24">
        <f t="shared" si="0"/>
        <v>1.8131534499216455</v>
      </c>
      <c r="L26" s="24">
        <f t="shared" si="0"/>
        <v>0</v>
      </c>
    </row>
    <row r="27" spans="1:12" x14ac:dyDescent="0.3">
      <c r="A27">
        <v>5</v>
      </c>
      <c r="B27" s="24">
        <v>5.7912742569067355</v>
      </c>
      <c r="C27" s="24">
        <v>3.4163268535695477</v>
      </c>
      <c r="D27" s="24">
        <v>3.8334022895926383</v>
      </c>
      <c r="E27" s="24">
        <v>7.1361371357980525</v>
      </c>
      <c r="F27" s="24">
        <v>3.8626566303083809</v>
      </c>
      <c r="G27" s="4" t="s">
        <v>209</v>
      </c>
      <c r="H27" s="24">
        <f t="shared" si="1"/>
        <v>0.79127425690673547</v>
      </c>
      <c r="I27" s="24">
        <f t="shared" si="0"/>
        <v>2.2239987629291136E-12</v>
      </c>
      <c r="J27" s="24">
        <f t="shared" si="0"/>
        <v>-8.0064843643867789E-12</v>
      </c>
      <c r="K27" s="24">
        <f t="shared" si="0"/>
        <v>2.5806052688779832</v>
      </c>
      <c r="L27" s="24">
        <f t="shared" si="0"/>
        <v>8.9537266489969625E-12</v>
      </c>
    </row>
    <row r="28" spans="1:12" x14ac:dyDescent="0.3">
      <c r="A28">
        <v>6</v>
      </c>
      <c r="B28" s="24">
        <v>5</v>
      </c>
      <c r="C28" s="24">
        <v>3.4163268535673237</v>
      </c>
      <c r="D28" s="24">
        <v>3.8334022896006448</v>
      </c>
      <c r="E28" s="24">
        <v>4.5555318669200693</v>
      </c>
      <c r="F28" s="24">
        <v>3.8626566302994272</v>
      </c>
      <c r="G28" s="4" t="s">
        <v>209</v>
      </c>
      <c r="H28" s="24">
        <f t="shared" si="1"/>
        <v>1</v>
      </c>
      <c r="I28" s="24">
        <f t="shared" si="0"/>
        <v>0</v>
      </c>
      <c r="J28" s="24">
        <f t="shared" si="0"/>
        <v>0</v>
      </c>
      <c r="K28" s="24">
        <f t="shared" si="0"/>
        <v>1.290302632339229</v>
      </c>
      <c r="L28" s="24">
        <f t="shared" si="0"/>
        <v>0</v>
      </c>
    </row>
    <row r="29" spans="1:12" x14ac:dyDescent="0.3">
      <c r="A29">
        <v>7</v>
      </c>
      <c r="B29" s="24">
        <v>4</v>
      </c>
      <c r="C29" s="24">
        <v>3.4163268535673232</v>
      </c>
      <c r="D29" s="24">
        <v>3.8334022896006434</v>
      </c>
      <c r="E29" s="24">
        <v>3.2652292345808402</v>
      </c>
      <c r="F29" s="24">
        <v>3.8626566302994245</v>
      </c>
      <c r="G29" s="4" t="s">
        <v>209</v>
      </c>
      <c r="H29" s="24">
        <f t="shared" si="1"/>
        <v>1</v>
      </c>
      <c r="I29" s="24">
        <f t="shared" si="0"/>
        <v>0.41632685356732324</v>
      </c>
      <c r="J29" s="24">
        <f t="shared" si="0"/>
        <v>0.83340228960064344</v>
      </c>
      <c r="K29" s="24">
        <f t="shared" si="0"/>
        <v>1.250182894661072</v>
      </c>
      <c r="L29" s="24">
        <f t="shared" si="0"/>
        <v>0.86265663029942452</v>
      </c>
    </row>
    <row r="30" spans="1:12" x14ac:dyDescent="0.3">
      <c r="A30">
        <v>8</v>
      </c>
      <c r="B30" s="24">
        <v>3</v>
      </c>
      <c r="C30" s="24">
        <v>3</v>
      </c>
      <c r="D30" s="24">
        <v>3</v>
      </c>
      <c r="E30" s="24">
        <v>2.0150463399197682</v>
      </c>
      <c r="F30" s="24">
        <v>3</v>
      </c>
      <c r="G30" s="4" t="s">
        <v>209</v>
      </c>
      <c r="H30" s="24">
        <f t="shared" si="1"/>
        <v>1</v>
      </c>
      <c r="I30" s="24">
        <f t="shared" si="0"/>
        <v>1</v>
      </c>
      <c r="J30" s="24">
        <f t="shared" si="0"/>
        <v>1</v>
      </c>
      <c r="K30" s="24">
        <f t="shared" si="0"/>
        <v>0.84639711252470229</v>
      </c>
      <c r="L30" s="24">
        <f t="shared" si="0"/>
        <v>1</v>
      </c>
    </row>
    <row r="31" spans="1:12" x14ac:dyDescent="0.3">
      <c r="A31">
        <v>9</v>
      </c>
      <c r="B31" s="24">
        <v>2</v>
      </c>
      <c r="C31" s="24">
        <v>2</v>
      </c>
      <c r="D31" s="24">
        <v>2</v>
      </c>
      <c r="E31" s="24">
        <v>1.1686492273950659</v>
      </c>
      <c r="F31" s="24">
        <v>2</v>
      </c>
      <c r="G31" s="4" t="s">
        <v>208</v>
      </c>
      <c r="H31" s="24">
        <f t="shared" si="1"/>
        <v>1</v>
      </c>
      <c r="I31" s="24">
        <f t="shared" si="0"/>
        <v>1</v>
      </c>
      <c r="J31" s="24">
        <f t="shared" si="0"/>
        <v>1</v>
      </c>
      <c r="K31" s="24">
        <f t="shared" si="0"/>
        <v>0.28213237185931139</v>
      </c>
      <c r="L31" s="24">
        <f t="shared" si="0"/>
        <v>1</v>
      </c>
    </row>
    <row r="32" spans="1:12" x14ac:dyDescent="0.3">
      <c r="A32" s="22">
        <v>10</v>
      </c>
      <c r="B32" s="24">
        <v>1</v>
      </c>
      <c r="C32" s="24">
        <v>1</v>
      </c>
      <c r="D32" s="24">
        <v>1</v>
      </c>
      <c r="E32" s="24">
        <v>0.88651685553575454</v>
      </c>
      <c r="F32" s="24">
        <v>1</v>
      </c>
      <c r="G32" s="4"/>
      <c r="H32" s="4"/>
      <c r="I32" s="4"/>
      <c r="J32" s="4"/>
      <c r="K32" s="4"/>
      <c r="L32" s="4"/>
    </row>
    <row r="33" spans="1:12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2" x14ac:dyDescent="0.3">
      <c r="A34" t="s">
        <v>248</v>
      </c>
      <c r="B34" s="3">
        <f>AVERAGE(B37:B54)</f>
        <v>5.7982881335147942</v>
      </c>
      <c r="C34" s="3">
        <f t="shared" ref="C34:F34" si="2">AVERAGE(C37:C54)</f>
        <v>6.1248489902238221</v>
      </c>
      <c r="D34" s="3">
        <f t="shared" si="2"/>
        <v>4.5293020797548955</v>
      </c>
      <c r="E34" s="3">
        <f t="shared" si="2"/>
        <v>9.2525613151362833</v>
      </c>
      <c r="F34" s="3">
        <f t="shared" si="2"/>
        <v>4.3954693249642123</v>
      </c>
      <c r="G34" s="4"/>
      <c r="H34">
        <f>CORREL(G36:G54,H36:H54)</f>
        <v>0.99999858770501993</v>
      </c>
      <c r="I34" s="4"/>
      <c r="J34" s="4"/>
      <c r="K34" s="4"/>
      <c r="L34" s="4"/>
    </row>
    <row r="35" spans="1:12" x14ac:dyDescent="0.3">
      <c r="B35" s="4" t="str">
        <f>'solver (7)'!B35</f>
        <v>víz</v>
      </c>
      <c r="C35" s="4" t="str">
        <f>'solver (7)'!C35</f>
        <v>beesési szög</v>
      </c>
      <c r="D35" s="4" t="str">
        <f>'solver (7)'!D35</f>
        <v>felhő</v>
      </c>
      <c r="E35" s="4" t="str">
        <f>'solver (7)'!E35</f>
        <v>rétegvastagság</v>
      </c>
      <c r="F35" s="4" t="str">
        <f>'solver (7)'!F35</f>
        <v>szennyeződés</v>
      </c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2" x14ac:dyDescent="0.3">
      <c r="A36" t="str">
        <f>A2</f>
        <v>O1</v>
      </c>
      <c r="B36" s="4"/>
      <c r="C36" s="4"/>
      <c r="D36" s="4"/>
      <c r="E36" s="4"/>
      <c r="F36" s="4"/>
      <c r="G36" s="26"/>
      <c r="H36" s="26"/>
      <c r="I36" s="26">
        <v>0</v>
      </c>
      <c r="J36" s="4"/>
      <c r="K36" s="4"/>
      <c r="L36" s="4"/>
    </row>
    <row r="37" spans="1:12" x14ac:dyDescent="0.3">
      <c r="A37" t="str">
        <f t="shared" ref="A37:A54" si="3">A3</f>
        <v>O2</v>
      </c>
      <c r="B37" s="3">
        <f t="shared" ref="B37:F52" si="4">VLOOKUP(B3,$A$23:$F$32,B$33,0)</f>
        <v>5.9175240358516366</v>
      </c>
      <c r="C37" s="3">
        <f t="shared" si="4"/>
        <v>6.4899826237057381</v>
      </c>
      <c r="D37" s="3">
        <f t="shared" si="4"/>
        <v>4.6091166158052017</v>
      </c>
      <c r="E37" s="3">
        <f t="shared" si="4"/>
        <v>12.941851895169936</v>
      </c>
      <c r="F37" s="3">
        <f t="shared" si="4"/>
        <v>4.460342529065028</v>
      </c>
      <c r="G37" s="4">
        <f>PRODUCT(B37:F37)</f>
        <v>10217.999989598118</v>
      </c>
      <c r="H37" s="4">
        <f t="shared" ref="H37:H54" si="5">G3</f>
        <v>10218</v>
      </c>
      <c r="I37" s="29">
        <f t="shared" ref="I37:I54" si="6">H37-G37</f>
        <v>1.0401881809229963E-5</v>
      </c>
      <c r="J37" s="4">
        <f>modell1!I72</f>
        <v>1534.2</v>
      </c>
      <c r="K37" s="4">
        <f t="shared" ref="K37:L54" si="7">ABS(I37)</f>
        <v>1.0401881809229963E-5</v>
      </c>
      <c r="L37" s="4">
        <f t="shared" si="7"/>
        <v>1534.2</v>
      </c>
    </row>
    <row r="38" spans="1:12" x14ac:dyDescent="0.3">
      <c r="A38" t="str">
        <f t="shared" si="3"/>
        <v>O3</v>
      </c>
      <c r="B38" s="3">
        <f t="shared" si="4"/>
        <v>5.7912742569067435</v>
      </c>
      <c r="C38" s="3">
        <f t="shared" si="4"/>
        <v>6.4899826237057381</v>
      </c>
      <c r="D38" s="3">
        <f t="shared" si="4"/>
        <v>4.6091166158052017</v>
      </c>
      <c r="E38" s="3">
        <f t="shared" si="4"/>
        <v>12.941851895169936</v>
      </c>
      <c r="F38" s="3">
        <f t="shared" si="4"/>
        <v>4.460342529065028</v>
      </c>
      <c r="G38" s="4">
        <f t="shared" ref="G38:G54" si="8">PRODUCT(B38:F38)</f>
        <v>9999.9999895761448</v>
      </c>
      <c r="H38" s="4">
        <f t="shared" si="5"/>
        <v>10000</v>
      </c>
      <c r="I38" s="4">
        <f t="shared" si="6"/>
        <v>1.0423855201224796E-5</v>
      </c>
      <c r="J38" s="4">
        <f>modell1!I73</f>
        <v>1316.2</v>
      </c>
      <c r="K38" s="4">
        <f t="shared" si="7"/>
        <v>1.0423855201224796E-5</v>
      </c>
      <c r="L38" s="4">
        <f t="shared" si="7"/>
        <v>1316.2</v>
      </c>
    </row>
    <row r="39" spans="1:12" x14ac:dyDescent="0.3">
      <c r="A39" s="36" t="str">
        <f t="shared" si="3"/>
        <v>O4</v>
      </c>
      <c r="B39" s="38">
        <f t="shared" si="4"/>
        <v>5.7912742569067435</v>
      </c>
      <c r="C39" s="38">
        <f t="shared" si="4"/>
        <v>4.7406078074365832</v>
      </c>
      <c r="D39" s="38">
        <f t="shared" si="4"/>
        <v>4.6091166158052017</v>
      </c>
      <c r="E39" s="38">
        <f t="shared" si="4"/>
        <v>12.941851895169936</v>
      </c>
      <c r="F39" s="38">
        <f t="shared" si="4"/>
        <v>4.460342529065028</v>
      </c>
      <c r="G39" s="37">
        <f t="shared" si="8"/>
        <v>7304.4999923099731</v>
      </c>
      <c r="H39" s="37">
        <f t="shared" si="5"/>
        <v>7289</v>
      </c>
      <c r="I39" s="37">
        <f t="shared" si="6"/>
        <v>-15.499992309973095</v>
      </c>
      <c r="J39" s="4">
        <f>modell1!I74</f>
        <v>-558.5</v>
      </c>
      <c r="K39" s="4">
        <f t="shared" si="7"/>
        <v>15.499992309973095</v>
      </c>
      <c r="L39" s="4">
        <f t="shared" si="7"/>
        <v>558.5</v>
      </c>
    </row>
    <row r="40" spans="1:12" x14ac:dyDescent="0.3">
      <c r="A40" s="36" t="str">
        <f t="shared" si="3"/>
        <v>O5</v>
      </c>
      <c r="B40" s="38">
        <f t="shared" si="4"/>
        <v>5.7912742569067435</v>
      </c>
      <c r="C40" s="38">
        <f t="shared" si="4"/>
        <v>4.7406078074365805</v>
      </c>
      <c r="D40" s="38">
        <f t="shared" si="4"/>
        <v>4.6091166158052017</v>
      </c>
      <c r="E40" s="38">
        <f t="shared" si="4"/>
        <v>12.941851895169936</v>
      </c>
      <c r="F40" s="38">
        <f t="shared" si="4"/>
        <v>4.460342529065028</v>
      </c>
      <c r="G40" s="37">
        <f t="shared" si="8"/>
        <v>7304.4999923099704</v>
      </c>
      <c r="H40" s="37">
        <f t="shared" si="5"/>
        <v>7320</v>
      </c>
      <c r="I40" s="37">
        <f t="shared" si="6"/>
        <v>15.500007690029634</v>
      </c>
      <c r="J40" s="4">
        <f>modell1!I75</f>
        <v>-527.5</v>
      </c>
      <c r="K40" s="4">
        <f t="shared" si="7"/>
        <v>15.500007690029634</v>
      </c>
      <c r="L40" s="4">
        <f t="shared" si="7"/>
        <v>527.5</v>
      </c>
    </row>
    <row r="41" spans="1:12" x14ac:dyDescent="0.3">
      <c r="A41" t="str">
        <f t="shared" si="3"/>
        <v>O6</v>
      </c>
      <c r="B41" s="3">
        <f t="shared" si="4"/>
        <v>5.7912742569067435</v>
      </c>
      <c r="C41" s="3">
        <f t="shared" si="4"/>
        <v>3.4163268535695481</v>
      </c>
      <c r="D41" s="3">
        <f t="shared" si="4"/>
        <v>4.6091166158052017</v>
      </c>
      <c r="E41" s="3">
        <f t="shared" si="4"/>
        <v>12.941851895169936</v>
      </c>
      <c r="F41" s="3">
        <f t="shared" si="4"/>
        <v>4.460342529065028</v>
      </c>
      <c r="G41" s="4">
        <f t="shared" si="8"/>
        <v>5263.9999952075668</v>
      </c>
      <c r="H41" s="4">
        <f t="shared" si="5"/>
        <v>5264</v>
      </c>
      <c r="I41" s="4">
        <f t="shared" si="6"/>
        <v>4.7924331738613546E-6</v>
      </c>
      <c r="J41" s="4">
        <f>modell1!I76</f>
        <v>-2215.5</v>
      </c>
      <c r="K41" s="4">
        <f t="shared" si="7"/>
        <v>4.7924331738613546E-6</v>
      </c>
      <c r="L41" s="4">
        <f t="shared" si="7"/>
        <v>2215.5</v>
      </c>
    </row>
    <row r="42" spans="1:12" x14ac:dyDescent="0.3">
      <c r="A42" t="str">
        <f t="shared" si="3"/>
        <v>O7</v>
      </c>
      <c r="B42" s="3">
        <f t="shared" si="4"/>
        <v>5.7912742569067435</v>
      </c>
      <c r="C42" s="3">
        <f t="shared" si="4"/>
        <v>6.4899826237057381</v>
      </c>
      <c r="D42" s="3">
        <f t="shared" si="4"/>
        <v>3.9481692931122474</v>
      </c>
      <c r="E42" s="3">
        <f t="shared" si="4"/>
        <v>12.941851895169936</v>
      </c>
      <c r="F42" s="3">
        <f t="shared" si="4"/>
        <v>4.460342529065028</v>
      </c>
      <c r="G42" s="4">
        <f t="shared" si="8"/>
        <v>8565.9999911002415</v>
      </c>
      <c r="H42" s="4">
        <f t="shared" si="5"/>
        <v>8566</v>
      </c>
      <c r="I42" s="4">
        <f t="shared" si="6"/>
        <v>8.8997585407923907E-6</v>
      </c>
      <c r="J42" s="4">
        <f>modell1!I77</f>
        <v>-117.8</v>
      </c>
      <c r="K42" s="4">
        <f t="shared" si="7"/>
        <v>8.8997585407923907E-6</v>
      </c>
      <c r="L42" s="4">
        <f t="shared" si="7"/>
        <v>117.8</v>
      </c>
    </row>
    <row r="43" spans="1:12" x14ac:dyDescent="0.3">
      <c r="A43" t="str">
        <f t="shared" si="3"/>
        <v>O8</v>
      </c>
      <c r="B43" s="3">
        <f t="shared" si="4"/>
        <v>5.7912742569067435</v>
      </c>
      <c r="C43" s="3">
        <f t="shared" si="4"/>
        <v>6.4899826237057381</v>
      </c>
      <c r="D43" s="3">
        <f t="shared" si="4"/>
        <v>3.8334022895926383</v>
      </c>
      <c r="E43" s="3">
        <f t="shared" si="4"/>
        <v>12.941851895169936</v>
      </c>
      <c r="F43" s="3">
        <f t="shared" si="4"/>
        <v>4.460342529065028</v>
      </c>
      <c r="G43" s="4">
        <f t="shared" si="8"/>
        <v>8316.9999918239628</v>
      </c>
      <c r="H43" s="4">
        <f t="shared" si="5"/>
        <v>8317</v>
      </c>
      <c r="I43" s="4">
        <f t="shared" si="6"/>
        <v>8.1760372268036008E-6</v>
      </c>
      <c r="J43" s="4">
        <f>modell1!I78</f>
        <v>-366.8</v>
      </c>
      <c r="K43" s="4">
        <f t="shared" si="7"/>
        <v>8.1760372268036008E-6</v>
      </c>
      <c r="L43" s="4">
        <f t="shared" si="7"/>
        <v>366.8</v>
      </c>
    </row>
    <row r="44" spans="1:12" x14ac:dyDescent="0.3">
      <c r="A44" t="str">
        <f t="shared" si="3"/>
        <v>O9</v>
      </c>
      <c r="B44" s="3">
        <f t="shared" si="4"/>
        <v>5.7912742569067435</v>
      </c>
      <c r="C44" s="3">
        <f t="shared" si="4"/>
        <v>6.4899826237057381</v>
      </c>
      <c r="D44" s="3">
        <f t="shared" si="4"/>
        <v>4.6091166158052017</v>
      </c>
      <c r="E44" s="3">
        <f t="shared" si="4"/>
        <v>12.054040854880997</v>
      </c>
      <c r="F44" s="3">
        <f t="shared" si="4"/>
        <v>4.460342529065028</v>
      </c>
      <c r="G44" s="4">
        <f t="shared" si="8"/>
        <v>9313.9999900746516</v>
      </c>
      <c r="H44" s="4">
        <f t="shared" si="5"/>
        <v>9314</v>
      </c>
      <c r="I44" s="4">
        <f t="shared" si="6"/>
        <v>9.9253484222572297E-6</v>
      </c>
      <c r="J44" s="4">
        <f>modell1!I79</f>
        <v>1115.8</v>
      </c>
      <c r="K44" s="4">
        <f t="shared" si="7"/>
        <v>9.9253484222572297E-6</v>
      </c>
      <c r="L44" s="4">
        <f t="shared" si="7"/>
        <v>1115.8</v>
      </c>
    </row>
    <row r="45" spans="1:12" x14ac:dyDescent="0.3">
      <c r="A45" t="str">
        <f t="shared" si="3"/>
        <v>O10</v>
      </c>
      <c r="B45" s="3">
        <f t="shared" si="4"/>
        <v>5.7912742569067435</v>
      </c>
      <c r="C45" s="3">
        <f t="shared" si="4"/>
        <v>6.4899826237057381</v>
      </c>
      <c r="D45" s="3">
        <f t="shared" si="4"/>
        <v>4.6091166158052017</v>
      </c>
      <c r="E45" s="3">
        <f t="shared" si="4"/>
        <v>10.038994515173449</v>
      </c>
      <c r="F45" s="3">
        <f t="shared" si="4"/>
        <v>4.460342529065028</v>
      </c>
      <c r="G45" s="4">
        <f t="shared" si="8"/>
        <v>7756.9999919838592</v>
      </c>
      <c r="H45" s="4">
        <f t="shared" si="5"/>
        <v>7757</v>
      </c>
      <c r="I45" s="4">
        <f t="shared" si="6"/>
        <v>8.0161407822743058E-6</v>
      </c>
      <c r="J45" s="4">
        <f>modell1!I80</f>
        <v>395.1</v>
      </c>
      <c r="K45" s="4">
        <f t="shared" si="7"/>
        <v>8.0161407822743058E-6</v>
      </c>
      <c r="L45" s="4">
        <f t="shared" si="7"/>
        <v>395.1</v>
      </c>
    </row>
    <row r="46" spans="1:12" x14ac:dyDescent="0.3">
      <c r="A46" t="str">
        <f t="shared" si="3"/>
        <v>O11</v>
      </c>
      <c r="B46" s="3">
        <f t="shared" si="4"/>
        <v>5.7912742569067435</v>
      </c>
      <c r="C46" s="3">
        <f t="shared" si="4"/>
        <v>6.4899826237057381</v>
      </c>
      <c r="D46" s="3">
        <f t="shared" si="4"/>
        <v>4.6091166158052017</v>
      </c>
      <c r="E46" s="3">
        <f t="shared" si="4"/>
        <v>8.949290585719698</v>
      </c>
      <c r="F46" s="3">
        <f t="shared" si="4"/>
        <v>4.460342529065028</v>
      </c>
      <c r="G46" s="4">
        <f t="shared" si="8"/>
        <v>6914.9999929539272</v>
      </c>
      <c r="H46" s="4">
        <f t="shared" si="5"/>
        <v>6915</v>
      </c>
      <c r="I46" s="4">
        <f t="shared" si="6"/>
        <v>7.0460728238685988E-6</v>
      </c>
      <c r="J46" s="4">
        <f>modell1!I81</f>
        <v>5.4</v>
      </c>
      <c r="K46" s="4">
        <f t="shared" si="7"/>
        <v>7.0460728238685988E-6</v>
      </c>
      <c r="L46" s="4">
        <f t="shared" si="7"/>
        <v>5.4</v>
      </c>
    </row>
    <row r="47" spans="1:12" x14ac:dyDescent="0.3">
      <c r="A47" t="str">
        <f t="shared" si="3"/>
        <v>O12</v>
      </c>
      <c r="B47" s="3">
        <f t="shared" si="4"/>
        <v>5.7912742569067435</v>
      </c>
      <c r="C47" s="3">
        <f t="shared" si="4"/>
        <v>6.4899826237057381</v>
      </c>
      <c r="D47" s="3">
        <f t="shared" si="4"/>
        <v>4.6091166158052017</v>
      </c>
      <c r="E47" s="3">
        <f t="shared" si="4"/>
        <v>7.1361371357980525</v>
      </c>
      <c r="F47" s="3">
        <f t="shared" si="4"/>
        <v>4.460342529065028</v>
      </c>
      <c r="G47" s="4">
        <f t="shared" si="8"/>
        <v>5513.9999948714794</v>
      </c>
      <c r="H47" s="4">
        <f t="shared" si="5"/>
        <v>5514</v>
      </c>
      <c r="I47" s="4">
        <f t="shared" si="6"/>
        <v>5.1285205699969083E-6</v>
      </c>
      <c r="J47" s="4">
        <f>modell1!I82</f>
        <v>-409.5</v>
      </c>
      <c r="K47" s="4">
        <f t="shared" si="7"/>
        <v>5.1285205699969083E-6</v>
      </c>
      <c r="L47" s="4">
        <f t="shared" si="7"/>
        <v>409.5</v>
      </c>
    </row>
    <row r="48" spans="1:12" x14ac:dyDescent="0.3">
      <c r="A48" t="str">
        <f t="shared" si="3"/>
        <v>O13</v>
      </c>
      <c r="B48" s="3">
        <f t="shared" si="4"/>
        <v>5.7912742569067435</v>
      </c>
      <c r="C48" s="3">
        <f t="shared" si="4"/>
        <v>6.4899826237057381</v>
      </c>
      <c r="D48" s="3">
        <f t="shared" si="4"/>
        <v>4.6091166158052017</v>
      </c>
      <c r="E48" s="3">
        <f t="shared" si="4"/>
        <v>4.5555318669200693</v>
      </c>
      <c r="F48" s="3">
        <f t="shared" si="4"/>
        <v>4.460342529065028</v>
      </c>
      <c r="G48" s="4">
        <f t="shared" si="8"/>
        <v>3519.9999961919143</v>
      </c>
      <c r="H48" s="4">
        <f t="shared" si="5"/>
        <v>3520</v>
      </c>
      <c r="I48" s="4">
        <f t="shared" si="6"/>
        <v>3.8080856938904617E-6</v>
      </c>
      <c r="J48" s="4">
        <f>modell1!I83</f>
        <v>-261.39999999999998</v>
      </c>
      <c r="K48" s="4">
        <f t="shared" si="7"/>
        <v>3.8080856938904617E-6</v>
      </c>
      <c r="L48" s="4">
        <f t="shared" si="7"/>
        <v>261.39999999999998</v>
      </c>
    </row>
    <row r="49" spans="1:12" x14ac:dyDescent="0.3">
      <c r="A49" t="str">
        <f t="shared" si="3"/>
        <v>O14</v>
      </c>
      <c r="B49" s="3">
        <f t="shared" si="4"/>
        <v>5.7912742569067435</v>
      </c>
      <c r="C49" s="3">
        <f t="shared" si="4"/>
        <v>6.4899826237057381</v>
      </c>
      <c r="D49" s="3">
        <f t="shared" si="4"/>
        <v>4.6091166158052017</v>
      </c>
      <c r="E49" s="3">
        <f t="shared" si="4"/>
        <v>3.2652292345808402</v>
      </c>
      <c r="F49" s="3">
        <f t="shared" si="4"/>
        <v>4.460342529065028</v>
      </c>
      <c r="G49" s="4">
        <f t="shared" si="8"/>
        <v>2522.9999984745909</v>
      </c>
      <c r="H49" s="4">
        <f t="shared" si="5"/>
        <v>2523</v>
      </c>
      <c r="I49" s="4">
        <f t="shared" si="6"/>
        <v>1.5254090612870641E-6</v>
      </c>
      <c r="J49" s="4">
        <f>modell1!I84</f>
        <v>-187.4</v>
      </c>
      <c r="K49" s="4">
        <f t="shared" si="7"/>
        <v>1.5254090612870641E-6</v>
      </c>
      <c r="L49" s="4">
        <f t="shared" si="7"/>
        <v>187.4</v>
      </c>
    </row>
    <row r="50" spans="1:12" x14ac:dyDescent="0.3">
      <c r="A50" t="str">
        <f t="shared" si="3"/>
        <v>O15</v>
      </c>
      <c r="B50" s="3">
        <f t="shared" si="4"/>
        <v>5.7912742569067435</v>
      </c>
      <c r="C50" s="3">
        <f t="shared" si="4"/>
        <v>6.4899826237057381</v>
      </c>
      <c r="D50" s="3">
        <f t="shared" si="4"/>
        <v>4.6091166158052017</v>
      </c>
      <c r="E50" s="3">
        <f t="shared" si="4"/>
        <v>2.0150463399197682</v>
      </c>
      <c r="F50" s="3">
        <f t="shared" si="4"/>
        <v>4.460342529065028</v>
      </c>
      <c r="G50" s="4">
        <f t="shared" si="8"/>
        <v>1556.9999982547738</v>
      </c>
      <c r="H50" s="4">
        <f t="shared" si="5"/>
        <v>1557</v>
      </c>
      <c r="I50" s="4">
        <f t="shared" si="6"/>
        <v>1.7452262000006158E-6</v>
      </c>
      <c r="J50" s="4">
        <f>modell1!I85</f>
        <v>-115.6</v>
      </c>
      <c r="K50" s="4">
        <f t="shared" si="7"/>
        <v>1.7452262000006158E-6</v>
      </c>
      <c r="L50" s="4">
        <f t="shared" si="7"/>
        <v>115.6</v>
      </c>
    </row>
    <row r="51" spans="1:12" x14ac:dyDescent="0.3">
      <c r="A51" t="str">
        <f t="shared" si="3"/>
        <v>O16</v>
      </c>
      <c r="B51" s="3">
        <f t="shared" si="4"/>
        <v>5.7912742569067435</v>
      </c>
      <c r="C51" s="3">
        <f t="shared" si="4"/>
        <v>6.4899826237057381</v>
      </c>
      <c r="D51" s="3">
        <f t="shared" si="4"/>
        <v>4.6091166158052017</v>
      </c>
      <c r="E51" s="3">
        <f t="shared" si="4"/>
        <v>1.1686492273950659</v>
      </c>
      <c r="F51" s="3">
        <f t="shared" si="4"/>
        <v>4.460342529065028</v>
      </c>
      <c r="G51" s="4">
        <f t="shared" si="8"/>
        <v>903.00000003325476</v>
      </c>
      <c r="H51" s="4">
        <f t="shared" si="5"/>
        <v>903</v>
      </c>
      <c r="I51" s="4">
        <f t="shared" si="6"/>
        <v>-3.3254764275625348E-8</v>
      </c>
      <c r="J51" s="4">
        <f>modell1!I86</f>
        <v>-418.3</v>
      </c>
      <c r="K51" s="4">
        <f t="shared" si="7"/>
        <v>3.3254764275625348E-8</v>
      </c>
      <c r="L51" s="4">
        <f t="shared" si="7"/>
        <v>418.3</v>
      </c>
    </row>
    <row r="52" spans="1:12" x14ac:dyDescent="0.3">
      <c r="A52" t="str">
        <f t="shared" si="3"/>
        <v>O17</v>
      </c>
      <c r="B52" s="3">
        <f t="shared" si="4"/>
        <v>5.7912742569067435</v>
      </c>
      <c r="C52" s="3">
        <f t="shared" si="4"/>
        <v>6.4899826237057381</v>
      </c>
      <c r="D52" s="3">
        <f t="shared" si="4"/>
        <v>4.6091166158052017</v>
      </c>
      <c r="E52" s="3">
        <f t="shared" si="4"/>
        <v>0.88651685553575454</v>
      </c>
      <c r="F52" s="3">
        <f t="shared" si="4"/>
        <v>4.460342529065028</v>
      </c>
      <c r="G52" s="4">
        <f t="shared" si="8"/>
        <v>684.99999983968416</v>
      </c>
      <c r="H52" s="4">
        <f t="shared" si="5"/>
        <v>685</v>
      </c>
      <c r="I52" s="4">
        <f t="shared" si="6"/>
        <v>1.6031583527365001E-7</v>
      </c>
      <c r="J52" s="4">
        <f>modell1!I87</f>
        <v>-519.20000000000005</v>
      </c>
      <c r="K52" s="4">
        <f t="shared" si="7"/>
        <v>1.6031583527365001E-7</v>
      </c>
      <c r="L52" s="4">
        <f t="shared" si="7"/>
        <v>519.20000000000005</v>
      </c>
    </row>
    <row r="53" spans="1:12" x14ac:dyDescent="0.3">
      <c r="A53" t="str">
        <f t="shared" si="3"/>
        <v>O18</v>
      </c>
      <c r="B53" s="3">
        <f t="shared" ref="B53:F54" si="9">VLOOKUP(B19,$A$23:$F$32,B$33,0)</f>
        <v>5.7912742569067435</v>
      </c>
      <c r="C53" s="3">
        <f t="shared" si="9"/>
        <v>6.4899826237057381</v>
      </c>
      <c r="D53" s="3">
        <f t="shared" si="9"/>
        <v>4.6091166158052017</v>
      </c>
      <c r="E53" s="3">
        <f t="shared" si="9"/>
        <v>12.941851895169936</v>
      </c>
      <c r="F53" s="3">
        <f t="shared" si="9"/>
        <v>3.8903107540069688</v>
      </c>
      <c r="G53" s="4">
        <f t="shared" si="8"/>
        <v>8721.9999912590738</v>
      </c>
      <c r="H53" s="4">
        <f t="shared" si="5"/>
        <v>8722</v>
      </c>
      <c r="I53" s="4">
        <f t="shared" si="6"/>
        <v>8.7409262050641701E-6</v>
      </c>
      <c r="J53" s="4">
        <f>modell1!I88</f>
        <v>38.200000000000003</v>
      </c>
      <c r="K53" s="4">
        <f t="shared" si="7"/>
        <v>8.7409262050641701E-6</v>
      </c>
      <c r="L53" s="4">
        <f t="shared" si="7"/>
        <v>38.200000000000003</v>
      </c>
    </row>
    <row r="54" spans="1:12" x14ac:dyDescent="0.3">
      <c r="A54" t="str">
        <f t="shared" si="3"/>
        <v>O19</v>
      </c>
      <c r="B54" s="3">
        <f t="shared" si="9"/>
        <v>5.7912742569067435</v>
      </c>
      <c r="C54" s="3">
        <f t="shared" si="9"/>
        <v>6.4899826237057381</v>
      </c>
      <c r="D54" s="3">
        <f t="shared" si="9"/>
        <v>4.6091166158052017</v>
      </c>
      <c r="E54" s="3">
        <f t="shared" si="9"/>
        <v>12.941851895169936</v>
      </c>
      <c r="F54" s="3">
        <f t="shared" si="9"/>
        <v>3.862656630308384</v>
      </c>
      <c r="G54" s="4">
        <f t="shared" si="8"/>
        <v>8659.9999912824915</v>
      </c>
      <c r="H54" s="4">
        <f t="shared" si="5"/>
        <v>8660</v>
      </c>
      <c r="I54" s="4">
        <f t="shared" si="6"/>
        <v>8.7175085354829207E-6</v>
      </c>
      <c r="J54" s="4">
        <f>modell1!I89</f>
        <v>-23.8</v>
      </c>
      <c r="K54" s="4">
        <f t="shared" si="7"/>
        <v>8.7175085354829207E-6</v>
      </c>
      <c r="L54" s="4">
        <f t="shared" si="7"/>
        <v>23.8</v>
      </c>
    </row>
    <row r="55" spans="1:12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3">
      <c r="B56" s="4"/>
      <c r="C56" s="4"/>
      <c r="D56" s="4"/>
      <c r="E56" s="4"/>
      <c r="F56" s="4"/>
      <c r="G56" s="4"/>
      <c r="H56" s="4"/>
      <c r="I56" s="4">
        <f>SUMSQ(I36:I54)</f>
        <v>480.50000000099971</v>
      </c>
      <c r="J56" s="4"/>
      <c r="K56" s="4">
        <f>SUM(K36:K54)</f>
        <v>31.000097540777574</v>
      </c>
      <c r="L56" s="4">
        <f>SUM(L36:L54)</f>
        <v>10126.199999999999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F125E-B214-486E-9D60-E516B580BA39}">
  <dimension ref="A1:AA61"/>
  <sheetViews>
    <sheetView zoomScale="70" zoomScaleNormal="70" workbookViewId="0">
      <selection activeCell="E32" sqref="E32"/>
    </sheetView>
  </sheetViews>
  <sheetFormatPr defaultRowHeight="14.4" x14ac:dyDescent="0.3"/>
  <cols>
    <col min="2" max="2" width="9.5546875" bestFit="1" customWidth="1"/>
    <col min="3" max="7" width="9" bestFit="1" customWidth="1"/>
    <col min="8" max="8" width="12.44140625" bestFit="1" customWidth="1"/>
    <col min="9" max="9" width="10.5546875" bestFit="1" customWidth="1"/>
    <col min="10" max="12" width="9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/>
      <c r="C2" s="11"/>
      <c r="D2" s="11"/>
      <c r="E2" s="11"/>
      <c r="F2" s="11"/>
      <c r="G2" s="11"/>
    </row>
    <row r="3" spans="1:7" ht="15" thickBot="1" x14ac:dyDescent="0.35">
      <c r="A3" s="10" t="s">
        <v>79</v>
      </c>
      <c r="B3" s="27">
        <v>1</v>
      </c>
      <c r="C3" s="27">
        <v>1</v>
      </c>
      <c r="D3" s="27">
        <v>1</v>
      </c>
      <c r="E3" s="27">
        <v>1</v>
      </c>
      <c r="F3" s="27">
        <v>1</v>
      </c>
      <c r="G3" s="27">
        <v>10218</v>
      </c>
    </row>
    <row r="4" spans="1:7" ht="15" thickBot="1" x14ac:dyDescent="0.35">
      <c r="A4" s="10" t="s">
        <v>80</v>
      </c>
      <c r="B4" s="27">
        <v>2</v>
      </c>
      <c r="C4" s="27">
        <v>1</v>
      </c>
      <c r="D4" s="27">
        <v>1</v>
      </c>
      <c r="E4" s="27">
        <v>1</v>
      </c>
      <c r="F4" s="27">
        <v>1</v>
      </c>
      <c r="G4" s="27">
        <v>10000</v>
      </c>
    </row>
    <row r="5" spans="1:7" ht="15" thickBot="1" x14ac:dyDescent="0.35">
      <c r="A5" s="10" t="s">
        <v>81</v>
      </c>
      <c r="B5" s="35">
        <v>2</v>
      </c>
      <c r="C5" s="56">
        <v>3</v>
      </c>
      <c r="D5" s="35">
        <v>1</v>
      </c>
      <c r="E5" s="35">
        <v>1</v>
      </c>
      <c r="F5" s="35">
        <v>1</v>
      </c>
      <c r="G5" s="35">
        <v>7289</v>
      </c>
    </row>
    <row r="6" spans="1:7" ht="15" thickBot="1" x14ac:dyDescent="0.35">
      <c r="A6" s="10" t="s">
        <v>82</v>
      </c>
      <c r="B6" s="35">
        <v>2</v>
      </c>
      <c r="C6" s="56">
        <v>2</v>
      </c>
      <c r="D6" s="35">
        <v>1</v>
      </c>
      <c r="E6" s="35">
        <v>1</v>
      </c>
      <c r="F6" s="35">
        <v>1</v>
      </c>
      <c r="G6" s="35">
        <v>7320</v>
      </c>
    </row>
    <row r="7" spans="1:7" ht="15" thickBot="1" x14ac:dyDescent="0.35">
      <c r="A7" s="10" t="s">
        <v>83</v>
      </c>
      <c r="B7" s="27">
        <v>2</v>
      </c>
      <c r="C7" s="27">
        <v>4</v>
      </c>
      <c r="D7" s="27">
        <v>1</v>
      </c>
      <c r="E7" s="27">
        <v>1</v>
      </c>
      <c r="F7" s="27">
        <v>1</v>
      </c>
      <c r="G7" s="27">
        <v>5264</v>
      </c>
    </row>
    <row r="8" spans="1:7" ht="15" thickBot="1" x14ac:dyDescent="0.35">
      <c r="A8" s="10" t="s">
        <v>84</v>
      </c>
      <c r="B8" s="27">
        <v>2</v>
      </c>
      <c r="C8" s="27">
        <v>1</v>
      </c>
      <c r="D8" s="27">
        <v>2</v>
      </c>
      <c r="E8" s="27">
        <v>1</v>
      </c>
      <c r="F8" s="27">
        <v>1</v>
      </c>
      <c r="G8" s="27">
        <v>8566</v>
      </c>
    </row>
    <row r="9" spans="1:7" ht="15" thickBot="1" x14ac:dyDescent="0.35">
      <c r="A9" s="10" t="s">
        <v>85</v>
      </c>
      <c r="B9" s="27">
        <v>2</v>
      </c>
      <c r="C9" s="27">
        <v>1</v>
      </c>
      <c r="D9" s="27">
        <v>3</v>
      </c>
      <c r="E9" s="27">
        <v>1</v>
      </c>
      <c r="F9" s="27">
        <v>1</v>
      </c>
      <c r="G9" s="27">
        <v>8317</v>
      </c>
    </row>
    <row r="10" spans="1:7" ht="15" thickBot="1" x14ac:dyDescent="0.35">
      <c r="A10" s="10" t="s">
        <v>86</v>
      </c>
      <c r="B10" s="27">
        <v>2</v>
      </c>
      <c r="C10" s="27">
        <v>1</v>
      </c>
      <c r="D10" s="27">
        <v>1</v>
      </c>
      <c r="E10" s="27">
        <v>2</v>
      </c>
      <c r="F10" s="27">
        <v>1</v>
      </c>
      <c r="G10" s="27">
        <v>9314</v>
      </c>
    </row>
    <row r="11" spans="1:7" ht="15" thickBot="1" x14ac:dyDescent="0.35">
      <c r="A11" s="10" t="s">
        <v>87</v>
      </c>
      <c r="B11" s="27">
        <v>2</v>
      </c>
      <c r="C11" s="27">
        <v>1</v>
      </c>
      <c r="D11" s="27">
        <v>1</v>
      </c>
      <c r="E11" s="27">
        <v>3</v>
      </c>
      <c r="F11" s="27">
        <v>1</v>
      </c>
      <c r="G11" s="27">
        <v>7757</v>
      </c>
    </row>
    <row r="12" spans="1:7" ht="15" thickBot="1" x14ac:dyDescent="0.35">
      <c r="A12" s="10" t="s">
        <v>88</v>
      </c>
      <c r="B12" s="27">
        <v>2</v>
      </c>
      <c r="C12" s="27">
        <v>1</v>
      </c>
      <c r="D12" s="27">
        <v>1</v>
      </c>
      <c r="E12" s="27">
        <v>4</v>
      </c>
      <c r="F12" s="27">
        <v>1</v>
      </c>
      <c r="G12" s="27">
        <v>6915</v>
      </c>
    </row>
    <row r="13" spans="1:7" ht="15" thickBot="1" x14ac:dyDescent="0.35">
      <c r="A13" s="10" t="s">
        <v>89</v>
      </c>
      <c r="B13" s="27">
        <v>2</v>
      </c>
      <c r="C13" s="27">
        <v>1</v>
      </c>
      <c r="D13" s="27">
        <v>1</v>
      </c>
      <c r="E13" s="27">
        <v>5</v>
      </c>
      <c r="F13" s="27">
        <v>1</v>
      </c>
      <c r="G13" s="27">
        <v>5514</v>
      </c>
    </row>
    <row r="14" spans="1:7" ht="15" thickBot="1" x14ac:dyDescent="0.35">
      <c r="A14" s="10" t="s">
        <v>90</v>
      </c>
      <c r="B14" s="27">
        <v>2</v>
      </c>
      <c r="C14" s="27">
        <v>1</v>
      </c>
      <c r="D14" s="27">
        <v>1</v>
      </c>
      <c r="E14" s="27">
        <v>6</v>
      </c>
      <c r="F14" s="27">
        <v>1</v>
      </c>
      <c r="G14" s="27">
        <v>3520</v>
      </c>
    </row>
    <row r="15" spans="1:7" ht="15" thickBot="1" x14ac:dyDescent="0.35">
      <c r="A15" s="10" t="s">
        <v>91</v>
      </c>
      <c r="B15" s="27">
        <v>2</v>
      </c>
      <c r="C15" s="27">
        <v>1</v>
      </c>
      <c r="D15" s="27">
        <v>1</v>
      </c>
      <c r="E15" s="27">
        <v>7</v>
      </c>
      <c r="F15" s="27">
        <v>1</v>
      </c>
      <c r="G15" s="27">
        <v>2523</v>
      </c>
    </row>
    <row r="16" spans="1:7" ht="15" thickBot="1" x14ac:dyDescent="0.35">
      <c r="A16" s="10" t="s">
        <v>92</v>
      </c>
      <c r="B16" s="27">
        <v>2</v>
      </c>
      <c r="C16" s="27">
        <v>1</v>
      </c>
      <c r="D16" s="27">
        <v>1</v>
      </c>
      <c r="E16" s="27">
        <v>8</v>
      </c>
      <c r="F16" s="27">
        <v>1</v>
      </c>
      <c r="G16" s="27">
        <v>1557</v>
      </c>
    </row>
    <row r="17" spans="1:27" ht="15" thickBot="1" x14ac:dyDescent="0.35">
      <c r="A17" s="10" t="s">
        <v>93</v>
      </c>
      <c r="B17" s="27">
        <v>2</v>
      </c>
      <c r="C17" s="27">
        <v>1</v>
      </c>
      <c r="D17" s="27">
        <v>1</v>
      </c>
      <c r="E17" s="27">
        <v>9</v>
      </c>
      <c r="F17" s="27">
        <v>1</v>
      </c>
      <c r="G17" s="27">
        <v>903</v>
      </c>
    </row>
    <row r="18" spans="1:27" ht="15" thickBot="1" x14ac:dyDescent="0.35">
      <c r="A18" s="10" t="s">
        <v>94</v>
      </c>
      <c r="B18" s="27">
        <v>2</v>
      </c>
      <c r="C18" s="27">
        <v>1</v>
      </c>
      <c r="D18" s="27">
        <v>1</v>
      </c>
      <c r="E18" s="27">
        <v>10</v>
      </c>
      <c r="F18" s="27">
        <v>1</v>
      </c>
      <c r="G18" s="27">
        <v>685</v>
      </c>
    </row>
    <row r="19" spans="1:27" ht="15" thickBot="1" x14ac:dyDescent="0.35">
      <c r="A19" s="10" t="s">
        <v>95</v>
      </c>
      <c r="B19" s="27">
        <v>2</v>
      </c>
      <c r="C19" s="27">
        <v>1</v>
      </c>
      <c r="D19" s="27">
        <v>1</v>
      </c>
      <c r="E19" s="27">
        <v>1</v>
      </c>
      <c r="F19" s="27">
        <v>2</v>
      </c>
      <c r="G19" s="27">
        <v>8722</v>
      </c>
    </row>
    <row r="20" spans="1:27" ht="15" thickBot="1" x14ac:dyDescent="0.35">
      <c r="A20" s="10" t="s">
        <v>96</v>
      </c>
      <c r="B20" s="27">
        <v>2</v>
      </c>
      <c r="C20" s="27">
        <v>1</v>
      </c>
      <c r="D20" s="27">
        <v>1</v>
      </c>
      <c r="E20" s="27">
        <v>1</v>
      </c>
      <c r="F20" s="27">
        <v>3</v>
      </c>
      <c r="G20" s="27">
        <v>8660</v>
      </c>
    </row>
    <row r="21" spans="1:27" x14ac:dyDescent="0.3">
      <c r="N21" t="s">
        <v>282</v>
      </c>
      <c r="Z21" t="s">
        <v>282</v>
      </c>
    </row>
    <row r="22" spans="1:27" x14ac:dyDescent="0.3">
      <c r="A22" s="40" t="s">
        <v>249</v>
      </c>
      <c r="B22" s="53">
        <v>2</v>
      </c>
      <c r="C22" s="53">
        <v>4</v>
      </c>
      <c r="D22" s="53">
        <v>3</v>
      </c>
      <c r="E22" s="53">
        <v>10</v>
      </c>
      <c r="F22" s="53">
        <v>3</v>
      </c>
      <c r="G22">
        <f>PRODUCT(B22:F22)</f>
        <v>720</v>
      </c>
      <c r="O22" t="s">
        <v>281</v>
      </c>
      <c r="P22" t="s">
        <v>57</v>
      </c>
      <c r="AA22" t="str">
        <f>P22</f>
        <v>teljesítmény</v>
      </c>
    </row>
    <row r="23" spans="1:27" x14ac:dyDescent="0.3">
      <c r="A23">
        <v>1</v>
      </c>
      <c r="B23" s="54">
        <v>5.9173560498176343</v>
      </c>
      <c r="C23" s="54">
        <v>6.4904596466965794</v>
      </c>
      <c r="D23" s="54">
        <v>4.6090292801755508</v>
      </c>
      <c r="E23" s="54">
        <v>12.941763295888466</v>
      </c>
      <c r="F23" s="54">
        <v>4.4602579756552929</v>
      </c>
      <c r="G23" s="4" t="s">
        <v>207</v>
      </c>
      <c r="H23" s="24">
        <f>B23-B24</f>
        <v>0.12624635538280238</v>
      </c>
      <c r="I23" s="24">
        <f t="shared" ref="I23:L31" si="0">C23-C24</f>
        <v>1.7394410791958803</v>
      </c>
      <c r="J23" s="24">
        <f t="shared" si="0"/>
        <v>0.66093402419127312</v>
      </c>
      <c r="K23" s="24">
        <f t="shared" si="0"/>
        <v>0.88780422324772346</v>
      </c>
      <c r="L23" s="24">
        <f t="shared" si="0"/>
        <v>0.57002112372607705</v>
      </c>
      <c r="N23" s="52">
        <f>'OAM szöveges'!E9</f>
        <v>0</v>
      </c>
      <c r="O23" s="3">
        <f>E23</f>
        <v>12.941763295888466</v>
      </c>
      <c r="P23">
        <f>'OAM szöveges'!H2</f>
        <v>3.2099999999999997E-2</v>
      </c>
    </row>
    <row r="24" spans="1:27" x14ac:dyDescent="0.3">
      <c r="A24">
        <v>2</v>
      </c>
      <c r="B24" s="54">
        <v>5.7911096944348319</v>
      </c>
      <c r="C24" s="54">
        <v>4.7510185675006991</v>
      </c>
      <c r="D24" s="54">
        <v>3.9480952559842777</v>
      </c>
      <c r="E24" s="54">
        <v>12.053959072640742</v>
      </c>
      <c r="F24" s="54">
        <v>3.8902368519292159</v>
      </c>
      <c r="G24" s="4" t="s">
        <v>209</v>
      </c>
      <c r="H24" s="24">
        <f t="shared" ref="H24:H31" si="1">B24-B25</f>
        <v>0</v>
      </c>
      <c r="I24" s="24">
        <f t="shared" si="0"/>
        <v>2.0126572158284617E-2</v>
      </c>
      <c r="J24" s="24">
        <f t="shared" si="0"/>
        <v>0.11476619163217716</v>
      </c>
      <c r="K24" s="24">
        <f t="shared" si="0"/>
        <v>2.0150322782180776</v>
      </c>
      <c r="L24" s="24">
        <f t="shared" si="0"/>
        <v>2.7653032219132179E-2</v>
      </c>
      <c r="N24" s="52">
        <f>'OAM szöveges'!E10</f>
        <v>1</v>
      </c>
      <c r="O24" s="3">
        <f t="shared" ref="O24:O32" si="2">E24</f>
        <v>12.053959072640742</v>
      </c>
      <c r="P24">
        <f>'OAM szöveges'!H10</f>
        <v>2.9899999999999999E-2</v>
      </c>
      <c r="Z24">
        <f t="shared" ref="Z23:Z33" si="3">N24</f>
        <v>1</v>
      </c>
      <c r="AA24">
        <f t="shared" ref="AA23:AA32" si="4">P24</f>
        <v>2.9899999999999999E-2</v>
      </c>
    </row>
    <row r="25" spans="1:27" x14ac:dyDescent="0.3">
      <c r="A25">
        <v>3</v>
      </c>
      <c r="B25" s="23">
        <v>5.7911096944348346</v>
      </c>
      <c r="C25" s="54">
        <v>4.7308919953424144</v>
      </c>
      <c r="D25" s="54">
        <v>3.8333290643521005</v>
      </c>
      <c r="E25" s="54">
        <v>10.038926794422665</v>
      </c>
      <c r="F25" s="54">
        <v>3.8625838197100837</v>
      </c>
      <c r="G25" s="4" t="s">
        <v>209</v>
      </c>
      <c r="H25" s="24">
        <f t="shared" si="1"/>
        <v>0</v>
      </c>
      <c r="I25" s="24">
        <f t="shared" si="0"/>
        <v>1.3143144032946283</v>
      </c>
      <c r="J25" s="24">
        <f t="shared" si="0"/>
        <v>0</v>
      </c>
      <c r="K25" s="24">
        <f t="shared" si="0"/>
        <v>1.0896959213844628</v>
      </c>
      <c r="L25" s="24">
        <f t="shared" si="0"/>
        <v>0</v>
      </c>
      <c r="N25" s="52">
        <f>'OAM szöveges'!E11</f>
        <v>2</v>
      </c>
      <c r="O25" s="3">
        <f t="shared" si="2"/>
        <v>10.038926794422665</v>
      </c>
      <c r="P25">
        <f>'OAM szöveges'!H11</f>
        <v>2.4899999999999999E-2</v>
      </c>
      <c r="Z25">
        <f t="shared" si="3"/>
        <v>2</v>
      </c>
      <c r="AA25">
        <f t="shared" si="4"/>
        <v>2.4899999999999999E-2</v>
      </c>
    </row>
    <row r="26" spans="1:27" x14ac:dyDescent="0.3">
      <c r="A26">
        <v>4</v>
      </c>
      <c r="B26" s="23">
        <v>5.7911096944348346</v>
      </c>
      <c r="C26" s="54">
        <v>3.4165775920477861</v>
      </c>
      <c r="D26" s="23">
        <v>3.833329064352101</v>
      </c>
      <c r="E26" s="54">
        <v>8.9492308730382018</v>
      </c>
      <c r="F26" s="23">
        <v>3.8625838197100819</v>
      </c>
      <c r="G26" s="4" t="s">
        <v>209</v>
      </c>
      <c r="H26" s="24">
        <f t="shared" si="1"/>
        <v>1.0658141036401503E-14</v>
      </c>
      <c r="I26" s="24">
        <f t="shared" si="0"/>
        <v>0</v>
      </c>
      <c r="J26" s="24">
        <f t="shared" si="0"/>
        <v>0</v>
      </c>
      <c r="K26" s="24">
        <f t="shared" si="0"/>
        <v>1.8131442870408607</v>
      </c>
      <c r="L26" s="24">
        <f t="shared" si="0"/>
        <v>0</v>
      </c>
      <c r="N26" s="52">
        <f>'OAM szöveges'!E12</f>
        <v>3</v>
      </c>
      <c r="O26" s="3">
        <f t="shared" si="2"/>
        <v>8.9492308730382018</v>
      </c>
      <c r="P26">
        <f>'OAM szöveges'!H12</f>
        <v>2.2200000000000001E-2</v>
      </c>
      <c r="Z26">
        <f t="shared" si="3"/>
        <v>3</v>
      </c>
      <c r="AA26">
        <f t="shared" si="4"/>
        <v>2.2200000000000001E-2</v>
      </c>
    </row>
    <row r="27" spans="1:27" x14ac:dyDescent="0.3">
      <c r="A27">
        <v>5</v>
      </c>
      <c r="B27" s="23">
        <v>5.7911096944348239</v>
      </c>
      <c r="C27" s="23">
        <v>3.4165775920477857</v>
      </c>
      <c r="D27" s="23">
        <v>3.8333290643521005</v>
      </c>
      <c r="E27" s="54">
        <v>7.136086585997341</v>
      </c>
      <c r="F27" s="23">
        <v>3.8625838197100806</v>
      </c>
      <c r="G27" s="4" t="s">
        <v>209</v>
      </c>
      <c r="H27" s="24">
        <f t="shared" si="1"/>
        <v>0.79110969443482393</v>
      </c>
      <c r="I27" s="24">
        <f t="shared" si="0"/>
        <v>2.2239987629291136E-12</v>
      </c>
      <c r="J27" s="24">
        <f t="shared" si="0"/>
        <v>-8.0060402751769288E-12</v>
      </c>
      <c r="K27" s="24">
        <f t="shared" si="0"/>
        <v>2.5805878362236321</v>
      </c>
      <c r="L27" s="24">
        <f t="shared" si="0"/>
        <v>8.9523943813674123E-12</v>
      </c>
      <c r="N27" s="52">
        <f>'OAM szöveges'!E13</f>
        <v>5</v>
      </c>
      <c r="O27" s="3">
        <f t="shared" si="2"/>
        <v>7.136086585997341</v>
      </c>
      <c r="P27">
        <f>'OAM szöveges'!H13</f>
        <v>1.77E-2</v>
      </c>
      <c r="Z27">
        <f t="shared" si="3"/>
        <v>5</v>
      </c>
      <c r="AA27">
        <f t="shared" si="4"/>
        <v>1.77E-2</v>
      </c>
    </row>
    <row r="28" spans="1:27" x14ac:dyDescent="0.3">
      <c r="A28">
        <v>6</v>
      </c>
      <c r="B28" s="23">
        <v>5</v>
      </c>
      <c r="C28" s="23">
        <v>3.4165775920455617</v>
      </c>
      <c r="D28" s="23">
        <v>3.8333290643601066</v>
      </c>
      <c r="E28" s="54">
        <v>4.5554987497737089</v>
      </c>
      <c r="F28" s="23">
        <v>3.8625838197011282</v>
      </c>
      <c r="G28" s="4" t="s">
        <v>209</v>
      </c>
      <c r="H28" s="24">
        <f t="shared" si="1"/>
        <v>1</v>
      </c>
      <c r="I28" s="24">
        <f t="shared" si="0"/>
        <v>0</v>
      </c>
      <c r="J28" s="24">
        <f t="shared" si="0"/>
        <v>0</v>
      </c>
      <c r="K28" s="24">
        <f t="shared" si="0"/>
        <v>1.2902943323352583</v>
      </c>
      <c r="L28" s="24">
        <f t="shared" si="0"/>
        <v>3.5527136788005009E-15</v>
      </c>
      <c r="N28" s="52">
        <f>'OAM szöveges'!E14</f>
        <v>10</v>
      </c>
      <c r="O28" s="3">
        <f t="shared" si="2"/>
        <v>4.5554987497737089</v>
      </c>
      <c r="P28">
        <f>'OAM szöveges'!H14</f>
        <v>1.1299999999999999E-2</v>
      </c>
      <c r="Z28">
        <f t="shared" si="3"/>
        <v>10</v>
      </c>
      <c r="AA28">
        <f t="shared" si="4"/>
        <v>1.1299999999999999E-2</v>
      </c>
    </row>
    <row r="29" spans="1:27" x14ac:dyDescent="0.3">
      <c r="A29">
        <v>7</v>
      </c>
      <c r="B29" s="23">
        <v>4</v>
      </c>
      <c r="C29" s="23">
        <v>3.4165775920455594</v>
      </c>
      <c r="D29" s="23">
        <v>3.8333290643601035</v>
      </c>
      <c r="E29" s="54">
        <v>3.2652044174384507</v>
      </c>
      <c r="F29" s="23">
        <v>3.8625838197011246</v>
      </c>
      <c r="G29" s="4" t="s">
        <v>209</v>
      </c>
      <c r="H29" s="24">
        <f t="shared" si="1"/>
        <v>1</v>
      </c>
      <c r="I29" s="24">
        <f t="shared" si="0"/>
        <v>0.41657759204555944</v>
      </c>
      <c r="J29" s="24">
        <f t="shared" si="0"/>
        <v>0.83332906436010346</v>
      </c>
      <c r="K29" s="24">
        <f t="shared" si="0"/>
        <v>1.2501675829430847</v>
      </c>
      <c r="L29" s="24">
        <f t="shared" si="0"/>
        <v>0.86258381970112463</v>
      </c>
      <c r="N29" s="52">
        <f>'OAM szöveges'!E15</f>
        <v>15</v>
      </c>
      <c r="O29" s="3">
        <f t="shared" si="2"/>
        <v>3.2652044174384507</v>
      </c>
      <c r="P29">
        <f>'OAM szöveges'!H15</f>
        <v>8.0999999999999996E-3</v>
      </c>
      <c r="Z29">
        <f t="shared" si="3"/>
        <v>15</v>
      </c>
      <c r="AA29">
        <f t="shared" si="4"/>
        <v>8.0999999999999996E-3</v>
      </c>
    </row>
    <row r="30" spans="1:27" x14ac:dyDescent="0.3">
      <c r="A30">
        <v>8</v>
      </c>
      <c r="B30" s="23">
        <v>3</v>
      </c>
      <c r="C30" s="23">
        <v>3</v>
      </c>
      <c r="D30" s="23">
        <v>3</v>
      </c>
      <c r="E30" s="54">
        <v>2.015036834495366</v>
      </c>
      <c r="F30" s="23">
        <v>3</v>
      </c>
      <c r="G30" s="4" t="s">
        <v>209</v>
      </c>
      <c r="H30" s="24">
        <f t="shared" si="1"/>
        <v>1</v>
      </c>
      <c r="I30" s="24">
        <f t="shared" si="0"/>
        <v>1</v>
      </c>
      <c r="J30" s="24">
        <f t="shared" si="0"/>
        <v>1</v>
      </c>
      <c r="K30" s="24">
        <f t="shared" si="0"/>
        <v>0.84638985820613066</v>
      </c>
      <c r="L30" s="24">
        <f t="shared" si="0"/>
        <v>1</v>
      </c>
      <c r="N30" s="52">
        <f>'OAM szöveges'!E16</f>
        <v>25</v>
      </c>
      <c r="O30" s="3">
        <f t="shared" si="2"/>
        <v>2.015036834495366</v>
      </c>
      <c r="P30">
        <f>'OAM szöveges'!H16</f>
        <v>5.0000000000000001E-3</v>
      </c>
      <c r="Z30">
        <f t="shared" si="3"/>
        <v>25</v>
      </c>
      <c r="AA30">
        <f t="shared" si="4"/>
        <v>5.0000000000000001E-3</v>
      </c>
    </row>
    <row r="31" spans="1:27" x14ac:dyDescent="0.3">
      <c r="A31">
        <v>9</v>
      </c>
      <c r="B31" s="23">
        <v>2</v>
      </c>
      <c r="C31" s="23">
        <v>2</v>
      </c>
      <c r="D31" s="23">
        <v>2</v>
      </c>
      <c r="E31" s="54">
        <v>1.1686469762892353</v>
      </c>
      <c r="F31" s="23">
        <v>2</v>
      </c>
      <c r="G31" s="4" t="s">
        <v>208</v>
      </c>
      <c r="H31" s="24">
        <f t="shared" si="1"/>
        <v>1</v>
      </c>
      <c r="I31" s="24">
        <f t="shared" si="0"/>
        <v>1</v>
      </c>
      <c r="J31" s="24">
        <f t="shared" si="0"/>
        <v>1</v>
      </c>
      <c r="K31" s="24">
        <f t="shared" si="0"/>
        <v>0.28213114449868781</v>
      </c>
      <c r="L31" s="24">
        <f t="shared" si="0"/>
        <v>1</v>
      </c>
      <c r="N31" s="52">
        <f>'OAM szöveges'!E17</f>
        <v>40</v>
      </c>
      <c r="O31" s="3">
        <f t="shared" si="2"/>
        <v>1.1686469762892353</v>
      </c>
      <c r="P31">
        <f>'OAM szöveges'!H17</f>
        <v>2.8999999999999998E-3</v>
      </c>
      <c r="Z31">
        <f t="shared" si="3"/>
        <v>40</v>
      </c>
      <c r="AA31">
        <f t="shared" si="4"/>
        <v>2.8999999999999998E-3</v>
      </c>
    </row>
    <row r="32" spans="1:27" x14ac:dyDescent="0.3">
      <c r="A32" s="22">
        <v>10</v>
      </c>
      <c r="B32" s="23">
        <v>1</v>
      </c>
      <c r="C32" s="23">
        <v>1</v>
      </c>
      <c r="D32" s="23">
        <v>1</v>
      </c>
      <c r="E32" s="54">
        <v>0.88651583179054749</v>
      </c>
      <c r="F32" s="23">
        <v>1</v>
      </c>
      <c r="G32" s="4"/>
      <c r="H32" s="4"/>
      <c r="I32" s="4"/>
      <c r="J32" s="4"/>
      <c r="K32" s="4"/>
      <c r="L32" s="4"/>
      <c r="N32" s="52">
        <f>'OAM szöveges'!E18</f>
        <v>50</v>
      </c>
      <c r="O32" s="3">
        <f t="shared" si="2"/>
        <v>0.88651583179054749</v>
      </c>
      <c r="P32">
        <f>'OAM szöveges'!H18</f>
        <v>2.2000000000000001E-3</v>
      </c>
      <c r="Z32">
        <f t="shared" si="3"/>
        <v>50</v>
      </c>
      <c r="AA32">
        <f t="shared" si="4"/>
        <v>2.2000000000000001E-3</v>
      </c>
    </row>
    <row r="33" spans="1:19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9" x14ac:dyDescent="0.3">
      <c r="A34" t="s">
        <v>248</v>
      </c>
      <c r="B34" s="3">
        <f>AVERAGE(B37:B54)</f>
        <v>5.7981233808449888</v>
      </c>
      <c r="C34" s="3">
        <f t="shared" ref="C34:F34" si="5">AVERAGE(C37:C54)</f>
        <v>6.1252990475188662</v>
      </c>
      <c r="D34" s="3">
        <f t="shared" si="5"/>
        <v>4.5292162668413987</v>
      </c>
      <c r="E34" s="3">
        <f t="shared" si="5"/>
        <v>9.2524986554934703</v>
      </c>
      <c r="F34" s="3">
        <f t="shared" si="5"/>
        <v>4.3953860156735551</v>
      </c>
      <c r="G34" s="4">
        <f>PRODUCT(B34:F34)</f>
        <v>6541.7487546280299</v>
      </c>
      <c r="H34">
        <f>CORREL(G36:G54,H36:H54)</f>
        <v>0.99999999999971578</v>
      </c>
      <c r="I34" s="4"/>
      <c r="J34" s="4"/>
      <c r="K34" s="4"/>
      <c r="L34" s="4"/>
    </row>
    <row r="35" spans="1:19" x14ac:dyDescent="0.3">
      <c r="B35" s="4" t="str">
        <f>'solver (7)'!B35</f>
        <v>víz</v>
      </c>
      <c r="C35" s="4" t="str">
        <f>'solver (7)'!C35</f>
        <v>beesési szög</v>
      </c>
      <c r="D35" s="4" t="str">
        <f>'solver (7)'!D35</f>
        <v>felhő</v>
      </c>
      <c r="E35" s="4" t="str">
        <f>'solver (7)'!E35</f>
        <v>rétegvastagság</v>
      </c>
      <c r="F35" s="4" t="str">
        <f>'solver (7)'!F35</f>
        <v>szennyeződés</v>
      </c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9" x14ac:dyDescent="0.3">
      <c r="A36" t="str">
        <f>A2</f>
        <v>O1</v>
      </c>
      <c r="B36" s="4"/>
      <c r="C36" s="4"/>
      <c r="D36" s="4"/>
      <c r="E36" s="4"/>
      <c r="F36" s="4"/>
      <c r="G36" s="26"/>
      <c r="H36" s="26"/>
      <c r="I36" s="26">
        <v>0</v>
      </c>
      <c r="J36" s="4"/>
      <c r="K36" s="4"/>
      <c r="L36" s="4"/>
    </row>
    <row r="37" spans="1:19" x14ac:dyDescent="0.3">
      <c r="A37" t="str">
        <f t="shared" ref="A37:A54" si="6">A3</f>
        <v>O2</v>
      </c>
      <c r="B37" s="3">
        <f t="shared" ref="B37:F52" si="7">VLOOKUP(B3,$A$23:$F$32,B$33,0)</f>
        <v>5.9173560498176343</v>
      </c>
      <c r="C37" s="3">
        <f t="shared" si="7"/>
        <v>6.4904596466965794</v>
      </c>
      <c r="D37" s="3">
        <f t="shared" si="7"/>
        <v>4.6090292801755508</v>
      </c>
      <c r="E37" s="3">
        <f t="shared" si="7"/>
        <v>12.941763295888466</v>
      </c>
      <c r="F37" s="3">
        <f t="shared" si="7"/>
        <v>4.4602579756552929</v>
      </c>
      <c r="G37" s="4">
        <f>PRODUCT(B37:F37)</f>
        <v>10218.00365722389</v>
      </c>
      <c r="H37" s="4">
        <f t="shared" ref="H37:H54" si="8">G3</f>
        <v>10218</v>
      </c>
      <c r="I37" s="29">
        <f t="shared" ref="I37:I54" si="9">H37-G37</f>
        <v>-3.6572238896042109E-3</v>
      </c>
      <c r="J37" s="4">
        <f>modell1!I72</f>
        <v>1534.2</v>
      </c>
      <c r="K37" s="4">
        <f t="shared" ref="K37:L54" si="10">ABS(I37)</f>
        <v>3.6572238896042109E-3</v>
      </c>
      <c r="L37" s="4">
        <f t="shared" si="10"/>
        <v>1534.2</v>
      </c>
      <c r="N37" s="50"/>
      <c r="O37" s="50"/>
      <c r="P37" s="50"/>
      <c r="Q37" s="50"/>
      <c r="R37" s="50"/>
      <c r="S37" s="51"/>
    </row>
    <row r="38" spans="1:19" x14ac:dyDescent="0.3">
      <c r="A38" t="str">
        <f t="shared" si="6"/>
        <v>O3</v>
      </c>
      <c r="B38" s="3">
        <f t="shared" si="7"/>
        <v>5.7911096944348319</v>
      </c>
      <c r="C38" s="3">
        <f t="shared" si="7"/>
        <v>6.4904596466965794</v>
      </c>
      <c r="D38" s="3">
        <f t="shared" si="7"/>
        <v>4.6090292801755508</v>
      </c>
      <c r="E38" s="3">
        <f t="shared" si="7"/>
        <v>12.941763295888466</v>
      </c>
      <c r="F38" s="3">
        <f t="shared" si="7"/>
        <v>4.4602579756552929</v>
      </c>
      <c r="G38" s="4">
        <f t="shared" ref="G38:G54" si="11">PRODUCT(B38:F38)</f>
        <v>10000.003301971919</v>
      </c>
      <c r="H38" s="4">
        <f t="shared" si="8"/>
        <v>10000</v>
      </c>
      <c r="I38" s="4">
        <f t="shared" si="9"/>
        <v>-3.3019719194271602E-3</v>
      </c>
      <c r="J38" s="4">
        <f>modell1!I73</f>
        <v>1316.2</v>
      </c>
      <c r="K38" s="4">
        <f t="shared" si="10"/>
        <v>3.3019719194271602E-3</v>
      </c>
      <c r="L38" s="4">
        <f t="shared" si="10"/>
        <v>1316.2</v>
      </c>
      <c r="N38" s="50"/>
      <c r="O38" s="50"/>
      <c r="P38" s="50"/>
      <c r="Q38" s="50"/>
      <c r="R38" s="50"/>
      <c r="S38" s="51"/>
    </row>
    <row r="39" spans="1:19" x14ac:dyDescent="0.3">
      <c r="A39" s="36" t="str">
        <f t="shared" si="6"/>
        <v>O4</v>
      </c>
      <c r="B39" s="38">
        <f t="shared" si="7"/>
        <v>5.7911096944348319</v>
      </c>
      <c r="C39" s="38">
        <f t="shared" si="7"/>
        <v>4.7308919953424144</v>
      </c>
      <c r="D39" s="38">
        <f t="shared" si="7"/>
        <v>4.6090292801755508</v>
      </c>
      <c r="E39" s="38">
        <f t="shared" si="7"/>
        <v>12.941763295888466</v>
      </c>
      <c r="F39" s="38">
        <f t="shared" si="7"/>
        <v>4.4602579756552929</v>
      </c>
      <c r="G39" s="37">
        <f t="shared" si="11"/>
        <v>7288.9961805363482</v>
      </c>
      <c r="H39" s="37">
        <f t="shared" si="8"/>
        <v>7289</v>
      </c>
      <c r="I39" s="37">
        <f t="shared" si="9"/>
        <v>3.8194636517800973E-3</v>
      </c>
      <c r="J39" s="4">
        <f>modell1!I74</f>
        <v>-558.5</v>
      </c>
      <c r="K39" s="4">
        <f t="shared" si="10"/>
        <v>3.8194636517800973E-3</v>
      </c>
      <c r="L39" s="4">
        <f t="shared" si="10"/>
        <v>558.5</v>
      </c>
      <c r="N39" s="50"/>
      <c r="O39" s="50"/>
      <c r="P39" s="50"/>
      <c r="Q39" s="50"/>
      <c r="R39" s="50"/>
      <c r="S39" s="51"/>
    </row>
    <row r="40" spans="1:19" x14ac:dyDescent="0.3">
      <c r="A40" s="36" t="str">
        <f t="shared" si="6"/>
        <v>O5</v>
      </c>
      <c r="B40" s="38">
        <f t="shared" si="7"/>
        <v>5.7911096944348319</v>
      </c>
      <c r="C40" s="38">
        <f t="shared" si="7"/>
        <v>4.7510185675006991</v>
      </c>
      <c r="D40" s="38">
        <f t="shared" si="7"/>
        <v>4.6090292801755508</v>
      </c>
      <c r="E40" s="38">
        <f t="shared" si="7"/>
        <v>12.941763295888466</v>
      </c>
      <c r="F40" s="38">
        <f t="shared" si="7"/>
        <v>4.4602579756552929</v>
      </c>
      <c r="G40" s="37">
        <f t="shared" si="11"/>
        <v>7320.0056619900479</v>
      </c>
      <c r="H40" s="37">
        <f t="shared" si="8"/>
        <v>7320</v>
      </c>
      <c r="I40" s="37">
        <f t="shared" si="9"/>
        <v>-5.6619900478835916E-3</v>
      </c>
      <c r="J40" s="4">
        <f>modell1!I75</f>
        <v>-527.5</v>
      </c>
      <c r="K40" s="4">
        <f t="shared" si="10"/>
        <v>5.6619900478835916E-3</v>
      </c>
      <c r="L40" s="4">
        <f t="shared" si="10"/>
        <v>527.5</v>
      </c>
      <c r="N40" s="50"/>
      <c r="O40" s="50"/>
      <c r="P40" s="50"/>
      <c r="Q40" s="50"/>
      <c r="R40" s="50"/>
      <c r="S40" s="51"/>
    </row>
    <row r="41" spans="1:19" x14ac:dyDescent="0.3">
      <c r="A41" t="str">
        <f t="shared" si="6"/>
        <v>O6</v>
      </c>
      <c r="B41" s="3">
        <f t="shared" si="7"/>
        <v>5.7911096944348319</v>
      </c>
      <c r="C41" s="3">
        <f t="shared" si="7"/>
        <v>3.4165775920477861</v>
      </c>
      <c r="D41" s="3">
        <f t="shared" si="7"/>
        <v>4.6090292801755508</v>
      </c>
      <c r="E41" s="3">
        <f t="shared" si="7"/>
        <v>12.941763295888466</v>
      </c>
      <c r="F41" s="3">
        <f t="shared" si="7"/>
        <v>4.4602579756552929</v>
      </c>
      <c r="G41" s="4">
        <f t="shared" si="11"/>
        <v>5264.0011742943871</v>
      </c>
      <c r="H41" s="4">
        <f t="shared" si="8"/>
        <v>5264</v>
      </c>
      <c r="I41" s="4">
        <f t="shared" si="9"/>
        <v>-1.174294387055852E-3</v>
      </c>
      <c r="J41" s="4">
        <f>modell1!I76</f>
        <v>-2215.5</v>
      </c>
      <c r="K41" s="4">
        <f t="shared" si="10"/>
        <v>1.174294387055852E-3</v>
      </c>
      <c r="L41" s="4">
        <f t="shared" si="10"/>
        <v>2215.5</v>
      </c>
      <c r="N41" s="50"/>
      <c r="O41" s="50"/>
      <c r="P41" s="50"/>
      <c r="Q41" s="50"/>
      <c r="R41" s="50"/>
      <c r="S41" s="51"/>
    </row>
    <row r="42" spans="1:19" x14ac:dyDescent="0.3">
      <c r="A42" t="str">
        <f t="shared" si="6"/>
        <v>O7</v>
      </c>
      <c r="B42" s="3">
        <f t="shared" si="7"/>
        <v>5.7911096944348319</v>
      </c>
      <c r="C42" s="3">
        <f t="shared" si="7"/>
        <v>6.4904596466965794</v>
      </c>
      <c r="D42" s="3">
        <f t="shared" si="7"/>
        <v>3.9480952559842777</v>
      </c>
      <c r="E42" s="3">
        <f t="shared" si="7"/>
        <v>12.941763295888466</v>
      </c>
      <c r="F42" s="3">
        <f t="shared" si="7"/>
        <v>4.4602579756552929</v>
      </c>
      <c r="G42" s="4">
        <f t="shared" si="11"/>
        <v>8566.0045090532985</v>
      </c>
      <c r="H42" s="4">
        <f t="shared" si="8"/>
        <v>8566</v>
      </c>
      <c r="I42" s="4">
        <f t="shared" si="9"/>
        <v>-4.509053298534127E-3</v>
      </c>
      <c r="J42" s="4">
        <f>modell1!I77</f>
        <v>-117.8</v>
      </c>
      <c r="K42" s="4">
        <f t="shared" si="10"/>
        <v>4.509053298534127E-3</v>
      </c>
      <c r="L42" s="4">
        <f t="shared" si="10"/>
        <v>117.8</v>
      </c>
      <c r="N42" s="50"/>
      <c r="O42" s="50"/>
      <c r="P42" s="50"/>
      <c r="Q42" s="50"/>
      <c r="R42" s="50"/>
      <c r="S42" s="51"/>
    </row>
    <row r="43" spans="1:19" x14ac:dyDescent="0.3">
      <c r="A43" t="str">
        <f t="shared" si="6"/>
        <v>O8</v>
      </c>
      <c r="B43" s="3">
        <f t="shared" si="7"/>
        <v>5.7911096944348319</v>
      </c>
      <c r="C43" s="3">
        <f t="shared" si="7"/>
        <v>6.4904596466965794</v>
      </c>
      <c r="D43" s="3">
        <f t="shared" si="7"/>
        <v>3.8333290643521005</v>
      </c>
      <c r="E43" s="3">
        <f t="shared" si="7"/>
        <v>12.941763295888466</v>
      </c>
      <c r="F43" s="3">
        <f t="shared" si="7"/>
        <v>4.4602579756552929</v>
      </c>
      <c r="G43" s="4">
        <f t="shared" si="11"/>
        <v>8317.0014705582162</v>
      </c>
      <c r="H43" s="4">
        <f t="shared" si="8"/>
        <v>8317</v>
      </c>
      <c r="I43" s="4">
        <f t="shared" si="9"/>
        <v>-1.4705582161695929E-3</v>
      </c>
      <c r="J43" s="4">
        <f>modell1!I78</f>
        <v>-366.8</v>
      </c>
      <c r="K43" s="4">
        <f t="shared" si="10"/>
        <v>1.4705582161695929E-3</v>
      </c>
      <c r="L43" s="4">
        <f t="shared" si="10"/>
        <v>366.8</v>
      </c>
      <c r="N43" s="50"/>
      <c r="O43" s="50"/>
      <c r="P43" s="50"/>
      <c r="Q43" s="50"/>
      <c r="R43" s="50"/>
      <c r="S43" s="51"/>
    </row>
    <row r="44" spans="1:19" x14ac:dyDescent="0.3">
      <c r="A44" t="str">
        <f t="shared" si="6"/>
        <v>O9</v>
      </c>
      <c r="B44" s="3">
        <f t="shared" si="7"/>
        <v>5.7911096944348319</v>
      </c>
      <c r="C44" s="3">
        <f t="shared" si="7"/>
        <v>6.4904596466965794</v>
      </c>
      <c r="D44" s="3">
        <f t="shared" si="7"/>
        <v>4.6090292801755508</v>
      </c>
      <c r="E44" s="3">
        <f t="shared" si="7"/>
        <v>12.053959072640742</v>
      </c>
      <c r="F44" s="3">
        <f t="shared" si="7"/>
        <v>4.4602579756552929</v>
      </c>
      <c r="G44" s="4">
        <f t="shared" si="11"/>
        <v>9314.0036463606666</v>
      </c>
      <c r="H44" s="4">
        <f t="shared" si="8"/>
        <v>9314</v>
      </c>
      <c r="I44" s="4">
        <f t="shared" si="9"/>
        <v>-3.6463606666075066E-3</v>
      </c>
      <c r="J44" s="4">
        <f>modell1!I79</f>
        <v>1115.8</v>
      </c>
      <c r="K44" s="4">
        <f t="shared" si="10"/>
        <v>3.6463606666075066E-3</v>
      </c>
      <c r="L44" s="4">
        <f t="shared" si="10"/>
        <v>1115.8</v>
      </c>
      <c r="N44" s="50"/>
      <c r="O44" s="50"/>
      <c r="P44" s="50"/>
      <c r="Q44" s="50"/>
      <c r="R44" s="50"/>
      <c r="S44" s="51"/>
    </row>
    <row r="45" spans="1:19" x14ac:dyDescent="0.3">
      <c r="A45" t="str">
        <f t="shared" si="6"/>
        <v>O10</v>
      </c>
      <c r="B45" s="3">
        <f t="shared" si="7"/>
        <v>5.7911096944348319</v>
      </c>
      <c r="C45" s="3">
        <f t="shared" si="7"/>
        <v>6.4904596466965794</v>
      </c>
      <c r="D45" s="3">
        <f t="shared" si="7"/>
        <v>4.6090292801755508</v>
      </c>
      <c r="E45" s="3">
        <f t="shared" si="7"/>
        <v>10.038926794422665</v>
      </c>
      <c r="F45" s="3">
        <f t="shared" si="7"/>
        <v>4.4602579756552929</v>
      </c>
      <c r="G45" s="4">
        <f t="shared" si="11"/>
        <v>7757.0033385152556</v>
      </c>
      <c r="H45" s="4">
        <f t="shared" si="8"/>
        <v>7757</v>
      </c>
      <c r="I45" s="4">
        <f t="shared" si="9"/>
        <v>-3.3385152555638342E-3</v>
      </c>
      <c r="J45" s="4">
        <f>modell1!I80</f>
        <v>395.1</v>
      </c>
      <c r="K45" s="4">
        <f t="shared" si="10"/>
        <v>3.3385152555638342E-3</v>
      </c>
      <c r="L45" s="4">
        <f t="shared" si="10"/>
        <v>395.1</v>
      </c>
      <c r="N45" s="50"/>
      <c r="O45" s="50"/>
      <c r="P45" s="50"/>
      <c r="Q45" s="50"/>
      <c r="R45" s="50"/>
      <c r="S45" s="51"/>
    </row>
    <row r="46" spans="1:19" x14ac:dyDescent="0.3">
      <c r="A46" t="str">
        <f t="shared" si="6"/>
        <v>O11</v>
      </c>
      <c r="B46" s="3">
        <f t="shared" si="7"/>
        <v>5.7911096944348319</v>
      </c>
      <c r="C46" s="3">
        <f t="shared" si="7"/>
        <v>6.4904596466965794</v>
      </c>
      <c r="D46" s="3">
        <f t="shared" si="7"/>
        <v>4.6090292801755508</v>
      </c>
      <c r="E46" s="3">
        <f t="shared" si="7"/>
        <v>8.9492308730382018</v>
      </c>
      <c r="F46" s="3">
        <f t="shared" si="7"/>
        <v>4.4602579756552929</v>
      </c>
      <c r="G46" s="4">
        <f t="shared" si="11"/>
        <v>6915.0034840246499</v>
      </c>
      <c r="H46" s="4">
        <f t="shared" si="8"/>
        <v>6915</v>
      </c>
      <c r="I46" s="4">
        <f t="shared" si="9"/>
        <v>-3.4840246498788474E-3</v>
      </c>
      <c r="J46" s="4">
        <f>modell1!I81</f>
        <v>5.4</v>
      </c>
      <c r="K46" s="4">
        <f t="shared" si="10"/>
        <v>3.4840246498788474E-3</v>
      </c>
      <c r="L46" s="4">
        <f t="shared" si="10"/>
        <v>5.4</v>
      </c>
      <c r="N46" s="50"/>
      <c r="O46" s="50"/>
      <c r="P46" s="50"/>
      <c r="Q46" s="50"/>
      <c r="R46" s="50"/>
      <c r="S46" s="51"/>
    </row>
    <row r="47" spans="1:19" x14ac:dyDescent="0.3">
      <c r="A47" t="str">
        <f t="shared" si="6"/>
        <v>O12</v>
      </c>
      <c r="B47" s="3">
        <f t="shared" si="7"/>
        <v>5.7911096944348319</v>
      </c>
      <c r="C47" s="3">
        <f t="shared" si="7"/>
        <v>6.4904596466965794</v>
      </c>
      <c r="D47" s="3">
        <f t="shared" si="7"/>
        <v>4.6090292801755508</v>
      </c>
      <c r="E47" s="3">
        <f t="shared" si="7"/>
        <v>7.136086585997341</v>
      </c>
      <c r="F47" s="3">
        <f t="shared" si="7"/>
        <v>4.4602579756552929</v>
      </c>
      <c r="G47" s="4">
        <f t="shared" si="11"/>
        <v>5514.000510718809</v>
      </c>
      <c r="H47" s="4">
        <f t="shared" si="8"/>
        <v>5514</v>
      </c>
      <c r="I47" s="4">
        <f t="shared" si="9"/>
        <v>-5.1071880898234667E-4</v>
      </c>
      <c r="J47" s="4">
        <f>modell1!I82</f>
        <v>-409.5</v>
      </c>
      <c r="K47" s="4">
        <f t="shared" si="10"/>
        <v>5.1071880898234667E-4</v>
      </c>
      <c r="L47" s="4">
        <f t="shared" si="10"/>
        <v>409.5</v>
      </c>
      <c r="N47" s="50"/>
      <c r="O47" s="50"/>
      <c r="P47" s="50"/>
      <c r="Q47" s="50"/>
      <c r="R47" s="50"/>
      <c r="S47" s="51"/>
    </row>
    <row r="48" spans="1:19" x14ac:dyDescent="0.3">
      <c r="A48" t="str">
        <f t="shared" si="6"/>
        <v>O13</v>
      </c>
      <c r="B48" s="3">
        <f t="shared" si="7"/>
        <v>5.7911096944348319</v>
      </c>
      <c r="C48" s="3">
        <f t="shared" si="7"/>
        <v>6.4904596466965794</v>
      </c>
      <c r="D48" s="3">
        <f t="shared" si="7"/>
        <v>4.6090292801755508</v>
      </c>
      <c r="E48" s="3">
        <f t="shared" si="7"/>
        <v>4.5554987497737089</v>
      </c>
      <c r="F48" s="3">
        <f t="shared" si="7"/>
        <v>4.4602579756552929</v>
      </c>
      <c r="G48" s="4">
        <f t="shared" si="11"/>
        <v>3519.9996707047367</v>
      </c>
      <c r="H48" s="4">
        <f t="shared" si="8"/>
        <v>3520</v>
      </c>
      <c r="I48" s="4">
        <f t="shared" si="9"/>
        <v>3.2929526332736714E-4</v>
      </c>
      <c r="J48" s="4">
        <f>modell1!I83</f>
        <v>-261.39999999999998</v>
      </c>
      <c r="K48" s="4">
        <f t="shared" si="10"/>
        <v>3.2929526332736714E-4</v>
      </c>
      <c r="L48" s="4">
        <f t="shared" si="10"/>
        <v>261.39999999999998</v>
      </c>
      <c r="N48" s="50"/>
      <c r="O48" s="50"/>
      <c r="P48" s="50"/>
      <c r="Q48" s="50"/>
      <c r="R48" s="50"/>
      <c r="S48" s="51"/>
    </row>
    <row r="49" spans="1:19" x14ac:dyDescent="0.3">
      <c r="A49" t="str">
        <f t="shared" si="6"/>
        <v>O14</v>
      </c>
      <c r="B49" s="3">
        <f t="shared" si="7"/>
        <v>5.7911096944348319</v>
      </c>
      <c r="C49" s="3">
        <f t="shared" si="7"/>
        <v>6.4904596466965794</v>
      </c>
      <c r="D49" s="3">
        <f t="shared" si="7"/>
        <v>4.6090292801755508</v>
      </c>
      <c r="E49" s="3">
        <f t="shared" si="7"/>
        <v>3.2652044174384507</v>
      </c>
      <c r="F49" s="3">
        <f t="shared" si="7"/>
        <v>4.4602579756552929</v>
      </c>
      <c r="G49" s="4">
        <f t="shared" si="11"/>
        <v>2522.9989306303569</v>
      </c>
      <c r="H49" s="4">
        <f t="shared" si="8"/>
        <v>2523</v>
      </c>
      <c r="I49" s="4">
        <f t="shared" si="9"/>
        <v>1.0693696431189892E-3</v>
      </c>
      <c r="J49" s="4">
        <f>modell1!I84</f>
        <v>-187.4</v>
      </c>
      <c r="K49" s="4">
        <f t="shared" si="10"/>
        <v>1.0693696431189892E-3</v>
      </c>
      <c r="L49" s="4">
        <f t="shared" si="10"/>
        <v>187.4</v>
      </c>
      <c r="N49" s="50"/>
      <c r="O49" s="50"/>
      <c r="P49" s="50"/>
      <c r="Q49" s="50"/>
      <c r="R49" s="50"/>
      <c r="S49" s="51"/>
    </row>
    <row r="50" spans="1:19" x14ac:dyDescent="0.3">
      <c r="A50" t="str">
        <f t="shared" si="6"/>
        <v>O15</v>
      </c>
      <c r="B50" s="3">
        <f t="shared" si="7"/>
        <v>5.7911096944348319</v>
      </c>
      <c r="C50" s="3">
        <f t="shared" si="7"/>
        <v>6.4904596466965794</v>
      </c>
      <c r="D50" s="3">
        <f t="shared" si="7"/>
        <v>4.6090292801755508</v>
      </c>
      <c r="E50" s="3">
        <f t="shared" si="7"/>
        <v>2.015036834495366</v>
      </c>
      <c r="F50" s="3">
        <f t="shared" si="7"/>
        <v>4.4602579756552929</v>
      </c>
      <c r="G50" s="4">
        <f t="shared" si="11"/>
        <v>1557.0038284466521</v>
      </c>
      <c r="H50" s="4">
        <f t="shared" si="8"/>
        <v>1557</v>
      </c>
      <c r="I50" s="4">
        <f t="shared" si="9"/>
        <v>-3.8284466520508431E-3</v>
      </c>
      <c r="J50" s="4">
        <f>modell1!I85</f>
        <v>-115.6</v>
      </c>
      <c r="K50" s="4">
        <f t="shared" si="10"/>
        <v>3.8284466520508431E-3</v>
      </c>
      <c r="L50" s="4">
        <f t="shared" si="10"/>
        <v>115.6</v>
      </c>
      <c r="N50" s="50"/>
      <c r="O50" s="50"/>
      <c r="P50" s="50"/>
      <c r="Q50" s="50"/>
      <c r="R50" s="50"/>
      <c r="S50" s="51"/>
    </row>
    <row r="51" spans="1:19" x14ac:dyDescent="0.3">
      <c r="A51" t="str">
        <f t="shared" si="6"/>
        <v>O16</v>
      </c>
      <c r="B51" s="3">
        <f t="shared" si="7"/>
        <v>5.7911096944348319</v>
      </c>
      <c r="C51" s="3">
        <f t="shared" si="7"/>
        <v>6.4904596466965794</v>
      </c>
      <c r="D51" s="3">
        <f t="shared" si="7"/>
        <v>4.6090292801755508</v>
      </c>
      <c r="E51" s="3">
        <f t="shared" si="7"/>
        <v>1.1686469762892353</v>
      </c>
      <c r="F51" s="3">
        <f t="shared" si="7"/>
        <v>4.4602579756552929</v>
      </c>
      <c r="G51" s="4">
        <f t="shared" si="11"/>
        <v>903.00474166797562</v>
      </c>
      <c r="H51" s="4">
        <f t="shared" si="8"/>
        <v>903</v>
      </c>
      <c r="I51" s="4">
        <f t="shared" si="9"/>
        <v>-4.7416679756224767E-3</v>
      </c>
      <c r="J51" s="4">
        <f>modell1!I86</f>
        <v>-418.3</v>
      </c>
      <c r="K51" s="4">
        <f t="shared" si="10"/>
        <v>4.7416679756224767E-3</v>
      </c>
      <c r="L51" s="4">
        <f t="shared" si="10"/>
        <v>418.3</v>
      </c>
      <c r="N51" s="50"/>
      <c r="O51" s="50"/>
      <c r="P51" s="50"/>
      <c r="Q51" s="50"/>
      <c r="R51" s="50"/>
      <c r="S51" s="51"/>
    </row>
    <row r="52" spans="1:19" x14ac:dyDescent="0.3">
      <c r="A52" t="str">
        <f t="shared" si="6"/>
        <v>O17</v>
      </c>
      <c r="B52" s="3">
        <f t="shared" si="7"/>
        <v>5.7911096944348319</v>
      </c>
      <c r="C52" s="3">
        <f t="shared" si="7"/>
        <v>6.4904596466965794</v>
      </c>
      <c r="D52" s="3">
        <f t="shared" si="7"/>
        <v>4.6090292801755508</v>
      </c>
      <c r="E52" s="3">
        <f t="shared" si="7"/>
        <v>0.88651583179054749</v>
      </c>
      <c r="F52" s="3">
        <f t="shared" si="7"/>
        <v>4.4602579756552929</v>
      </c>
      <c r="G52" s="4">
        <f t="shared" si="11"/>
        <v>685.00412520852365</v>
      </c>
      <c r="H52" s="4">
        <f t="shared" si="8"/>
        <v>685</v>
      </c>
      <c r="I52" s="4">
        <f t="shared" si="9"/>
        <v>-4.1252085236465064E-3</v>
      </c>
      <c r="J52" s="4">
        <f>modell1!I87</f>
        <v>-519.20000000000005</v>
      </c>
      <c r="K52" s="4">
        <f t="shared" si="10"/>
        <v>4.1252085236465064E-3</v>
      </c>
      <c r="L52" s="4">
        <f t="shared" si="10"/>
        <v>519.20000000000005</v>
      </c>
      <c r="N52" s="50"/>
      <c r="O52" s="50"/>
      <c r="P52" s="50"/>
      <c r="Q52" s="50"/>
      <c r="R52" s="50"/>
      <c r="S52" s="51"/>
    </row>
    <row r="53" spans="1:19" x14ac:dyDescent="0.3">
      <c r="A53" t="str">
        <f t="shared" si="6"/>
        <v>O18</v>
      </c>
      <c r="B53" s="3">
        <f t="shared" ref="B53:F54" si="12">VLOOKUP(B19,$A$23:$F$32,B$33,0)</f>
        <v>5.7911096944348319</v>
      </c>
      <c r="C53" s="3">
        <f t="shared" si="12"/>
        <v>6.4904596466965794</v>
      </c>
      <c r="D53" s="3">
        <f t="shared" si="12"/>
        <v>4.6090292801755508</v>
      </c>
      <c r="E53" s="3">
        <f t="shared" si="12"/>
        <v>12.941763295888466</v>
      </c>
      <c r="F53" s="3">
        <f t="shared" si="12"/>
        <v>3.8902368519292159</v>
      </c>
      <c r="G53" s="4">
        <f t="shared" si="11"/>
        <v>8722.0025337277802</v>
      </c>
      <c r="H53" s="4">
        <f t="shared" si="8"/>
        <v>8722</v>
      </c>
      <c r="I53" s="4">
        <f t="shared" si="9"/>
        <v>-2.5337277802464087E-3</v>
      </c>
      <c r="J53" s="4">
        <f>modell1!I88</f>
        <v>38.200000000000003</v>
      </c>
      <c r="K53" s="4">
        <f t="shared" si="10"/>
        <v>2.5337277802464087E-3</v>
      </c>
      <c r="L53" s="4">
        <f t="shared" si="10"/>
        <v>38.200000000000003</v>
      </c>
      <c r="N53" s="50"/>
      <c r="O53" s="50"/>
      <c r="P53" s="50"/>
      <c r="Q53" s="50"/>
      <c r="R53" s="50"/>
      <c r="S53" s="51"/>
    </row>
    <row r="54" spans="1:19" x14ac:dyDescent="0.3">
      <c r="A54" t="str">
        <f t="shared" si="6"/>
        <v>O19</v>
      </c>
      <c r="B54" s="3">
        <f t="shared" si="12"/>
        <v>5.7911096944348319</v>
      </c>
      <c r="C54" s="3">
        <f t="shared" si="12"/>
        <v>6.4904596466965794</v>
      </c>
      <c r="D54" s="3">
        <f t="shared" si="12"/>
        <v>4.6090292801755508</v>
      </c>
      <c r="E54" s="3">
        <f t="shared" si="12"/>
        <v>12.941763295888466</v>
      </c>
      <c r="F54" s="3">
        <f t="shared" si="12"/>
        <v>3.8625838197100837</v>
      </c>
      <c r="G54" s="4">
        <f t="shared" si="11"/>
        <v>8660.0037849984019</v>
      </c>
      <c r="H54" s="4">
        <f t="shared" si="8"/>
        <v>8660</v>
      </c>
      <c r="I54" s="4">
        <f t="shared" si="9"/>
        <v>-3.7849984018976102E-3</v>
      </c>
      <c r="J54" s="4">
        <f>modell1!I89</f>
        <v>-23.8</v>
      </c>
      <c r="K54" s="4">
        <f t="shared" si="10"/>
        <v>3.7849984018976102E-3</v>
      </c>
      <c r="L54" s="4">
        <f t="shared" si="10"/>
        <v>23.8</v>
      </c>
      <c r="N54" s="50"/>
      <c r="O54" s="50"/>
      <c r="P54" s="50"/>
      <c r="Q54" s="50"/>
      <c r="R54" s="50"/>
      <c r="S54" s="51"/>
    </row>
    <row r="55" spans="1:19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9" x14ac:dyDescent="0.3">
      <c r="B56" s="4"/>
      <c r="C56" s="4"/>
      <c r="D56" s="4"/>
      <c r="E56" s="4"/>
      <c r="F56" s="4"/>
      <c r="G56" s="4">
        <f>AVERAGE(G37:G54)</f>
        <v>6280.2246972573294</v>
      </c>
      <c r="H56" s="4"/>
      <c r="I56" s="4">
        <f>SUMSQ(I36:I54)</f>
        <v>2.0779444162708524E-4</v>
      </c>
      <c r="J56" s="4"/>
      <c r="K56" s="4">
        <f>SUM(K36:K54)</f>
        <v>5.4986889031397368E-2</v>
      </c>
      <c r="L56" s="4">
        <f>SUM(L36:L54)</f>
        <v>10126.199999999999</v>
      </c>
    </row>
    <row r="59" spans="1:19" x14ac:dyDescent="0.3">
      <c r="B59" s="42">
        <f>B37/B38</f>
        <v>1.0218000283268893</v>
      </c>
      <c r="C59">
        <f>C23/C24</f>
        <v>1.3661196129803641</v>
      </c>
      <c r="D59">
        <f>D23/D24</f>
        <v>1.1674057947790064</v>
      </c>
      <c r="E59">
        <f>E23/E24</f>
        <v>1.0736525002198489</v>
      </c>
      <c r="F59">
        <f>F23/F24</f>
        <v>1.1465260716563817</v>
      </c>
    </row>
    <row r="60" spans="1:19" x14ac:dyDescent="0.3">
      <c r="B60" s="42"/>
    </row>
    <row r="61" spans="1:19" x14ac:dyDescent="0.3">
      <c r="B61" s="42">
        <f>G3/G4</f>
        <v>1.0218</v>
      </c>
      <c r="C61">
        <f>G37/G40</f>
        <v>1.3959010592412546</v>
      </c>
      <c r="D61">
        <f>H37/H42</f>
        <v>1.1928554751342517</v>
      </c>
      <c r="E61">
        <f>H37/H44</f>
        <v>1.0970581919690787</v>
      </c>
      <c r="F61">
        <f>H37/H53</f>
        <v>1.1715202935106628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8B4E0-C2E7-4505-8929-8D844A3DE684}">
  <dimension ref="A1:O56"/>
  <sheetViews>
    <sheetView topLeftCell="A8" zoomScale="76" workbookViewId="0">
      <selection activeCell="E32" sqref="E32"/>
    </sheetView>
  </sheetViews>
  <sheetFormatPr defaultRowHeight="14.4" x14ac:dyDescent="0.3"/>
  <cols>
    <col min="2" max="7" width="9" bestFit="1" customWidth="1"/>
    <col min="8" max="8" width="12.44140625" bestFit="1" customWidth="1"/>
    <col min="9" max="9" width="10.5546875" bestFit="1" customWidth="1"/>
    <col min="10" max="12" width="9" bestFit="1" customWidth="1"/>
    <col min="14" max="14" width="12.5546875" bestFit="1" customWidth="1"/>
    <col min="15" max="15" width="19.44140625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/>
      <c r="C2" s="11"/>
      <c r="D2" s="11"/>
      <c r="E2" s="11"/>
      <c r="F2" s="11"/>
      <c r="G2" s="11"/>
    </row>
    <row r="3" spans="1:7" ht="15" thickBot="1" x14ac:dyDescent="0.35">
      <c r="A3" s="10" t="s">
        <v>79</v>
      </c>
      <c r="B3" s="27">
        <v>1</v>
      </c>
      <c r="C3" s="27">
        <v>1</v>
      </c>
      <c r="D3" s="27">
        <v>1</v>
      </c>
      <c r="E3" s="27">
        <v>1</v>
      </c>
      <c r="F3" s="27">
        <v>1</v>
      </c>
      <c r="G3" s="27">
        <v>10218</v>
      </c>
    </row>
    <row r="4" spans="1:7" ht="15" thickBot="1" x14ac:dyDescent="0.35">
      <c r="A4" s="10" t="s">
        <v>80</v>
      </c>
      <c r="B4" s="27">
        <v>2</v>
      </c>
      <c r="C4" s="27">
        <v>1</v>
      </c>
      <c r="D4" s="27">
        <v>1</v>
      </c>
      <c r="E4" s="27">
        <v>1</v>
      </c>
      <c r="F4" s="27">
        <v>1</v>
      </c>
      <c r="G4" s="27">
        <v>10000</v>
      </c>
    </row>
    <row r="5" spans="1:7" ht="15" thickBot="1" x14ac:dyDescent="0.35">
      <c r="A5" s="10" t="s">
        <v>81</v>
      </c>
      <c r="B5" s="27">
        <v>2</v>
      </c>
      <c r="C5" s="41">
        <v>3</v>
      </c>
      <c r="D5" s="27">
        <v>1</v>
      </c>
      <c r="E5" s="27">
        <v>1</v>
      </c>
      <c r="F5" s="27">
        <v>1</v>
      </c>
      <c r="G5" s="41">
        <v>7289</v>
      </c>
    </row>
    <row r="6" spans="1:7" ht="15" thickBot="1" x14ac:dyDescent="0.35">
      <c r="A6" s="10" t="s">
        <v>82</v>
      </c>
      <c r="B6" s="27">
        <v>2</v>
      </c>
      <c r="C6" s="41">
        <v>2</v>
      </c>
      <c r="D6" s="27">
        <v>1</v>
      </c>
      <c r="E6" s="27">
        <v>1</v>
      </c>
      <c r="F6" s="27">
        <v>1</v>
      </c>
      <c r="G6" s="41">
        <v>7320</v>
      </c>
    </row>
    <row r="7" spans="1:7" ht="15" thickBot="1" x14ac:dyDescent="0.35">
      <c r="A7" s="10" t="s">
        <v>83</v>
      </c>
      <c r="B7" s="27">
        <v>2</v>
      </c>
      <c r="C7" s="27">
        <v>4</v>
      </c>
      <c r="D7" s="27">
        <v>1</v>
      </c>
      <c r="E7" s="27">
        <v>1</v>
      </c>
      <c r="F7" s="27">
        <v>1</v>
      </c>
      <c r="G7" s="27">
        <v>5264</v>
      </c>
    </row>
    <row r="8" spans="1:7" ht="15" thickBot="1" x14ac:dyDescent="0.35">
      <c r="A8" s="10" t="s">
        <v>84</v>
      </c>
      <c r="B8" s="27">
        <v>2</v>
      </c>
      <c r="C8" s="27">
        <v>1</v>
      </c>
      <c r="D8" s="27">
        <v>2</v>
      </c>
      <c r="E8" s="27">
        <v>1</v>
      </c>
      <c r="F8" s="27">
        <v>1</v>
      </c>
      <c r="G8" s="27">
        <v>8566</v>
      </c>
    </row>
    <row r="9" spans="1:7" ht="15" thickBot="1" x14ac:dyDescent="0.35">
      <c r="A9" s="10" t="s">
        <v>85</v>
      </c>
      <c r="B9" s="27">
        <v>2</v>
      </c>
      <c r="C9" s="27">
        <v>1</v>
      </c>
      <c r="D9" s="27">
        <v>3</v>
      </c>
      <c r="E9" s="27">
        <v>1</v>
      </c>
      <c r="F9" s="27">
        <v>1</v>
      </c>
      <c r="G9" s="27">
        <v>8317</v>
      </c>
    </row>
    <row r="10" spans="1:7" ht="15" thickBot="1" x14ac:dyDescent="0.35">
      <c r="A10" s="10" t="s">
        <v>86</v>
      </c>
      <c r="B10" s="27">
        <v>2</v>
      </c>
      <c r="C10" s="27">
        <v>1</v>
      </c>
      <c r="D10" s="27">
        <v>1</v>
      </c>
      <c r="E10" s="27">
        <v>2</v>
      </c>
      <c r="F10" s="27">
        <v>1</v>
      </c>
      <c r="G10" s="27">
        <v>9314</v>
      </c>
    </row>
    <row r="11" spans="1:7" ht="15" thickBot="1" x14ac:dyDescent="0.35">
      <c r="A11" s="10" t="s">
        <v>87</v>
      </c>
      <c r="B11" s="27">
        <v>2</v>
      </c>
      <c r="C11" s="27">
        <v>1</v>
      </c>
      <c r="D11" s="27">
        <v>1</v>
      </c>
      <c r="E11" s="27">
        <v>3</v>
      </c>
      <c r="F11" s="27">
        <v>1</v>
      </c>
      <c r="G11" s="27">
        <v>7757</v>
      </c>
    </row>
    <row r="12" spans="1:7" ht="15" thickBot="1" x14ac:dyDescent="0.35">
      <c r="A12" s="10" t="s">
        <v>88</v>
      </c>
      <c r="B12" s="27">
        <v>2</v>
      </c>
      <c r="C12" s="27">
        <v>1</v>
      </c>
      <c r="D12" s="27">
        <v>1</v>
      </c>
      <c r="E12" s="27">
        <v>4</v>
      </c>
      <c r="F12" s="27">
        <v>1</v>
      </c>
      <c r="G12" s="27">
        <v>6915</v>
      </c>
    </row>
    <row r="13" spans="1:7" ht="15" thickBot="1" x14ac:dyDescent="0.35">
      <c r="A13" s="10" t="s">
        <v>89</v>
      </c>
      <c r="B13" s="27">
        <v>2</v>
      </c>
      <c r="C13" s="27">
        <v>1</v>
      </c>
      <c r="D13" s="27">
        <v>1</v>
      </c>
      <c r="E13" s="27">
        <v>5</v>
      </c>
      <c r="F13" s="27">
        <v>1</v>
      </c>
      <c r="G13" s="27">
        <v>5514</v>
      </c>
    </row>
    <row r="14" spans="1:7" ht="15" thickBot="1" x14ac:dyDescent="0.35">
      <c r="A14" s="10" t="s">
        <v>90</v>
      </c>
      <c r="B14" s="27">
        <v>2</v>
      </c>
      <c r="C14" s="27">
        <v>1</v>
      </c>
      <c r="D14" s="27">
        <v>1</v>
      </c>
      <c r="E14" s="27">
        <v>6</v>
      </c>
      <c r="F14" s="27">
        <v>1</v>
      </c>
      <c r="G14" s="27">
        <v>3520</v>
      </c>
    </row>
    <row r="15" spans="1:7" ht="15" thickBot="1" x14ac:dyDescent="0.35">
      <c r="A15" s="10" t="s">
        <v>91</v>
      </c>
      <c r="B15" s="27">
        <v>2</v>
      </c>
      <c r="C15" s="27">
        <v>1</v>
      </c>
      <c r="D15" s="27">
        <v>1</v>
      </c>
      <c r="E15" s="27">
        <v>7</v>
      </c>
      <c r="F15" s="27">
        <v>1</v>
      </c>
      <c r="G15" s="27">
        <v>2523</v>
      </c>
    </row>
    <row r="16" spans="1:7" ht="15" thickBot="1" x14ac:dyDescent="0.35">
      <c r="A16" s="10" t="s">
        <v>92</v>
      </c>
      <c r="B16" s="27">
        <v>2</v>
      </c>
      <c r="C16" s="27">
        <v>1</v>
      </c>
      <c r="D16" s="27">
        <v>1</v>
      </c>
      <c r="E16" s="27">
        <v>8</v>
      </c>
      <c r="F16" s="27">
        <v>1</v>
      </c>
      <c r="G16" s="27">
        <v>1557</v>
      </c>
    </row>
    <row r="17" spans="1:12" ht="15" thickBot="1" x14ac:dyDescent="0.35">
      <c r="A17" s="10" t="s">
        <v>93</v>
      </c>
      <c r="B17" s="27">
        <v>2</v>
      </c>
      <c r="C17" s="27">
        <v>1</v>
      </c>
      <c r="D17" s="27">
        <v>1</v>
      </c>
      <c r="E17" s="27">
        <v>9</v>
      </c>
      <c r="F17" s="27">
        <v>1</v>
      </c>
      <c r="G17" s="27">
        <v>903</v>
      </c>
    </row>
    <row r="18" spans="1:12" ht="15" thickBot="1" x14ac:dyDescent="0.35">
      <c r="A18" s="10" t="s">
        <v>94</v>
      </c>
      <c r="B18" s="27">
        <v>2</v>
      </c>
      <c r="C18" s="27">
        <v>1</v>
      </c>
      <c r="D18" s="27">
        <v>1</v>
      </c>
      <c r="E18" s="27">
        <v>10</v>
      </c>
      <c r="F18" s="27">
        <v>1</v>
      </c>
      <c r="G18" s="27">
        <v>685</v>
      </c>
    </row>
    <row r="19" spans="1:12" ht="15" thickBot="1" x14ac:dyDescent="0.35">
      <c r="A19" s="10" t="s">
        <v>95</v>
      </c>
      <c r="B19" s="27">
        <v>2</v>
      </c>
      <c r="C19" s="27">
        <v>1</v>
      </c>
      <c r="D19" s="27">
        <v>1</v>
      </c>
      <c r="E19" s="27">
        <v>1</v>
      </c>
      <c r="F19" s="27">
        <v>2</v>
      </c>
      <c r="G19" s="27">
        <v>8722</v>
      </c>
    </row>
    <row r="20" spans="1:12" ht="15" thickBot="1" x14ac:dyDescent="0.35">
      <c r="A20" s="10" t="s">
        <v>96</v>
      </c>
      <c r="B20" s="27">
        <v>2</v>
      </c>
      <c r="C20" s="27">
        <v>1</v>
      </c>
      <c r="D20" s="27">
        <v>1</v>
      </c>
      <c r="E20" s="27">
        <v>1</v>
      </c>
      <c r="F20" s="27">
        <v>3</v>
      </c>
      <c r="G20" s="27">
        <v>8660</v>
      </c>
    </row>
    <row r="23" spans="1:12" x14ac:dyDescent="0.3">
      <c r="A23">
        <v>1</v>
      </c>
      <c r="B23" s="24">
        <v>1579.0046661451934</v>
      </c>
      <c r="C23" s="24">
        <v>1630.0107782039879</v>
      </c>
      <c r="D23" s="32">
        <v>0</v>
      </c>
      <c r="E23" s="24">
        <v>7008.9833998118802</v>
      </c>
      <c r="F23" s="32">
        <v>4.6007642140466487E-13</v>
      </c>
      <c r="G23" s="4" t="s">
        <v>207</v>
      </c>
      <c r="H23" s="24">
        <f>B23-B24</f>
        <v>1579.0046661451931</v>
      </c>
      <c r="I23" s="24">
        <f t="shared" ref="I23:L31" si="0">C23-C24</f>
        <v>1318.9736665724129</v>
      </c>
      <c r="J23" s="24">
        <f t="shared" si="0"/>
        <v>0</v>
      </c>
      <c r="K23" s="24">
        <f t="shared" si="0"/>
        <v>0</v>
      </c>
      <c r="L23" s="24">
        <f t="shared" si="0"/>
        <v>0</v>
      </c>
    </row>
    <row r="24" spans="1:12" x14ac:dyDescent="0.3">
      <c r="A24">
        <v>2</v>
      </c>
      <c r="B24" s="24">
        <v>1.5665246877460959E-13</v>
      </c>
      <c r="C24" s="24">
        <v>311.03711163157504</v>
      </c>
      <c r="D24" s="32">
        <v>0</v>
      </c>
      <c r="E24" s="24">
        <v>7008.9833998118747</v>
      </c>
      <c r="F24" s="32">
        <v>4.6007642140466487E-13</v>
      </c>
      <c r="G24" s="4" t="s">
        <v>209</v>
      </c>
      <c r="H24" s="24">
        <f t="shared" ref="H24:H31" si="1">B24-B25</f>
        <v>0</v>
      </c>
      <c r="I24" s="24">
        <f t="shared" si="0"/>
        <v>31.040163138371611</v>
      </c>
      <c r="J24" s="24">
        <f t="shared" si="0"/>
        <v>0</v>
      </c>
      <c r="K24" s="24">
        <f t="shared" si="0"/>
        <v>881.99834363997797</v>
      </c>
      <c r="L24" s="24">
        <f t="shared" si="0"/>
        <v>0</v>
      </c>
    </row>
    <row r="25" spans="1:12" x14ac:dyDescent="0.3">
      <c r="A25">
        <v>3</v>
      </c>
      <c r="B25" s="24">
        <v>1.5665246877460959E-13</v>
      </c>
      <c r="C25" s="24">
        <v>279.99694849320343</v>
      </c>
      <c r="D25" s="32">
        <v>0</v>
      </c>
      <c r="E25" s="24">
        <v>6126.9850561718968</v>
      </c>
      <c r="F25" s="32">
        <v>4.6007642140466487E-13</v>
      </c>
      <c r="G25" s="4" t="s">
        <v>209</v>
      </c>
      <c r="H25" s="24">
        <f t="shared" si="1"/>
        <v>0</v>
      </c>
      <c r="I25" s="24">
        <f t="shared" si="0"/>
        <v>279.99694849320343</v>
      </c>
      <c r="J25" s="24">
        <f t="shared" si="0"/>
        <v>0</v>
      </c>
      <c r="K25" s="24">
        <f t="shared" si="0"/>
        <v>841.99936315453851</v>
      </c>
      <c r="L25" s="24">
        <f t="shared" si="0"/>
        <v>0</v>
      </c>
    </row>
    <row r="26" spans="1:12" x14ac:dyDescent="0.3">
      <c r="A26">
        <v>4</v>
      </c>
      <c r="B26" s="24">
        <v>1.5665246877460959E-13</v>
      </c>
      <c r="C26" s="24">
        <v>0</v>
      </c>
      <c r="D26" s="32">
        <v>0</v>
      </c>
      <c r="E26" s="24">
        <v>5284.9856930173582</v>
      </c>
      <c r="F26" s="32">
        <v>4.6007642140466487E-13</v>
      </c>
      <c r="G26" s="4" t="s">
        <v>209</v>
      </c>
      <c r="H26" s="24">
        <f t="shared" si="1"/>
        <v>0</v>
      </c>
      <c r="I26" s="24">
        <f t="shared" si="0"/>
        <v>0</v>
      </c>
      <c r="J26" s="24">
        <f t="shared" si="0"/>
        <v>0</v>
      </c>
      <c r="K26" s="24">
        <f t="shared" si="0"/>
        <v>1400.9994945237204</v>
      </c>
      <c r="L26" s="24">
        <f t="shared" si="0"/>
        <v>0</v>
      </c>
    </row>
    <row r="27" spans="1:12" x14ac:dyDescent="0.3">
      <c r="A27">
        <v>5</v>
      </c>
      <c r="B27" s="24">
        <v>1.5665246877460959E-13</v>
      </c>
      <c r="C27" s="24">
        <v>0</v>
      </c>
      <c r="D27" s="32">
        <v>0</v>
      </c>
      <c r="E27" s="24">
        <v>3883.9861984936379</v>
      </c>
      <c r="F27" s="32">
        <v>4.6007642140466487E-13</v>
      </c>
      <c r="G27" s="4" t="s">
        <v>209</v>
      </c>
      <c r="H27" s="24">
        <f t="shared" si="1"/>
        <v>0</v>
      </c>
      <c r="I27" s="24">
        <f t="shared" si="0"/>
        <v>0</v>
      </c>
      <c r="J27" s="24">
        <f t="shared" si="0"/>
        <v>0</v>
      </c>
      <c r="K27" s="24">
        <f t="shared" si="0"/>
        <v>1993.9983241540865</v>
      </c>
      <c r="L27" s="24">
        <f t="shared" si="0"/>
        <v>0</v>
      </c>
    </row>
    <row r="28" spans="1:12" x14ac:dyDescent="0.3">
      <c r="A28">
        <v>6</v>
      </c>
      <c r="B28" s="24">
        <v>1.5665246877460959E-13</v>
      </c>
      <c r="C28" s="24">
        <v>0</v>
      </c>
      <c r="D28" s="32">
        <v>0</v>
      </c>
      <c r="E28" s="24">
        <v>1889.9878743395514</v>
      </c>
      <c r="F28" s="32">
        <v>4.6007642140466487E-13</v>
      </c>
      <c r="G28" s="4" t="s">
        <v>209</v>
      </c>
      <c r="H28" s="24">
        <f t="shared" si="1"/>
        <v>0</v>
      </c>
      <c r="I28" s="24">
        <f t="shared" si="0"/>
        <v>0</v>
      </c>
      <c r="J28" s="24">
        <f t="shared" si="0"/>
        <v>0</v>
      </c>
      <c r="K28" s="24">
        <f t="shared" si="0"/>
        <v>997.00090666564472</v>
      </c>
      <c r="L28" s="24">
        <f t="shared" si="0"/>
        <v>0</v>
      </c>
    </row>
    <row r="29" spans="1:12" x14ac:dyDescent="0.3">
      <c r="A29">
        <v>7</v>
      </c>
      <c r="B29" s="24">
        <v>1.5665246877460959E-13</v>
      </c>
      <c r="C29" s="24">
        <v>0</v>
      </c>
      <c r="D29" s="32">
        <v>0</v>
      </c>
      <c r="E29" s="24">
        <v>892.98696767390663</v>
      </c>
      <c r="F29" s="32">
        <v>4.6007642140466487E-13</v>
      </c>
      <c r="G29" s="4" t="s">
        <v>209</v>
      </c>
      <c r="H29" s="24">
        <f t="shared" si="1"/>
        <v>0</v>
      </c>
      <c r="I29" s="24">
        <f t="shared" si="0"/>
        <v>0</v>
      </c>
      <c r="J29" s="24">
        <f t="shared" si="0"/>
        <v>0</v>
      </c>
      <c r="K29" s="24">
        <f t="shared" si="0"/>
        <v>892.98696767390663</v>
      </c>
      <c r="L29" s="24">
        <f t="shared" si="0"/>
        <v>0</v>
      </c>
    </row>
    <row r="30" spans="1:12" x14ac:dyDescent="0.3">
      <c r="A30">
        <v>8</v>
      </c>
      <c r="B30" s="24">
        <v>1.5665246877460959E-13</v>
      </c>
      <c r="C30" s="24">
        <v>0</v>
      </c>
      <c r="D30" s="32">
        <v>0</v>
      </c>
      <c r="E30" s="24">
        <v>0</v>
      </c>
      <c r="F30" s="32">
        <v>4.6007642140466487E-13</v>
      </c>
      <c r="G30" s="4" t="s">
        <v>209</v>
      </c>
      <c r="H30" s="24">
        <f t="shared" si="1"/>
        <v>0</v>
      </c>
      <c r="I30" s="24">
        <f t="shared" si="0"/>
        <v>0</v>
      </c>
      <c r="J30" s="24">
        <f t="shared" si="0"/>
        <v>0</v>
      </c>
      <c r="K30" s="24">
        <f t="shared" si="0"/>
        <v>0</v>
      </c>
      <c r="L30" s="24">
        <f t="shared" si="0"/>
        <v>0</v>
      </c>
    </row>
    <row r="31" spans="1:12" x14ac:dyDescent="0.3">
      <c r="A31">
        <v>9</v>
      </c>
      <c r="B31" s="24">
        <v>1.5665246877460959E-13</v>
      </c>
      <c r="C31" s="24">
        <v>0</v>
      </c>
      <c r="D31" s="32">
        <v>0</v>
      </c>
      <c r="E31" s="24">
        <v>0</v>
      </c>
      <c r="F31" s="32">
        <v>4.6007642140466487E-13</v>
      </c>
      <c r="G31" s="4" t="s">
        <v>208</v>
      </c>
      <c r="H31" s="24">
        <f t="shared" si="1"/>
        <v>0</v>
      </c>
      <c r="I31" s="24">
        <f t="shared" si="0"/>
        <v>0</v>
      </c>
      <c r="J31" s="24">
        <f t="shared" si="0"/>
        <v>0</v>
      </c>
      <c r="K31" s="24">
        <f t="shared" si="0"/>
        <v>0</v>
      </c>
      <c r="L31" s="24">
        <f t="shared" si="0"/>
        <v>0</v>
      </c>
    </row>
    <row r="32" spans="1:12" x14ac:dyDescent="0.3">
      <c r="A32" s="22">
        <v>10</v>
      </c>
      <c r="B32" s="24">
        <v>1.5665246877460959E-13</v>
      </c>
      <c r="C32" s="24">
        <v>0</v>
      </c>
      <c r="D32" s="32">
        <v>0</v>
      </c>
      <c r="E32" s="24">
        <v>0</v>
      </c>
      <c r="F32" s="32">
        <v>4.6007642140466487E-13</v>
      </c>
      <c r="G32" s="4"/>
      <c r="H32" s="4"/>
      <c r="I32" s="4"/>
      <c r="J32" s="4"/>
      <c r="K32" s="4"/>
      <c r="L32" s="4"/>
    </row>
    <row r="33" spans="1:15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5" x14ac:dyDescent="0.3">
      <c r="B34" s="4"/>
      <c r="C34" s="4"/>
      <c r="D34" s="4"/>
      <c r="E34" s="4"/>
      <c r="F34" s="4"/>
      <c r="G34" s="4"/>
      <c r="H34">
        <f>CORREL(G36:G54,H36:H54)</f>
        <v>0.98265654466473595</v>
      </c>
      <c r="I34" s="4"/>
      <c r="J34" s="4"/>
      <c r="K34" s="4"/>
      <c r="L34" s="4"/>
      <c r="N34" s="43">
        <f>'solver (3)'!H34</f>
        <v>0.98265514801219611</v>
      </c>
      <c r="O34" s="43">
        <f>H34-N34</f>
        <v>1.3966525398423357E-6</v>
      </c>
    </row>
    <row r="35" spans="1:15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5" x14ac:dyDescent="0.3">
      <c r="A36" t="str">
        <f>A2</f>
        <v>O1</v>
      </c>
      <c r="B36" s="4"/>
      <c r="C36" s="4"/>
      <c r="D36" s="4"/>
      <c r="E36" s="4"/>
      <c r="F36" s="4"/>
      <c r="G36" s="26"/>
      <c r="H36" s="26"/>
      <c r="I36" s="26">
        <v>0</v>
      </c>
      <c r="J36" s="4"/>
      <c r="K36" s="4"/>
      <c r="L36" s="4"/>
    </row>
    <row r="37" spans="1:15" x14ac:dyDescent="0.3">
      <c r="A37" t="str">
        <f t="shared" ref="A37:A54" si="2">A3</f>
        <v>O2</v>
      </c>
      <c r="B37" s="4">
        <f t="shared" ref="B37:F52" si="3">VLOOKUP(B3,$A$23:$F$32,B$33,0)</f>
        <v>1579.0046661451934</v>
      </c>
      <c r="C37" s="4">
        <f t="shared" si="3"/>
        <v>1630.0107782039879</v>
      </c>
      <c r="D37" s="4">
        <f t="shared" si="3"/>
        <v>0</v>
      </c>
      <c r="E37" s="4">
        <f t="shared" si="3"/>
        <v>7008.9833998118802</v>
      </c>
      <c r="F37" s="4">
        <f t="shared" si="3"/>
        <v>4.6007642140466487E-13</v>
      </c>
      <c r="G37" s="4">
        <f t="shared" ref="G37:G54" si="4">SUM(B37:F37)</f>
        <v>10217.998844161062</v>
      </c>
      <c r="H37" s="4">
        <f t="shared" ref="H37:H54" si="5">G3</f>
        <v>10218</v>
      </c>
      <c r="I37" s="29">
        <f t="shared" ref="I37:I54" si="6">H37-G37</f>
        <v>1.1558389378478751E-3</v>
      </c>
      <c r="J37" s="4">
        <f>modell1!I72</f>
        <v>1534.2</v>
      </c>
      <c r="K37" s="4">
        <f t="shared" ref="K37:L54" si="7">ABS(I37)</f>
        <v>1.1558389378478751E-3</v>
      </c>
      <c r="L37" s="4">
        <f t="shared" si="7"/>
        <v>1534.2</v>
      </c>
    </row>
    <row r="38" spans="1:15" x14ac:dyDescent="0.3">
      <c r="A38" t="str">
        <f t="shared" si="2"/>
        <v>O3</v>
      </c>
      <c r="B38" s="4">
        <f t="shared" si="3"/>
        <v>1.5665246877460959E-13</v>
      </c>
      <c r="C38" s="4">
        <f t="shared" si="3"/>
        <v>1630.0107782039879</v>
      </c>
      <c r="D38" s="4">
        <f t="shared" si="3"/>
        <v>0</v>
      </c>
      <c r="E38" s="4">
        <f t="shared" si="3"/>
        <v>7008.9833998118802</v>
      </c>
      <c r="F38" s="4">
        <f t="shared" si="3"/>
        <v>4.6007642140466487E-13</v>
      </c>
      <c r="G38" s="4">
        <f t="shared" si="4"/>
        <v>8638.9941780158679</v>
      </c>
      <c r="H38" s="4">
        <f t="shared" si="5"/>
        <v>10000</v>
      </c>
      <c r="I38" s="4">
        <f t="shared" si="6"/>
        <v>1361.0058219841321</v>
      </c>
      <c r="J38" s="4">
        <f>modell1!I73</f>
        <v>1316.2</v>
      </c>
      <c r="K38" s="4">
        <f t="shared" si="7"/>
        <v>1361.0058219841321</v>
      </c>
      <c r="L38" s="4">
        <f t="shared" si="7"/>
        <v>1316.2</v>
      </c>
    </row>
    <row r="39" spans="1:15" x14ac:dyDescent="0.3">
      <c r="A39" t="str">
        <f t="shared" si="2"/>
        <v>O4</v>
      </c>
      <c r="B39" s="4">
        <f t="shared" si="3"/>
        <v>1.5665246877460959E-13</v>
      </c>
      <c r="C39" s="4">
        <f t="shared" si="3"/>
        <v>279.99694849320343</v>
      </c>
      <c r="D39" s="4">
        <f t="shared" si="3"/>
        <v>0</v>
      </c>
      <c r="E39" s="4">
        <f t="shared" si="3"/>
        <v>7008.9833998118802</v>
      </c>
      <c r="F39" s="4">
        <f t="shared" si="3"/>
        <v>4.6007642140466487E-13</v>
      </c>
      <c r="G39" s="4">
        <f t="shared" si="4"/>
        <v>7288.9803483050846</v>
      </c>
      <c r="H39" s="4">
        <f t="shared" si="5"/>
        <v>7289</v>
      </c>
      <c r="I39" s="4">
        <f t="shared" si="6"/>
        <v>1.9651694915410189E-2</v>
      </c>
      <c r="J39" s="4">
        <f>modell1!I74</f>
        <v>-558.5</v>
      </c>
      <c r="K39" s="4">
        <f t="shared" si="7"/>
        <v>1.9651694915410189E-2</v>
      </c>
      <c r="L39" s="4">
        <f t="shared" si="7"/>
        <v>558.5</v>
      </c>
    </row>
    <row r="40" spans="1:15" x14ac:dyDescent="0.3">
      <c r="A40" t="str">
        <f t="shared" si="2"/>
        <v>O5</v>
      </c>
      <c r="B40" s="4">
        <f t="shared" si="3"/>
        <v>1.5665246877460959E-13</v>
      </c>
      <c r="C40" s="4">
        <f t="shared" si="3"/>
        <v>311.03711163157504</v>
      </c>
      <c r="D40" s="4">
        <f t="shared" si="3"/>
        <v>0</v>
      </c>
      <c r="E40" s="4">
        <f t="shared" si="3"/>
        <v>7008.9833998118802</v>
      </c>
      <c r="F40" s="4">
        <f t="shared" si="3"/>
        <v>4.6007642140466487E-13</v>
      </c>
      <c r="G40" s="4">
        <f t="shared" si="4"/>
        <v>7320.0205114434566</v>
      </c>
      <c r="H40" s="4">
        <f t="shared" si="5"/>
        <v>7320</v>
      </c>
      <c r="I40" s="4">
        <f t="shared" si="6"/>
        <v>-2.0511443456598499E-2</v>
      </c>
      <c r="J40" s="4">
        <f>modell1!I75</f>
        <v>-527.5</v>
      </c>
      <c r="K40" s="4">
        <f t="shared" si="7"/>
        <v>2.0511443456598499E-2</v>
      </c>
      <c r="L40" s="4">
        <f t="shared" si="7"/>
        <v>527.5</v>
      </c>
    </row>
    <row r="41" spans="1:15" x14ac:dyDescent="0.3">
      <c r="A41" t="str">
        <f t="shared" si="2"/>
        <v>O6</v>
      </c>
      <c r="B41" s="4">
        <f t="shared" si="3"/>
        <v>1.5665246877460959E-13</v>
      </c>
      <c r="C41" s="4">
        <f t="shared" si="3"/>
        <v>0</v>
      </c>
      <c r="D41" s="4">
        <f t="shared" si="3"/>
        <v>0</v>
      </c>
      <c r="E41" s="4">
        <f t="shared" si="3"/>
        <v>7008.9833998118802</v>
      </c>
      <c r="F41" s="4">
        <f t="shared" si="3"/>
        <v>4.6007642140466487E-13</v>
      </c>
      <c r="G41" s="4">
        <f t="shared" si="4"/>
        <v>7008.9833998118811</v>
      </c>
      <c r="H41" s="4">
        <f t="shared" si="5"/>
        <v>5264</v>
      </c>
      <c r="I41" s="4">
        <f t="shared" si="6"/>
        <v>-1744.9833998118811</v>
      </c>
      <c r="J41" s="4">
        <f>modell1!I76</f>
        <v>-2215.5</v>
      </c>
      <c r="K41" s="4">
        <f t="shared" si="7"/>
        <v>1744.9833998118811</v>
      </c>
      <c r="L41" s="4">
        <f t="shared" si="7"/>
        <v>2215.5</v>
      </c>
    </row>
    <row r="42" spans="1:15" x14ac:dyDescent="0.3">
      <c r="A42" t="str">
        <f t="shared" si="2"/>
        <v>O7</v>
      </c>
      <c r="B42" s="4">
        <f t="shared" si="3"/>
        <v>1.5665246877460959E-13</v>
      </c>
      <c r="C42" s="4">
        <f t="shared" si="3"/>
        <v>1630.0107782039879</v>
      </c>
      <c r="D42" s="4">
        <f t="shared" si="3"/>
        <v>0</v>
      </c>
      <c r="E42" s="4">
        <f t="shared" si="3"/>
        <v>7008.9833998118802</v>
      </c>
      <c r="F42" s="4">
        <f t="shared" si="3"/>
        <v>4.6007642140466487E-13</v>
      </c>
      <c r="G42" s="4">
        <f t="shared" si="4"/>
        <v>8638.9941780158679</v>
      </c>
      <c r="H42" s="4">
        <f t="shared" si="5"/>
        <v>8566</v>
      </c>
      <c r="I42" s="4">
        <f t="shared" si="6"/>
        <v>-72.994178015867874</v>
      </c>
      <c r="J42" s="4">
        <f>modell1!I77</f>
        <v>-117.8</v>
      </c>
      <c r="K42" s="4">
        <f t="shared" si="7"/>
        <v>72.994178015867874</v>
      </c>
      <c r="L42" s="4">
        <f t="shared" si="7"/>
        <v>117.8</v>
      </c>
    </row>
    <row r="43" spans="1:15" x14ac:dyDescent="0.3">
      <c r="A43" t="str">
        <f t="shared" si="2"/>
        <v>O8</v>
      </c>
      <c r="B43" s="4">
        <f t="shared" si="3"/>
        <v>1.5665246877460959E-13</v>
      </c>
      <c r="C43" s="4">
        <f t="shared" si="3"/>
        <v>1630.0107782039879</v>
      </c>
      <c r="D43" s="4">
        <f t="shared" si="3"/>
        <v>0</v>
      </c>
      <c r="E43" s="4">
        <f t="shared" si="3"/>
        <v>7008.9833998118802</v>
      </c>
      <c r="F43" s="4">
        <f t="shared" si="3"/>
        <v>4.6007642140466487E-13</v>
      </c>
      <c r="G43" s="4">
        <f t="shared" si="4"/>
        <v>8638.9941780158679</v>
      </c>
      <c r="H43" s="4">
        <f t="shared" si="5"/>
        <v>8317</v>
      </c>
      <c r="I43" s="4">
        <f t="shared" si="6"/>
        <v>-321.99417801586787</v>
      </c>
      <c r="J43" s="4">
        <f>modell1!I78</f>
        <v>-366.8</v>
      </c>
      <c r="K43" s="4">
        <f t="shared" si="7"/>
        <v>321.99417801586787</v>
      </c>
      <c r="L43" s="4">
        <f t="shared" si="7"/>
        <v>366.8</v>
      </c>
    </row>
    <row r="44" spans="1:15" x14ac:dyDescent="0.3">
      <c r="A44" t="str">
        <f t="shared" si="2"/>
        <v>O9</v>
      </c>
      <c r="B44" s="4">
        <f t="shared" si="3"/>
        <v>1.5665246877460959E-13</v>
      </c>
      <c r="C44" s="4">
        <f t="shared" si="3"/>
        <v>1630.0107782039879</v>
      </c>
      <c r="D44" s="4">
        <f t="shared" si="3"/>
        <v>0</v>
      </c>
      <c r="E44" s="4">
        <f t="shared" si="3"/>
        <v>7008.9833998118747</v>
      </c>
      <c r="F44" s="4">
        <f t="shared" si="3"/>
        <v>4.6007642140466487E-13</v>
      </c>
      <c r="G44" s="4">
        <f t="shared" si="4"/>
        <v>8638.9941780158624</v>
      </c>
      <c r="H44" s="4">
        <f t="shared" si="5"/>
        <v>9314</v>
      </c>
      <c r="I44" s="4">
        <f t="shared" si="6"/>
        <v>675.00582198413758</v>
      </c>
      <c r="J44" s="4">
        <f>modell1!I79</f>
        <v>1115.8</v>
      </c>
      <c r="K44" s="4">
        <f t="shared" si="7"/>
        <v>675.00582198413758</v>
      </c>
      <c r="L44" s="4">
        <f t="shared" si="7"/>
        <v>1115.8</v>
      </c>
    </row>
    <row r="45" spans="1:15" x14ac:dyDescent="0.3">
      <c r="A45" t="str">
        <f t="shared" si="2"/>
        <v>O10</v>
      </c>
      <c r="B45" s="4">
        <f t="shared" si="3"/>
        <v>1.5665246877460959E-13</v>
      </c>
      <c r="C45" s="4">
        <f t="shared" si="3"/>
        <v>1630.0107782039879</v>
      </c>
      <c r="D45" s="4">
        <f t="shared" si="3"/>
        <v>0</v>
      </c>
      <c r="E45" s="4">
        <f t="shared" si="3"/>
        <v>6126.9850561718968</v>
      </c>
      <c r="F45" s="4">
        <f t="shared" si="3"/>
        <v>4.6007642140466487E-13</v>
      </c>
      <c r="G45" s="4">
        <f t="shared" si="4"/>
        <v>7756.9958343758854</v>
      </c>
      <c r="H45" s="4">
        <f t="shared" si="5"/>
        <v>7757</v>
      </c>
      <c r="I45" s="4">
        <f t="shared" si="6"/>
        <v>4.1656241146483808E-3</v>
      </c>
      <c r="J45" s="4">
        <f>modell1!I80</f>
        <v>395.1</v>
      </c>
      <c r="K45" s="4">
        <f t="shared" si="7"/>
        <v>4.1656241146483808E-3</v>
      </c>
      <c r="L45" s="4">
        <f t="shared" si="7"/>
        <v>395.1</v>
      </c>
    </row>
    <row r="46" spans="1:15" x14ac:dyDescent="0.3">
      <c r="A46" t="str">
        <f t="shared" si="2"/>
        <v>O11</v>
      </c>
      <c r="B46" s="4">
        <f t="shared" si="3"/>
        <v>1.5665246877460959E-13</v>
      </c>
      <c r="C46" s="4">
        <f t="shared" si="3"/>
        <v>1630.0107782039879</v>
      </c>
      <c r="D46" s="4">
        <f t="shared" si="3"/>
        <v>0</v>
      </c>
      <c r="E46" s="4">
        <f t="shared" si="3"/>
        <v>5284.9856930173582</v>
      </c>
      <c r="F46" s="4">
        <f t="shared" si="3"/>
        <v>4.6007642140466487E-13</v>
      </c>
      <c r="G46" s="4">
        <f t="shared" si="4"/>
        <v>6914.9964712213468</v>
      </c>
      <c r="H46" s="4">
        <f t="shared" si="5"/>
        <v>6915</v>
      </c>
      <c r="I46" s="4">
        <f t="shared" si="6"/>
        <v>3.5287786531625898E-3</v>
      </c>
      <c r="J46" s="4">
        <f>modell1!I81</f>
        <v>5.4</v>
      </c>
      <c r="K46" s="4">
        <f t="shared" si="7"/>
        <v>3.5287786531625898E-3</v>
      </c>
      <c r="L46" s="4">
        <f t="shared" si="7"/>
        <v>5.4</v>
      </c>
    </row>
    <row r="47" spans="1:15" x14ac:dyDescent="0.3">
      <c r="A47" t="str">
        <f t="shared" si="2"/>
        <v>O12</v>
      </c>
      <c r="B47" s="4">
        <f t="shared" si="3"/>
        <v>1.5665246877460959E-13</v>
      </c>
      <c r="C47" s="4">
        <f t="shared" si="3"/>
        <v>1630.0107782039879</v>
      </c>
      <c r="D47" s="4">
        <f t="shared" si="3"/>
        <v>0</v>
      </c>
      <c r="E47" s="4">
        <f t="shared" si="3"/>
        <v>3883.9861984936379</v>
      </c>
      <c r="F47" s="4">
        <f t="shared" si="3"/>
        <v>4.6007642140466487E-13</v>
      </c>
      <c r="G47" s="4">
        <f t="shared" si="4"/>
        <v>5513.9969766976274</v>
      </c>
      <c r="H47" s="4">
        <f t="shared" si="5"/>
        <v>5514</v>
      </c>
      <c r="I47" s="4">
        <f t="shared" si="6"/>
        <v>3.0233023726395913E-3</v>
      </c>
      <c r="J47" s="4">
        <f>modell1!I82</f>
        <v>-409.5</v>
      </c>
      <c r="K47" s="4">
        <f t="shared" si="7"/>
        <v>3.0233023726395913E-3</v>
      </c>
      <c r="L47" s="4">
        <f t="shared" si="7"/>
        <v>409.5</v>
      </c>
    </row>
    <row r="48" spans="1:15" x14ac:dyDescent="0.3">
      <c r="A48" t="str">
        <f t="shared" si="2"/>
        <v>O13</v>
      </c>
      <c r="B48" s="4">
        <f t="shared" si="3"/>
        <v>1.5665246877460959E-13</v>
      </c>
      <c r="C48" s="4">
        <f t="shared" si="3"/>
        <v>1630.0107782039879</v>
      </c>
      <c r="D48" s="4">
        <f t="shared" si="3"/>
        <v>0</v>
      </c>
      <c r="E48" s="4">
        <f t="shared" si="3"/>
        <v>1889.9878743395514</v>
      </c>
      <c r="F48" s="4">
        <f t="shared" si="3"/>
        <v>4.6007642140466487E-13</v>
      </c>
      <c r="G48" s="4">
        <f t="shared" si="4"/>
        <v>3519.9986525435402</v>
      </c>
      <c r="H48" s="4">
        <f t="shared" si="5"/>
        <v>3520</v>
      </c>
      <c r="I48" s="4">
        <f t="shared" si="6"/>
        <v>1.3474564598254801E-3</v>
      </c>
      <c r="J48" s="4">
        <f>modell1!I83</f>
        <v>-261.39999999999998</v>
      </c>
      <c r="K48" s="4">
        <f t="shared" si="7"/>
        <v>1.3474564598254801E-3</v>
      </c>
      <c r="L48" s="4">
        <f t="shared" si="7"/>
        <v>261.39999999999998</v>
      </c>
    </row>
    <row r="49" spans="1:15" x14ac:dyDescent="0.3">
      <c r="A49" t="str">
        <f t="shared" si="2"/>
        <v>O14</v>
      </c>
      <c r="B49" s="4">
        <f t="shared" si="3"/>
        <v>1.5665246877460959E-13</v>
      </c>
      <c r="C49" s="4">
        <f t="shared" si="3"/>
        <v>1630.0107782039879</v>
      </c>
      <c r="D49" s="4">
        <f t="shared" si="3"/>
        <v>0</v>
      </c>
      <c r="E49" s="4">
        <f t="shared" si="3"/>
        <v>892.98696767390663</v>
      </c>
      <c r="F49" s="4">
        <f t="shared" si="3"/>
        <v>4.6007642140466487E-13</v>
      </c>
      <c r="G49" s="4">
        <f t="shared" si="4"/>
        <v>2522.9977458778953</v>
      </c>
      <c r="H49" s="4">
        <f t="shared" si="5"/>
        <v>2523</v>
      </c>
      <c r="I49" s="4">
        <f t="shared" si="6"/>
        <v>2.2541221046594728E-3</v>
      </c>
      <c r="J49" s="4">
        <f>modell1!I84</f>
        <v>-187.4</v>
      </c>
      <c r="K49" s="4">
        <f t="shared" si="7"/>
        <v>2.2541221046594728E-3</v>
      </c>
      <c r="L49" s="4">
        <f t="shared" si="7"/>
        <v>187.4</v>
      </c>
    </row>
    <row r="50" spans="1:15" x14ac:dyDescent="0.3">
      <c r="A50" t="str">
        <f t="shared" si="2"/>
        <v>O15</v>
      </c>
      <c r="B50" s="4">
        <f t="shared" si="3"/>
        <v>1.5665246877460959E-13</v>
      </c>
      <c r="C50" s="4">
        <f t="shared" si="3"/>
        <v>1630.0107782039879</v>
      </c>
      <c r="D50" s="4">
        <f t="shared" si="3"/>
        <v>0</v>
      </c>
      <c r="E50" s="4">
        <f t="shared" si="3"/>
        <v>0</v>
      </c>
      <c r="F50" s="4">
        <f t="shared" si="3"/>
        <v>4.6007642140466487E-13</v>
      </c>
      <c r="G50" s="4">
        <f t="shared" si="4"/>
        <v>1630.0107782039886</v>
      </c>
      <c r="H50" s="4">
        <f t="shared" si="5"/>
        <v>1557</v>
      </c>
      <c r="I50" s="4">
        <f t="shared" si="6"/>
        <v>-73.010778203988593</v>
      </c>
      <c r="J50" s="4">
        <f>modell1!I85</f>
        <v>-115.6</v>
      </c>
      <c r="K50" s="4">
        <f t="shared" si="7"/>
        <v>73.010778203988593</v>
      </c>
      <c r="L50" s="4">
        <f t="shared" si="7"/>
        <v>115.6</v>
      </c>
    </row>
    <row r="51" spans="1:15" x14ac:dyDescent="0.3">
      <c r="A51" t="str">
        <f t="shared" si="2"/>
        <v>O16</v>
      </c>
      <c r="B51" s="4">
        <f t="shared" si="3"/>
        <v>1.5665246877460959E-13</v>
      </c>
      <c r="C51" s="4">
        <f t="shared" si="3"/>
        <v>1630.0107782039879</v>
      </c>
      <c r="D51" s="4">
        <f t="shared" si="3"/>
        <v>0</v>
      </c>
      <c r="E51" s="4">
        <f t="shared" si="3"/>
        <v>0</v>
      </c>
      <c r="F51" s="4">
        <f t="shared" si="3"/>
        <v>4.6007642140466487E-13</v>
      </c>
      <c r="G51" s="4">
        <f t="shared" si="4"/>
        <v>1630.0107782039886</v>
      </c>
      <c r="H51" s="4">
        <f t="shared" si="5"/>
        <v>903</v>
      </c>
      <c r="I51" s="4">
        <f t="shared" si="6"/>
        <v>-727.01077820398859</v>
      </c>
      <c r="J51" s="4">
        <f>modell1!I86</f>
        <v>-418.3</v>
      </c>
      <c r="K51" s="4">
        <f t="shared" si="7"/>
        <v>727.01077820398859</v>
      </c>
      <c r="L51" s="4">
        <f t="shared" si="7"/>
        <v>418.3</v>
      </c>
    </row>
    <row r="52" spans="1:15" x14ac:dyDescent="0.3">
      <c r="A52" t="str">
        <f t="shared" si="2"/>
        <v>O17</v>
      </c>
      <c r="B52" s="4">
        <f t="shared" si="3"/>
        <v>1.5665246877460959E-13</v>
      </c>
      <c r="C52" s="4">
        <f t="shared" si="3"/>
        <v>1630.0107782039879</v>
      </c>
      <c r="D52" s="4">
        <f t="shared" si="3"/>
        <v>0</v>
      </c>
      <c r="E52" s="4">
        <f t="shared" si="3"/>
        <v>0</v>
      </c>
      <c r="F52" s="4">
        <f t="shared" si="3"/>
        <v>4.6007642140466487E-13</v>
      </c>
      <c r="G52" s="4">
        <f t="shared" si="4"/>
        <v>1630.0107782039886</v>
      </c>
      <c r="H52" s="4">
        <f t="shared" si="5"/>
        <v>685</v>
      </c>
      <c r="I52" s="4">
        <f t="shared" si="6"/>
        <v>-945.01077820398859</v>
      </c>
      <c r="J52" s="4">
        <f>modell1!I87</f>
        <v>-519.20000000000005</v>
      </c>
      <c r="K52" s="4">
        <f t="shared" si="7"/>
        <v>945.01077820398859</v>
      </c>
      <c r="L52" s="4">
        <f t="shared" si="7"/>
        <v>519.20000000000005</v>
      </c>
    </row>
    <row r="53" spans="1:15" x14ac:dyDescent="0.3">
      <c r="A53" t="str">
        <f t="shared" si="2"/>
        <v>O18</v>
      </c>
      <c r="B53" s="4">
        <f t="shared" ref="B53:F54" si="8">VLOOKUP(B19,$A$23:$F$32,B$33,0)</f>
        <v>1.5665246877460959E-13</v>
      </c>
      <c r="C53" s="4">
        <f t="shared" si="8"/>
        <v>1630.0107782039879</v>
      </c>
      <c r="D53" s="4">
        <f t="shared" si="8"/>
        <v>0</v>
      </c>
      <c r="E53" s="4">
        <f t="shared" si="8"/>
        <v>7008.9833998118802</v>
      </c>
      <c r="F53" s="4">
        <f t="shared" si="8"/>
        <v>4.6007642140466487E-13</v>
      </c>
      <c r="G53" s="4">
        <f t="shared" si="4"/>
        <v>8638.9941780158679</v>
      </c>
      <c r="H53" s="4">
        <f t="shared" si="5"/>
        <v>8722</v>
      </c>
      <c r="I53" s="4">
        <f t="shared" si="6"/>
        <v>83.005821984132126</v>
      </c>
      <c r="J53" s="4">
        <f>modell1!I88</f>
        <v>38.200000000000003</v>
      </c>
      <c r="K53" s="4">
        <f t="shared" si="7"/>
        <v>83.005821984132126</v>
      </c>
      <c r="L53" s="4">
        <f t="shared" si="7"/>
        <v>38.200000000000003</v>
      </c>
    </row>
    <row r="54" spans="1:15" x14ac:dyDescent="0.3">
      <c r="A54" t="str">
        <f t="shared" si="2"/>
        <v>O19</v>
      </c>
      <c r="B54" s="4">
        <f t="shared" si="8"/>
        <v>1.5665246877460959E-13</v>
      </c>
      <c r="C54" s="4">
        <f t="shared" si="8"/>
        <v>1630.0107782039879</v>
      </c>
      <c r="D54" s="4">
        <f t="shared" si="8"/>
        <v>0</v>
      </c>
      <c r="E54" s="4">
        <f t="shared" si="8"/>
        <v>7008.9833998118802</v>
      </c>
      <c r="F54" s="4">
        <f t="shared" si="8"/>
        <v>4.6007642140466487E-13</v>
      </c>
      <c r="G54" s="4">
        <f t="shared" si="4"/>
        <v>8638.9941780158679</v>
      </c>
      <c r="H54" s="4">
        <f t="shared" si="5"/>
        <v>8660</v>
      </c>
      <c r="I54" s="4">
        <f t="shared" si="6"/>
        <v>21.005821984132126</v>
      </c>
      <c r="J54" s="4">
        <f>modell1!I89</f>
        <v>-23.8</v>
      </c>
      <c r="K54" s="4">
        <f t="shared" si="7"/>
        <v>21.005821984132126</v>
      </c>
      <c r="L54" s="4">
        <f t="shared" si="7"/>
        <v>23.8</v>
      </c>
    </row>
    <row r="55" spans="1:15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5" x14ac:dyDescent="0.3">
      <c r="B56" s="4"/>
      <c r="C56" s="4"/>
      <c r="D56" s="4"/>
      <c r="E56" s="4"/>
      <c r="F56" s="4"/>
      <c r="G56" s="4"/>
      <c r="H56" s="4"/>
      <c r="I56" s="4">
        <f>SUMSQ(I36:I54)</f>
        <v>6896197.0016815485</v>
      </c>
      <c r="J56" s="4"/>
      <c r="K56" s="4">
        <f>SUM(K36:K54)</f>
        <v>6025.0830166531305</v>
      </c>
      <c r="L56" s="4">
        <f>SUM(L36:L54)</f>
        <v>10126.199999999999</v>
      </c>
      <c r="N56" s="4">
        <f>'solver (3)'!I56</f>
        <v>6896677.5014627259</v>
      </c>
      <c r="O56" s="4">
        <f>I56-N56</f>
        <v>-480.49978117737919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89D9-6715-4B1A-9B86-A5C693F60362}">
  <dimension ref="A1:P56"/>
  <sheetViews>
    <sheetView zoomScale="75" workbookViewId="0">
      <selection activeCell="E32" sqref="E32"/>
    </sheetView>
  </sheetViews>
  <sheetFormatPr defaultRowHeight="14.4" x14ac:dyDescent="0.3"/>
  <cols>
    <col min="2" max="8" width="9" bestFit="1" customWidth="1"/>
    <col min="9" max="9" width="10.5546875" bestFit="1" customWidth="1"/>
    <col min="10" max="12" width="9" bestFit="1" customWidth="1"/>
    <col min="14" max="14" width="27.77734375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7">
        <v>2</v>
      </c>
      <c r="C2" s="11">
        <v>1</v>
      </c>
      <c r="D2" s="11">
        <v>1</v>
      </c>
      <c r="E2" s="11">
        <v>1</v>
      </c>
      <c r="F2" s="11">
        <v>1</v>
      </c>
      <c r="G2" s="11">
        <v>10000</v>
      </c>
    </row>
    <row r="3" spans="1:7" ht="15" thickBot="1" x14ac:dyDescent="0.35">
      <c r="A3" s="10" t="s">
        <v>79</v>
      </c>
      <c r="B3" s="17">
        <v>1</v>
      </c>
      <c r="C3" s="11">
        <v>1</v>
      </c>
      <c r="D3" s="11">
        <v>1</v>
      </c>
      <c r="E3" s="11">
        <v>1</v>
      </c>
      <c r="F3" s="11">
        <v>1</v>
      </c>
      <c r="G3" s="11">
        <v>10218</v>
      </c>
    </row>
    <row r="4" spans="1:7" ht="15" thickBot="1" x14ac:dyDescent="0.35">
      <c r="A4" s="10" t="s">
        <v>80</v>
      </c>
      <c r="B4" s="17">
        <v>3</v>
      </c>
      <c r="C4" s="11">
        <v>1</v>
      </c>
      <c r="D4" s="11">
        <v>1</v>
      </c>
      <c r="E4" s="11">
        <v>1</v>
      </c>
      <c r="F4" s="11">
        <v>1</v>
      </c>
      <c r="G4" s="49">
        <v>9981</v>
      </c>
    </row>
    <row r="5" spans="1:7" ht="15" thickBot="1" x14ac:dyDescent="0.35">
      <c r="A5" s="10" t="s">
        <v>81</v>
      </c>
      <c r="B5" s="17">
        <v>2</v>
      </c>
      <c r="C5" s="49">
        <v>3</v>
      </c>
      <c r="D5" s="11">
        <v>1</v>
      </c>
      <c r="E5" s="11">
        <v>1</v>
      </c>
      <c r="F5" s="11">
        <v>1</v>
      </c>
      <c r="G5" s="11">
        <v>7289</v>
      </c>
    </row>
    <row r="6" spans="1:7" ht="15" thickBot="1" x14ac:dyDescent="0.35">
      <c r="A6" s="10" t="s">
        <v>82</v>
      </c>
      <c r="B6" s="17">
        <v>2</v>
      </c>
      <c r="C6" s="49">
        <v>2</v>
      </c>
      <c r="D6" s="11">
        <v>1</v>
      </c>
      <c r="E6" s="11">
        <v>1</v>
      </c>
      <c r="F6" s="11">
        <v>1</v>
      </c>
      <c r="G6" s="11">
        <v>7320</v>
      </c>
    </row>
    <row r="7" spans="1:7" ht="15" thickBot="1" x14ac:dyDescent="0.35">
      <c r="A7" s="10" t="s">
        <v>83</v>
      </c>
      <c r="B7" s="17">
        <v>2</v>
      </c>
      <c r="C7" s="11">
        <v>4</v>
      </c>
      <c r="D7" s="11">
        <v>1</v>
      </c>
      <c r="E7" s="11">
        <v>1</v>
      </c>
      <c r="F7" s="11">
        <v>1</v>
      </c>
      <c r="G7" s="11">
        <v>5264</v>
      </c>
    </row>
    <row r="8" spans="1:7" ht="15" thickBot="1" x14ac:dyDescent="0.35">
      <c r="A8" s="10" t="s">
        <v>84</v>
      </c>
      <c r="B8" s="17">
        <v>2</v>
      </c>
      <c r="C8" s="11">
        <v>1</v>
      </c>
      <c r="D8" s="11">
        <v>2</v>
      </c>
      <c r="E8" s="11">
        <v>1</v>
      </c>
      <c r="F8" s="11">
        <v>1</v>
      </c>
      <c r="G8" s="11">
        <v>8566</v>
      </c>
    </row>
    <row r="9" spans="1:7" ht="15" thickBot="1" x14ac:dyDescent="0.35">
      <c r="A9" s="10" t="s">
        <v>85</v>
      </c>
      <c r="B9" s="17">
        <v>2</v>
      </c>
      <c r="C9" s="11">
        <v>1</v>
      </c>
      <c r="D9" s="11">
        <v>3</v>
      </c>
      <c r="E9" s="11">
        <v>1</v>
      </c>
      <c r="F9" s="11">
        <v>1</v>
      </c>
      <c r="G9" s="11">
        <v>8317</v>
      </c>
    </row>
    <row r="10" spans="1:7" ht="15" thickBot="1" x14ac:dyDescent="0.35">
      <c r="A10" s="10" t="s">
        <v>86</v>
      </c>
      <c r="B10" s="17">
        <v>2</v>
      </c>
      <c r="C10" s="11">
        <v>1</v>
      </c>
      <c r="D10" s="11">
        <v>1</v>
      </c>
      <c r="E10" s="11">
        <v>2</v>
      </c>
      <c r="F10" s="11">
        <v>1</v>
      </c>
      <c r="G10" s="11">
        <v>9314</v>
      </c>
    </row>
    <row r="11" spans="1:7" ht="15" thickBot="1" x14ac:dyDescent="0.35">
      <c r="A11" s="10" t="s">
        <v>87</v>
      </c>
      <c r="B11" s="17">
        <v>2</v>
      </c>
      <c r="C11" s="11">
        <v>1</v>
      </c>
      <c r="D11" s="11">
        <v>1</v>
      </c>
      <c r="E11" s="11">
        <v>3</v>
      </c>
      <c r="F11" s="11">
        <v>1</v>
      </c>
      <c r="G11" s="11">
        <v>7757</v>
      </c>
    </row>
    <row r="12" spans="1:7" ht="15" thickBot="1" x14ac:dyDescent="0.35">
      <c r="A12" s="10" t="s">
        <v>88</v>
      </c>
      <c r="B12" s="17">
        <v>2</v>
      </c>
      <c r="C12" s="11">
        <v>1</v>
      </c>
      <c r="D12" s="11">
        <v>1</v>
      </c>
      <c r="E12" s="11">
        <v>4</v>
      </c>
      <c r="F12" s="11">
        <v>1</v>
      </c>
      <c r="G12" s="11">
        <v>6915</v>
      </c>
    </row>
    <row r="13" spans="1:7" ht="15" thickBot="1" x14ac:dyDescent="0.35">
      <c r="A13" s="10" t="s">
        <v>89</v>
      </c>
      <c r="B13" s="17">
        <v>2</v>
      </c>
      <c r="C13" s="11">
        <v>1</v>
      </c>
      <c r="D13" s="11">
        <v>1</v>
      </c>
      <c r="E13" s="11">
        <v>5</v>
      </c>
      <c r="F13" s="11">
        <v>1</v>
      </c>
      <c r="G13" s="11">
        <v>5514</v>
      </c>
    </row>
    <row r="14" spans="1:7" ht="15" thickBot="1" x14ac:dyDescent="0.35">
      <c r="A14" s="10" t="s">
        <v>90</v>
      </c>
      <c r="B14" s="17">
        <v>2</v>
      </c>
      <c r="C14" s="11">
        <v>1</v>
      </c>
      <c r="D14" s="11">
        <v>1</v>
      </c>
      <c r="E14" s="11">
        <v>6</v>
      </c>
      <c r="F14" s="11">
        <v>1</v>
      </c>
      <c r="G14" s="11">
        <v>3520</v>
      </c>
    </row>
    <row r="15" spans="1:7" ht="15" thickBot="1" x14ac:dyDescent="0.35">
      <c r="A15" s="10" t="s">
        <v>91</v>
      </c>
      <c r="B15" s="17">
        <v>2</v>
      </c>
      <c r="C15" s="11">
        <v>1</v>
      </c>
      <c r="D15" s="11">
        <v>1</v>
      </c>
      <c r="E15" s="11">
        <v>7</v>
      </c>
      <c r="F15" s="11">
        <v>1</v>
      </c>
      <c r="G15" s="11">
        <v>2523</v>
      </c>
    </row>
    <row r="16" spans="1:7" ht="15" thickBot="1" x14ac:dyDescent="0.35">
      <c r="A16" s="10" t="s">
        <v>92</v>
      </c>
      <c r="B16" s="17">
        <v>2</v>
      </c>
      <c r="C16" s="11">
        <v>1</v>
      </c>
      <c r="D16" s="11">
        <v>1</v>
      </c>
      <c r="E16" s="11">
        <v>8</v>
      </c>
      <c r="F16" s="11">
        <v>1</v>
      </c>
      <c r="G16" s="11">
        <v>1557</v>
      </c>
    </row>
    <row r="17" spans="1:12" ht="15" thickBot="1" x14ac:dyDescent="0.35">
      <c r="A17" s="10" t="s">
        <v>93</v>
      </c>
      <c r="B17" s="17">
        <v>2</v>
      </c>
      <c r="C17" s="11">
        <v>1</v>
      </c>
      <c r="D17" s="11">
        <v>1</v>
      </c>
      <c r="E17" s="11">
        <v>9</v>
      </c>
      <c r="F17" s="11">
        <v>1</v>
      </c>
      <c r="G17" s="11">
        <v>903</v>
      </c>
    </row>
    <row r="18" spans="1:12" ht="15" thickBot="1" x14ac:dyDescent="0.35">
      <c r="A18" s="10" t="s">
        <v>94</v>
      </c>
      <c r="B18" s="17">
        <v>2</v>
      </c>
      <c r="C18" s="11">
        <v>1</v>
      </c>
      <c r="D18" s="11">
        <v>1</v>
      </c>
      <c r="E18" s="16">
        <v>10</v>
      </c>
      <c r="F18" s="11">
        <v>1</v>
      </c>
      <c r="G18" s="11">
        <v>685</v>
      </c>
    </row>
    <row r="19" spans="1:12" ht="15" thickBot="1" x14ac:dyDescent="0.35">
      <c r="A19" s="10" t="s">
        <v>95</v>
      </c>
      <c r="B19" s="17">
        <v>2</v>
      </c>
      <c r="C19" s="11">
        <v>1</v>
      </c>
      <c r="D19" s="11">
        <v>1</v>
      </c>
      <c r="E19" s="11">
        <v>1</v>
      </c>
      <c r="F19" s="11">
        <v>2</v>
      </c>
      <c r="G19" s="11">
        <v>8722</v>
      </c>
    </row>
    <row r="20" spans="1:12" ht="15" thickBot="1" x14ac:dyDescent="0.35">
      <c r="A20" s="10" t="s">
        <v>96</v>
      </c>
      <c r="B20" s="17">
        <v>2</v>
      </c>
      <c r="C20" s="11">
        <v>1</v>
      </c>
      <c r="D20" s="11">
        <v>1</v>
      </c>
      <c r="E20" s="11">
        <v>1</v>
      </c>
      <c r="F20" s="11">
        <v>3</v>
      </c>
      <c r="G20" s="11">
        <v>8660</v>
      </c>
    </row>
    <row r="22" spans="1:12" x14ac:dyDescent="0.3">
      <c r="D22" s="48" t="s">
        <v>262</v>
      </c>
      <c r="F22" s="48" t="s">
        <v>262</v>
      </c>
    </row>
    <row r="23" spans="1:12" x14ac:dyDescent="0.3">
      <c r="A23">
        <v>1</v>
      </c>
      <c r="B23" s="24">
        <v>1405.8446606783427</v>
      </c>
      <c r="C23" s="24">
        <v>1673.3040161659521</v>
      </c>
      <c r="D23" s="24">
        <v>0</v>
      </c>
      <c r="E23" s="24">
        <v>7138.8514124567328</v>
      </c>
      <c r="F23" s="24">
        <v>1.2053173197479512E-10</v>
      </c>
      <c r="G23" s="4" t="s">
        <v>207</v>
      </c>
      <c r="H23" s="24">
        <f>B23-B24</f>
        <v>1405.8446606783427</v>
      </c>
      <c r="I23" s="24">
        <f t="shared" ref="I23:L31" si="0">C23-C24</f>
        <v>1507.6520070257734</v>
      </c>
      <c r="J23" s="24">
        <f t="shared" si="0"/>
        <v>0</v>
      </c>
      <c r="K23" s="24">
        <f t="shared" si="0"/>
        <v>0</v>
      </c>
      <c r="L23" s="24">
        <f t="shared" si="0"/>
        <v>4.8607727158447414E-9</v>
      </c>
    </row>
    <row r="24" spans="1:12" x14ac:dyDescent="0.3">
      <c r="A24">
        <v>2</v>
      </c>
      <c r="B24" s="24">
        <v>0</v>
      </c>
      <c r="C24" s="24">
        <v>165.65200914017862</v>
      </c>
      <c r="D24" s="24">
        <v>0</v>
      </c>
      <c r="E24" s="24">
        <v>7138.8514124567337</v>
      </c>
      <c r="F24" s="24">
        <v>-4.7402409838699463E-9</v>
      </c>
      <c r="G24" s="4" t="s">
        <v>209</v>
      </c>
      <c r="H24" s="24">
        <f t="shared" ref="H24:H31" si="1">B24-B25</f>
        <v>0</v>
      </c>
      <c r="I24" s="24">
        <f t="shared" si="0"/>
        <v>3.1079139262146782E-10</v>
      </c>
      <c r="J24" s="24">
        <f t="shared" si="0"/>
        <v>0</v>
      </c>
      <c r="K24" s="24">
        <f t="shared" si="0"/>
        <v>1055.1597789850721</v>
      </c>
      <c r="L24" s="24">
        <f t="shared" si="0"/>
        <v>3.052246765543765E-9</v>
      </c>
    </row>
    <row r="25" spans="1:12" x14ac:dyDescent="0.3">
      <c r="A25">
        <v>3</v>
      </c>
      <c r="B25" s="24">
        <v>0</v>
      </c>
      <c r="C25" s="24">
        <v>165.65200913986783</v>
      </c>
      <c r="D25" s="24">
        <v>0</v>
      </c>
      <c r="E25" s="24">
        <v>6083.6916334716616</v>
      </c>
      <c r="F25" s="24">
        <v>-7.7924877494137113E-9</v>
      </c>
      <c r="G25" s="4" t="s">
        <v>209</v>
      </c>
      <c r="H25" s="24">
        <f t="shared" si="1"/>
        <v>0</v>
      </c>
      <c r="I25" s="24">
        <f t="shared" si="0"/>
        <v>165.65200913986783</v>
      </c>
      <c r="J25" s="24">
        <f t="shared" si="0"/>
        <v>0</v>
      </c>
      <c r="K25" s="24">
        <f t="shared" si="0"/>
        <v>842.00246041374703</v>
      </c>
      <c r="L25" s="24">
        <f t="shared" si="0"/>
        <v>0</v>
      </c>
    </row>
    <row r="26" spans="1:12" x14ac:dyDescent="0.3">
      <c r="A26">
        <v>4</v>
      </c>
      <c r="B26" s="24">
        <v>0</v>
      </c>
      <c r="C26" s="24">
        <v>0</v>
      </c>
      <c r="D26" s="24">
        <v>0</v>
      </c>
      <c r="E26" s="24">
        <v>5241.6891730579146</v>
      </c>
      <c r="F26" s="24">
        <v>-7.7924877494137113E-9</v>
      </c>
      <c r="G26" s="4" t="s">
        <v>209</v>
      </c>
      <c r="H26" s="24">
        <f t="shared" si="1"/>
        <v>0</v>
      </c>
      <c r="I26" s="24">
        <f t="shared" si="0"/>
        <v>0</v>
      </c>
      <c r="J26" s="24">
        <f t="shared" si="0"/>
        <v>0</v>
      </c>
      <c r="K26" s="24">
        <f t="shared" si="0"/>
        <v>1400.9907340976574</v>
      </c>
      <c r="L26" s="24">
        <f t="shared" si="0"/>
        <v>0</v>
      </c>
    </row>
    <row r="27" spans="1:12" x14ac:dyDescent="0.3">
      <c r="A27">
        <v>5</v>
      </c>
      <c r="B27" s="24">
        <v>0</v>
      </c>
      <c r="C27" s="24">
        <v>0</v>
      </c>
      <c r="D27" s="24">
        <v>0</v>
      </c>
      <c r="E27" s="24">
        <v>3840.6984389602571</v>
      </c>
      <c r="F27" s="24">
        <v>-7.7924877494137113E-9</v>
      </c>
      <c r="G27" s="4" t="s">
        <v>209</v>
      </c>
      <c r="H27" s="24">
        <f t="shared" si="1"/>
        <v>0</v>
      </c>
      <c r="I27" s="24">
        <f t="shared" si="0"/>
        <v>0</v>
      </c>
      <c r="J27" s="24">
        <f t="shared" si="0"/>
        <v>0</v>
      </c>
      <c r="K27" s="24">
        <f t="shared" si="0"/>
        <v>1994.0069343275131</v>
      </c>
      <c r="L27" s="24">
        <f t="shared" si="0"/>
        <v>0</v>
      </c>
    </row>
    <row r="28" spans="1:12" x14ac:dyDescent="0.3">
      <c r="A28">
        <v>6</v>
      </c>
      <c r="B28" s="24">
        <v>0</v>
      </c>
      <c r="C28" s="24">
        <v>0</v>
      </c>
      <c r="D28" s="24">
        <v>0</v>
      </c>
      <c r="E28" s="24">
        <v>1846.691504632744</v>
      </c>
      <c r="F28" s="24">
        <v>-7.7924877494137113E-9</v>
      </c>
      <c r="G28" s="4" t="s">
        <v>209</v>
      </c>
      <c r="H28" s="24">
        <f t="shared" si="1"/>
        <v>0</v>
      </c>
      <c r="I28" s="24">
        <f t="shared" si="0"/>
        <v>0</v>
      </c>
      <c r="J28" s="24">
        <f t="shared" si="0"/>
        <v>0</v>
      </c>
      <c r="K28" s="24">
        <f t="shared" si="0"/>
        <v>996.99965911888989</v>
      </c>
      <c r="L28" s="24">
        <f t="shared" si="0"/>
        <v>0</v>
      </c>
    </row>
    <row r="29" spans="1:12" x14ac:dyDescent="0.3">
      <c r="A29">
        <v>7</v>
      </c>
      <c r="B29" s="24">
        <v>0</v>
      </c>
      <c r="C29" s="24">
        <v>0</v>
      </c>
      <c r="D29" s="24">
        <v>0</v>
      </c>
      <c r="E29" s="24">
        <v>849.6918455138541</v>
      </c>
      <c r="F29" s="24">
        <v>-7.7924877494137113E-9</v>
      </c>
      <c r="G29" s="4" t="s">
        <v>209</v>
      </c>
      <c r="H29" s="24">
        <f t="shared" si="1"/>
        <v>0</v>
      </c>
      <c r="I29" s="24">
        <f t="shared" si="0"/>
        <v>0</v>
      </c>
      <c r="J29" s="24">
        <f t="shared" si="0"/>
        <v>0</v>
      </c>
      <c r="K29" s="24">
        <f t="shared" si="0"/>
        <v>849.6918455138541</v>
      </c>
      <c r="L29" s="24">
        <f t="shared" si="0"/>
        <v>0</v>
      </c>
    </row>
    <row r="30" spans="1:12" x14ac:dyDescent="0.3">
      <c r="A30">
        <v>8</v>
      </c>
      <c r="B30" s="24">
        <v>0</v>
      </c>
      <c r="C30" s="24">
        <v>0</v>
      </c>
      <c r="D30" s="24">
        <v>0</v>
      </c>
      <c r="E30" s="24">
        <v>0</v>
      </c>
      <c r="F30" s="24">
        <v>-7.7924877494137113E-9</v>
      </c>
      <c r="G30" s="4" t="s">
        <v>209</v>
      </c>
      <c r="H30" s="24">
        <f t="shared" si="1"/>
        <v>0</v>
      </c>
      <c r="I30" s="24">
        <f t="shared" si="0"/>
        <v>0</v>
      </c>
      <c r="J30" s="24">
        <f t="shared" si="0"/>
        <v>0</v>
      </c>
      <c r="K30" s="24">
        <f t="shared" si="0"/>
        <v>0</v>
      </c>
      <c r="L30" s="24">
        <f t="shared" si="0"/>
        <v>0</v>
      </c>
    </row>
    <row r="31" spans="1:12" x14ac:dyDescent="0.3">
      <c r="A31">
        <v>9</v>
      </c>
      <c r="B31" s="24">
        <v>0</v>
      </c>
      <c r="C31" s="24">
        <v>0</v>
      </c>
      <c r="D31" s="24">
        <v>0</v>
      </c>
      <c r="E31" s="24">
        <v>0</v>
      </c>
      <c r="F31" s="24">
        <v>-7.7924877494137113E-9</v>
      </c>
      <c r="G31" s="4" t="s">
        <v>208</v>
      </c>
      <c r="H31" s="24">
        <f t="shared" si="1"/>
        <v>0</v>
      </c>
      <c r="I31" s="24">
        <f t="shared" si="0"/>
        <v>0</v>
      </c>
      <c r="J31" s="24">
        <f t="shared" si="0"/>
        <v>0</v>
      </c>
      <c r="K31" s="24">
        <f t="shared" si="0"/>
        <v>0</v>
      </c>
      <c r="L31" s="24">
        <f t="shared" si="0"/>
        <v>0</v>
      </c>
    </row>
    <row r="32" spans="1:12" x14ac:dyDescent="0.3">
      <c r="A32" s="22">
        <v>10</v>
      </c>
      <c r="B32" s="24">
        <v>0</v>
      </c>
      <c r="C32" s="24">
        <v>0</v>
      </c>
      <c r="D32" s="24">
        <v>0</v>
      </c>
      <c r="E32" s="24">
        <v>0</v>
      </c>
      <c r="F32" s="24">
        <v>-7.7924877494137113E-9</v>
      </c>
      <c r="G32" s="4"/>
      <c r="H32" s="4"/>
      <c r="I32" s="4"/>
      <c r="J32" s="4"/>
      <c r="K32" s="4"/>
      <c r="L32" s="4"/>
    </row>
    <row r="33" spans="1:16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6" x14ac:dyDescent="0.3">
      <c r="B34" s="4"/>
      <c r="C34" s="4"/>
      <c r="D34" s="4"/>
      <c r="E34" s="4"/>
      <c r="F34" s="4"/>
      <c r="G34" s="4"/>
      <c r="H34">
        <f>CORREL(G36:G54,H36:H54)</f>
        <v>0.97994896985279656</v>
      </c>
      <c r="I34" s="4"/>
      <c r="J34" s="4"/>
      <c r="K34" s="4"/>
      <c r="L34" s="4"/>
      <c r="N34">
        <f>solver!H34</f>
        <v>0.97549795037051734</v>
      </c>
      <c r="O34">
        <f>H34-N34</f>
        <v>4.4510194822792171E-3</v>
      </c>
      <c r="P34" t="s">
        <v>273</v>
      </c>
    </row>
    <row r="35" spans="1:16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6" x14ac:dyDescent="0.3">
      <c r="A36" t="str">
        <f>A2</f>
        <v>O1</v>
      </c>
      <c r="B36" s="4">
        <f>VLOOKUP(B2,$A$23:$F$32,B$33,0)</f>
        <v>0</v>
      </c>
      <c r="C36" s="4">
        <f t="shared" ref="C36:F36" si="2">VLOOKUP(C2,$A$23:$F$32,C$33,0)</f>
        <v>1673.3040161659521</v>
      </c>
      <c r="D36" s="4">
        <f t="shared" si="2"/>
        <v>0</v>
      </c>
      <c r="E36" s="4">
        <f t="shared" si="2"/>
        <v>7138.8514124567328</v>
      </c>
      <c r="F36" s="4">
        <f t="shared" si="2"/>
        <v>1.2053173197479512E-10</v>
      </c>
      <c r="G36" s="25">
        <f>SUM(B36:F36)</f>
        <v>8812.1554286228056</v>
      </c>
      <c r="H36" s="25">
        <f>G2</f>
        <v>10000</v>
      </c>
      <c r="I36" s="4">
        <f>H36-G36</f>
        <v>1187.8445713771944</v>
      </c>
      <c r="J36" s="4">
        <f>modell1!I71</f>
        <v>1316.2</v>
      </c>
      <c r="K36" s="4">
        <f>ABS(I36)</f>
        <v>1187.8445713771944</v>
      </c>
      <c r="L36" s="4">
        <f t="shared" ref="L36:L54" si="3">ABS(J36)</f>
        <v>1316.2</v>
      </c>
      <c r="N36" s="48" t="s">
        <v>261</v>
      </c>
      <c r="O36" s="4">
        <f>solver!G36</f>
        <v>8974.9983943947991</v>
      </c>
      <c r="P36" t="s">
        <v>272</v>
      </c>
    </row>
    <row r="37" spans="1:16" x14ac:dyDescent="0.3">
      <c r="A37" t="str">
        <f t="shared" ref="A37:A54" si="4">A3</f>
        <v>O2</v>
      </c>
      <c r="B37" s="4">
        <f t="shared" ref="B37:F52" si="5">VLOOKUP(B3,$A$23:$F$32,B$33,0)</f>
        <v>1405.8446606783427</v>
      </c>
      <c r="C37" s="4">
        <f t="shared" si="5"/>
        <v>1673.3040161659521</v>
      </c>
      <c r="D37" s="4">
        <f t="shared" si="5"/>
        <v>0</v>
      </c>
      <c r="E37" s="4">
        <f t="shared" si="5"/>
        <v>7138.8514124567328</v>
      </c>
      <c r="F37" s="4">
        <f t="shared" si="5"/>
        <v>1.2053173197479512E-10</v>
      </c>
      <c r="G37" s="4">
        <f t="shared" ref="G37:G54" si="6">SUM(B37:F37)</f>
        <v>10218.000089301147</v>
      </c>
      <c r="H37" s="4">
        <f t="shared" ref="H37:H54" si="7">G3</f>
        <v>10218</v>
      </c>
      <c r="I37" s="4">
        <f t="shared" ref="I37:I54" si="8">H37-G37</f>
        <v>-8.9301147454534657E-5</v>
      </c>
      <c r="J37" s="4">
        <f>modell1!I72</f>
        <v>1534.2</v>
      </c>
      <c r="K37" s="4">
        <f t="shared" ref="K37:K54" si="9">ABS(I37)</f>
        <v>8.9301147454534657E-5</v>
      </c>
      <c r="L37" s="4">
        <f t="shared" si="3"/>
        <v>1534.2</v>
      </c>
    </row>
    <row r="38" spans="1:16" x14ac:dyDescent="0.3">
      <c r="A38" t="str">
        <f t="shared" si="4"/>
        <v>O3</v>
      </c>
      <c r="B38" s="4">
        <f t="shared" si="5"/>
        <v>0</v>
      </c>
      <c r="C38" s="4">
        <f t="shared" si="5"/>
        <v>1673.3040161659521</v>
      </c>
      <c r="D38" s="4">
        <f t="shared" si="5"/>
        <v>0</v>
      </c>
      <c r="E38" s="4">
        <f t="shared" si="5"/>
        <v>7138.8514124567328</v>
      </c>
      <c r="F38" s="4">
        <f t="shared" si="5"/>
        <v>1.2053173197479512E-10</v>
      </c>
      <c r="G38" s="4">
        <f t="shared" si="6"/>
        <v>8812.1554286228056</v>
      </c>
      <c r="H38" s="4">
        <f t="shared" si="7"/>
        <v>9981</v>
      </c>
      <c r="I38" s="4">
        <f t="shared" si="8"/>
        <v>1168.8445713771944</v>
      </c>
      <c r="J38" s="4">
        <f>modell1!I73</f>
        <v>1316.2</v>
      </c>
      <c r="K38" s="4">
        <f t="shared" si="9"/>
        <v>1168.8445713771944</v>
      </c>
      <c r="L38" s="4">
        <f t="shared" si="3"/>
        <v>1316.2</v>
      </c>
    </row>
    <row r="39" spans="1:16" x14ac:dyDescent="0.3">
      <c r="A39" t="str">
        <f t="shared" si="4"/>
        <v>O4</v>
      </c>
      <c r="B39" s="4">
        <f t="shared" si="5"/>
        <v>0</v>
      </c>
      <c r="C39" s="4">
        <f t="shared" si="5"/>
        <v>165.65200913986783</v>
      </c>
      <c r="D39" s="4">
        <f t="shared" si="5"/>
        <v>0</v>
      </c>
      <c r="E39" s="4">
        <f t="shared" si="5"/>
        <v>7138.8514124567328</v>
      </c>
      <c r="F39" s="4">
        <f t="shared" si="5"/>
        <v>1.2053173197479512E-10</v>
      </c>
      <c r="G39" s="4">
        <f t="shared" si="6"/>
        <v>7304.5034215967216</v>
      </c>
      <c r="H39" s="4">
        <f t="shared" si="7"/>
        <v>7289</v>
      </c>
      <c r="I39" s="4">
        <f t="shared" si="8"/>
        <v>-15.503421596721637</v>
      </c>
      <c r="J39" s="4">
        <f>modell1!I74</f>
        <v>-558.5</v>
      </c>
      <c r="K39" s="4">
        <f t="shared" si="9"/>
        <v>15.503421596721637</v>
      </c>
      <c r="L39" s="4">
        <f t="shared" si="3"/>
        <v>558.5</v>
      </c>
    </row>
    <row r="40" spans="1:16" x14ac:dyDescent="0.3">
      <c r="A40" t="str">
        <f t="shared" si="4"/>
        <v>O5</v>
      </c>
      <c r="B40" s="4">
        <f t="shared" si="5"/>
        <v>0</v>
      </c>
      <c r="C40" s="4">
        <f t="shared" si="5"/>
        <v>165.65200914017862</v>
      </c>
      <c r="D40" s="4">
        <f t="shared" si="5"/>
        <v>0</v>
      </c>
      <c r="E40" s="4">
        <f t="shared" si="5"/>
        <v>7138.8514124567328</v>
      </c>
      <c r="F40" s="4">
        <f t="shared" si="5"/>
        <v>1.2053173197479512E-10</v>
      </c>
      <c r="G40" s="4">
        <f t="shared" si="6"/>
        <v>7304.5034215970327</v>
      </c>
      <c r="H40" s="4">
        <f t="shared" si="7"/>
        <v>7320</v>
      </c>
      <c r="I40" s="4">
        <f t="shared" si="8"/>
        <v>15.496578402967316</v>
      </c>
      <c r="J40" s="4">
        <f>modell1!I75</f>
        <v>-527.5</v>
      </c>
      <c r="K40" s="4">
        <f t="shared" si="9"/>
        <v>15.496578402967316</v>
      </c>
      <c r="L40" s="4">
        <f t="shared" si="3"/>
        <v>527.5</v>
      </c>
    </row>
    <row r="41" spans="1:16" x14ac:dyDescent="0.3">
      <c r="A41" t="str">
        <f t="shared" si="4"/>
        <v>O6</v>
      </c>
      <c r="B41" s="4">
        <f t="shared" si="5"/>
        <v>0</v>
      </c>
      <c r="C41" s="4">
        <f t="shared" si="5"/>
        <v>0</v>
      </c>
      <c r="D41" s="4">
        <f t="shared" si="5"/>
        <v>0</v>
      </c>
      <c r="E41" s="4">
        <f t="shared" si="5"/>
        <v>7138.8514124567328</v>
      </c>
      <c r="F41" s="4">
        <f t="shared" si="5"/>
        <v>1.2053173197479512E-10</v>
      </c>
      <c r="G41" s="4">
        <f t="shared" si="6"/>
        <v>7138.8514124568537</v>
      </c>
      <c r="H41" s="4">
        <f t="shared" si="7"/>
        <v>5264</v>
      </c>
      <c r="I41" s="4">
        <f t="shared" si="8"/>
        <v>-1874.8514124568537</v>
      </c>
      <c r="J41" s="4">
        <f>modell1!I76</f>
        <v>-2215.5</v>
      </c>
      <c r="K41" s="4">
        <f t="shared" si="9"/>
        <v>1874.8514124568537</v>
      </c>
      <c r="L41" s="4">
        <f t="shared" si="3"/>
        <v>2215.5</v>
      </c>
    </row>
    <row r="42" spans="1:16" x14ac:dyDescent="0.3">
      <c r="A42" t="str">
        <f t="shared" si="4"/>
        <v>O7</v>
      </c>
      <c r="B42" s="4">
        <f t="shared" si="5"/>
        <v>0</v>
      </c>
      <c r="C42" s="4">
        <f t="shared" si="5"/>
        <v>1673.3040161659521</v>
      </c>
      <c r="D42" s="4">
        <f t="shared" si="5"/>
        <v>0</v>
      </c>
      <c r="E42" s="4">
        <f t="shared" si="5"/>
        <v>7138.8514124567328</v>
      </c>
      <c r="F42" s="4">
        <f t="shared" si="5"/>
        <v>1.2053173197479512E-10</v>
      </c>
      <c r="G42" s="4">
        <f t="shared" si="6"/>
        <v>8812.1554286228056</v>
      </c>
      <c r="H42" s="4">
        <f t="shared" si="7"/>
        <v>8566</v>
      </c>
      <c r="I42" s="4">
        <f t="shared" si="8"/>
        <v>-246.15542862280563</v>
      </c>
      <c r="J42" s="4">
        <f>modell1!I77</f>
        <v>-117.8</v>
      </c>
      <c r="K42" s="4">
        <f t="shared" si="9"/>
        <v>246.15542862280563</v>
      </c>
      <c r="L42" s="4">
        <f t="shared" si="3"/>
        <v>117.8</v>
      </c>
    </row>
    <row r="43" spans="1:16" x14ac:dyDescent="0.3">
      <c r="A43" t="str">
        <f t="shared" si="4"/>
        <v>O8</v>
      </c>
      <c r="B43" s="4">
        <f t="shared" si="5"/>
        <v>0</v>
      </c>
      <c r="C43" s="4">
        <f t="shared" si="5"/>
        <v>1673.3040161659521</v>
      </c>
      <c r="D43" s="4">
        <f t="shared" si="5"/>
        <v>0</v>
      </c>
      <c r="E43" s="4">
        <f t="shared" si="5"/>
        <v>7138.8514124567328</v>
      </c>
      <c r="F43" s="4">
        <f t="shared" si="5"/>
        <v>1.2053173197479512E-10</v>
      </c>
      <c r="G43" s="4">
        <f t="shared" si="6"/>
        <v>8812.1554286228056</v>
      </c>
      <c r="H43" s="4">
        <f t="shared" si="7"/>
        <v>8317</v>
      </c>
      <c r="I43" s="4">
        <f t="shared" si="8"/>
        <v>-495.15542862280563</v>
      </c>
      <c r="J43" s="4">
        <f>modell1!I78</f>
        <v>-366.8</v>
      </c>
      <c r="K43" s="4">
        <f t="shared" si="9"/>
        <v>495.15542862280563</v>
      </c>
      <c r="L43" s="4">
        <f t="shared" si="3"/>
        <v>366.8</v>
      </c>
    </row>
    <row r="44" spans="1:16" x14ac:dyDescent="0.3">
      <c r="A44" t="str">
        <f t="shared" si="4"/>
        <v>O9</v>
      </c>
      <c r="B44" s="4">
        <f t="shared" si="5"/>
        <v>0</v>
      </c>
      <c r="C44" s="4">
        <f t="shared" si="5"/>
        <v>1673.3040161659521</v>
      </c>
      <c r="D44" s="4">
        <f t="shared" si="5"/>
        <v>0</v>
      </c>
      <c r="E44" s="4">
        <f t="shared" si="5"/>
        <v>7138.8514124567337</v>
      </c>
      <c r="F44" s="4">
        <f t="shared" si="5"/>
        <v>1.2053173197479512E-10</v>
      </c>
      <c r="G44" s="4">
        <f t="shared" si="6"/>
        <v>8812.1554286228056</v>
      </c>
      <c r="H44" s="4">
        <f t="shared" si="7"/>
        <v>9314</v>
      </c>
      <c r="I44" s="4">
        <f t="shared" si="8"/>
        <v>501.84457137719437</v>
      </c>
      <c r="J44" s="4">
        <f>modell1!I79</f>
        <v>1115.8</v>
      </c>
      <c r="K44" s="4">
        <f t="shared" si="9"/>
        <v>501.84457137719437</v>
      </c>
      <c r="L44" s="4">
        <f t="shared" si="3"/>
        <v>1115.8</v>
      </c>
    </row>
    <row r="45" spans="1:16" x14ac:dyDescent="0.3">
      <c r="A45" t="str">
        <f t="shared" si="4"/>
        <v>O10</v>
      </c>
      <c r="B45" s="4">
        <f t="shared" si="5"/>
        <v>0</v>
      </c>
      <c r="C45" s="4">
        <f t="shared" si="5"/>
        <v>1673.3040161659521</v>
      </c>
      <c r="D45" s="4">
        <f t="shared" si="5"/>
        <v>0</v>
      </c>
      <c r="E45" s="4">
        <f t="shared" si="5"/>
        <v>6083.6916334716616</v>
      </c>
      <c r="F45" s="4">
        <f t="shared" si="5"/>
        <v>1.2053173197479512E-10</v>
      </c>
      <c r="G45" s="4">
        <f t="shared" si="6"/>
        <v>7756.9956496377345</v>
      </c>
      <c r="H45" s="4">
        <f t="shared" si="7"/>
        <v>7757</v>
      </c>
      <c r="I45" s="4">
        <f t="shared" si="8"/>
        <v>4.3503622655407526E-3</v>
      </c>
      <c r="J45" s="4">
        <f>modell1!I80</f>
        <v>395.1</v>
      </c>
      <c r="K45" s="4">
        <f t="shared" si="9"/>
        <v>4.3503622655407526E-3</v>
      </c>
      <c r="L45" s="4">
        <f t="shared" si="3"/>
        <v>395.1</v>
      </c>
    </row>
    <row r="46" spans="1:16" x14ac:dyDescent="0.3">
      <c r="A46" t="str">
        <f t="shared" si="4"/>
        <v>O11</v>
      </c>
      <c r="B46" s="4">
        <f t="shared" si="5"/>
        <v>0</v>
      </c>
      <c r="C46" s="4">
        <f t="shared" si="5"/>
        <v>1673.3040161659521</v>
      </c>
      <c r="D46" s="4">
        <f t="shared" si="5"/>
        <v>0</v>
      </c>
      <c r="E46" s="4">
        <f t="shared" si="5"/>
        <v>5241.6891730579146</v>
      </c>
      <c r="F46" s="4">
        <f t="shared" si="5"/>
        <v>1.2053173197479512E-10</v>
      </c>
      <c r="G46" s="4">
        <f t="shared" si="6"/>
        <v>6914.9931892239874</v>
      </c>
      <c r="H46" s="4">
        <f t="shared" si="7"/>
        <v>6915</v>
      </c>
      <c r="I46" s="4">
        <f t="shared" si="8"/>
        <v>6.8107760125712957E-3</v>
      </c>
      <c r="J46" s="4">
        <f>modell1!I81</f>
        <v>5.4</v>
      </c>
      <c r="K46" s="4">
        <f t="shared" si="9"/>
        <v>6.8107760125712957E-3</v>
      </c>
      <c r="L46" s="4">
        <f t="shared" si="3"/>
        <v>5.4</v>
      </c>
    </row>
    <row r="47" spans="1:16" x14ac:dyDescent="0.3">
      <c r="A47" t="str">
        <f t="shared" si="4"/>
        <v>O12</v>
      </c>
      <c r="B47" s="4">
        <f t="shared" si="5"/>
        <v>0</v>
      </c>
      <c r="C47" s="4">
        <f t="shared" si="5"/>
        <v>1673.3040161659521</v>
      </c>
      <c r="D47" s="4">
        <f t="shared" si="5"/>
        <v>0</v>
      </c>
      <c r="E47" s="4">
        <f t="shared" si="5"/>
        <v>3840.6984389602571</v>
      </c>
      <c r="F47" s="4">
        <f t="shared" si="5"/>
        <v>1.2053173197479512E-10</v>
      </c>
      <c r="G47" s="4">
        <f t="shared" si="6"/>
        <v>5514.0024551263305</v>
      </c>
      <c r="H47" s="4">
        <f t="shared" si="7"/>
        <v>5514</v>
      </c>
      <c r="I47" s="4">
        <f t="shared" si="8"/>
        <v>-2.4551263304601889E-3</v>
      </c>
      <c r="J47" s="4">
        <f>modell1!I82</f>
        <v>-409.5</v>
      </c>
      <c r="K47" s="4">
        <f t="shared" si="9"/>
        <v>2.4551263304601889E-3</v>
      </c>
      <c r="L47" s="4">
        <f t="shared" si="3"/>
        <v>409.5</v>
      </c>
    </row>
    <row r="48" spans="1:16" x14ac:dyDescent="0.3">
      <c r="A48" t="str">
        <f t="shared" si="4"/>
        <v>O13</v>
      </c>
      <c r="B48" s="4">
        <f t="shared" si="5"/>
        <v>0</v>
      </c>
      <c r="C48" s="4">
        <f t="shared" si="5"/>
        <v>1673.3040161659521</v>
      </c>
      <c r="D48" s="4">
        <f t="shared" si="5"/>
        <v>0</v>
      </c>
      <c r="E48" s="4">
        <f t="shared" si="5"/>
        <v>1846.691504632744</v>
      </c>
      <c r="F48" s="4">
        <f t="shared" si="5"/>
        <v>1.2053173197479512E-10</v>
      </c>
      <c r="G48" s="4">
        <f t="shared" si="6"/>
        <v>3519.9955207988164</v>
      </c>
      <c r="H48" s="4">
        <f t="shared" si="7"/>
        <v>3520</v>
      </c>
      <c r="I48" s="4">
        <f t="shared" si="8"/>
        <v>4.4792011835852463E-3</v>
      </c>
      <c r="J48" s="4">
        <f>modell1!I83</f>
        <v>-261.39999999999998</v>
      </c>
      <c r="K48" s="4">
        <f t="shared" si="9"/>
        <v>4.4792011835852463E-3</v>
      </c>
      <c r="L48" s="4">
        <f t="shared" si="3"/>
        <v>261.39999999999998</v>
      </c>
    </row>
    <row r="49" spans="1:16" x14ac:dyDescent="0.3">
      <c r="A49" t="str">
        <f t="shared" si="4"/>
        <v>O14</v>
      </c>
      <c r="B49" s="4">
        <f t="shared" si="5"/>
        <v>0</v>
      </c>
      <c r="C49" s="4">
        <f t="shared" si="5"/>
        <v>1673.3040161659521</v>
      </c>
      <c r="D49" s="4">
        <f t="shared" si="5"/>
        <v>0</v>
      </c>
      <c r="E49" s="4">
        <f t="shared" si="5"/>
        <v>849.6918455138541</v>
      </c>
      <c r="F49" s="4">
        <f t="shared" si="5"/>
        <v>1.2053173197479512E-10</v>
      </c>
      <c r="G49" s="4">
        <f t="shared" si="6"/>
        <v>2522.9958616799267</v>
      </c>
      <c r="H49" s="4">
        <f t="shared" si="7"/>
        <v>2523</v>
      </c>
      <c r="I49" s="4">
        <f t="shared" si="8"/>
        <v>4.1383200732525438E-3</v>
      </c>
      <c r="J49" s="4">
        <f>modell1!I84</f>
        <v>-187.4</v>
      </c>
      <c r="K49" s="4">
        <f t="shared" si="9"/>
        <v>4.1383200732525438E-3</v>
      </c>
      <c r="L49" s="4">
        <f t="shared" si="3"/>
        <v>187.4</v>
      </c>
    </row>
    <row r="50" spans="1:16" x14ac:dyDescent="0.3">
      <c r="A50" t="str">
        <f t="shared" si="4"/>
        <v>O15</v>
      </c>
      <c r="B50" s="4">
        <f t="shared" si="5"/>
        <v>0</v>
      </c>
      <c r="C50" s="4">
        <f t="shared" si="5"/>
        <v>1673.3040161659521</v>
      </c>
      <c r="D50" s="4">
        <f t="shared" si="5"/>
        <v>0</v>
      </c>
      <c r="E50" s="4">
        <f t="shared" si="5"/>
        <v>0</v>
      </c>
      <c r="F50" s="4">
        <f t="shared" si="5"/>
        <v>1.2053173197479512E-10</v>
      </c>
      <c r="G50" s="4">
        <f t="shared" si="6"/>
        <v>1673.3040161660726</v>
      </c>
      <c r="H50" s="4">
        <f t="shared" si="7"/>
        <v>1557</v>
      </c>
      <c r="I50" s="4">
        <f t="shared" si="8"/>
        <v>-116.30401616607264</v>
      </c>
      <c r="J50" s="4">
        <f>modell1!I85</f>
        <v>-115.6</v>
      </c>
      <c r="K50" s="4">
        <f t="shared" si="9"/>
        <v>116.30401616607264</v>
      </c>
      <c r="L50" s="4">
        <f t="shared" si="3"/>
        <v>115.6</v>
      </c>
    </row>
    <row r="51" spans="1:16" x14ac:dyDescent="0.3">
      <c r="A51" t="str">
        <f t="shared" si="4"/>
        <v>O16</v>
      </c>
      <c r="B51" s="4">
        <f t="shared" si="5"/>
        <v>0</v>
      </c>
      <c r="C51" s="4">
        <f t="shared" si="5"/>
        <v>1673.3040161659521</v>
      </c>
      <c r="D51" s="4">
        <f t="shared" si="5"/>
        <v>0</v>
      </c>
      <c r="E51" s="4">
        <f t="shared" si="5"/>
        <v>0</v>
      </c>
      <c r="F51" s="4">
        <f t="shared" si="5"/>
        <v>1.2053173197479512E-10</v>
      </c>
      <c r="G51" s="4">
        <f t="shared" si="6"/>
        <v>1673.3040161660726</v>
      </c>
      <c r="H51" s="4">
        <f t="shared" si="7"/>
        <v>903</v>
      </c>
      <c r="I51" s="4">
        <f t="shared" si="8"/>
        <v>-770.30401616607264</v>
      </c>
      <c r="J51" s="4">
        <f>modell1!I86</f>
        <v>-418.3</v>
      </c>
      <c r="K51" s="4">
        <f t="shared" si="9"/>
        <v>770.30401616607264</v>
      </c>
      <c r="L51" s="4">
        <f t="shared" si="3"/>
        <v>418.3</v>
      </c>
    </row>
    <row r="52" spans="1:16" x14ac:dyDescent="0.3">
      <c r="A52" t="str">
        <f t="shared" si="4"/>
        <v>O17</v>
      </c>
      <c r="B52" s="4">
        <f t="shared" si="5"/>
        <v>0</v>
      </c>
      <c r="C52" s="4">
        <f t="shared" si="5"/>
        <v>1673.3040161659521</v>
      </c>
      <c r="D52" s="4">
        <f t="shared" si="5"/>
        <v>0</v>
      </c>
      <c r="E52" s="4">
        <f t="shared" si="5"/>
        <v>0</v>
      </c>
      <c r="F52" s="4">
        <f t="shared" si="5"/>
        <v>1.2053173197479512E-10</v>
      </c>
      <c r="G52" s="4">
        <f t="shared" si="6"/>
        <v>1673.3040161660726</v>
      </c>
      <c r="H52" s="4">
        <f t="shared" si="7"/>
        <v>685</v>
      </c>
      <c r="I52" s="4">
        <f t="shared" si="8"/>
        <v>-988.30401616607264</v>
      </c>
      <c r="J52" s="4">
        <f>modell1!I87</f>
        <v>-519.20000000000005</v>
      </c>
      <c r="K52" s="4">
        <f t="shared" si="9"/>
        <v>988.30401616607264</v>
      </c>
      <c r="L52" s="4">
        <f t="shared" si="3"/>
        <v>519.20000000000005</v>
      </c>
    </row>
    <row r="53" spans="1:16" x14ac:dyDescent="0.3">
      <c r="A53" t="str">
        <f t="shared" si="4"/>
        <v>O18</v>
      </c>
      <c r="B53" s="4">
        <f t="shared" ref="B53:F54" si="10">VLOOKUP(B19,$A$23:$F$32,B$33,0)</f>
        <v>0</v>
      </c>
      <c r="C53" s="4">
        <f t="shared" si="10"/>
        <v>1673.3040161659521</v>
      </c>
      <c r="D53" s="4">
        <f t="shared" si="10"/>
        <v>0</v>
      </c>
      <c r="E53" s="4">
        <f t="shared" si="10"/>
        <v>7138.8514124567328</v>
      </c>
      <c r="F53" s="4">
        <f t="shared" si="10"/>
        <v>-4.7402409838699463E-9</v>
      </c>
      <c r="G53" s="4">
        <f t="shared" si="6"/>
        <v>8812.1554286179453</v>
      </c>
      <c r="H53" s="4">
        <f t="shared" si="7"/>
        <v>8722</v>
      </c>
      <c r="I53" s="4">
        <f t="shared" si="8"/>
        <v>-90.15542861794529</v>
      </c>
      <c r="J53" s="4">
        <f>modell1!I88</f>
        <v>38.200000000000003</v>
      </c>
      <c r="K53" s="4">
        <f t="shared" si="9"/>
        <v>90.15542861794529</v>
      </c>
      <c r="L53" s="4">
        <f t="shared" si="3"/>
        <v>38.200000000000003</v>
      </c>
    </row>
    <row r="54" spans="1:16" x14ac:dyDescent="0.3">
      <c r="A54" t="str">
        <f t="shared" si="4"/>
        <v>O19</v>
      </c>
      <c r="B54" s="4">
        <f t="shared" si="10"/>
        <v>0</v>
      </c>
      <c r="C54" s="4">
        <f t="shared" si="10"/>
        <v>1673.3040161659521</v>
      </c>
      <c r="D54" s="4">
        <f t="shared" si="10"/>
        <v>0</v>
      </c>
      <c r="E54" s="4">
        <f t="shared" si="10"/>
        <v>7138.8514124567328</v>
      </c>
      <c r="F54" s="4">
        <f t="shared" si="10"/>
        <v>-7.7924877494137113E-9</v>
      </c>
      <c r="G54" s="4">
        <f t="shared" si="6"/>
        <v>8812.155428614893</v>
      </c>
      <c r="H54" s="4">
        <f t="shared" si="7"/>
        <v>8660</v>
      </c>
      <c r="I54" s="4">
        <f t="shared" si="8"/>
        <v>-152.15542861489303</v>
      </c>
      <c r="J54" s="4">
        <f>modell1!I89</f>
        <v>-23.8</v>
      </c>
      <c r="K54" s="4">
        <f t="shared" si="9"/>
        <v>152.15542861489303</v>
      </c>
      <c r="L54" s="4">
        <f t="shared" si="3"/>
        <v>23.8</v>
      </c>
    </row>
    <row r="55" spans="1:16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6" x14ac:dyDescent="0.3">
      <c r="B56" s="4"/>
      <c r="C56" s="4"/>
      <c r="D56" s="4"/>
      <c r="E56" s="4"/>
      <c r="F56" s="4"/>
      <c r="G56" s="4"/>
      <c r="H56" s="4"/>
      <c r="I56" s="4">
        <f>SUMSQ(I36:I54)</f>
        <v>8465259.0497016739</v>
      </c>
      <c r="J56" s="4"/>
      <c r="K56" s="4">
        <f>SUM(K36:K54)</f>
        <v>7622.9412126518064</v>
      </c>
      <c r="L56" s="4">
        <f>SUM(L36:L54)</f>
        <v>11442.4</v>
      </c>
      <c r="N56" s="4">
        <f>solver!I56</f>
        <v>10254399.500801031</v>
      </c>
      <c r="O56" s="4">
        <f>I56-N56</f>
        <v>-1789140.4510993566</v>
      </c>
      <c r="P56" t="s">
        <v>273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C894C-CC20-4B70-9D66-40F355EEF069}">
  <dimension ref="A1:AH75"/>
  <sheetViews>
    <sheetView topLeftCell="E1" zoomScale="72" zoomScaleNormal="100" workbookViewId="0">
      <selection activeCell="AE3" sqref="AE3"/>
    </sheetView>
  </sheetViews>
  <sheetFormatPr defaultRowHeight="14.4" x14ac:dyDescent="0.3"/>
  <cols>
    <col min="2" max="2" width="10.5546875" bestFit="1" customWidth="1"/>
    <col min="3" max="7" width="9" bestFit="1" customWidth="1"/>
    <col min="8" max="8" width="12.44140625" bestFit="1" customWidth="1"/>
    <col min="9" max="9" width="10.5546875" bestFit="1" customWidth="1"/>
    <col min="10" max="12" width="9" bestFit="1" customWidth="1"/>
    <col min="16" max="16" width="11" bestFit="1" customWidth="1"/>
  </cols>
  <sheetData>
    <row r="1" spans="1:34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  <c r="AA1" t="s">
        <v>282</v>
      </c>
      <c r="AB1">
        <v>50</v>
      </c>
      <c r="AC1">
        <v>66</v>
      </c>
      <c r="AD1">
        <v>666</v>
      </c>
    </row>
    <row r="2" spans="1:34" ht="15" thickBot="1" x14ac:dyDescent="0.35">
      <c r="A2" s="10" t="s">
        <v>78</v>
      </c>
      <c r="B2" s="11"/>
      <c r="C2" s="11"/>
      <c r="D2" s="11"/>
      <c r="E2" s="11"/>
      <c r="F2" s="11"/>
      <c r="G2" s="11"/>
      <c r="AB2">
        <f>-0.007*LOG(50,2.7182818) + 0.0296</f>
        <v>2.215838675304567E-3</v>
      </c>
      <c r="AC2">
        <f>-0.007*LOG(66,2.7182818) + 0.0296</f>
        <v>2.7241649876996385E-4</v>
      </c>
      <c r="AD2">
        <f>-0.007*LOG(666,2.7182818) + 0.0296</f>
        <v>-1.5909028170239384E-2</v>
      </c>
      <c r="AE2" t="s">
        <v>347</v>
      </c>
    </row>
    <row r="3" spans="1:34" ht="15" thickBot="1" x14ac:dyDescent="0.35">
      <c r="A3" s="10" t="s">
        <v>79</v>
      </c>
      <c r="B3" s="27">
        <v>1</v>
      </c>
      <c r="C3" s="27">
        <v>1</v>
      </c>
      <c r="D3" s="27">
        <v>1</v>
      </c>
      <c r="E3" s="27">
        <v>1</v>
      </c>
      <c r="F3" s="27">
        <v>1</v>
      </c>
      <c r="G3" s="27">
        <v>10218</v>
      </c>
      <c r="AB3">
        <f xml:space="preserve"> 0.0419*AB1^-0.679</f>
        <v>2.9418016689991533E-3</v>
      </c>
      <c r="AC3">
        <f t="shared" ref="AC3:AD3" si="0" xml:space="preserve"> 0.0419*AC1^-0.679</f>
        <v>2.4363725105266522E-3</v>
      </c>
      <c r="AD3">
        <f t="shared" si="0"/>
        <v>5.0707829496805855E-4</v>
      </c>
      <c r="AE3" t="s">
        <v>348</v>
      </c>
      <c r="AH3" t="s">
        <v>349</v>
      </c>
    </row>
    <row r="4" spans="1:34" ht="15" thickBot="1" x14ac:dyDescent="0.35">
      <c r="A4" s="10" t="s">
        <v>80</v>
      </c>
      <c r="B4" s="27">
        <v>2</v>
      </c>
      <c r="C4" s="27">
        <v>1</v>
      </c>
      <c r="D4" s="27">
        <v>1</v>
      </c>
      <c r="E4" s="27">
        <v>1</v>
      </c>
      <c r="F4" s="27">
        <v>1</v>
      </c>
      <c r="G4" s="27">
        <v>10000</v>
      </c>
    </row>
    <row r="5" spans="1:34" ht="15" thickBot="1" x14ac:dyDescent="0.35">
      <c r="A5" s="10" t="s">
        <v>81</v>
      </c>
      <c r="B5" s="35">
        <v>2</v>
      </c>
      <c r="C5" s="39">
        <v>3</v>
      </c>
      <c r="D5" s="35">
        <v>1</v>
      </c>
      <c r="E5" s="35">
        <v>1</v>
      </c>
      <c r="F5" s="35">
        <v>1</v>
      </c>
      <c r="G5" s="35">
        <v>7289</v>
      </c>
    </row>
    <row r="6" spans="1:34" ht="15" thickBot="1" x14ac:dyDescent="0.35">
      <c r="A6" s="10" t="s">
        <v>82</v>
      </c>
      <c r="B6" s="35">
        <v>2</v>
      </c>
      <c r="C6" s="39">
        <v>2</v>
      </c>
      <c r="D6" s="35">
        <v>1</v>
      </c>
      <c r="E6" s="35">
        <v>1</v>
      </c>
      <c r="F6" s="35">
        <v>1</v>
      </c>
      <c r="G6" s="35">
        <v>7320</v>
      </c>
    </row>
    <row r="7" spans="1:34" ht="15" thickBot="1" x14ac:dyDescent="0.35">
      <c r="A7" s="10" t="s">
        <v>83</v>
      </c>
      <c r="B7" s="27">
        <v>2</v>
      </c>
      <c r="C7" s="27">
        <v>4</v>
      </c>
      <c r="D7" s="27">
        <v>1</v>
      </c>
      <c r="E7" s="27">
        <v>1</v>
      </c>
      <c r="F7" s="27">
        <v>1</v>
      </c>
      <c r="G7" s="27">
        <v>5264</v>
      </c>
    </row>
    <row r="8" spans="1:34" ht="15" thickBot="1" x14ac:dyDescent="0.35">
      <c r="A8" s="10" t="s">
        <v>84</v>
      </c>
      <c r="B8" s="27">
        <v>2</v>
      </c>
      <c r="C8" s="27">
        <v>1</v>
      </c>
      <c r="D8" s="27">
        <v>2</v>
      </c>
      <c r="E8" s="27">
        <v>1</v>
      </c>
      <c r="F8" s="27">
        <v>1</v>
      </c>
      <c r="G8" s="27">
        <v>8566</v>
      </c>
    </row>
    <row r="9" spans="1:34" ht="15" thickBot="1" x14ac:dyDescent="0.35">
      <c r="A9" s="10" t="s">
        <v>85</v>
      </c>
      <c r="B9" s="27">
        <v>2</v>
      </c>
      <c r="C9" s="27">
        <v>1</v>
      </c>
      <c r="D9" s="27">
        <v>3</v>
      </c>
      <c r="E9" s="27">
        <v>1</v>
      </c>
      <c r="F9" s="27">
        <v>1</v>
      </c>
      <c r="G9" s="27">
        <v>8317</v>
      </c>
    </row>
    <row r="10" spans="1:34" ht="15" thickBot="1" x14ac:dyDescent="0.35">
      <c r="A10" s="10" t="s">
        <v>86</v>
      </c>
      <c r="B10" s="27">
        <v>2</v>
      </c>
      <c r="C10" s="27">
        <v>1</v>
      </c>
      <c r="D10" s="27">
        <v>1</v>
      </c>
      <c r="E10" s="27">
        <v>2</v>
      </c>
      <c r="F10" s="27">
        <v>1</v>
      </c>
      <c r="G10" s="27">
        <v>9314</v>
      </c>
    </row>
    <row r="11" spans="1:34" ht="15" thickBot="1" x14ac:dyDescent="0.35">
      <c r="A11" s="10" t="s">
        <v>87</v>
      </c>
      <c r="B11" s="27">
        <v>2</v>
      </c>
      <c r="C11" s="27">
        <v>1</v>
      </c>
      <c r="D11" s="27">
        <v>1</v>
      </c>
      <c r="E11" s="27">
        <v>3</v>
      </c>
      <c r="F11" s="27">
        <v>1</v>
      </c>
      <c r="G11" s="27">
        <v>7757</v>
      </c>
    </row>
    <row r="12" spans="1:34" ht="15" thickBot="1" x14ac:dyDescent="0.35">
      <c r="A12" s="10" t="s">
        <v>88</v>
      </c>
      <c r="B12" s="27">
        <v>2</v>
      </c>
      <c r="C12" s="27">
        <v>1</v>
      </c>
      <c r="D12" s="27">
        <v>1</v>
      </c>
      <c r="E12" s="27">
        <v>4</v>
      </c>
      <c r="F12" s="27">
        <v>1</v>
      </c>
      <c r="G12" s="27">
        <v>6915</v>
      </c>
    </row>
    <row r="13" spans="1:34" ht="15" thickBot="1" x14ac:dyDescent="0.35">
      <c r="A13" s="10" t="s">
        <v>89</v>
      </c>
      <c r="B13" s="27">
        <v>2</v>
      </c>
      <c r="C13" s="27">
        <v>1</v>
      </c>
      <c r="D13" s="27">
        <v>1</v>
      </c>
      <c r="E13" s="27">
        <v>5</v>
      </c>
      <c r="F13" s="27">
        <v>1</v>
      </c>
      <c r="G13" s="27">
        <v>5514</v>
      </c>
    </row>
    <row r="14" spans="1:34" ht="15" thickBot="1" x14ac:dyDescent="0.35">
      <c r="A14" s="10" t="s">
        <v>90</v>
      </c>
      <c r="B14" s="27">
        <v>2</v>
      </c>
      <c r="C14" s="27">
        <v>1</v>
      </c>
      <c r="D14" s="27">
        <v>1</v>
      </c>
      <c r="E14" s="27">
        <v>6</v>
      </c>
      <c r="F14" s="27">
        <v>1</v>
      </c>
      <c r="G14" s="27">
        <v>3520</v>
      </c>
    </row>
    <row r="15" spans="1:34" ht="15" thickBot="1" x14ac:dyDescent="0.35">
      <c r="A15" s="10" t="s">
        <v>91</v>
      </c>
      <c r="B15" s="27">
        <v>2</v>
      </c>
      <c r="C15" s="27">
        <v>1</v>
      </c>
      <c r="D15" s="27">
        <v>1</v>
      </c>
      <c r="E15" s="27">
        <v>7</v>
      </c>
      <c r="F15" s="27">
        <v>1</v>
      </c>
      <c r="G15" s="27">
        <v>2523</v>
      </c>
    </row>
    <row r="16" spans="1:34" ht="15" thickBot="1" x14ac:dyDescent="0.35">
      <c r="A16" s="10" t="s">
        <v>92</v>
      </c>
      <c r="B16" s="27">
        <v>2</v>
      </c>
      <c r="C16" s="27">
        <v>1</v>
      </c>
      <c r="D16" s="27">
        <v>1</v>
      </c>
      <c r="E16" s="27">
        <v>8</v>
      </c>
      <c r="F16" s="27">
        <v>1</v>
      </c>
      <c r="G16" s="27">
        <v>1557</v>
      </c>
    </row>
    <row r="17" spans="1:29" ht="15" thickBot="1" x14ac:dyDescent="0.35">
      <c r="A17" s="10" t="s">
        <v>93</v>
      </c>
      <c r="B17" s="27">
        <v>2</v>
      </c>
      <c r="C17" s="27">
        <v>1</v>
      </c>
      <c r="D17" s="27">
        <v>1</v>
      </c>
      <c r="E17" s="27">
        <v>9</v>
      </c>
      <c r="F17" s="27">
        <v>1</v>
      </c>
      <c r="G17" s="27">
        <v>903</v>
      </c>
      <c r="AC17" t="s">
        <v>328</v>
      </c>
    </row>
    <row r="18" spans="1:29" ht="15" thickBot="1" x14ac:dyDescent="0.35">
      <c r="A18" s="10" t="s">
        <v>94</v>
      </c>
      <c r="B18" s="27">
        <v>2</v>
      </c>
      <c r="C18" s="27">
        <v>1</v>
      </c>
      <c r="D18" s="27">
        <v>1</v>
      </c>
      <c r="E18" s="27">
        <v>10</v>
      </c>
      <c r="F18" s="27">
        <v>1</v>
      </c>
      <c r="G18" s="27">
        <v>685</v>
      </c>
      <c r="AC18" t="s">
        <v>329</v>
      </c>
    </row>
    <row r="19" spans="1:29" ht="15" thickBot="1" x14ac:dyDescent="0.35">
      <c r="A19" s="10" t="s">
        <v>95</v>
      </c>
      <c r="B19" s="27">
        <v>2</v>
      </c>
      <c r="C19" s="27">
        <v>1</v>
      </c>
      <c r="D19" s="27">
        <v>1</v>
      </c>
      <c r="E19" s="27">
        <v>1</v>
      </c>
      <c r="F19" s="27">
        <v>2</v>
      </c>
      <c r="G19" s="27">
        <v>8722</v>
      </c>
    </row>
    <row r="20" spans="1:29" ht="15" thickBot="1" x14ac:dyDescent="0.35">
      <c r="A20" s="10" t="s">
        <v>96</v>
      </c>
      <c r="B20" s="27">
        <v>2</v>
      </c>
      <c r="C20" s="27">
        <v>1</v>
      </c>
      <c r="D20" s="27">
        <v>1</v>
      </c>
      <c r="E20" s="27">
        <v>1</v>
      </c>
      <c r="F20" s="27">
        <v>3</v>
      </c>
      <c r="G20" s="27">
        <v>8660</v>
      </c>
    </row>
    <row r="21" spans="1:29" x14ac:dyDescent="0.3">
      <c r="N21" t="s">
        <v>282</v>
      </c>
      <c r="Z21" t="s">
        <v>282</v>
      </c>
    </row>
    <row r="22" spans="1:29" x14ac:dyDescent="0.3">
      <c r="A22" s="40" t="s">
        <v>249</v>
      </c>
      <c r="B22" s="53">
        <v>2</v>
      </c>
      <c r="C22" s="53">
        <v>4</v>
      </c>
      <c r="D22" s="53">
        <v>3</v>
      </c>
      <c r="E22" s="53">
        <v>10</v>
      </c>
      <c r="F22" s="53">
        <v>3</v>
      </c>
      <c r="G22">
        <f>PRODUCT(B22:F22)</f>
        <v>720</v>
      </c>
      <c r="O22" t="s">
        <v>281</v>
      </c>
      <c r="P22" t="s">
        <v>57</v>
      </c>
      <c r="AA22" t="str">
        <f>P22</f>
        <v>teljesítmény</v>
      </c>
    </row>
    <row r="23" spans="1:29" x14ac:dyDescent="0.3">
      <c r="A23">
        <v>1</v>
      </c>
      <c r="B23" s="54">
        <v>5.7297027120268762</v>
      </c>
      <c r="C23" s="54">
        <v>6.2490115532438466</v>
      </c>
      <c r="D23" s="54">
        <v>4.4745513291102244</v>
      </c>
      <c r="E23" s="55">
        <v>14.604218358459153</v>
      </c>
      <c r="F23" s="54">
        <v>4.3671111461146985</v>
      </c>
      <c r="G23" s="4" t="s">
        <v>207</v>
      </c>
      <c r="H23" s="24">
        <f>B23-B24</f>
        <v>0.12223985826302908</v>
      </c>
      <c r="I23" s="24">
        <f t="shared" ref="I23:L31" si="1">C23-C24</f>
        <v>1.6747378605370935</v>
      </c>
      <c r="J23" s="24">
        <f t="shared" si="1"/>
        <v>0.64165240391323364</v>
      </c>
      <c r="K23" s="24">
        <f t="shared" si="1"/>
        <v>1.0018518424006118</v>
      </c>
      <c r="L23" s="24">
        <f t="shared" si="1"/>
        <v>0.55811852162764719</v>
      </c>
      <c r="N23" s="52">
        <f>'OAM szöveges'!E9</f>
        <v>0</v>
      </c>
      <c r="O23" s="3">
        <f>E23</f>
        <v>14.604218358459153</v>
      </c>
      <c r="P23">
        <f>'OAM szöveges'!H2</f>
        <v>3.2099999999999997E-2</v>
      </c>
    </row>
    <row r="24" spans="1:29" x14ac:dyDescent="0.3">
      <c r="A24">
        <v>2</v>
      </c>
      <c r="B24" s="54">
        <v>5.6074628537638471</v>
      </c>
      <c r="C24" s="54">
        <v>4.5742736927067531</v>
      </c>
      <c r="D24" s="54">
        <v>3.8328989251969907</v>
      </c>
      <c r="E24" s="55">
        <v>13.602366516058542</v>
      </c>
      <c r="F24" s="54">
        <v>3.8089926244870513</v>
      </c>
      <c r="G24" s="4" t="s">
        <v>209</v>
      </c>
      <c r="H24" s="24">
        <f t="shared" ref="H24:H31" si="2">B24-B25</f>
        <v>0</v>
      </c>
      <c r="I24" s="24">
        <f t="shared" si="1"/>
        <v>1.9371823453581349E-2</v>
      </c>
      <c r="J24" s="24">
        <f t="shared" si="1"/>
        <v>0.11141624487160451</v>
      </c>
      <c r="K24" s="24">
        <f t="shared" si="1"/>
        <v>2.2738754816041684</v>
      </c>
      <c r="L24" s="24">
        <f t="shared" si="1"/>
        <v>2.7076094205023882E-2</v>
      </c>
      <c r="N24" s="52">
        <f>'OAM szöveges'!E10</f>
        <v>1</v>
      </c>
      <c r="O24" s="3">
        <f t="shared" ref="O24:O32" si="3">E24</f>
        <v>13.602366516058542</v>
      </c>
      <c r="P24">
        <f>'OAM szöveges'!H10</f>
        <v>2.9899999999999999E-2</v>
      </c>
      <c r="Z24">
        <f t="shared" ref="Z24:Z34" si="4">N24</f>
        <v>1</v>
      </c>
      <c r="AA24">
        <f t="shared" ref="AA24:AA33" si="5">P24</f>
        <v>2.9899999999999999E-2</v>
      </c>
    </row>
    <row r="25" spans="1:29" x14ac:dyDescent="0.3">
      <c r="A25">
        <v>3</v>
      </c>
      <c r="B25" s="23">
        <v>5.6074628537638471</v>
      </c>
      <c r="C25" s="54">
        <v>4.5549018692531718</v>
      </c>
      <c r="D25" s="54">
        <v>3.7214826803253862</v>
      </c>
      <c r="E25" s="55">
        <v>11.328491034454373</v>
      </c>
      <c r="F25" s="54">
        <v>3.7819165302820275</v>
      </c>
      <c r="G25" s="4" t="s">
        <v>209</v>
      </c>
      <c r="H25" s="24">
        <f t="shared" si="2"/>
        <v>0</v>
      </c>
      <c r="I25" s="24">
        <f t="shared" si="1"/>
        <v>1.2654233215916944</v>
      </c>
      <c r="J25" s="24">
        <f t="shared" si="1"/>
        <v>0</v>
      </c>
      <c r="K25" s="24">
        <f t="shared" si="1"/>
        <v>1.2296722944349856</v>
      </c>
      <c r="L25" s="24">
        <f t="shared" si="1"/>
        <v>0</v>
      </c>
      <c r="N25" s="52">
        <f>'OAM szöveges'!E11</f>
        <v>2</v>
      </c>
      <c r="O25" s="3">
        <f t="shared" si="3"/>
        <v>11.328491034454373</v>
      </c>
      <c r="P25">
        <f>'OAM szöveges'!H11</f>
        <v>2.4899999999999999E-2</v>
      </c>
      <c r="Z25">
        <f t="shared" si="4"/>
        <v>2</v>
      </c>
      <c r="AA25">
        <f t="shared" si="5"/>
        <v>2.4899999999999999E-2</v>
      </c>
    </row>
    <row r="26" spans="1:29" x14ac:dyDescent="0.3">
      <c r="A26">
        <v>4</v>
      </c>
      <c r="B26" s="23">
        <v>5.6074628537638471</v>
      </c>
      <c r="C26" s="54">
        <v>3.2894785476614774</v>
      </c>
      <c r="D26" s="23">
        <v>3.7214826803253862</v>
      </c>
      <c r="E26" s="55">
        <v>10.098818740019388</v>
      </c>
      <c r="F26" s="23">
        <v>3.7819165302820261</v>
      </c>
      <c r="G26" s="4" t="s">
        <v>209</v>
      </c>
      <c r="H26" s="24">
        <f t="shared" si="2"/>
        <v>8.8817841970012523E-15</v>
      </c>
      <c r="I26" s="24">
        <f t="shared" si="1"/>
        <v>0</v>
      </c>
      <c r="J26" s="24">
        <f t="shared" si="1"/>
        <v>0</v>
      </c>
      <c r="K26" s="24">
        <f t="shared" si="1"/>
        <v>2.0460586824243094</v>
      </c>
      <c r="L26" s="24">
        <f t="shared" si="1"/>
        <v>3.9968028886505635E-15</v>
      </c>
      <c r="N26" s="52">
        <f>'OAM szöveges'!E12</f>
        <v>3</v>
      </c>
      <c r="O26" s="3">
        <f t="shared" si="3"/>
        <v>10.098818740019388</v>
      </c>
      <c r="P26">
        <f>'OAM szöveges'!H12</f>
        <v>2.2200000000000001E-2</v>
      </c>
      <c r="Z26">
        <f t="shared" si="4"/>
        <v>3</v>
      </c>
      <c r="AA26">
        <f t="shared" si="5"/>
        <v>2.2200000000000001E-2</v>
      </c>
    </row>
    <row r="27" spans="1:29" x14ac:dyDescent="0.3">
      <c r="A27">
        <v>5</v>
      </c>
      <c r="B27" s="23">
        <v>5.6074628537638382</v>
      </c>
      <c r="C27" s="23">
        <v>3.289478547661477</v>
      </c>
      <c r="D27" s="23">
        <v>3.7214826803253862</v>
      </c>
      <c r="E27" s="55">
        <v>8.0527600575950782</v>
      </c>
      <c r="F27" s="23">
        <v>3.7819165302820221</v>
      </c>
      <c r="G27" s="4" t="s">
        <v>209</v>
      </c>
      <c r="H27" s="24">
        <f t="shared" si="2"/>
        <v>0.60746285376383824</v>
      </c>
      <c r="I27" s="24">
        <f t="shared" si="1"/>
        <v>2.1365131885886512E-12</v>
      </c>
      <c r="J27" s="24">
        <f t="shared" si="1"/>
        <v>-7.7706729939563957E-12</v>
      </c>
      <c r="K27" s="24">
        <f t="shared" si="1"/>
        <v>2.9120757429047321</v>
      </c>
      <c r="L27" s="24">
        <f t="shared" si="1"/>
        <v>8.7627682887614355E-12</v>
      </c>
      <c r="N27" s="52">
        <f>'OAM szöveges'!E13</f>
        <v>5</v>
      </c>
      <c r="O27" s="3">
        <f t="shared" si="3"/>
        <v>8.0527600575950782</v>
      </c>
      <c r="P27">
        <f>'OAM szöveges'!H13</f>
        <v>1.77E-2</v>
      </c>
      <c r="Z27">
        <f t="shared" si="4"/>
        <v>5</v>
      </c>
      <c r="AA27">
        <f t="shared" si="5"/>
        <v>1.77E-2</v>
      </c>
    </row>
    <row r="28" spans="1:29" x14ac:dyDescent="0.3">
      <c r="A28">
        <v>6</v>
      </c>
      <c r="B28" s="23">
        <v>5</v>
      </c>
      <c r="C28" s="23">
        <v>3.2894785476593404</v>
      </c>
      <c r="D28" s="23">
        <v>3.7214826803331569</v>
      </c>
      <c r="E28" s="55">
        <v>5.140684314690346</v>
      </c>
      <c r="F28" s="23">
        <v>3.7819165302732594</v>
      </c>
      <c r="G28" s="4" t="s">
        <v>209</v>
      </c>
      <c r="H28" s="24">
        <f t="shared" si="2"/>
        <v>1</v>
      </c>
      <c r="I28" s="24">
        <f t="shared" si="1"/>
        <v>0</v>
      </c>
      <c r="J28" s="24">
        <f t="shared" si="1"/>
        <v>0</v>
      </c>
      <c r="K28" s="24">
        <f t="shared" si="1"/>
        <v>1.4560280847945273</v>
      </c>
      <c r="L28" s="24">
        <f t="shared" si="1"/>
        <v>4.8849813083506888E-15</v>
      </c>
      <c r="N28" s="52">
        <f>'OAM szöveges'!E14</f>
        <v>10</v>
      </c>
      <c r="O28" s="3">
        <f t="shared" si="3"/>
        <v>5.140684314690346</v>
      </c>
      <c r="P28">
        <f>'OAM szöveges'!H14</f>
        <v>1.1299999999999999E-2</v>
      </c>
      <c r="Z28">
        <f t="shared" si="4"/>
        <v>10</v>
      </c>
      <c r="AA28">
        <f t="shared" si="5"/>
        <v>1.1299999999999999E-2</v>
      </c>
    </row>
    <row r="29" spans="1:29" x14ac:dyDescent="0.3">
      <c r="A29">
        <v>7</v>
      </c>
      <c r="B29" s="23">
        <v>4</v>
      </c>
      <c r="C29" s="23">
        <v>3.2894785476593373</v>
      </c>
      <c r="D29" s="23">
        <v>3.7214826803331542</v>
      </c>
      <c r="E29" s="55">
        <v>3.6846562298958188</v>
      </c>
      <c r="F29" s="23">
        <v>3.7819165302732545</v>
      </c>
      <c r="G29" s="4" t="s">
        <v>209</v>
      </c>
      <c r="H29" s="24">
        <f t="shared" si="2"/>
        <v>1</v>
      </c>
      <c r="I29" s="24">
        <f t="shared" si="1"/>
        <v>0.28947854765933734</v>
      </c>
      <c r="J29" s="24">
        <f t="shared" si="1"/>
        <v>0.72148268033315421</v>
      </c>
      <c r="K29" s="24">
        <f t="shared" si="1"/>
        <v>1.410763130657505</v>
      </c>
      <c r="L29" s="24">
        <f t="shared" si="1"/>
        <v>0.78191653027325447</v>
      </c>
      <c r="N29" s="52">
        <f>'OAM szöveges'!E15</f>
        <v>15</v>
      </c>
      <c r="O29" s="3">
        <f t="shared" si="3"/>
        <v>3.6846562298958188</v>
      </c>
      <c r="P29">
        <f>'OAM szöveges'!H15</f>
        <v>8.0999999999999996E-3</v>
      </c>
      <c r="Z29">
        <f t="shared" si="4"/>
        <v>15</v>
      </c>
      <c r="AA29">
        <f t="shared" si="5"/>
        <v>8.0999999999999996E-3</v>
      </c>
    </row>
    <row r="30" spans="1:29" x14ac:dyDescent="0.3">
      <c r="A30">
        <v>8</v>
      </c>
      <c r="B30" s="23">
        <v>3</v>
      </c>
      <c r="C30" s="23">
        <v>3</v>
      </c>
      <c r="D30" s="23">
        <v>3</v>
      </c>
      <c r="E30" s="55">
        <v>2.2738930992383137</v>
      </c>
      <c r="F30" s="23">
        <v>3</v>
      </c>
      <c r="G30" s="4" t="s">
        <v>209</v>
      </c>
      <c r="H30" s="24">
        <f t="shared" si="2"/>
        <v>1</v>
      </c>
      <c r="I30" s="24">
        <f t="shared" si="1"/>
        <v>1</v>
      </c>
      <c r="J30" s="24">
        <f t="shared" si="1"/>
        <v>1</v>
      </c>
      <c r="K30" s="24">
        <f t="shared" si="1"/>
        <v>0.95512083023140737</v>
      </c>
      <c r="L30" s="24">
        <f t="shared" si="1"/>
        <v>1</v>
      </c>
      <c r="N30" s="52">
        <f>'OAM szöveges'!E16</f>
        <v>25</v>
      </c>
      <c r="O30" s="3">
        <f t="shared" si="3"/>
        <v>2.2738930992383137</v>
      </c>
      <c r="P30">
        <f>'OAM szöveges'!H16</f>
        <v>5.0000000000000001E-3</v>
      </c>
      <c r="Z30">
        <f t="shared" si="4"/>
        <v>25</v>
      </c>
      <c r="AA30">
        <f t="shared" si="5"/>
        <v>5.0000000000000001E-3</v>
      </c>
    </row>
    <row r="31" spans="1:29" x14ac:dyDescent="0.3">
      <c r="A31">
        <v>9</v>
      </c>
      <c r="B31" s="23">
        <v>2</v>
      </c>
      <c r="C31" s="23">
        <v>2</v>
      </c>
      <c r="D31" s="23">
        <v>2</v>
      </c>
      <c r="E31" s="55">
        <v>1.3187722690069064</v>
      </c>
      <c r="F31" s="23">
        <v>2</v>
      </c>
      <c r="G31" s="4" t="s">
        <v>208</v>
      </c>
      <c r="H31" s="24">
        <f t="shared" si="2"/>
        <v>1</v>
      </c>
      <c r="I31" s="24">
        <f t="shared" si="1"/>
        <v>1</v>
      </c>
      <c r="J31" s="24">
        <f t="shared" si="1"/>
        <v>1</v>
      </c>
      <c r="K31" s="24">
        <f t="shared" si="1"/>
        <v>0.31838454642397274</v>
      </c>
      <c r="L31" s="24">
        <f t="shared" si="1"/>
        <v>1</v>
      </c>
      <c r="N31" s="52">
        <f>'OAM szöveges'!E17</f>
        <v>40</v>
      </c>
      <c r="O31" s="3">
        <f t="shared" si="3"/>
        <v>1.3187722690069064</v>
      </c>
      <c r="P31">
        <f>'OAM szöveges'!H17</f>
        <v>2.8999999999999998E-3</v>
      </c>
      <c r="Z31">
        <f t="shared" si="4"/>
        <v>40</v>
      </c>
      <c r="AA31">
        <f t="shared" si="5"/>
        <v>2.8999999999999998E-3</v>
      </c>
    </row>
    <row r="32" spans="1:29" x14ac:dyDescent="0.3">
      <c r="A32" s="22">
        <v>10</v>
      </c>
      <c r="B32" s="23">
        <v>1</v>
      </c>
      <c r="C32" s="23">
        <v>1</v>
      </c>
      <c r="D32" s="23">
        <v>1</v>
      </c>
      <c r="E32" s="55">
        <v>1.0003877225829336</v>
      </c>
      <c r="F32" s="23">
        <v>1</v>
      </c>
      <c r="G32" s="4"/>
      <c r="H32" s="4"/>
      <c r="I32" s="4"/>
      <c r="J32" s="4"/>
      <c r="K32" s="4"/>
      <c r="L32" s="4"/>
      <c r="N32" s="52">
        <f>'OAM szöveges'!E18</f>
        <v>50</v>
      </c>
      <c r="O32" s="3">
        <f t="shared" si="3"/>
        <v>1.0003877225829336</v>
      </c>
      <c r="P32">
        <f>'OAM szöveges'!H18</f>
        <v>2.2000000000000001E-3</v>
      </c>
      <c r="Z32">
        <f t="shared" si="4"/>
        <v>50</v>
      </c>
      <c r="AA32">
        <f t="shared" si="5"/>
        <v>2.2000000000000001E-3</v>
      </c>
    </row>
    <row r="33" spans="1:19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9" x14ac:dyDescent="0.3">
      <c r="A34" t="s">
        <v>248</v>
      </c>
      <c r="B34" s="3">
        <f>AVERAGE(B37:B54)</f>
        <v>5.6142539570006829</v>
      </c>
      <c r="C34" s="3">
        <f t="shared" ref="C34:F34" si="6">AVERAGE(C37:C54)</f>
        <v>5.8974348560155052</v>
      </c>
      <c r="D34" s="3">
        <f t="shared" si="6"/>
        <v>4.397066826182555</v>
      </c>
      <c r="E34" s="3">
        <f t="shared" si="6"/>
        <v>10.441044178315222</v>
      </c>
      <c r="F34" s="3">
        <f t="shared" si="6"/>
        <v>4.3035937495891234</v>
      </c>
      <c r="G34" s="4">
        <f>PRODUCT(B34:F34)</f>
        <v>6541.7429274302294</v>
      </c>
      <c r="H34">
        <f>CORREL(G36:G54,H36:H54)</f>
        <v>0.99999999999942701</v>
      </c>
      <c r="I34" s="4"/>
      <c r="J34" s="4"/>
      <c r="K34" s="4"/>
      <c r="L34" s="4"/>
    </row>
    <row r="35" spans="1:19" x14ac:dyDescent="0.3">
      <c r="B35" s="4" t="str">
        <f>'solver (7)'!B35</f>
        <v>víz</v>
      </c>
      <c r="C35" s="4" t="str">
        <f>'solver (7)'!C35</f>
        <v>beesési szög</v>
      </c>
      <c r="D35" s="4" t="str">
        <f>'solver (7)'!D35</f>
        <v>felhő</v>
      </c>
      <c r="E35" s="4" t="str">
        <f>'solver (7)'!E35</f>
        <v>rétegvastagság</v>
      </c>
      <c r="F35" s="4" t="str">
        <f>'solver (7)'!F35</f>
        <v>szennyeződés</v>
      </c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9" x14ac:dyDescent="0.3">
      <c r="A36" t="str">
        <f>A2</f>
        <v>O1</v>
      </c>
      <c r="B36" s="4"/>
      <c r="C36" s="4"/>
      <c r="D36" s="4"/>
      <c r="E36" s="4"/>
      <c r="F36" s="4"/>
      <c r="G36" s="26"/>
      <c r="H36" s="26"/>
      <c r="I36" s="26">
        <v>0</v>
      </c>
      <c r="J36" s="4"/>
      <c r="K36" s="4"/>
      <c r="L36" s="4"/>
    </row>
    <row r="37" spans="1:19" x14ac:dyDescent="0.3">
      <c r="A37" t="str">
        <f t="shared" ref="A37:A54" si="7">A3</f>
        <v>O2</v>
      </c>
      <c r="B37" s="3">
        <f t="shared" ref="B37:F52" si="8">VLOOKUP(B3,$A$23:$F$32,B$33,0)</f>
        <v>5.7297027120268762</v>
      </c>
      <c r="C37" s="3">
        <f t="shared" si="8"/>
        <v>6.2490115532438466</v>
      </c>
      <c r="D37" s="3">
        <f t="shared" si="8"/>
        <v>4.4745513291102244</v>
      </c>
      <c r="E37" s="3">
        <f t="shared" si="8"/>
        <v>14.604218358459153</v>
      </c>
      <c r="F37" s="3">
        <f t="shared" si="8"/>
        <v>4.3671111461146985</v>
      </c>
      <c r="G37" s="4">
        <f>PRODUCT(B37:F37)</f>
        <v>10217.990014674415</v>
      </c>
      <c r="H37" s="4">
        <f t="shared" ref="H37:H54" si="9">G3</f>
        <v>10218</v>
      </c>
      <c r="I37" s="29">
        <f t="shared" ref="I37:I54" si="10">H37-G37</f>
        <v>9.9853255851485301E-3</v>
      </c>
      <c r="J37" s="4">
        <f>modell1!I72</f>
        <v>1534.2</v>
      </c>
      <c r="K37" s="4">
        <f t="shared" ref="K37:L54" si="11">ABS(I37)</f>
        <v>9.9853255851485301E-3</v>
      </c>
      <c r="L37" s="4">
        <f t="shared" si="11"/>
        <v>1534.2</v>
      </c>
      <c r="N37" s="50"/>
      <c r="O37" s="50"/>
      <c r="P37" s="50"/>
      <c r="Q37" s="50"/>
      <c r="R37" s="50"/>
      <c r="S37" s="51"/>
    </row>
    <row r="38" spans="1:19" x14ac:dyDescent="0.3">
      <c r="A38" t="str">
        <f t="shared" si="7"/>
        <v>O3</v>
      </c>
      <c r="B38" s="3">
        <f t="shared" si="8"/>
        <v>5.6074628537638471</v>
      </c>
      <c r="C38" s="3">
        <f t="shared" si="8"/>
        <v>6.2490115532438466</v>
      </c>
      <c r="D38" s="3">
        <f t="shared" si="8"/>
        <v>4.4745513291102244</v>
      </c>
      <c r="E38" s="3">
        <f t="shared" si="8"/>
        <v>14.604218358459153</v>
      </c>
      <c r="F38" s="3">
        <f t="shared" si="8"/>
        <v>4.3671111461146985</v>
      </c>
      <c r="G38" s="4">
        <f t="shared" ref="G38:G54" si="12">PRODUCT(B38:F38)</f>
        <v>9999.9951702813432</v>
      </c>
      <c r="H38" s="4">
        <f t="shared" si="9"/>
        <v>10000</v>
      </c>
      <c r="I38" s="4">
        <f t="shared" si="10"/>
        <v>4.8297186567651806E-3</v>
      </c>
      <c r="J38" s="4">
        <f>modell1!I73</f>
        <v>1316.2</v>
      </c>
      <c r="K38" s="4">
        <f t="shared" si="11"/>
        <v>4.8297186567651806E-3</v>
      </c>
      <c r="L38" s="4">
        <f t="shared" si="11"/>
        <v>1316.2</v>
      </c>
      <c r="N38" s="50"/>
      <c r="O38" s="50"/>
      <c r="P38" s="50"/>
      <c r="Q38" s="50"/>
      <c r="R38" s="50"/>
      <c r="S38" s="51"/>
    </row>
    <row r="39" spans="1:19" x14ac:dyDescent="0.3">
      <c r="A39" s="36" t="str">
        <f t="shared" si="7"/>
        <v>O4</v>
      </c>
      <c r="B39" s="38">
        <f t="shared" si="8"/>
        <v>5.6074628537638471</v>
      </c>
      <c r="C39" s="38">
        <f t="shared" si="8"/>
        <v>4.5549018692531718</v>
      </c>
      <c r="D39" s="38">
        <f t="shared" si="8"/>
        <v>4.4745513291102244</v>
      </c>
      <c r="E39" s="38">
        <f t="shared" si="8"/>
        <v>14.604218358459153</v>
      </c>
      <c r="F39" s="38">
        <f t="shared" si="8"/>
        <v>4.3671111461146985</v>
      </c>
      <c r="G39" s="37">
        <f t="shared" si="12"/>
        <v>7288.9922358989425</v>
      </c>
      <c r="H39" s="37">
        <f t="shared" si="9"/>
        <v>7289</v>
      </c>
      <c r="I39" s="37">
        <f t="shared" si="10"/>
        <v>7.7641010575462133E-3</v>
      </c>
      <c r="J39" s="4">
        <f>modell1!I74</f>
        <v>-558.5</v>
      </c>
      <c r="K39" s="4">
        <f t="shared" si="11"/>
        <v>7.7641010575462133E-3</v>
      </c>
      <c r="L39" s="4">
        <f t="shared" si="11"/>
        <v>558.5</v>
      </c>
      <c r="N39" s="50"/>
      <c r="O39" s="50"/>
      <c r="P39" s="50"/>
      <c r="Q39" s="50"/>
      <c r="R39" s="50"/>
      <c r="S39" s="51"/>
    </row>
    <row r="40" spans="1:19" x14ac:dyDescent="0.3">
      <c r="A40" s="36" t="str">
        <f t="shared" si="7"/>
        <v>O5</v>
      </c>
      <c r="B40" s="38">
        <f t="shared" si="8"/>
        <v>5.6074628537638471</v>
      </c>
      <c r="C40" s="38">
        <f t="shared" si="8"/>
        <v>4.5742736927067531</v>
      </c>
      <c r="D40" s="38">
        <f t="shared" si="8"/>
        <v>4.4745513291102244</v>
      </c>
      <c r="E40" s="38">
        <f t="shared" si="8"/>
        <v>14.604218358459153</v>
      </c>
      <c r="F40" s="38">
        <f t="shared" si="8"/>
        <v>4.3671111461146985</v>
      </c>
      <c r="G40" s="37">
        <f t="shared" si="12"/>
        <v>7319.9920411201047</v>
      </c>
      <c r="H40" s="37">
        <f t="shared" si="9"/>
        <v>7320</v>
      </c>
      <c r="I40" s="37">
        <f t="shared" si="10"/>
        <v>7.9588798953409423E-3</v>
      </c>
      <c r="J40" s="4">
        <f>modell1!I75</f>
        <v>-527.5</v>
      </c>
      <c r="K40" s="4">
        <f t="shared" si="11"/>
        <v>7.9588798953409423E-3</v>
      </c>
      <c r="L40" s="4">
        <f t="shared" si="11"/>
        <v>527.5</v>
      </c>
      <c r="N40" s="50"/>
      <c r="O40" s="50"/>
      <c r="P40" s="50"/>
      <c r="Q40" s="50"/>
      <c r="R40" s="50"/>
      <c r="S40" s="51"/>
    </row>
    <row r="41" spans="1:19" x14ac:dyDescent="0.3">
      <c r="A41" t="str">
        <f t="shared" si="7"/>
        <v>O6</v>
      </c>
      <c r="B41" s="3">
        <f t="shared" si="8"/>
        <v>5.6074628537638471</v>
      </c>
      <c r="C41" s="3">
        <f t="shared" si="8"/>
        <v>3.2894785476614774</v>
      </c>
      <c r="D41" s="3">
        <f t="shared" si="8"/>
        <v>4.4745513291102244</v>
      </c>
      <c r="E41" s="3">
        <f t="shared" si="8"/>
        <v>14.604218358459153</v>
      </c>
      <c r="F41" s="3">
        <f t="shared" si="8"/>
        <v>4.3671111461146985</v>
      </c>
      <c r="G41" s="4">
        <f t="shared" si="12"/>
        <v>5263.9956430042548</v>
      </c>
      <c r="H41" s="4">
        <f t="shared" si="9"/>
        <v>5264</v>
      </c>
      <c r="I41" s="4">
        <f t="shared" si="10"/>
        <v>4.3569957451836672E-3</v>
      </c>
      <c r="J41" s="4">
        <f>modell1!I76</f>
        <v>-2215.5</v>
      </c>
      <c r="K41" s="4">
        <f t="shared" si="11"/>
        <v>4.3569957451836672E-3</v>
      </c>
      <c r="L41" s="4">
        <f t="shared" si="11"/>
        <v>2215.5</v>
      </c>
      <c r="N41" s="50"/>
      <c r="O41" s="50"/>
      <c r="P41" s="50"/>
      <c r="Q41" s="50"/>
      <c r="R41" s="50"/>
      <c r="S41" s="51"/>
    </row>
    <row r="42" spans="1:19" x14ac:dyDescent="0.3">
      <c r="A42" t="str">
        <f t="shared" si="7"/>
        <v>O7</v>
      </c>
      <c r="B42" s="3">
        <f t="shared" si="8"/>
        <v>5.6074628537638471</v>
      </c>
      <c r="C42" s="3">
        <f t="shared" si="8"/>
        <v>6.2490115532438466</v>
      </c>
      <c r="D42" s="3">
        <f t="shared" si="8"/>
        <v>3.8328989251969907</v>
      </c>
      <c r="E42" s="3">
        <f t="shared" si="8"/>
        <v>14.604218358459153</v>
      </c>
      <c r="F42" s="3">
        <f t="shared" si="8"/>
        <v>4.3671111461146985</v>
      </c>
      <c r="G42" s="4">
        <f t="shared" si="12"/>
        <v>8565.9919667897229</v>
      </c>
      <c r="H42" s="4">
        <f t="shared" si="9"/>
        <v>8566</v>
      </c>
      <c r="I42" s="4">
        <f t="shared" si="10"/>
        <v>8.0332102770626079E-3</v>
      </c>
      <c r="J42" s="4">
        <f>modell1!I77</f>
        <v>-117.8</v>
      </c>
      <c r="K42" s="4">
        <f t="shared" si="11"/>
        <v>8.0332102770626079E-3</v>
      </c>
      <c r="L42" s="4">
        <f t="shared" si="11"/>
        <v>117.8</v>
      </c>
      <c r="N42" s="50"/>
      <c r="O42" s="50"/>
      <c r="P42" s="50"/>
      <c r="Q42" s="50"/>
      <c r="R42" s="50"/>
      <c r="S42" s="51"/>
    </row>
    <row r="43" spans="1:19" x14ac:dyDescent="0.3">
      <c r="A43" t="str">
        <f t="shared" si="7"/>
        <v>O8</v>
      </c>
      <c r="B43" s="3">
        <f t="shared" si="8"/>
        <v>5.6074628537638471</v>
      </c>
      <c r="C43" s="3">
        <f t="shared" si="8"/>
        <v>6.2490115532438466</v>
      </c>
      <c r="D43" s="3">
        <f t="shared" si="8"/>
        <v>3.7214826803253862</v>
      </c>
      <c r="E43" s="3">
        <f t="shared" si="8"/>
        <v>14.604218358459153</v>
      </c>
      <c r="F43" s="3">
        <f t="shared" si="8"/>
        <v>4.3671111461146985</v>
      </c>
      <c r="G43" s="4">
        <f t="shared" si="12"/>
        <v>8316.9922730419948</v>
      </c>
      <c r="H43" s="4">
        <f t="shared" si="9"/>
        <v>8317</v>
      </c>
      <c r="I43" s="4">
        <f t="shared" si="10"/>
        <v>7.7269580051506637E-3</v>
      </c>
      <c r="J43" s="4">
        <f>modell1!I78</f>
        <v>-366.8</v>
      </c>
      <c r="K43" s="4">
        <f t="shared" si="11"/>
        <v>7.7269580051506637E-3</v>
      </c>
      <c r="L43" s="4">
        <f t="shared" si="11"/>
        <v>366.8</v>
      </c>
      <c r="N43" s="50"/>
      <c r="O43" s="50"/>
      <c r="P43" s="50"/>
      <c r="Q43" s="50"/>
      <c r="R43" s="50"/>
      <c r="S43" s="51"/>
    </row>
    <row r="44" spans="1:19" x14ac:dyDescent="0.3">
      <c r="A44" t="str">
        <f t="shared" si="7"/>
        <v>O9</v>
      </c>
      <c r="B44" s="3">
        <f t="shared" si="8"/>
        <v>5.6074628537638471</v>
      </c>
      <c r="C44" s="3">
        <f t="shared" si="8"/>
        <v>6.2490115532438466</v>
      </c>
      <c r="D44" s="3">
        <f t="shared" si="8"/>
        <v>4.4745513291102244</v>
      </c>
      <c r="E44" s="3">
        <f t="shared" si="8"/>
        <v>13.602366516058542</v>
      </c>
      <c r="F44" s="3">
        <f t="shared" si="8"/>
        <v>4.3671111461146985</v>
      </c>
      <c r="G44" s="4">
        <f t="shared" si="12"/>
        <v>9313.9938150947728</v>
      </c>
      <c r="H44" s="4">
        <f t="shared" si="9"/>
        <v>9314</v>
      </c>
      <c r="I44" s="4">
        <f t="shared" si="10"/>
        <v>6.184905227200943E-3</v>
      </c>
      <c r="J44" s="4">
        <f>modell1!I79</f>
        <v>1115.8</v>
      </c>
      <c r="K44" s="4">
        <f t="shared" si="11"/>
        <v>6.184905227200943E-3</v>
      </c>
      <c r="L44" s="4">
        <f t="shared" si="11"/>
        <v>1115.8</v>
      </c>
      <c r="N44" s="50"/>
      <c r="O44" s="50"/>
      <c r="P44" s="50"/>
      <c r="Q44" s="50"/>
      <c r="R44" s="50"/>
      <c r="S44" s="51"/>
    </row>
    <row r="45" spans="1:19" x14ac:dyDescent="0.3">
      <c r="A45" t="str">
        <f t="shared" si="7"/>
        <v>O10</v>
      </c>
      <c r="B45" s="3">
        <f t="shared" si="8"/>
        <v>5.6074628537638471</v>
      </c>
      <c r="C45" s="3">
        <f t="shared" si="8"/>
        <v>6.2490115532438466</v>
      </c>
      <c r="D45" s="3">
        <f t="shared" si="8"/>
        <v>4.4745513291102244</v>
      </c>
      <c r="E45" s="3">
        <f t="shared" si="8"/>
        <v>11.328491034454373</v>
      </c>
      <c r="F45" s="3">
        <f t="shared" si="8"/>
        <v>4.3671111461146985</v>
      </c>
      <c r="G45" s="4">
        <f t="shared" si="12"/>
        <v>7756.9954687442496</v>
      </c>
      <c r="H45" s="4">
        <f t="shared" si="9"/>
        <v>7757</v>
      </c>
      <c r="I45" s="4">
        <f t="shared" si="10"/>
        <v>4.5312557504075812E-3</v>
      </c>
      <c r="J45" s="4">
        <f>modell1!I80</f>
        <v>395.1</v>
      </c>
      <c r="K45" s="4">
        <f t="shared" si="11"/>
        <v>4.5312557504075812E-3</v>
      </c>
      <c r="L45" s="4">
        <f t="shared" si="11"/>
        <v>395.1</v>
      </c>
      <c r="N45" s="50"/>
      <c r="O45" s="50"/>
      <c r="P45" s="50"/>
      <c r="Q45" s="50"/>
      <c r="R45" s="50"/>
      <c r="S45" s="51"/>
    </row>
    <row r="46" spans="1:19" x14ac:dyDescent="0.3">
      <c r="A46" t="str">
        <f t="shared" si="7"/>
        <v>O11</v>
      </c>
      <c r="B46" s="3">
        <f t="shared" si="8"/>
        <v>5.6074628537638471</v>
      </c>
      <c r="C46" s="3">
        <f t="shared" si="8"/>
        <v>6.2490115532438466</v>
      </c>
      <c r="D46" s="3">
        <f t="shared" si="8"/>
        <v>4.4745513291102244</v>
      </c>
      <c r="E46" s="3">
        <f t="shared" si="8"/>
        <v>10.098818740019388</v>
      </c>
      <c r="F46" s="3">
        <f t="shared" si="8"/>
        <v>4.3671111461146985</v>
      </c>
      <c r="G46" s="4">
        <f t="shared" si="12"/>
        <v>6914.9978552084285</v>
      </c>
      <c r="H46" s="4">
        <f t="shared" si="9"/>
        <v>6915</v>
      </c>
      <c r="I46" s="4">
        <f t="shared" si="10"/>
        <v>2.144791571481619E-3</v>
      </c>
      <c r="J46" s="4">
        <f>modell1!I81</f>
        <v>5.4</v>
      </c>
      <c r="K46" s="4">
        <f t="shared" si="11"/>
        <v>2.144791571481619E-3</v>
      </c>
      <c r="L46" s="4">
        <f t="shared" si="11"/>
        <v>5.4</v>
      </c>
      <c r="N46" s="50"/>
      <c r="O46" s="50"/>
      <c r="P46" s="50"/>
      <c r="Q46" s="50"/>
      <c r="R46" s="50"/>
      <c r="S46" s="51"/>
    </row>
    <row r="47" spans="1:19" x14ac:dyDescent="0.3">
      <c r="A47" t="str">
        <f t="shared" si="7"/>
        <v>O12</v>
      </c>
      <c r="B47" s="3">
        <f t="shared" si="8"/>
        <v>5.6074628537638471</v>
      </c>
      <c r="C47" s="3">
        <f t="shared" si="8"/>
        <v>6.2490115532438466</v>
      </c>
      <c r="D47" s="3">
        <f t="shared" si="8"/>
        <v>4.4745513291102244</v>
      </c>
      <c r="E47" s="3">
        <f t="shared" si="8"/>
        <v>8.0527600575950782</v>
      </c>
      <c r="F47" s="3">
        <f t="shared" si="8"/>
        <v>4.3671111461146985</v>
      </c>
      <c r="G47" s="4">
        <f t="shared" si="12"/>
        <v>5513.9932659758942</v>
      </c>
      <c r="H47" s="4">
        <f t="shared" si="9"/>
        <v>5514</v>
      </c>
      <c r="I47" s="4">
        <f t="shared" si="10"/>
        <v>6.7340241057536332E-3</v>
      </c>
      <c r="J47" s="4">
        <f>modell1!I82</f>
        <v>-409.5</v>
      </c>
      <c r="K47" s="4">
        <f t="shared" si="11"/>
        <v>6.7340241057536332E-3</v>
      </c>
      <c r="L47" s="4">
        <f t="shared" si="11"/>
        <v>409.5</v>
      </c>
      <c r="N47" s="50"/>
      <c r="O47" s="50"/>
      <c r="P47" s="50"/>
      <c r="Q47" s="50"/>
      <c r="R47" s="50"/>
      <c r="S47" s="51"/>
    </row>
    <row r="48" spans="1:19" x14ac:dyDescent="0.3">
      <c r="A48" t="str">
        <f t="shared" si="7"/>
        <v>O13</v>
      </c>
      <c r="B48" s="3">
        <f t="shared" si="8"/>
        <v>5.6074628537638471</v>
      </c>
      <c r="C48" s="3">
        <f t="shared" si="8"/>
        <v>6.2490115532438466</v>
      </c>
      <c r="D48" s="3">
        <f t="shared" si="8"/>
        <v>4.4745513291102244</v>
      </c>
      <c r="E48" s="3">
        <f t="shared" si="8"/>
        <v>5.140684314690346</v>
      </c>
      <c r="F48" s="3">
        <f t="shared" si="8"/>
        <v>4.3671111461146985</v>
      </c>
      <c r="G48" s="4">
        <f t="shared" si="12"/>
        <v>3519.9979250562433</v>
      </c>
      <c r="H48" s="4">
        <f t="shared" si="9"/>
        <v>3520</v>
      </c>
      <c r="I48" s="4">
        <f t="shared" si="10"/>
        <v>2.0749437567246787E-3</v>
      </c>
      <c r="J48" s="4">
        <f>modell1!I83</f>
        <v>-261.39999999999998</v>
      </c>
      <c r="K48" s="4">
        <f t="shared" si="11"/>
        <v>2.0749437567246787E-3</v>
      </c>
      <c r="L48" s="4">
        <f t="shared" si="11"/>
        <v>261.39999999999998</v>
      </c>
      <c r="N48" s="50"/>
      <c r="O48" s="50"/>
      <c r="P48" s="50"/>
      <c r="Q48" s="50"/>
      <c r="R48" s="50"/>
      <c r="S48" s="51"/>
    </row>
    <row r="49" spans="1:22" x14ac:dyDescent="0.3">
      <c r="A49" t="str">
        <f t="shared" si="7"/>
        <v>O14</v>
      </c>
      <c r="B49" s="3">
        <f t="shared" si="8"/>
        <v>5.6074628537638471</v>
      </c>
      <c r="C49" s="3">
        <f t="shared" si="8"/>
        <v>6.2490115532438466</v>
      </c>
      <c r="D49" s="3">
        <f t="shared" si="8"/>
        <v>4.4745513291102244</v>
      </c>
      <c r="E49" s="3">
        <f t="shared" si="8"/>
        <v>3.6846562298958188</v>
      </c>
      <c r="F49" s="3">
        <f t="shared" si="8"/>
        <v>4.3671111461146985</v>
      </c>
      <c r="G49" s="4">
        <f t="shared" si="12"/>
        <v>2523.0069558472978</v>
      </c>
      <c r="H49" s="4">
        <f t="shared" si="9"/>
        <v>2523</v>
      </c>
      <c r="I49" s="4">
        <f t="shared" si="10"/>
        <v>-6.9558472978314967E-3</v>
      </c>
      <c r="J49" s="4">
        <f>modell1!I84</f>
        <v>-187.4</v>
      </c>
      <c r="K49" s="4">
        <f t="shared" si="11"/>
        <v>6.9558472978314967E-3</v>
      </c>
      <c r="L49" s="4">
        <f t="shared" si="11"/>
        <v>187.4</v>
      </c>
      <c r="N49" s="50"/>
      <c r="O49" s="50"/>
      <c r="P49" s="50"/>
      <c r="Q49" s="50"/>
      <c r="R49" s="50"/>
      <c r="S49" s="51"/>
    </row>
    <row r="50" spans="1:22" x14ac:dyDescent="0.3">
      <c r="A50" t="str">
        <f t="shared" si="7"/>
        <v>O15</v>
      </c>
      <c r="B50" s="3">
        <f t="shared" si="8"/>
        <v>5.6074628537638471</v>
      </c>
      <c r="C50" s="3">
        <f t="shared" si="8"/>
        <v>6.2490115532438466</v>
      </c>
      <c r="D50" s="3">
        <f t="shared" si="8"/>
        <v>4.4745513291102244</v>
      </c>
      <c r="E50" s="3">
        <f t="shared" si="8"/>
        <v>2.2738930992383137</v>
      </c>
      <c r="F50" s="3">
        <f t="shared" si="8"/>
        <v>4.3671111461146985</v>
      </c>
      <c r="G50" s="4">
        <f t="shared" si="12"/>
        <v>1557.0104097319404</v>
      </c>
      <c r="H50" s="4">
        <f t="shared" si="9"/>
        <v>1557</v>
      </c>
      <c r="I50" s="4">
        <f t="shared" si="10"/>
        <v>-1.040973194039907E-2</v>
      </c>
      <c r="J50" s="4">
        <f>modell1!I85</f>
        <v>-115.6</v>
      </c>
      <c r="K50" s="4">
        <f t="shared" si="11"/>
        <v>1.040973194039907E-2</v>
      </c>
      <c r="L50" s="4">
        <f t="shared" si="11"/>
        <v>115.6</v>
      </c>
      <c r="N50" s="50"/>
      <c r="O50" s="50"/>
      <c r="P50" s="50"/>
      <c r="Q50" s="50"/>
      <c r="R50" s="50"/>
      <c r="S50" s="51"/>
    </row>
    <row r="51" spans="1:22" x14ac:dyDescent="0.3">
      <c r="A51" t="str">
        <f t="shared" si="7"/>
        <v>O16</v>
      </c>
      <c r="B51" s="3">
        <f t="shared" si="8"/>
        <v>5.6074628537638471</v>
      </c>
      <c r="C51" s="3">
        <f t="shared" si="8"/>
        <v>6.2490115532438466</v>
      </c>
      <c r="D51" s="3">
        <f t="shared" si="8"/>
        <v>4.4745513291102244</v>
      </c>
      <c r="E51" s="3">
        <f t="shared" si="8"/>
        <v>1.3187722690069064</v>
      </c>
      <c r="F51" s="3">
        <f t="shared" si="8"/>
        <v>4.3671111461146985</v>
      </c>
      <c r="G51" s="4">
        <f t="shared" si="12"/>
        <v>903.00733644751028</v>
      </c>
      <c r="H51" s="4">
        <f t="shared" si="9"/>
        <v>903</v>
      </c>
      <c r="I51" s="4">
        <f t="shared" si="10"/>
        <v>-7.3364475102835058E-3</v>
      </c>
      <c r="J51" s="4">
        <f>modell1!I86</f>
        <v>-418.3</v>
      </c>
      <c r="K51" s="4">
        <f t="shared" si="11"/>
        <v>7.3364475102835058E-3</v>
      </c>
      <c r="L51" s="4">
        <f t="shared" si="11"/>
        <v>418.3</v>
      </c>
      <c r="N51" s="50"/>
      <c r="O51" s="50"/>
      <c r="P51" s="50"/>
      <c r="Q51" s="50"/>
      <c r="R51" s="50"/>
      <c r="S51" s="51"/>
    </row>
    <row r="52" spans="1:22" x14ac:dyDescent="0.3">
      <c r="A52" t="str">
        <f t="shared" si="7"/>
        <v>O17</v>
      </c>
      <c r="B52" s="3">
        <f t="shared" si="8"/>
        <v>5.6074628537638471</v>
      </c>
      <c r="C52" s="3">
        <f t="shared" si="8"/>
        <v>6.2490115532438466</v>
      </c>
      <c r="D52" s="3">
        <f t="shared" si="8"/>
        <v>4.4745513291102244</v>
      </c>
      <c r="E52" s="3">
        <f t="shared" si="8"/>
        <v>1.0003877225829336</v>
      </c>
      <c r="F52" s="3">
        <f t="shared" si="8"/>
        <v>4.3671111461146985</v>
      </c>
      <c r="G52" s="4">
        <f t="shared" si="12"/>
        <v>684.99882353810324</v>
      </c>
      <c r="H52" s="4">
        <f t="shared" si="9"/>
        <v>685</v>
      </c>
      <c r="I52" s="4">
        <f t="shared" si="10"/>
        <v>1.1764618967617935E-3</v>
      </c>
      <c r="J52" s="4">
        <f>modell1!I87</f>
        <v>-519.20000000000005</v>
      </c>
      <c r="K52" s="4">
        <f t="shared" si="11"/>
        <v>1.1764618967617935E-3</v>
      </c>
      <c r="L52" s="4">
        <f t="shared" si="11"/>
        <v>519.20000000000005</v>
      </c>
      <c r="N52" s="50"/>
      <c r="O52" s="50"/>
      <c r="P52" s="50"/>
      <c r="Q52" s="50"/>
      <c r="R52" s="50"/>
      <c r="S52" s="51"/>
    </row>
    <row r="53" spans="1:22" x14ac:dyDescent="0.3">
      <c r="A53" t="str">
        <f t="shared" si="7"/>
        <v>O18</v>
      </c>
      <c r="B53" s="3">
        <f t="shared" ref="B53:F54" si="13">VLOOKUP(B19,$A$23:$F$32,B$33,0)</f>
        <v>5.6074628537638471</v>
      </c>
      <c r="C53" s="3">
        <f t="shared" si="13"/>
        <v>6.2490115532438466</v>
      </c>
      <c r="D53" s="3">
        <f t="shared" si="13"/>
        <v>4.4745513291102244</v>
      </c>
      <c r="E53" s="3">
        <f t="shared" si="13"/>
        <v>14.604218358459153</v>
      </c>
      <c r="F53" s="3">
        <f t="shared" si="13"/>
        <v>3.8089926244870513</v>
      </c>
      <c r="G53" s="4">
        <f t="shared" si="12"/>
        <v>8721.9918555073509</v>
      </c>
      <c r="H53" s="4">
        <f t="shared" si="9"/>
        <v>8722</v>
      </c>
      <c r="I53" s="4">
        <f t="shared" si="10"/>
        <v>8.1444926490803482E-3</v>
      </c>
      <c r="J53" s="4">
        <f>modell1!I88</f>
        <v>38.200000000000003</v>
      </c>
      <c r="K53" s="4">
        <f t="shared" si="11"/>
        <v>8.1444926490803482E-3</v>
      </c>
      <c r="L53" s="4">
        <f t="shared" si="11"/>
        <v>38.200000000000003</v>
      </c>
      <c r="N53" s="50"/>
      <c r="O53" s="50"/>
      <c r="P53" s="50"/>
      <c r="Q53" s="50"/>
      <c r="R53" s="50"/>
      <c r="S53" s="51"/>
    </row>
    <row r="54" spans="1:22" x14ac:dyDescent="0.3">
      <c r="A54" t="str">
        <f t="shared" si="7"/>
        <v>O19</v>
      </c>
      <c r="B54" s="3">
        <f t="shared" si="13"/>
        <v>5.6074628537638471</v>
      </c>
      <c r="C54" s="3">
        <f t="shared" si="13"/>
        <v>6.2490115532438466</v>
      </c>
      <c r="D54" s="3">
        <f t="shared" si="13"/>
        <v>4.4745513291102244</v>
      </c>
      <c r="E54" s="3">
        <f t="shared" si="13"/>
        <v>14.604218358459153</v>
      </c>
      <c r="F54" s="3">
        <f t="shared" si="13"/>
        <v>3.7819165302820275</v>
      </c>
      <c r="G54" s="4">
        <f t="shared" si="12"/>
        <v>8659.9918737754433</v>
      </c>
      <c r="H54" s="4">
        <f t="shared" si="9"/>
        <v>8660</v>
      </c>
      <c r="I54" s="4">
        <f t="shared" si="10"/>
        <v>8.1262245566904312E-3</v>
      </c>
      <c r="J54" s="4">
        <f>modell1!I89</f>
        <v>-23.8</v>
      </c>
      <c r="K54" s="4">
        <f t="shared" si="11"/>
        <v>8.1262245566904312E-3</v>
      </c>
      <c r="L54" s="4">
        <f t="shared" si="11"/>
        <v>23.8</v>
      </c>
      <c r="N54" s="50"/>
      <c r="O54" s="50"/>
      <c r="P54" s="50"/>
      <c r="Q54" s="50"/>
      <c r="R54" s="50"/>
      <c r="S54" s="51"/>
    </row>
    <row r="55" spans="1:22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22" x14ac:dyDescent="0.3">
      <c r="B56" s="4"/>
      <c r="C56" s="4"/>
      <c r="D56" s="4"/>
      <c r="E56" s="4"/>
      <c r="F56" s="4"/>
      <c r="G56" s="4">
        <f>AVERAGE(G37:G54)</f>
        <v>6280.2186072076674</v>
      </c>
      <c r="H56" s="4"/>
      <c r="I56" s="4">
        <f>SUMSQ(I36:I54)</f>
        <v>8.4723977896226856E-4</v>
      </c>
      <c r="J56" s="4"/>
      <c r="K56" s="4">
        <f>SUM(K36:K54)</f>
        <v>0.11447431548481291</v>
      </c>
      <c r="L56" s="4">
        <f>SUM(L36:L54)</f>
        <v>10126.199999999999</v>
      </c>
    </row>
    <row r="59" spans="1:22" x14ac:dyDescent="0.3">
      <c r="B59" s="42">
        <f>B37/B38</f>
        <v>1.0217994949678497</v>
      </c>
      <c r="C59">
        <f>C23/C24</f>
        <v>1.3661210441358822</v>
      </c>
      <c r="D59">
        <f>D23/D24</f>
        <v>1.167406554786794</v>
      </c>
      <c r="E59">
        <f>E23/E24</f>
        <v>1.0736527604382557</v>
      </c>
      <c r="F59">
        <f>F23/F24</f>
        <v>1.1465265430128806</v>
      </c>
    </row>
    <row r="60" spans="1:22" x14ac:dyDescent="0.3">
      <c r="B60" s="42"/>
    </row>
    <row r="61" spans="1:22" x14ac:dyDescent="0.3">
      <c r="B61" s="42">
        <f>G3/G4</f>
        <v>1.0218</v>
      </c>
      <c r="C61">
        <f>G37/G40</f>
        <v>1.395901792962996</v>
      </c>
      <c r="D61">
        <f>H37/H42</f>
        <v>1.1928554751342517</v>
      </c>
      <c r="E61">
        <f>H37/H44</f>
        <v>1.0970581919690787</v>
      </c>
      <c r="F61">
        <f>H37/H53</f>
        <v>1.1715202935106628</v>
      </c>
    </row>
    <row r="63" spans="1:22" x14ac:dyDescent="0.3">
      <c r="A63" t="s">
        <v>334</v>
      </c>
      <c r="B63" t="s">
        <v>320</v>
      </c>
      <c r="C63" t="s">
        <v>320</v>
      </c>
      <c r="D63" t="s">
        <v>320</v>
      </c>
      <c r="E63" t="s">
        <v>320</v>
      </c>
      <c r="F63" t="s">
        <v>320</v>
      </c>
    </row>
    <row r="64" spans="1:22" x14ac:dyDescent="0.3">
      <c r="A64" t="s">
        <v>335</v>
      </c>
      <c r="B64" t="s">
        <v>336</v>
      </c>
      <c r="C64" t="s">
        <v>336</v>
      </c>
      <c r="D64" t="s">
        <v>336</v>
      </c>
      <c r="E64" t="s">
        <v>336</v>
      </c>
      <c r="F64" t="s">
        <v>336</v>
      </c>
      <c r="S64" t="s">
        <v>283</v>
      </c>
      <c r="T64" t="s">
        <v>284</v>
      </c>
      <c r="U64" t="s">
        <v>285</v>
      </c>
      <c r="V64" t="s">
        <v>286</v>
      </c>
    </row>
    <row r="65" spans="3:23" x14ac:dyDescent="0.3">
      <c r="C65">
        <f>H38/H40</f>
        <v>1.3661202185792349</v>
      </c>
      <c r="D65">
        <f>H38/H42</f>
        <v>1.167406023815083</v>
      </c>
      <c r="E65">
        <f>H38/H44</f>
        <v>1.0736525660296328</v>
      </c>
      <c r="F65">
        <f>H38/H53</f>
        <v>1.1465260261407935</v>
      </c>
      <c r="P65" t="s">
        <v>325</v>
      </c>
      <c r="Q65" t="s">
        <v>321</v>
      </c>
      <c r="R65">
        <v>11</v>
      </c>
      <c r="S65">
        <f t="shared" ref="S65:S75" si="14">-0.0003*R65^6 + 0.0086*R65^5 - 0.0979*R65^4 + 0.5534*R65^3 - 1.7681*R65^2 + 1.4009*R65^1 + 14.546</f>
        <v>-27.192399999999921</v>
      </c>
      <c r="T65">
        <f xml:space="preserve"> -0.000288*R65^6 + 0.008628*R65^5 - 0.097933*R65^4 + 0.553412*R65^3 - 1.768066*R65^2 + 1.400853*R65^1 + 14.546265</f>
        <v>-1.8875590000002642</v>
      </c>
      <c r="U65">
        <f xml:space="preserve"> -0.00028761*R65^6 + 0.00862758*R65^5 - 0.09793345*R65^4 + 0.55341208*R65^3 - 1.76806557*R65^2 + 1.40085338*R65^1 + 14.54626524</f>
        <v>-1.2707171500002588</v>
      </c>
      <c r="V65">
        <f xml:space="preserve"> -0.000287609182*R65^6 + 0.00862757682*R65^5 - 0.097933448326*R65^4 + 0.55341208095*R65^3 - 1.768065572192*R65^2 + 1.400853382307*R65^1 + 14.546265243102</f>
        <v>-1.2697546185509765</v>
      </c>
      <c r="W65" t="s">
        <v>319</v>
      </c>
    </row>
    <row r="66" spans="3:23" ht="86.4" x14ac:dyDescent="0.3">
      <c r="N66" s="1" t="s">
        <v>326</v>
      </c>
      <c r="P66" t="s">
        <v>323</v>
      </c>
      <c r="Q66" t="s">
        <v>322</v>
      </c>
      <c r="R66">
        <v>10</v>
      </c>
      <c r="S66">
        <f t="shared" si="14"/>
        <v>-13.855000000000025</v>
      </c>
      <c r="T66">
        <f xml:space="preserve"> -0.000288*R66^6 + 0.008628*R66^5 - 0.097933*R66^4 + 0.553412*R66^3 - 1.768066*R66^2 + 1.400853*R66^1 + 14.546265</f>
        <v>0.63019500000005735</v>
      </c>
      <c r="U66">
        <f t="shared" ref="U66:U75" si="15" xml:space="preserve"> -0.00028761*R66^6 + 0.00862758*R66^5 - 0.09793345*R66^4 + 0.55341208*R66^3 - 1.76806557*R66^2 + 1.40085338*R66^1 + 14.54626524</f>
        <v>0.97382203999981165</v>
      </c>
      <c r="V66">
        <f t="shared" ref="V66:V75" si="16" xml:space="preserve"> -0.000287609182*R66^6 + 0.00862757682*R66^5 - 0.097933448326*R66^4 + 0.55341208095*R66^3 - 1.768065572192*R66^2 + 1.400853382307*R66^1 + 14.546265243102</f>
        <v>0.97433953697197317</v>
      </c>
      <c r="W66" s="1" t="s">
        <v>327</v>
      </c>
    </row>
    <row r="67" spans="3:23" x14ac:dyDescent="0.3">
      <c r="P67" t="s">
        <v>324</v>
      </c>
      <c r="R67">
        <v>9</v>
      </c>
      <c r="S67">
        <f t="shared" si="14"/>
        <v>-6.5662000000000376</v>
      </c>
      <c r="T67">
        <f xml:space="preserve"> -0.000288*R67^6 + 0.008628*R67^5 - 0.097933*R67^4 + 0.553412*R67^3 - 1.768066*R67^2 + 1.400853*R67^1 + 14.546265</f>
        <v>1.2592949999999785</v>
      </c>
      <c r="U67">
        <f t="shared" si="15"/>
        <v>1.4389007699998864</v>
      </c>
      <c r="V67">
        <f t="shared" si="16"/>
        <v>1.4391592348949835</v>
      </c>
    </row>
    <row r="68" spans="3:23" x14ac:dyDescent="0.3">
      <c r="R68">
        <v>8</v>
      </c>
      <c r="S68">
        <f t="shared" si="14"/>
        <v>-1.9011999999999816</v>
      </c>
      <c r="T68">
        <f xml:space="preserve"> -0.000288*R68^6 + 0.008628*R68^5 - 0.097933*R68^4 + 0.553412*R68^3 - 1.768066*R68^2 + 1.400853*R68^1 + 14.546265</f>
        <v>2.0350729999999793</v>
      </c>
      <c r="U68">
        <f t="shared" si="15"/>
        <v>2.1217751599999382</v>
      </c>
      <c r="V68">
        <f t="shared" si="16"/>
        <v>2.121892615926031</v>
      </c>
    </row>
    <row r="69" spans="3:23" x14ac:dyDescent="0.3">
      <c r="R69">
        <v>7</v>
      </c>
      <c r="S69">
        <f t="shared" si="14"/>
        <v>1.7192000000000149</v>
      </c>
      <c r="T69">
        <f xml:space="preserve"> -0.000288*R69^6 + 0.008628*R69^5 - 0.097933*R69^4 + 0.553412*R69^3 - 1.768066*R69^2 + 1.400853*R69^1 + 14.546265</f>
        <v>3.5280689999999826</v>
      </c>
      <c r="U69">
        <f t="shared" si="15"/>
        <v>3.5658641299999481</v>
      </c>
      <c r="V69">
        <f t="shared" si="16"/>
        <v>3.5659111775890509</v>
      </c>
    </row>
    <row r="70" spans="3:23" x14ac:dyDescent="0.3">
      <c r="R70">
        <v>6</v>
      </c>
      <c r="S70">
        <f t="shared" si="14"/>
        <v>4.8326000000000064</v>
      </c>
      <c r="T70">
        <f xml:space="preserve"> -0.000288*R70^6 + 0.008628*R70^5 - 0.097933*R70^4 + 0.553412*R70^3 - 1.768066*R70^2 + 1.400853*R70^1 + 14.546265</f>
        <v>5.5712309999999903</v>
      </c>
      <c r="U70">
        <f t="shared" si="15"/>
        <v>5.5856129999999933</v>
      </c>
      <c r="V70">
        <f t="shared" si="16"/>
        <v>5.5856287496640089</v>
      </c>
    </row>
    <row r="71" spans="3:23" x14ac:dyDescent="0.3">
      <c r="R71">
        <v>5</v>
      </c>
      <c r="S71">
        <f t="shared" si="14"/>
        <v>7.5229999999999961</v>
      </c>
      <c r="T71">
        <f xml:space="preserve"> -0.000288*R71^6 + 0.008628*R71^5 - 0.097933*R71^4 + 0.553412*R71^3 - 1.768066*R71^2 + 1.400853*R71^1 + 14.546265</f>
        <v>7.7797549999999989</v>
      </c>
      <c r="U71">
        <f t="shared" si="15"/>
        <v>7.7842778899999905</v>
      </c>
      <c r="V71">
        <f t="shared" si="16"/>
        <v>7.7842818585870042</v>
      </c>
    </row>
    <row r="72" spans="3:23" x14ac:dyDescent="0.3">
      <c r="R72">
        <v>4</v>
      </c>
      <c r="S72">
        <f t="shared" si="14"/>
        <v>9.7927999999999997</v>
      </c>
      <c r="T72">
        <f xml:space="preserve"> -0.000288*R72^6 + 0.008628*R72^5 - 0.097933*R72^4 + 0.553412*R72^3 - 1.768066*R72^2 + 1.400853*R72^1 + 14.546265</f>
        <v>9.8635650000000012</v>
      </c>
      <c r="U72">
        <f t="shared" si="15"/>
        <v>9.8646309199999962</v>
      </c>
      <c r="V72">
        <f t="shared" si="16"/>
        <v>9.8646314808100062</v>
      </c>
    </row>
    <row r="73" spans="3:23" x14ac:dyDescent="0.3">
      <c r="R73">
        <v>3</v>
      </c>
      <c r="S73">
        <f t="shared" si="14"/>
        <v>11.7188</v>
      </c>
      <c r="T73">
        <f xml:space="preserve"> -0.000288*R73^6 + 0.008628*R73^5 - 0.097933*R73^4 + 0.553412*R73^3 - 1.768066*R73^2 + 1.400853*R73^1 + 14.546265</f>
        <v>11.732433</v>
      </c>
      <c r="U73">
        <f t="shared" si="15"/>
        <v>11.732586209999997</v>
      </c>
      <c r="V73">
        <f t="shared" si="16"/>
        <v>11.732586185121002</v>
      </c>
    </row>
    <row r="74" spans="3:23" x14ac:dyDescent="0.3">
      <c r="R74">
        <v>2</v>
      </c>
      <c r="S74">
        <f t="shared" si="14"/>
        <v>13.392199999999999</v>
      </c>
      <c r="T74">
        <f xml:space="preserve"> -0.000288*R74^6 + 0.008628*R74^5 - 0.097933*R74^4 + 0.553412*R74^3 - 1.768066*R74^2 + 1.400853*R74^1 + 14.546265</f>
        <v>13.393739</v>
      </c>
      <c r="U74">
        <f t="shared" si="15"/>
        <v>13.39374668</v>
      </c>
      <c r="V74">
        <f t="shared" si="16"/>
        <v>13.393746663924002</v>
      </c>
    </row>
    <row r="75" spans="3:23" x14ac:dyDescent="0.3">
      <c r="R75">
        <v>1</v>
      </c>
      <c r="S75">
        <f t="shared" si="14"/>
        <v>14.6426</v>
      </c>
      <c r="T75">
        <f xml:space="preserve"> -0.000288*R75^6 + 0.008628*R75^5 - 0.097933*R75^4 + 0.553412*R75^3 - 1.768066*R75^2 + 1.400853*R75^1 + 14.546265</f>
        <v>14.642871</v>
      </c>
      <c r="U75">
        <f t="shared" si="15"/>
        <v>14.64287165</v>
      </c>
      <c r="V75">
        <f t="shared" si="16"/>
        <v>14.642871653479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2172-52B9-4DC8-B807-5574F7459974}">
  <sheetPr>
    <tabColor rgb="FF00B050"/>
  </sheetPr>
  <dimension ref="A1:O56"/>
  <sheetViews>
    <sheetView topLeftCell="A16" zoomScale="60" workbookViewId="0">
      <selection activeCell="I56" sqref="I56"/>
    </sheetView>
  </sheetViews>
  <sheetFormatPr defaultRowHeight="14.4" x14ac:dyDescent="0.3"/>
  <cols>
    <col min="2" max="8" width="9" bestFit="1" customWidth="1"/>
    <col min="9" max="9" width="10.5546875" bestFit="1" customWidth="1"/>
    <col min="10" max="12" width="9" bestFit="1" customWidth="1"/>
    <col min="14" max="14" width="27.77734375" bestFit="1" customWidth="1"/>
    <col min="15" max="15" width="10.6640625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7">
        <v>2</v>
      </c>
      <c r="C2" s="11">
        <v>1</v>
      </c>
      <c r="D2" s="11">
        <v>1</v>
      </c>
      <c r="E2" s="11">
        <v>1</v>
      </c>
      <c r="F2" s="11">
        <v>1</v>
      </c>
      <c r="G2" s="11">
        <v>10000</v>
      </c>
    </row>
    <row r="3" spans="1:7" ht="15" thickBot="1" x14ac:dyDescent="0.35">
      <c r="A3" s="10" t="s">
        <v>79</v>
      </c>
      <c r="B3" s="17">
        <v>1</v>
      </c>
      <c r="C3" s="11">
        <v>1</v>
      </c>
      <c r="D3" s="11">
        <v>1</v>
      </c>
      <c r="E3" s="11">
        <v>1</v>
      </c>
      <c r="F3" s="11">
        <v>1</v>
      </c>
      <c r="G3" s="11">
        <v>10218</v>
      </c>
    </row>
    <row r="4" spans="1:7" ht="15" thickBot="1" x14ac:dyDescent="0.35">
      <c r="A4" s="10" t="s">
        <v>80</v>
      </c>
      <c r="B4" s="17">
        <v>3</v>
      </c>
      <c r="C4" s="11">
        <v>1</v>
      </c>
      <c r="D4" s="11">
        <v>1</v>
      </c>
      <c r="E4" s="11">
        <v>1</v>
      </c>
      <c r="F4" s="11">
        <v>1</v>
      </c>
      <c r="G4" s="49">
        <v>9981</v>
      </c>
    </row>
    <row r="5" spans="1:7" ht="15" thickBot="1" x14ac:dyDescent="0.35">
      <c r="A5" s="10" t="s">
        <v>81</v>
      </c>
      <c r="B5" s="17">
        <v>2</v>
      </c>
      <c r="C5" s="49">
        <v>3</v>
      </c>
      <c r="D5" s="11">
        <v>1</v>
      </c>
      <c r="E5" s="11">
        <v>1</v>
      </c>
      <c r="F5" s="11">
        <v>1</v>
      </c>
      <c r="G5" s="11">
        <v>7289</v>
      </c>
    </row>
    <row r="6" spans="1:7" ht="15" thickBot="1" x14ac:dyDescent="0.35">
      <c r="A6" s="10" t="s">
        <v>82</v>
      </c>
      <c r="B6" s="17">
        <v>2</v>
      </c>
      <c r="C6" s="49">
        <v>2</v>
      </c>
      <c r="D6" s="11">
        <v>1</v>
      </c>
      <c r="E6" s="11">
        <v>1</v>
      </c>
      <c r="F6" s="11">
        <v>1</v>
      </c>
      <c r="G6" s="11">
        <v>7320</v>
      </c>
    </row>
    <row r="7" spans="1:7" ht="15" thickBot="1" x14ac:dyDescent="0.35">
      <c r="A7" s="10" t="s">
        <v>83</v>
      </c>
      <c r="B7" s="17">
        <v>2</v>
      </c>
      <c r="C7" s="11">
        <v>4</v>
      </c>
      <c r="D7" s="11">
        <v>1</v>
      </c>
      <c r="E7" s="11">
        <v>1</v>
      </c>
      <c r="F7" s="11">
        <v>1</v>
      </c>
      <c r="G7" s="11">
        <v>5264</v>
      </c>
    </row>
    <row r="8" spans="1:7" ht="15" thickBot="1" x14ac:dyDescent="0.35">
      <c r="A8" s="10" t="s">
        <v>84</v>
      </c>
      <c r="B8" s="17">
        <v>2</v>
      </c>
      <c r="C8" s="11">
        <v>1</v>
      </c>
      <c r="D8" s="11">
        <v>2</v>
      </c>
      <c r="E8" s="11">
        <v>1</v>
      </c>
      <c r="F8" s="11">
        <v>1</v>
      </c>
      <c r="G8" s="11">
        <v>8566</v>
      </c>
    </row>
    <row r="9" spans="1:7" ht="15" thickBot="1" x14ac:dyDescent="0.35">
      <c r="A9" s="10" t="s">
        <v>85</v>
      </c>
      <c r="B9" s="17">
        <v>2</v>
      </c>
      <c r="C9" s="11">
        <v>1</v>
      </c>
      <c r="D9" s="11">
        <v>3</v>
      </c>
      <c r="E9" s="11">
        <v>1</v>
      </c>
      <c r="F9" s="11">
        <v>1</v>
      </c>
      <c r="G9" s="11">
        <v>8317</v>
      </c>
    </row>
    <row r="10" spans="1:7" ht="15" thickBot="1" x14ac:dyDescent="0.35">
      <c r="A10" s="10" t="s">
        <v>86</v>
      </c>
      <c r="B10" s="17">
        <v>2</v>
      </c>
      <c r="C10" s="11">
        <v>1</v>
      </c>
      <c r="D10" s="11">
        <v>1</v>
      </c>
      <c r="E10" s="11">
        <v>2</v>
      </c>
      <c r="F10" s="11">
        <v>1</v>
      </c>
      <c r="G10" s="11">
        <v>9314</v>
      </c>
    </row>
    <row r="11" spans="1:7" ht="15" thickBot="1" x14ac:dyDescent="0.35">
      <c r="A11" s="10" t="s">
        <v>87</v>
      </c>
      <c r="B11" s="17">
        <v>2</v>
      </c>
      <c r="C11" s="11">
        <v>1</v>
      </c>
      <c r="D11" s="11">
        <v>1</v>
      </c>
      <c r="E11" s="11">
        <v>3</v>
      </c>
      <c r="F11" s="11">
        <v>1</v>
      </c>
      <c r="G11" s="11">
        <v>7757</v>
      </c>
    </row>
    <row r="12" spans="1:7" ht="15" thickBot="1" x14ac:dyDescent="0.35">
      <c r="A12" s="10" t="s">
        <v>88</v>
      </c>
      <c r="B12" s="17">
        <v>2</v>
      </c>
      <c r="C12" s="11">
        <v>1</v>
      </c>
      <c r="D12" s="11">
        <v>1</v>
      </c>
      <c r="E12" s="11">
        <v>4</v>
      </c>
      <c r="F12" s="11">
        <v>1</v>
      </c>
      <c r="G12" s="11">
        <v>6915</v>
      </c>
    </row>
    <row r="13" spans="1:7" ht="15" thickBot="1" x14ac:dyDescent="0.35">
      <c r="A13" s="10" t="s">
        <v>89</v>
      </c>
      <c r="B13" s="17">
        <v>2</v>
      </c>
      <c r="C13" s="11">
        <v>1</v>
      </c>
      <c r="D13" s="11">
        <v>1</v>
      </c>
      <c r="E13" s="11">
        <v>5</v>
      </c>
      <c r="F13" s="11">
        <v>1</v>
      </c>
      <c r="G13" s="11">
        <v>5514</v>
      </c>
    </row>
    <row r="14" spans="1:7" ht="15" thickBot="1" x14ac:dyDescent="0.35">
      <c r="A14" s="10" t="s">
        <v>90</v>
      </c>
      <c r="B14" s="17">
        <v>2</v>
      </c>
      <c r="C14" s="11">
        <v>1</v>
      </c>
      <c r="D14" s="11">
        <v>1</v>
      </c>
      <c r="E14" s="11">
        <v>6</v>
      </c>
      <c r="F14" s="11">
        <v>1</v>
      </c>
      <c r="G14" s="11">
        <v>3520</v>
      </c>
    </row>
    <row r="15" spans="1:7" ht="15" thickBot="1" x14ac:dyDescent="0.35">
      <c r="A15" s="10" t="s">
        <v>91</v>
      </c>
      <c r="B15" s="17">
        <v>2</v>
      </c>
      <c r="C15" s="11">
        <v>1</v>
      </c>
      <c r="D15" s="11">
        <v>1</v>
      </c>
      <c r="E15" s="11">
        <v>7</v>
      </c>
      <c r="F15" s="11">
        <v>1</v>
      </c>
      <c r="G15" s="11">
        <v>2523</v>
      </c>
    </row>
    <row r="16" spans="1:7" ht="15" thickBot="1" x14ac:dyDescent="0.35">
      <c r="A16" s="10" t="s">
        <v>92</v>
      </c>
      <c r="B16" s="17">
        <v>2</v>
      </c>
      <c r="C16" s="11">
        <v>1</v>
      </c>
      <c r="D16" s="11">
        <v>1</v>
      </c>
      <c r="E16" s="11">
        <v>8</v>
      </c>
      <c r="F16" s="11">
        <v>1</v>
      </c>
      <c r="G16" s="11">
        <v>1557</v>
      </c>
    </row>
    <row r="17" spans="1:12" ht="15" thickBot="1" x14ac:dyDescent="0.35">
      <c r="A17" s="10" t="s">
        <v>93</v>
      </c>
      <c r="B17" s="17">
        <v>2</v>
      </c>
      <c r="C17" s="11">
        <v>1</v>
      </c>
      <c r="D17" s="11">
        <v>1</v>
      </c>
      <c r="E17" s="11">
        <v>9</v>
      </c>
      <c r="F17" s="11">
        <v>1</v>
      </c>
      <c r="G17" s="11">
        <v>903</v>
      </c>
    </row>
    <row r="18" spans="1:12" ht="15" thickBot="1" x14ac:dyDescent="0.35">
      <c r="A18" s="10" t="s">
        <v>94</v>
      </c>
      <c r="B18" s="17">
        <v>2</v>
      </c>
      <c r="C18" s="11">
        <v>1</v>
      </c>
      <c r="D18" s="11">
        <v>1</v>
      </c>
      <c r="E18" s="16">
        <v>10</v>
      </c>
      <c r="F18" s="11">
        <v>1</v>
      </c>
      <c r="G18" s="11">
        <v>685</v>
      </c>
    </row>
    <row r="19" spans="1:12" ht="15" thickBot="1" x14ac:dyDescent="0.35">
      <c r="A19" s="10" t="s">
        <v>95</v>
      </c>
      <c r="B19" s="17">
        <v>2</v>
      </c>
      <c r="C19" s="11">
        <v>1</v>
      </c>
      <c r="D19" s="11">
        <v>1</v>
      </c>
      <c r="E19" s="11">
        <v>1</v>
      </c>
      <c r="F19" s="11">
        <v>2</v>
      </c>
      <c r="G19" s="11">
        <v>8722</v>
      </c>
    </row>
    <row r="20" spans="1:12" ht="15" thickBot="1" x14ac:dyDescent="0.35">
      <c r="A20" s="10" t="s">
        <v>96</v>
      </c>
      <c r="B20" s="17">
        <v>2</v>
      </c>
      <c r="C20" s="11">
        <v>1</v>
      </c>
      <c r="D20" s="11">
        <v>1</v>
      </c>
      <c r="E20" s="11">
        <v>1</v>
      </c>
      <c r="F20" s="11">
        <v>3</v>
      </c>
      <c r="G20" s="11">
        <v>8660</v>
      </c>
    </row>
    <row r="22" spans="1:12" x14ac:dyDescent="0.3">
      <c r="D22" s="48"/>
      <c r="F22" s="48"/>
    </row>
    <row r="23" spans="1:12" x14ac:dyDescent="0.3">
      <c r="A23">
        <v>1</v>
      </c>
      <c r="B23" s="23">
        <v>5.7378113368789734</v>
      </c>
      <c r="C23" s="23">
        <v>6.4129674916047987</v>
      </c>
      <c r="D23" s="23">
        <v>4.4610327615577274</v>
      </c>
      <c r="E23" s="23">
        <v>14.598521858990745</v>
      </c>
      <c r="F23" s="23">
        <v>4.2639875362299868</v>
      </c>
      <c r="G23" s="4" t="s">
        <v>207</v>
      </c>
      <c r="H23" s="24">
        <f>B23-B24</f>
        <v>0.12241242904111616</v>
      </c>
      <c r="I23" s="24">
        <f t="shared" ref="I23:L31" si="0">C23-C24</f>
        <v>1.718678399499816</v>
      </c>
      <c r="J23" s="24">
        <f t="shared" si="0"/>
        <v>0.63971417450455403</v>
      </c>
      <c r="K23" s="24">
        <f t="shared" si="0"/>
        <v>1.0014536707024853</v>
      </c>
      <c r="L23" s="24">
        <f t="shared" si="0"/>
        <v>0.54493924584497488</v>
      </c>
    </row>
    <row r="24" spans="1:12" x14ac:dyDescent="0.3">
      <c r="A24">
        <v>2</v>
      </c>
      <c r="B24" s="23">
        <v>5.6153989078378572</v>
      </c>
      <c r="C24" s="23">
        <v>4.6942890921049827</v>
      </c>
      <c r="D24" s="23">
        <v>3.8213185870531734</v>
      </c>
      <c r="E24" s="23">
        <v>13.59706818828826</v>
      </c>
      <c r="F24" s="23">
        <v>3.7190482903850119</v>
      </c>
      <c r="G24" s="4" t="s">
        <v>209</v>
      </c>
      <c r="H24" s="24">
        <f t="shared" ref="H24:H31" si="1">B24-B25</f>
        <v>1.0677687273820347E-2</v>
      </c>
      <c r="I24" s="24">
        <f t="shared" si="0"/>
        <v>1.9880225928412543E-2</v>
      </c>
      <c r="J24" s="24">
        <f t="shared" si="0"/>
        <v>0.11107963140493959</v>
      </c>
      <c r="K24" s="24">
        <f t="shared" si="0"/>
        <v>2.2729916985491503</v>
      </c>
      <c r="L24" s="24">
        <f t="shared" si="0"/>
        <v>2.643672713832812E-2</v>
      </c>
    </row>
    <row r="25" spans="1:12" x14ac:dyDescent="0.3">
      <c r="A25">
        <v>3</v>
      </c>
      <c r="B25" s="23">
        <v>5.6047212205640369</v>
      </c>
      <c r="C25" s="23">
        <v>4.6744088661765701</v>
      </c>
      <c r="D25" s="23">
        <v>3.7102389556482338</v>
      </c>
      <c r="E25" s="23">
        <v>11.32407648973911</v>
      </c>
      <c r="F25" s="23">
        <v>3.6926115632466838</v>
      </c>
      <c r="G25" s="4" t="s">
        <v>209</v>
      </c>
      <c r="H25" s="24">
        <f t="shared" si="1"/>
        <v>-1.6045786921381477E-9</v>
      </c>
      <c r="I25" s="24">
        <f t="shared" si="0"/>
        <v>1.298624159077459</v>
      </c>
      <c r="J25" s="24">
        <f t="shared" si="0"/>
        <v>0</v>
      </c>
      <c r="K25" s="24">
        <f t="shared" si="0"/>
        <v>1.2291957034952929</v>
      </c>
      <c r="L25" s="24">
        <f t="shared" si="0"/>
        <v>-3.5527136788005009E-15</v>
      </c>
    </row>
    <row r="26" spans="1:12" x14ac:dyDescent="0.3">
      <c r="A26">
        <v>4</v>
      </c>
      <c r="B26" s="23">
        <v>5.6047212221686156</v>
      </c>
      <c r="C26" s="23">
        <v>3.3757847070991112</v>
      </c>
      <c r="D26" s="23">
        <v>3.7102389556482347</v>
      </c>
      <c r="E26" s="23">
        <v>10.094880786243817</v>
      </c>
      <c r="F26" s="23">
        <v>3.6926115632466874</v>
      </c>
      <c r="G26" s="4" t="s">
        <v>209</v>
      </c>
      <c r="H26" s="24">
        <f t="shared" si="1"/>
        <v>-1.3484324767887301E-10</v>
      </c>
      <c r="I26" s="24">
        <f t="shared" si="0"/>
        <v>0</v>
      </c>
      <c r="J26" s="24">
        <f t="shared" si="0"/>
        <v>0</v>
      </c>
      <c r="K26" s="24">
        <f t="shared" si="0"/>
        <v>2.0452530091350134</v>
      </c>
      <c r="L26" s="24">
        <f t="shared" si="0"/>
        <v>0</v>
      </c>
    </row>
    <row r="27" spans="1:12" x14ac:dyDescent="0.3">
      <c r="A27">
        <v>5</v>
      </c>
      <c r="B27" s="23">
        <v>5.6047212223034588</v>
      </c>
      <c r="C27" s="23">
        <v>3.3757847070991125</v>
      </c>
      <c r="D27" s="23">
        <v>3.7102389556482316</v>
      </c>
      <c r="E27" s="23">
        <v>8.0496277771088032</v>
      </c>
      <c r="F27" s="23">
        <v>3.6926115632466883</v>
      </c>
      <c r="G27" s="4" t="s">
        <v>209</v>
      </c>
      <c r="H27" s="24">
        <f t="shared" si="1"/>
        <v>0.60472122230345882</v>
      </c>
      <c r="I27" s="24">
        <f t="shared" si="0"/>
        <v>0</v>
      </c>
      <c r="J27" s="24">
        <f t="shared" si="0"/>
        <v>0</v>
      </c>
      <c r="K27" s="24">
        <f t="shared" si="0"/>
        <v>2.910945697293875</v>
      </c>
      <c r="L27" s="24">
        <f t="shared" si="0"/>
        <v>0</v>
      </c>
    </row>
    <row r="28" spans="1:12" x14ac:dyDescent="0.3">
      <c r="A28">
        <v>6</v>
      </c>
      <c r="B28" s="23">
        <v>5</v>
      </c>
      <c r="C28" s="23">
        <v>3.3757847070991129</v>
      </c>
      <c r="D28" s="23">
        <v>3.7102389556482325</v>
      </c>
      <c r="E28" s="23">
        <v>5.1386820798149282</v>
      </c>
      <c r="F28" s="23">
        <v>3.6926115632466887</v>
      </c>
      <c r="G28" s="4" t="s">
        <v>209</v>
      </c>
      <c r="H28" s="24">
        <f t="shared" si="1"/>
        <v>1</v>
      </c>
      <c r="I28" s="24">
        <f t="shared" si="0"/>
        <v>-2.3997066556091795E-9</v>
      </c>
      <c r="J28" s="24">
        <f t="shared" si="0"/>
        <v>-1.5505507988677891E-10</v>
      </c>
      <c r="K28" s="24">
        <f t="shared" si="0"/>
        <v>1.4554730636627458</v>
      </c>
      <c r="L28" s="24">
        <f t="shared" si="0"/>
        <v>1.9754420321760335E-11</v>
      </c>
    </row>
    <row r="29" spans="1:12" x14ac:dyDescent="0.3">
      <c r="A29">
        <v>7</v>
      </c>
      <c r="B29" s="23">
        <v>4</v>
      </c>
      <c r="C29" s="23">
        <v>3.3757847094988196</v>
      </c>
      <c r="D29" s="23">
        <v>3.7102389558032876</v>
      </c>
      <c r="E29" s="23">
        <v>3.6832090161521824</v>
      </c>
      <c r="F29" s="23">
        <v>3.6926115632269343</v>
      </c>
      <c r="G29" s="4" t="s">
        <v>209</v>
      </c>
      <c r="H29" s="24">
        <f t="shared" si="1"/>
        <v>1</v>
      </c>
      <c r="I29" s="24">
        <f t="shared" si="0"/>
        <v>0.37578470949881959</v>
      </c>
      <c r="J29" s="24">
        <f t="shared" si="0"/>
        <v>0.71023895580328755</v>
      </c>
      <c r="K29" s="24">
        <f t="shared" si="0"/>
        <v>1.410217844640766</v>
      </c>
      <c r="L29" s="24">
        <f t="shared" si="0"/>
        <v>0.69261156322693429</v>
      </c>
    </row>
    <row r="30" spans="1:12" x14ac:dyDescent="0.3">
      <c r="A30">
        <v>8</v>
      </c>
      <c r="B30" s="23">
        <v>3</v>
      </c>
      <c r="C30" s="23">
        <v>3</v>
      </c>
      <c r="D30" s="23">
        <v>3</v>
      </c>
      <c r="E30" s="23">
        <v>2.2729911715114164</v>
      </c>
      <c r="F30" s="23">
        <v>3</v>
      </c>
      <c r="G30" s="4" t="s">
        <v>209</v>
      </c>
      <c r="H30" s="24">
        <f t="shared" si="1"/>
        <v>1</v>
      </c>
      <c r="I30" s="24">
        <f t="shared" si="0"/>
        <v>1</v>
      </c>
      <c r="J30" s="24">
        <f t="shared" si="0"/>
        <v>1</v>
      </c>
      <c r="K30" s="24">
        <f t="shared" si="0"/>
        <v>0.95474408845494318</v>
      </c>
      <c r="L30" s="24">
        <f t="shared" si="0"/>
        <v>1</v>
      </c>
    </row>
    <row r="31" spans="1:12" x14ac:dyDescent="0.3">
      <c r="A31">
        <v>9</v>
      </c>
      <c r="B31" s="23">
        <v>2</v>
      </c>
      <c r="C31" s="23">
        <v>2</v>
      </c>
      <c r="D31" s="23">
        <v>2</v>
      </c>
      <c r="E31" s="23">
        <v>1.3182470830564732</v>
      </c>
      <c r="F31" s="23">
        <v>2</v>
      </c>
      <c r="G31" s="4" t="s">
        <v>208</v>
      </c>
      <c r="H31" s="24">
        <f t="shared" si="1"/>
        <v>1</v>
      </c>
      <c r="I31" s="24">
        <f t="shared" si="0"/>
        <v>1</v>
      </c>
      <c r="J31" s="24">
        <f t="shared" si="0"/>
        <v>1</v>
      </c>
      <c r="K31" s="24">
        <f t="shared" si="0"/>
        <v>0.3182470830564732</v>
      </c>
      <c r="L31" s="24">
        <f t="shared" si="0"/>
        <v>1</v>
      </c>
    </row>
    <row r="32" spans="1:12" x14ac:dyDescent="0.3">
      <c r="A32" s="22">
        <v>10</v>
      </c>
      <c r="B32" s="23">
        <v>1</v>
      </c>
      <c r="C32" s="23">
        <v>1</v>
      </c>
      <c r="D32" s="23">
        <v>1</v>
      </c>
      <c r="E32" s="23">
        <v>1</v>
      </c>
      <c r="F32" s="23">
        <v>1</v>
      </c>
      <c r="G32" s="4"/>
      <c r="H32" s="4"/>
      <c r="I32" s="4"/>
      <c r="J32" s="4"/>
      <c r="K32" s="4"/>
      <c r="L32" s="4"/>
    </row>
    <row r="33" spans="1:15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5" x14ac:dyDescent="0.3">
      <c r="B34" s="4"/>
      <c r="C34" s="4"/>
      <c r="D34" s="4"/>
      <c r="E34" s="4"/>
      <c r="F34" s="4"/>
      <c r="G34" s="4"/>
      <c r="H34">
        <f>CORREL(G36:G54,H36:H54)</f>
        <v>0.9999999999992838</v>
      </c>
      <c r="I34" s="4"/>
      <c r="J34" s="4"/>
      <c r="K34" s="4"/>
      <c r="L34" s="4"/>
    </row>
    <row r="35" spans="1:15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5" x14ac:dyDescent="0.3">
      <c r="A36" t="str">
        <f>A2</f>
        <v>O1</v>
      </c>
      <c r="B36" s="4">
        <f>VLOOKUP(B2,$A$23:$F$32,B$33,0)</f>
        <v>5.6153989078378572</v>
      </c>
      <c r="C36" s="4">
        <f t="shared" ref="C36:F36" si="2">VLOOKUP(C2,$A$23:$F$32,C$33,0)</f>
        <v>6.4129674916047987</v>
      </c>
      <c r="D36" s="4">
        <f t="shared" si="2"/>
        <v>4.4610327615577274</v>
      </c>
      <c r="E36" s="4">
        <f t="shared" si="2"/>
        <v>14.598521858990745</v>
      </c>
      <c r="F36" s="4">
        <f t="shared" si="2"/>
        <v>4.2639875362299868</v>
      </c>
      <c r="G36" s="25">
        <f>PRODUCT(B36:F36)</f>
        <v>9999.9971295628675</v>
      </c>
      <c r="H36" s="25">
        <f>G2</f>
        <v>10000</v>
      </c>
      <c r="I36" s="4">
        <f>H36-G36</f>
        <v>2.8704371325147804E-3</v>
      </c>
      <c r="J36" s="4">
        <f>modell1!I71</f>
        <v>1316.2</v>
      </c>
      <c r="K36" s="4">
        <f>ABS(I36)</f>
        <v>2.8704371325147804E-3</v>
      </c>
      <c r="L36" s="4">
        <f t="shared" ref="L36:L54" si="3">ABS(J36)</f>
        <v>1316.2</v>
      </c>
      <c r="O36" s="4"/>
    </row>
    <row r="37" spans="1:15" x14ac:dyDescent="0.3">
      <c r="A37" t="str">
        <f t="shared" ref="A37:A54" si="4">A3</f>
        <v>O2</v>
      </c>
      <c r="B37" s="4">
        <f t="shared" ref="B37:F52" si="5">VLOOKUP(B3,$A$23:$F$32,B$33,0)</f>
        <v>5.7378113368789734</v>
      </c>
      <c r="C37" s="4">
        <f t="shared" si="5"/>
        <v>6.4129674916047987</v>
      </c>
      <c r="D37" s="4">
        <f t="shared" si="5"/>
        <v>4.4610327615577274</v>
      </c>
      <c r="E37" s="4">
        <f t="shared" si="5"/>
        <v>14.598521858990745</v>
      </c>
      <c r="F37" s="4">
        <f t="shared" si="5"/>
        <v>4.2639875362299868</v>
      </c>
      <c r="G37" s="25">
        <f t="shared" ref="G37:G54" si="6">PRODUCT(B37:F37)</f>
        <v>10217.991248791934</v>
      </c>
      <c r="H37" s="4">
        <f t="shared" ref="H37:H54" si="7">G3</f>
        <v>10218</v>
      </c>
      <c r="I37" s="4">
        <f t="shared" ref="I37:I54" si="8">H37-G37</f>
        <v>8.7512080663145753E-3</v>
      </c>
      <c r="J37" s="4">
        <f>modell1!I72</f>
        <v>1534.2</v>
      </c>
      <c r="K37" s="4">
        <f t="shared" ref="K37:K54" si="9">ABS(I37)</f>
        <v>8.7512080663145753E-3</v>
      </c>
      <c r="L37" s="4">
        <f t="shared" si="3"/>
        <v>1534.2</v>
      </c>
    </row>
    <row r="38" spans="1:15" x14ac:dyDescent="0.3">
      <c r="A38" t="str">
        <f t="shared" si="4"/>
        <v>O3</v>
      </c>
      <c r="B38" s="4">
        <f t="shared" si="5"/>
        <v>5.6047212205640369</v>
      </c>
      <c r="C38" s="4">
        <f t="shared" si="5"/>
        <v>6.4129674916047987</v>
      </c>
      <c r="D38" s="4">
        <f t="shared" si="5"/>
        <v>4.4610327615577274</v>
      </c>
      <c r="E38" s="4">
        <f t="shared" si="5"/>
        <v>14.598521858990745</v>
      </c>
      <c r="F38" s="4">
        <f t="shared" si="5"/>
        <v>4.2639875362299868</v>
      </c>
      <c r="G38" s="25">
        <f t="shared" si="6"/>
        <v>9980.9821238898894</v>
      </c>
      <c r="H38" s="4">
        <f t="shared" si="7"/>
        <v>9981</v>
      </c>
      <c r="I38" s="4">
        <f t="shared" si="8"/>
        <v>1.7876110110591981E-2</v>
      </c>
      <c r="J38" s="4">
        <f>modell1!I73</f>
        <v>1316.2</v>
      </c>
      <c r="K38" s="4">
        <f t="shared" si="9"/>
        <v>1.7876110110591981E-2</v>
      </c>
      <c r="L38" s="4">
        <f t="shared" si="3"/>
        <v>1316.2</v>
      </c>
    </row>
    <row r="39" spans="1:15" x14ac:dyDescent="0.3">
      <c r="A39" t="str">
        <f t="shared" si="4"/>
        <v>O4</v>
      </c>
      <c r="B39" s="4">
        <f t="shared" si="5"/>
        <v>5.6153989078378572</v>
      </c>
      <c r="C39" s="4">
        <f t="shared" si="5"/>
        <v>4.6744088661765701</v>
      </c>
      <c r="D39" s="4">
        <f t="shared" si="5"/>
        <v>4.4610327615577274</v>
      </c>
      <c r="E39" s="4">
        <f t="shared" si="5"/>
        <v>14.598521858990745</v>
      </c>
      <c r="F39" s="4">
        <f t="shared" si="5"/>
        <v>4.2639875362299868</v>
      </c>
      <c r="G39" s="25">
        <f t="shared" si="6"/>
        <v>7288.9930138210557</v>
      </c>
      <c r="H39" s="4">
        <f t="shared" si="7"/>
        <v>7289</v>
      </c>
      <c r="I39" s="4">
        <f t="shared" si="8"/>
        <v>6.9861789443166344E-3</v>
      </c>
      <c r="J39" s="4">
        <f>modell1!I74</f>
        <v>-558.5</v>
      </c>
      <c r="K39" s="4">
        <f t="shared" si="9"/>
        <v>6.9861789443166344E-3</v>
      </c>
      <c r="L39" s="4">
        <f t="shared" si="3"/>
        <v>558.5</v>
      </c>
    </row>
    <row r="40" spans="1:15" x14ac:dyDescent="0.3">
      <c r="A40" t="str">
        <f t="shared" si="4"/>
        <v>O5</v>
      </c>
      <c r="B40" s="4">
        <f t="shared" si="5"/>
        <v>5.6153989078378572</v>
      </c>
      <c r="C40" s="4">
        <f t="shared" si="5"/>
        <v>4.6942890921049827</v>
      </c>
      <c r="D40" s="4">
        <f t="shared" si="5"/>
        <v>4.4610327615577274</v>
      </c>
      <c r="E40" s="4">
        <f t="shared" si="5"/>
        <v>14.598521858990745</v>
      </c>
      <c r="F40" s="4">
        <f t="shared" si="5"/>
        <v>4.2639875362299868</v>
      </c>
      <c r="G40" s="25">
        <f t="shared" si="6"/>
        <v>7319.993046564</v>
      </c>
      <c r="H40" s="4">
        <f t="shared" si="7"/>
        <v>7320</v>
      </c>
      <c r="I40" s="4">
        <f t="shared" si="8"/>
        <v>6.9534360000034212E-3</v>
      </c>
      <c r="J40" s="4">
        <f>modell1!I75</f>
        <v>-527.5</v>
      </c>
      <c r="K40" s="4">
        <f t="shared" si="9"/>
        <v>6.9534360000034212E-3</v>
      </c>
      <c r="L40" s="4">
        <f t="shared" si="3"/>
        <v>527.5</v>
      </c>
    </row>
    <row r="41" spans="1:15" x14ac:dyDescent="0.3">
      <c r="A41" t="str">
        <f t="shared" si="4"/>
        <v>O6</v>
      </c>
      <c r="B41" s="4">
        <f t="shared" si="5"/>
        <v>5.6153989078378572</v>
      </c>
      <c r="C41" s="4">
        <f t="shared" si="5"/>
        <v>3.3757847070991112</v>
      </c>
      <c r="D41" s="4">
        <f t="shared" si="5"/>
        <v>4.4610327615577274</v>
      </c>
      <c r="E41" s="4">
        <f t="shared" si="5"/>
        <v>14.598521858990745</v>
      </c>
      <c r="F41" s="4">
        <f t="shared" si="5"/>
        <v>4.2639875362299868</v>
      </c>
      <c r="G41" s="25">
        <f t="shared" si="6"/>
        <v>5263.9963363615434</v>
      </c>
      <c r="H41" s="4">
        <f t="shared" si="7"/>
        <v>5264</v>
      </c>
      <c r="I41" s="4">
        <f t="shared" si="8"/>
        <v>3.6636384566008928E-3</v>
      </c>
      <c r="J41" s="4">
        <f>modell1!I76</f>
        <v>-2215.5</v>
      </c>
      <c r="K41" s="4">
        <f t="shared" si="9"/>
        <v>3.6636384566008928E-3</v>
      </c>
      <c r="L41" s="4">
        <f t="shared" si="3"/>
        <v>2215.5</v>
      </c>
    </row>
    <row r="42" spans="1:15" x14ac:dyDescent="0.3">
      <c r="A42" t="str">
        <f t="shared" si="4"/>
        <v>O7</v>
      </c>
      <c r="B42" s="4">
        <f t="shared" si="5"/>
        <v>5.6153989078378572</v>
      </c>
      <c r="C42" s="4">
        <f t="shared" si="5"/>
        <v>6.4129674916047987</v>
      </c>
      <c r="D42" s="4">
        <f t="shared" si="5"/>
        <v>3.8213185870531734</v>
      </c>
      <c r="E42" s="4">
        <f t="shared" si="5"/>
        <v>14.598521858990745</v>
      </c>
      <c r="F42" s="4">
        <f t="shared" si="5"/>
        <v>4.2639875362299868</v>
      </c>
      <c r="G42" s="25">
        <f t="shared" si="6"/>
        <v>8565.9928864394806</v>
      </c>
      <c r="H42" s="4">
        <f t="shared" si="7"/>
        <v>8566</v>
      </c>
      <c r="I42" s="4">
        <f t="shared" si="8"/>
        <v>7.1135605194285745E-3</v>
      </c>
      <c r="J42" s="4">
        <f>modell1!I77</f>
        <v>-117.8</v>
      </c>
      <c r="K42" s="4">
        <f t="shared" si="9"/>
        <v>7.1135605194285745E-3</v>
      </c>
      <c r="L42" s="4">
        <f t="shared" si="3"/>
        <v>117.8</v>
      </c>
    </row>
    <row r="43" spans="1:15" x14ac:dyDescent="0.3">
      <c r="A43" t="str">
        <f t="shared" si="4"/>
        <v>O8</v>
      </c>
      <c r="B43" s="4">
        <f t="shared" si="5"/>
        <v>5.6153989078378572</v>
      </c>
      <c r="C43" s="4">
        <f t="shared" si="5"/>
        <v>6.4129674916047987</v>
      </c>
      <c r="D43" s="4">
        <f t="shared" si="5"/>
        <v>3.7102389556482338</v>
      </c>
      <c r="E43" s="4">
        <f t="shared" si="5"/>
        <v>14.598521858990745</v>
      </c>
      <c r="F43" s="4">
        <f t="shared" si="5"/>
        <v>4.2639875362299868</v>
      </c>
      <c r="G43" s="25">
        <f t="shared" si="6"/>
        <v>8316.9931470126794</v>
      </c>
      <c r="H43" s="4">
        <f t="shared" si="7"/>
        <v>8317</v>
      </c>
      <c r="I43" s="4">
        <f t="shared" si="8"/>
        <v>6.8529873205989134E-3</v>
      </c>
      <c r="J43" s="4">
        <f>modell1!I78</f>
        <v>-366.8</v>
      </c>
      <c r="K43" s="4">
        <f t="shared" si="9"/>
        <v>6.8529873205989134E-3</v>
      </c>
      <c r="L43" s="4">
        <f t="shared" si="3"/>
        <v>366.8</v>
      </c>
    </row>
    <row r="44" spans="1:15" x14ac:dyDescent="0.3">
      <c r="A44" t="str">
        <f t="shared" si="4"/>
        <v>O9</v>
      </c>
      <c r="B44" s="4">
        <f t="shared" si="5"/>
        <v>5.6153989078378572</v>
      </c>
      <c r="C44" s="4">
        <f t="shared" si="5"/>
        <v>6.4129674916047987</v>
      </c>
      <c r="D44" s="4">
        <f t="shared" si="5"/>
        <v>4.4610327615577274</v>
      </c>
      <c r="E44" s="4">
        <f t="shared" si="5"/>
        <v>13.59706818828826</v>
      </c>
      <c r="F44" s="4">
        <f t="shared" si="5"/>
        <v>4.2639875362299868</v>
      </c>
      <c r="G44" s="25">
        <f t="shared" si="6"/>
        <v>9314.0007027227457</v>
      </c>
      <c r="H44" s="4">
        <f t="shared" si="7"/>
        <v>9314</v>
      </c>
      <c r="I44" s="4">
        <f t="shared" si="8"/>
        <v>-7.0272274570015725E-4</v>
      </c>
      <c r="J44" s="4">
        <f>modell1!I79</f>
        <v>1115.8</v>
      </c>
      <c r="K44" s="4">
        <f t="shared" si="9"/>
        <v>7.0272274570015725E-4</v>
      </c>
      <c r="L44" s="4">
        <f t="shared" si="3"/>
        <v>1115.8</v>
      </c>
    </row>
    <row r="45" spans="1:15" x14ac:dyDescent="0.3">
      <c r="A45" t="str">
        <f t="shared" si="4"/>
        <v>O10</v>
      </c>
      <c r="B45" s="4">
        <f t="shared" si="5"/>
        <v>5.6153989078378572</v>
      </c>
      <c r="C45" s="4">
        <f t="shared" si="5"/>
        <v>6.4129674916047987</v>
      </c>
      <c r="D45" s="4">
        <f t="shared" si="5"/>
        <v>4.4610327615577274</v>
      </c>
      <c r="E45" s="4">
        <f t="shared" si="5"/>
        <v>11.32407648973911</v>
      </c>
      <c r="F45" s="4">
        <f t="shared" si="5"/>
        <v>4.2639875362299868</v>
      </c>
      <c r="G45" s="25">
        <f t="shared" si="6"/>
        <v>7756.9998857521487</v>
      </c>
      <c r="H45" s="4">
        <f t="shared" si="7"/>
        <v>7757</v>
      </c>
      <c r="I45" s="4">
        <f t="shared" si="8"/>
        <v>1.1424785134295234E-4</v>
      </c>
      <c r="J45" s="4">
        <f>modell1!I80</f>
        <v>395.1</v>
      </c>
      <c r="K45" s="4">
        <f t="shared" si="9"/>
        <v>1.1424785134295234E-4</v>
      </c>
      <c r="L45" s="4">
        <f t="shared" si="3"/>
        <v>395.1</v>
      </c>
    </row>
    <row r="46" spans="1:15" x14ac:dyDescent="0.3">
      <c r="A46" t="str">
        <f t="shared" si="4"/>
        <v>O11</v>
      </c>
      <c r="B46" s="4">
        <f t="shared" si="5"/>
        <v>5.6153989078378572</v>
      </c>
      <c r="C46" s="4">
        <f t="shared" si="5"/>
        <v>6.4129674916047987</v>
      </c>
      <c r="D46" s="4">
        <f t="shared" si="5"/>
        <v>4.4610327615577274</v>
      </c>
      <c r="E46" s="4">
        <f t="shared" si="5"/>
        <v>10.094880786243817</v>
      </c>
      <c r="F46" s="4">
        <f t="shared" si="5"/>
        <v>4.2639875362299868</v>
      </c>
      <c r="G46" s="25">
        <f t="shared" si="6"/>
        <v>6915.0000158095809</v>
      </c>
      <c r="H46" s="4">
        <f t="shared" si="7"/>
        <v>6915</v>
      </c>
      <c r="I46" s="4">
        <f t="shared" si="8"/>
        <v>-1.5809580872883089E-5</v>
      </c>
      <c r="J46" s="4">
        <f>modell1!I81</f>
        <v>5.4</v>
      </c>
      <c r="K46" s="4">
        <f t="shared" si="9"/>
        <v>1.5809580872883089E-5</v>
      </c>
      <c r="L46" s="4">
        <f t="shared" si="3"/>
        <v>5.4</v>
      </c>
    </row>
    <row r="47" spans="1:15" x14ac:dyDescent="0.3">
      <c r="A47" t="str">
        <f t="shared" si="4"/>
        <v>O12</v>
      </c>
      <c r="B47" s="4">
        <f t="shared" si="5"/>
        <v>5.6153989078378572</v>
      </c>
      <c r="C47" s="4">
        <f t="shared" si="5"/>
        <v>6.4129674916047987</v>
      </c>
      <c r="D47" s="4">
        <f t="shared" si="5"/>
        <v>4.4610327615577274</v>
      </c>
      <c r="E47" s="4">
        <f t="shared" si="5"/>
        <v>8.0496277771088032</v>
      </c>
      <c r="F47" s="4">
        <f t="shared" si="5"/>
        <v>4.2639875362299868</v>
      </c>
      <c r="G47" s="25">
        <f t="shared" si="6"/>
        <v>5514.0003517248279</v>
      </c>
      <c r="H47" s="4">
        <f t="shared" si="7"/>
        <v>5514</v>
      </c>
      <c r="I47" s="4">
        <f t="shared" si="8"/>
        <v>-3.5172482785128523E-4</v>
      </c>
      <c r="J47" s="4">
        <f>modell1!I82</f>
        <v>-409.5</v>
      </c>
      <c r="K47" s="4">
        <f t="shared" si="9"/>
        <v>3.5172482785128523E-4</v>
      </c>
      <c r="L47" s="4">
        <f t="shared" si="3"/>
        <v>409.5</v>
      </c>
    </row>
    <row r="48" spans="1:15" x14ac:dyDescent="0.3">
      <c r="A48" t="str">
        <f t="shared" si="4"/>
        <v>O13</v>
      </c>
      <c r="B48" s="4">
        <f t="shared" si="5"/>
        <v>5.6153989078378572</v>
      </c>
      <c r="C48" s="4">
        <f t="shared" si="5"/>
        <v>6.4129674916047987</v>
      </c>
      <c r="D48" s="4">
        <f t="shared" si="5"/>
        <v>4.4610327615577274</v>
      </c>
      <c r="E48" s="4">
        <f t="shared" si="5"/>
        <v>5.1386820798149282</v>
      </c>
      <c r="F48" s="4">
        <f t="shared" si="5"/>
        <v>4.2639875362299868</v>
      </c>
      <c r="G48" s="25">
        <f t="shared" si="6"/>
        <v>3520.0006236410845</v>
      </c>
      <c r="H48" s="4">
        <f t="shared" si="7"/>
        <v>3520</v>
      </c>
      <c r="I48" s="4">
        <f t="shared" si="8"/>
        <v>-6.236410845303908E-4</v>
      </c>
      <c r="J48" s="4">
        <f>modell1!I83</f>
        <v>-261.39999999999998</v>
      </c>
      <c r="K48" s="4">
        <f t="shared" si="9"/>
        <v>6.236410845303908E-4</v>
      </c>
      <c r="L48" s="4">
        <f t="shared" si="3"/>
        <v>261.39999999999998</v>
      </c>
    </row>
    <row r="49" spans="1:15" x14ac:dyDescent="0.3">
      <c r="A49" t="str">
        <f t="shared" si="4"/>
        <v>O14</v>
      </c>
      <c r="B49" s="4">
        <f t="shared" si="5"/>
        <v>5.6153989078378572</v>
      </c>
      <c r="C49" s="4">
        <f t="shared" si="5"/>
        <v>6.4129674916047987</v>
      </c>
      <c r="D49" s="4">
        <f t="shared" si="5"/>
        <v>4.4610327615577274</v>
      </c>
      <c r="E49" s="4">
        <f t="shared" si="5"/>
        <v>3.6832090161521824</v>
      </c>
      <c r="F49" s="4">
        <f t="shared" si="5"/>
        <v>4.2639875362299868</v>
      </c>
      <c r="G49" s="25">
        <f t="shared" si="6"/>
        <v>2523.0006123132421</v>
      </c>
      <c r="H49" s="4">
        <f t="shared" si="7"/>
        <v>2523</v>
      </c>
      <c r="I49" s="4">
        <f t="shared" si="8"/>
        <v>-6.1231324207255966E-4</v>
      </c>
      <c r="J49" s="4">
        <f>modell1!I84</f>
        <v>-187.4</v>
      </c>
      <c r="K49" s="4">
        <f t="shared" si="9"/>
        <v>6.1231324207255966E-4</v>
      </c>
      <c r="L49" s="4">
        <f t="shared" si="3"/>
        <v>187.4</v>
      </c>
    </row>
    <row r="50" spans="1:15" x14ac:dyDescent="0.3">
      <c r="A50" t="str">
        <f t="shared" si="4"/>
        <v>O15</v>
      </c>
      <c r="B50" s="4">
        <f t="shared" si="5"/>
        <v>5.6153989078378572</v>
      </c>
      <c r="C50" s="4">
        <f t="shared" si="5"/>
        <v>6.4129674916047987</v>
      </c>
      <c r="D50" s="4">
        <f t="shared" si="5"/>
        <v>4.4610327615577274</v>
      </c>
      <c r="E50" s="4">
        <f t="shared" si="5"/>
        <v>2.2729911715114164</v>
      </c>
      <c r="F50" s="4">
        <f t="shared" si="5"/>
        <v>4.2639875362299868</v>
      </c>
      <c r="G50" s="25">
        <f t="shared" si="6"/>
        <v>1557.0004559494023</v>
      </c>
      <c r="H50" s="4">
        <f t="shared" si="7"/>
        <v>1557</v>
      </c>
      <c r="I50" s="4">
        <f t="shared" si="8"/>
        <v>-4.5594940229420899E-4</v>
      </c>
      <c r="J50" s="4">
        <f>modell1!I85</f>
        <v>-115.6</v>
      </c>
      <c r="K50" s="4">
        <f t="shared" si="9"/>
        <v>4.5594940229420899E-4</v>
      </c>
      <c r="L50" s="4">
        <f t="shared" si="3"/>
        <v>115.6</v>
      </c>
    </row>
    <row r="51" spans="1:15" x14ac:dyDescent="0.3">
      <c r="A51" t="str">
        <f t="shared" si="4"/>
        <v>O16</v>
      </c>
      <c r="B51" s="4">
        <f t="shared" si="5"/>
        <v>5.6153989078378572</v>
      </c>
      <c r="C51" s="4">
        <f t="shared" si="5"/>
        <v>6.4129674916047987</v>
      </c>
      <c r="D51" s="4">
        <f t="shared" si="5"/>
        <v>4.4610327615577274</v>
      </c>
      <c r="E51" s="4">
        <f t="shared" si="5"/>
        <v>1.3182470830564732</v>
      </c>
      <c r="F51" s="4">
        <f t="shared" si="5"/>
        <v>4.2639875362299868</v>
      </c>
      <c r="G51" s="25">
        <f t="shared" si="6"/>
        <v>903.00012384477884</v>
      </c>
      <c r="H51" s="4">
        <f t="shared" si="7"/>
        <v>903</v>
      </c>
      <c r="I51" s="4">
        <f t="shared" si="8"/>
        <v>-1.2384477884097578E-4</v>
      </c>
      <c r="J51" s="4">
        <f>modell1!I86</f>
        <v>-418.3</v>
      </c>
      <c r="K51" s="4">
        <f t="shared" si="9"/>
        <v>1.2384477884097578E-4</v>
      </c>
      <c r="L51" s="4">
        <f t="shared" si="3"/>
        <v>418.3</v>
      </c>
    </row>
    <row r="52" spans="1:15" x14ac:dyDescent="0.3">
      <c r="A52" t="str">
        <f t="shared" si="4"/>
        <v>O17</v>
      </c>
      <c r="B52" s="4">
        <f t="shared" si="5"/>
        <v>5.6153989078378572</v>
      </c>
      <c r="C52" s="4">
        <f t="shared" si="5"/>
        <v>6.4129674916047987</v>
      </c>
      <c r="D52" s="4">
        <f t="shared" si="5"/>
        <v>4.4610327615577274</v>
      </c>
      <c r="E52" s="4">
        <f t="shared" si="5"/>
        <v>1</v>
      </c>
      <c r="F52" s="4">
        <f t="shared" si="5"/>
        <v>4.2639875362299868</v>
      </c>
      <c r="G52" s="25">
        <f t="shared" si="6"/>
        <v>685.00066144739174</v>
      </c>
      <c r="H52" s="4">
        <f t="shared" si="7"/>
        <v>685</v>
      </c>
      <c r="I52" s="4">
        <f t="shared" si="8"/>
        <v>-6.6144739173523703E-4</v>
      </c>
      <c r="J52" s="4">
        <f>modell1!I87</f>
        <v>-519.20000000000005</v>
      </c>
      <c r="K52" s="4">
        <f t="shared" si="9"/>
        <v>6.6144739173523703E-4</v>
      </c>
      <c r="L52" s="4">
        <f t="shared" si="3"/>
        <v>519.20000000000005</v>
      </c>
    </row>
    <row r="53" spans="1:15" x14ac:dyDescent="0.3">
      <c r="A53" t="str">
        <f t="shared" si="4"/>
        <v>O18</v>
      </c>
      <c r="B53" s="4">
        <f t="shared" ref="B53:F54" si="10">VLOOKUP(B19,$A$23:$F$32,B$33,0)</f>
        <v>5.6153989078378572</v>
      </c>
      <c r="C53" s="4">
        <f t="shared" si="10"/>
        <v>6.4129674916047987</v>
      </c>
      <c r="D53" s="4">
        <f t="shared" si="10"/>
        <v>4.4610327615577274</v>
      </c>
      <c r="E53" s="4">
        <f t="shared" si="10"/>
        <v>14.598521858990745</v>
      </c>
      <c r="F53" s="4">
        <f t="shared" si="10"/>
        <v>3.7190482903850119</v>
      </c>
      <c r="G53" s="25">
        <f t="shared" si="6"/>
        <v>8721.9936532548691</v>
      </c>
      <c r="H53" s="4">
        <f t="shared" si="7"/>
        <v>8722</v>
      </c>
      <c r="I53" s="4">
        <f t="shared" si="8"/>
        <v>6.3467451309406897E-3</v>
      </c>
      <c r="J53" s="4">
        <f>modell1!I88</f>
        <v>38.200000000000003</v>
      </c>
      <c r="K53" s="4">
        <f t="shared" si="9"/>
        <v>6.3467451309406897E-3</v>
      </c>
      <c r="L53" s="4">
        <f t="shared" si="3"/>
        <v>38.200000000000003</v>
      </c>
    </row>
    <row r="54" spans="1:15" x14ac:dyDescent="0.3">
      <c r="A54" t="str">
        <f t="shared" si="4"/>
        <v>O19</v>
      </c>
      <c r="B54" s="4">
        <f t="shared" si="10"/>
        <v>5.6153989078378572</v>
      </c>
      <c r="C54" s="4">
        <f t="shared" si="10"/>
        <v>6.4129674916047987</v>
      </c>
      <c r="D54" s="4">
        <f t="shared" si="10"/>
        <v>4.4610327615577274</v>
      </c>
      <c r="E54" s="4">
        <f t="shared" si="10"/>
        <v>14.598521858990745</v>
      </c>
      <c r="F54" s="4">
        <f t="shared" si="10"/>
        <v>3.6926115632466838</v>
      </c>
      <c r="G54" s="25">
        <f t="shared" si="6"/>
        <v>8659.9936607004674</v>
      </c>
      <c r="H54" s="4">
        <f t="shared" si="7"/>
        <v>8660</v>
      </c>
      <c r="I54" s="4">
        <f t="shared" si="8"/>
        <v>6.3392995325557422E-3</v>
      </c>
      <c r="J54" s="4">
        <f>modell1!I89</f>
        <v>-23.8</v>
      </c>
      <c r="K54" s="4">
        <f t="shared" si="9"/>
        <v>6.3392995325557422E-3</v>
      </c>
      <c r="L54" s="4">
        <f t="shared" si="3"/>
        <v>23.8</v>
      </c>
    </row>
    <row r="55" spans="1:15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5" x14ac:dyDescent="0.3">
      <c r="B56" s="4"/>
      <c r="C56" s="4"/>
      <c r="D56" s="4"/>
      <c r="E56" s="4"/>
      <c r="F56" s="4"/>
      <c r="G56" s="4"/>
      <c r="H56" s="4"/>
      <c r="I56" s="4">
        <f>SUMSQ(I36:I54)</f>
        <v>6.950470785006416E-4</v>
      </c>
      <c r="J56" s="4"/>
      <c r="K56" s="4">
        <f>SUM(K36:K54)</f>
        <v>7.7415302119106855E-2</v>
      </c>
      <c r="L56" s="4">
        <f>SUM(L36:L54)</f>
        <v>11442.4</v>
      </c>
      <c r="N56" s="4"/>
      <c r="O56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A68C-F4E6-4F03-9483-9BB167E58B12}">
  <sheetPr>
    <tabColor rgb="FF00B050"/>
  </sheetPr>
  <dimension ref="A1:O56"/>
  <sheetViews>
    <sheetView zoomScale="78" workbookViewId="0">
      <selection activeCell="N39" sqref="N39"/>
    </sheetView>
  </sheetViews>
  <sheetFormatPr defaultRowHeight="14.4" x14ac:dyDescent="0.3"/>
  <cols>
    <col min="2" max="8" width="9" bestFit="1" customWidth="1"/>
    <col min="9" max="9" width="10.5546875" bestFit="1" customWidth="1"/>
    <col min="10" max="12" width="9" bestFit="1" customWidth="1"/>
    <col min="14" max="14" width="27.77734375" bestFit="1" customWidth="1"/>
    <col min="15" max="15" width="10.6640625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7">
        <v>2</v>
      </c>
      <c r="C2" s="11">
        <v>1</v>
      </c>
      <c r="D2" s="11">
        <v>1</v>
      </c>
      <c r="E2" s="11">
        <v>1</v>
      </c>
      <c r="F2" s="11">
        <v>1</v>
      </c>
      <c r="G2" s="11">
        <v>10000</v>
      </c>
    </row>
    <row r="3" spans="1:7" ht="15" thickBot="1" x14ac:dyDescent="0.35">
      <c r="A3" s="10" t="s">
        <v>79</v>
      </c>
      <c r="B3" s="17">
        <v>1</v>
      </c>
      <c r="C3" s="11">
        <v>1</v>
      </c>
      <c r="D3" s="11">
        <v>1</v>
      </c>
      <c r="E3" s="11">
        <v>1</v>
      </c>
      <c r="F3" s="11">
        <v>1</v>
      </c>
      <c r="G3" s="11">
        <v>10218</v>
      </c>
    </row>
    <row r="4" spans="1:7" ht="15" thickBot="1" x14ac:dyDescent="0.35">
      <c r="A4" s="59" t="s">
        <v>80</v>
      </c>
      <c r="B4" s="60">
        <f>'solver (9)'!B22</f>
        <v>2</v>
      </c>
      <c r="C4" s="60">
        <f>'solver (9)'!C22</f>
        <v>4</v>
      </c>
      <c r="D4" s="60">
        <f>'solver (9)'!D22</f>
        <v>3</v>
      </c>
      <c r="E4" s="60">
        <f>'solver (9)'!E22</f>
        <v>10</v>
      </c>
      <c r="F4" s="60">
        <f>'solver (9)'!F22</f>
        <v>3</v>
      </c>
      <c r="G4" s="60">
        <v>1</v>
      </c>
    </row>
    <row r="5" spans="1:7" ht="15" thickBot="1" x14ac:dyDescent="0.35">
      <c r="A5" s="10" t="s">
        <v>81</v>
      </c>
      <c r="B5" s="17">
        <v>2</v>
      </c>
      <c r="C5" s="49">
        <v>3</v>
      </c>
      <c r="D5" s="11">
        <v>1</v>
      </c>
      <c r="E5" s="11">
        <v>1</v>
      </c>
      <c r="F5" s="11">
        <v>1</v>
      </c>
      <c r="G5" s="11">
        <v>7289</v>
      </c>
    </row>
    <row r="6" spans="1:7" ht="15" thickBot="1" x14ac:dyDescent="0.35">
      <c r="A6" s="10" t="s">
        <v>82</v>
      </c>
      <c r="B6" s="17">
        <v>2</v>
      </c>
      <c r="C6" s="49">
        <v>2</v>
      </c>
      <c r="D6" s="11">
        <v>1</v>
      </c>
      <c r="E6" s="11">
        <v>1</v>
      </c>
      <c r="F6" s="11">
        <v>1</v>
      </c>
      <c r="G6" s="11">
        <v>7320</v>
      </c>
    </row>
    <row r="7" spans="1:7" ht="15" thickBot="1" x14ac:dyDescent="0.35">
      <c r="A7" s="10" t="s">
        <v>83</v>
      </c>
      <c r="B7" s="17">
        <v>2</v>
      </c>
      <c r="C7" s="11">
        <v>4</v>
      </c>
      <c r="D7" s="11">
        <v>1</v>
      </c>
      <c r="E7" s="11">
        <v>1</v>
      </c>
      <c r="F7" s="11">
        <v>1</v>
      </c>
      <c r="G7" s="11">
        <v>5264</v>
      </c>
    </row>
    <row r="8" spans="1:7" ht="15" thickBot="1" x14ac:dyDescent="0.35">
      <c r="A8" s="10" t="s">
        <v>84</v>
      </c>
      <c r="B8" s="17">
        <v>2</v>
      </c>
      <c r="C8" s="11">
        <v>1</v>
      </c>
      <c r="D8" s="11">
        <v>2</v>
      </c>
      <c r="E8" s="11">
        <v>1</v>
      </c>
      <c r="F8" s="11">
        <v>1</v>
      </c>
      <c r="G8" s="11">
        <v>8566</v>
      </c>
    </row>
    <row r="9" spans="1:7" ht="15" thickBot="1" x14ac:dyDescent="0.35">
      <c r="A9" s="10" t="s">
        <v>85</v>
      </c>
      <c r="B9" s="17">
        <v>2</v>
      </c>
      <c r="C9" s="11">
        <v>1</v>
      </c>
      <c r="D9" s="11">
        <v>3</v>
      </c>
      <c r="E9" s="11">
        <v>1</v>
      </c>
      <c r="F9" s="11">
        <v>1</v>
      </c>
      <c r="G9" s="11">
        <v>8317</v>
      </c>
    </row>
    <row r="10" spans="1:7" ht="15" thickBot="1" x14ac:dyDescent="0.35">
      <c r="A10" s="10" t="s">
        <v>86</v>
      </c>
      <c r="B10" s="17">
        <v>2</v>
      </c>
      <c r="C10" s="11">
        <v>1</v>
      </c>
      <c r="D10" s="11">
        <v>1</v>
      </c>
      <c r="E10" s="11">
        <v>2</v>
      </c>
      <c r="F10" s="11">
        <v>1</v>
      </c>
      <c r="G10" s="11">
        <v>9314</v>
      </c>
    </row>
    <row r="11" spans="1:7" ht="15" thickBot="1" x14ac:dyDescent="0.35">
      <c r="A11" s="10" t="s">
        <v>87</v>
      </c>
      <c r="B11" s="17">
        <v>2</v>
      </c>
      <c r="C11" s="11">
        <v>1</v>
      </c>
      <c r="D11" s="11">
        <v>1</v>
      </c>
      <c r="E11" s="11">
        <v>3</v>
      </c>
      <c r="F11" s="11">
        <v>1</v>
      </c>
      <c r="G11" s="11">
        <v>7757</v>
      </c>
    </row>
    <row r="12" spans="1:7" ht="15" thickBot="1" x14ac:dyDescent="0.35">
      <c r="A12" s="10" t="s">
        <v>88</v>
      </c>
      <c r="B12" s="17">
        <v>2</v>
      </c>
      <c r="C12" s="11">
        <v>1</v>
      </c>
      <c r="D12" s="11">
        <v>1</v>
      </c>
      <c r="E12" s="11">
        <v>4</v>
      </c>
      <c r="F12" s="11">
        <v>1</v>
      </c>
      <c r="G12" s="11">
        <v>6915</v>
      </c>
    </row>
    <row r="13" spans="1:7" ht="15" thickBot="1" x14ac:dyDescent="0.35">
      <c r="A13" s="10" t="s">
        <v>89</v>
      </c>
      <c r="B13" s="17">
        <v>2</v>
      </c>
      <c r="C13" s="11">
        <v>1</v>
      </c>
      <c r="D13" s="11">
        <v>1</v>
      </c>
      <c r="E13" s="11">
        <v>5</v>
      </c>
      <c r="F13" s="11">
        <v>1</v>
      </c>
      <c r="G13" s="11">
        <v>5514</v>
      </c>
    </row>
    <row r="14" spans="1:7" ht="15" thickBot="1" x14ac:dyDescent="0.35">
      <c r="A14" s="10" t="s">
        <v>90</v>
      </c>
      <c r="B14" s="17">
        <v>2</v>
      </c>
      <c r="C14" s="11">
        <v>1</v>
      </c>
      <c r="D14" s="11">
        <v>1</v>
      </c>
      <c r="E14" s="11">
        <v>6</v>
      </c>
      <c r="F14" s="11">
        <v>1</v>
      </c>
      <c r="G14" s="11">
        <v>3520</v>
      </c>
    </row>
    <row r="15" spans="1:7" ht="15" thickBot="1" x14ac:dyDescent="0.35">
      <c r="A15" s="10" t="s">
        <v>91</v>
      </c>
      <c r="B15" s="17">
        <v>2</v>
      </c>
      <c r="C15" s="11">
        <v>1</v>
      </c>
      <c r="D15" s="11">
        <v>1</v>
      </c>
      <c r="E15" s="11">
        <v>7</v>
      </c>
      <c r="F15" s="11">
        <v>1</v>
      </c>
      <c r="G15" s="11">
        <v>2523</v>
      </c>
    </row>
    <row r="16" spans="1:7" ht="15" thickBot="1" x14ac:dyDescent="0.35">
      <c r="A16" s="10" t="s">
        <v>92</v>
      </c>
      <c r="B16" s="17">
        <v>2</v>
      </c>
      <c r="C16" s="11">
        <v>1</v>
      </c>
      <c r="D16" s="11">
        <v>1</v>
      </c>
      <c r="E16" s="11">
        <v>8</v>
      </c>
      <c r="F16" s="11">
        <v>1</v>
      </c>
      <c r="G16" s="11">
        <v>1557</v>
      </c>
    </row>
    <row r="17" spans="1:12" ht="15" thickBot="1" x14ac:dyDescent="0.35">
      <c r="A17" s="10" t="s">
        <v>93</v>
      </c>
      <c r="B17" s="17">
        <v>2</v>
      </c>
      <c r="C17" s="11">
        <v>1</v>
      </c>
      <c r="D17" s="11">
        <v>1</v>
      </c>
      <c r="E17" s="11">
        <v>9</v>
      </c>
      <c r="F17" s="11">
        <v>1</v>
      </c>
      <c r="G17" s="11">
        <v>903</v>
      </c>
    </row>
    <row r="18" spans="1:12" ht="15" thickBot="1" x14ac:dyDescent="0.35">
      <c r="A18" s="10" t="s">
        <v>94</v>
      </c>
      <c r="B18" s="17">
        <v>2</v>
      </c>
      <c r="C18" s="11">
        <v>1</v>
      </c>
      <c r="D18" s="11">
        <v>1</v>
      </c>
      <c r="E18" s="16">
        <v>10</v>
      </c>
      <c r="F18" s="11">
        <v>1</v>
      </c>
      <c r="G18" s="11">
        <v>685</v>
      </c>
    </row>
    <row r="19" spans="1:12" ht="15" thickBot="1" x14ac:dyDescent="0.35">
      <c r="A19" s="10" t="s">
        <v>95</v>
      </c>
      <c r="B19" s="17">
        <v>2</v>
      </c>
      <c r="C19" s="11">
        <v>1</v>
      </c>
      <c r="D19" s="11">
        <v>1</v>
      </c>
      <c r="E19" s="11">
        <v>1</v>
      </c>
      <c r="F19" s="11">
        <v>2</v>
      </c>
      <c r="G19" s="11">
        <v>8722</v>
      </c>
    </row>
    <row r="20" spans="1:12" ht="15" thickBot="1" x14ac:dyDescent="0.35">
      <c r="A20" s="10" t="s">
        <v>96</v>
      </c>
      <c r="B20" s="17">
        <v>2</v>
      </c>
      <c r="C20" s="11">
        <v>1</v>
      </c>
      <c r="D20" s="11">
        <v>1</v>
      </c>
      <c r="E20" s="11">
        <v>1</v>
      </c>
      <c r="F20" s="11">
        <v>3</v>
      </c>
      <c r="G20" s="11">
        <v>8660</v>
      </c>
    </row>
    <row r="22" spans="1:12" x14ac:dyDescent="0.3">
      <c r="D22" s="48"/>
      <c r="F22" s="48"/>
    </row>
    <row r="23" spans="1:12" x14ac:dyDescent="0.3">
      <c r="A23">
        <v>1</v>
      </c>
      <c r="B23" s="23">
        <v>5.7378113368789734</v>
      </c>
      <c r="C23" s="23">
        <v>6.4129674916047987</v>
      </c>
      <c r="D23" s="23">
        <v>4.4610327615577274</v>
      </c>
      <c r="E23" s="23">
        <v>14.598521858990745</v>
      </c>
      <c r="F23" s="23">
        <v>4.2639875362299868</v>
      </c>
      <c r="G23" s="4" t="s">
        <v>207</v>
      </c>
      <c r="H23" s="24">
        <f>B23-B24</f>
        <v>0.12241242904111616</v>
      </c>
      <c r="I23" s="24">
        <f t="shared" ref="I23:L31" si="0">C23-C24</f>
        <v>1.718678399499816</v>
      </c>
      <c r="J23" s="24">
        <f t="shared" si="0"/>
        <v>0.63971417450455403</v>
      </c>
      <c r="K23" s="24">
        <f t="shared" si="0"/>
        <v>1.0014536707024853</v>
      </c>
      <c r="L23" s="24">
        <f t="shared" si="0"/>
        <v>0.54493924584497488</v>
      </c>
    </row>
    <row r="24" spans="1:12" x14ac:dyDescent="0.3">
      <c r="A24">
        <v>2</v>
      </c>
      <c r="B24" s="23">
        <v>5.6153989078378572</v>
      </c>
      <c r="C24" s="23">
        <v>4.6942890921049827</v>
      </c>
      <c r="D24" s="23">
        <v>3.8213185870531734</v>
      </c>
      <c r="E24" s="23">
        <v>13.59706818828826</v>
      </c>
      <c r="F24" s="23">
        <v>3.7190482903850119</v>
      </c>
      <c r="G24" s="4" t="s">
        <v>209</v>
      </c>
      <c r="H24" s="24">
        <f t="shared" ref="H24:H31" si="1">B24-B25</f>
        <v>1.0677687273820347E-2</v>
      </c>
      <c r="I24" s="24">
        <f t="shared" si="0"/>
        <v>1.9880225928412543E-2</v>
      </c>
      <c r="J24" s="24">
        <f t="shared" si="0"/>
        <v>0.11107963140493959</v>
      </c>
      <c r="K24" s="24">
        <f t="shared" si="0"/>
        <v>2.2729916985491503</v>
      </c>
      <c r="L24" s="24">
        <f t="shared" si="0"/>
        <v>2.643672713832812E-2</v>
      </c>
    </row>
    <row r="25" spans="1:12" x14ac:dyDescent="0.3">
      <c r="A25">
        <v>3</v>
      </c>
      <c r="B25" s="23">
        <v>5.6047212205640369</v>
      </c>
      <c r="C25" s="23">
        <v>4.6744088661765701</v>
      </c>
      <c r="D25" s="23">
        <v>3.7102389556482338</v>
      </c>
      <c r="E25" s="23">
        <v>11.32407648973911</v>
      </c>
      <c r="F25" s="23">
        <v>3.6926115632466838</v>
      </c>
      <c r="G25" s="4" t="s">
        <v>209</v>
      </c>
      <c r="H25" s="24">
        <f t="shared" si="1"/>
        <v>-1.6045786921381477E-9</v>
      </c>
      <c r="I25" s="24">
        <f t="shared" si="0"/>
        <v>1.298624159077459</v>
      </c>
      <c r="J25" s="24">
        <f t="shared" si="0"/>
        <v>0</v>
      </c>
      <c r="K25" s="24">
        <f t="shared" si="0"/>
        <v>1.2291957034952929</v>
      </c>
      <c r="L25" s="24">
        <f t="shared" si="0"/>
        <v>-3.5527136788005009E-15</v>
      </c>
    </row>
    <row r="26" spans="1:12" x14ac:dyDescent="0.3">
      <c r="A26">
        <v>4</v>
      </c>
      <c r="B26" s="23">
        <v>5.6047212221686156</v>
      </c>
      <c r="C26" s="23">
        <v>3.3757847070991112</v>
      </c>
      <c r="D26" s="23">
        <v>3.7102389556482347</v>
      </c>
      <c r="E26" s="23">
        <v>10.094880786243817</v>
      </c>
      <c r="F26" s="23">
        <v>3.6926115632466874</v>
      </c>
      <c r="G26" s="4" t="s">
        <v>209</v>
      </c>
      <c r="H26" s="24">
        <f t="shared" si="1"/>
        <v>-1.3484324767887301E-10</v>
      </c>
      <c r="I26" s="24">
        <f t="shared" si="0"/>
        <v>0</v>
      </c>
      <c r="J26" s="24">
        <f t="shared" si="0"/>
        <v>0</v>
      </c>
      <c r="K26" s="24">
        <f t="shared" si="0"/>
        <v>2.0452530091350134</v>
      </c>
      <c r="L26" s="24">
        <f t="shared" si="0"/>
        <v>0</v>
      </c>
    </row>
    <row r="27" spans="1:12" x14ac:dyDescent="0.3">
      <c r="A27">
        <v>5</v>
      </c>
      <c r="B27" s="23">
        <v>5.6047212223034588</v>
      </c>
      <c r="C27" s="23">
        <v>3.3757847070991125</v>
      </c>
      <c r="D27" s="23">
        <v>3.7102389556482316</v>
      </c>
      <c r="E27" s="23">
        <v>8.0496277771088032</v>
      </c>
      <c r="F27" s="23">
        <v>3.6926115632466883</v>
      </c>
      <c r="G27" s="4" t="s">
        <v>209</v>
      </c>
      <c r="H27" s="24">
        <f t="shared" si="1"/>
        <v>0.60472122230345882</v>
      </c>
      <c r="I27" s="24">
        <f t="shared" si="0"/>
        <v>0</v>
      </c>
      <c r="J27" s="24">
        <f t="shared" si="0"/>
        <v>0</v>
      </c>
      <c r="K27" s="24">
        <f t="shared" si="0"/>
        <v>2.910945697293875</v>
      </c>
      <c r="L27" s="24">
        <f t="shared" si="0"/>
        <v>0</v>
      </c>
    </row>
    <row r="28" spans="1:12" x14ac:dyDescent="0.3">
      <c r="A28">
        <v>6</v>
      </c>
      <c r="B28" s="23">
        <v>5</v>
      </c>
      <c r="C28" s="23">
        <v>3.3757847070991129</v>
      </c>
      <c r="D28" s="23">
        <v>3.7102389556482325</v>
      </c>
      <c r="E28" s="23">
        <v>5.1386820798149282</v>
      </c>
      <c r="F28" s="23">
        <v>3.6926115632466887</v>
      </c>
      <c r="G28" s="4" t="s">
        <v>209</v>
      </c>
      <c r="H28" s="24">
        <f t="shared" si="1"/>
        <v>1</v>
      </c>
      <c r="I28" s="24">
        <f t="shared" si="0"/>
        <v>-2.3997066556091795E-9</v>
      </c>
      <c r="J28" s="24">
        <f t="shared" si="0"/>
        <v>-1.5505507988677891E-10</v>
      </c>
      <c r="K28" s="24">
        <f t="shared" si="0"/>
        <v>1.4554730636627458</v>
      </c>
      <c r="L28" s="24">
        <f t="shared" si="0"/>
        <v>1.9754420321760335E-11</v>
      </c>
    </row>
    <row r="29" spans="1:12" x14ac:dyDescent="0.3">
      <c r="A29">
        <v>7</v>
      </c>
      <c r="B29" s="23">
        <v>4</v>
      </c>
      <c r="C29" s="23">
        <v>3.3757847094988196</v>
      </c>
      <c r="D29" s="23">
        <v>3.7102389558032876</v>
      </c>
      <c r="E29" s="23">
        <v>3.6832090161521824</v>
      </c>
      <c r="F29" s="23">
        <v>3.6926115632269343</v>
      </c>
      <c r="G29" s="4" t="s">
        <v>209</v>
      </c>
      <c r="H29" s="24">
        <f t="shared" si="1"/>
        <v>1</v>
      </c>
      <c r="I29" s="24">
        <f t="shared" si="0"/>
        <v>0.37578470949881959</v>
      </c>
      <c r="J29" s="24">
        <f t="shared" si="0"/>
        <v>0.71023895580328755</v>
      </c>
      <c r="K29" s="24">
        <f t="shared" si="0"/>
        <v>1.410217844640766</v>
      </c>
      <c r="L29" s="24">
        <f t="shared" si="0"/>
        <v>0.69261156322693429</v>
      </c>
    </row>
    <row r="30" spans="1:12" x14ac:dyDescent="0.3">
      <c r="A30">
        <v>8</v>
      </c>
      <c r="B30" s="23">
        <v>3</v>
      </c>
      <c r="C30" s="23">
        <v>3</v>
      </c>
      <c r="D30" s="23">
        <v>3</v>
      </c>
      <c r="E30" s="23">
        <v>2.2729911715114164</v>
      </c>
      <c r="F30" s="23">
        <v>3</v>
      </c>
      <c r="G30" s="4" t="s">
        <v>209</v>
      </c>
      <c r="H30" s="24">
        <f t="shared" si="1"/>
        <v>1</v>
      </c>
      <c r="I30" s="24">
        <f t="shared" si="0"/>
        <v>1</v>
      </c>
      <c r="J30" s="24">
        <f t="shared" si="0"/>
        <v>1</v>
      </c>
      <c r="K30" s="24">
        <f t="shared" si="0"/>
        <v>0.95474408845494318</v>
      </c>
      <c r="L30" s="24">
        <f t="shared" si="0"/>
        <v>1</v>
      </c>
    </row>
    <row r="31" spans="1:12" x14ac:dyDescent="0.3">
      <c r="A31">
        <v>9</v>
      </c>
      <c r="B31" s="23">
        <v>2</v>
      </c>
      <c r="C31" s="23">
        <v>2</v>
      </c>
      <c r="D31" s="23">
        <v>2</v>
      </c>
      <c r="E31" s="23">
        <v>1.3182470830564732</v>
      </c>
      <c r="F31" s="23">
        <v>2</v>
      </c>
      <c r="G31" s="4" t="s">
        <v>208</v>
      </c>
      <c r="H31" s="24">
        <f t="shared" si="1"/>
        <v>1</v>
      </c>
      <c r="I31" s="24">
        <f t="shared" si="0"/>
        <v>1</v>
      </c>
      <c r="J31" s="24">
        <f t="shared" si="0"/>
        <v>1</v>
      </c>
      <c r="K31" s="24">
        <f t="shared" si="0"/>
        <v>0.3182470830564732</v>
      </c>
      <c r="L31" s="24">
        <f t="shared" si="0"/>
        <v>1</v>
      </c>
    </row>
    <row r="32" spans="1:12" x14ac:dyDescent="0.3">
      <c r="A32" s="22">
        <v>10</v>
      </c>
      <c r="B32" s="23">
        <v>1</v>
      </c>
      <c r="C32" s="23">
        <v>1</v>
      </c>
      <c r="D32" s="23">
        <v>1</v>
      </c>
      <c r="E32" s="23">
        <v>1</v>
      </c>
      <c r="F32" s="23">
        <v>1</v>
      </c>
      <c r="G32" s="4"/>
      <c r="H32" s="4"/>
      <c r="I32" s="4"/>
      <c r="J32" s="4"/>
      <c r="K32" s="4"/>
      <c r="L32" s="4"/>
    </row>
    <row r="33" spans="1:15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5" x14ac:dyDescent="0.3">
      <c r="B34" s="4"/>
      <c r="C34" s="4"/>
      <c r="D34" s="4"/>
      <c r="E34" s="4"/>
      <c r="F34" s="4"/>
      <c r="G34" s="4"/>
      <c r="H34">
        <f>CORREL(G36:G54,H36:H54)</f>
        <v>0.99987284298693868</v>
      </c>
      <c r="I34" s="4"/>
      <c r="J34" s="4"/>
      <c r="K34" s="4"/>
      <c r="L34" s="4"/>
    </row>
    <row r="35" spans="1:15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5" x14ac:dyDescent="0.3">
      <c r="A36" t="str">
        <f>A2</f>
        <v>O1</v>
      </c>
      <c r="B36" s="4">
        <f>VLOOKUP(B2,$A$23:$F$32,B$33,0)</f>
        <v>5.6153989078378572</v>
      </c>
      <c r="C36" s="4">
        <f t="shared" ref="C36:F36" si="2">VLOOKUP(C2,$A$23:$F$32,C$33,0)</f>
        <v>6.4129674916047987</v>
      </c>
      <c r="D36" s="4">
        <f t="shared" si="2"/>
        <v>4.4610327615577274</v>
      </c>
      <c r="E36" s="4">
        <f t="shared" si="2"/>
        <v>14.598521858990745</v>
      </c>
      <c r="F36" s="4">
        <f t="shared" si="2"/>
        <v>4.2639875362299868</v>
      </c>
      <c r="G36" s="25">
        <f>PRODUCT(B36:F36)</f>
        <v>9999.9971295628675</v>
      </c>
      <c r="H36" s="25">
        <f>G2</f>
        <v>10000</v>
      </c>
      <c r="I36" s="4">
        <f>H36-G36</f>
        <v>2.8704371325147804E-3</v>
      </c>
      <c r="J36" s="4">
        <f>modell1!I71</f>
        <v>1316.2</v>
      </c>
      <c r="K36" s="4">
        <f>ABS(I36)</f>
        <v>2.8704371325147804E-3</v>
      </c>
      <c r="L36" s="4">
        <f t="shared" ref="L36:L54" si="3">ABS(J36)</f>
        <v>1316.2</v>
      </c>
      <c r="O36" s="4"/>
    </row>
    <row r="37" spans="1:15" x14ac:dyDescent="0.3">
      <c r="A37" t="str">
        <f t="shared" ref="A37:A54" si="4">A3</f>
        <v>O2</v>
      </c>
      <c r="B37" s="4">
        <f t="shared" ref="B37:F52" si="5">VLOOKUP(B3,$A$23:$F$32,B$33,0)</f>
        <v>5.7378113368789734</v>
      </c>
      <c r="C37" s="4">
        <f t="shared" si="5"/>
        <v>6.4129674916047987</v>
      </c>
      <c r="D37" s="4">
        <f t="shared" si="5"/>
        <v>4.4610327615577274</v>
      </c>
      <c r="E37" s="4">
        <f t="shared" si="5"/>
        <v>14.598521858990745</v>
      </c>
      <c r="F37" s="4">
        <f t="shared" si="5"/>
        <v>4.2639875362299868</v>
      </c>
      <c r="G37" s="25">
        <f t="shared" ref="G37:G54" si="6">PRODUCT(B37:F37)</f>
        <v>10217.991248791934</v>
      </c>
      <c r="H37" s="4">
        <f t="shared" ref="H37:H54" si="7">G3</f>
        <v>10218</v>
      </c>
      <c r="I37" s="4">
        <f t="shared" ref="I37:I54" si="8">H37-G37</f>
        <v>8.7512080663145753E-3</v>
      </c>
      <c r="J37" s="4">
        <f>modell1!I72</f>
        <v>1534.2</v>
      </c>
      <c r="K37" s="4">
        <f t="shared" ref="K37:K54" si="9">ABS(I37)</f>
        <v>8.7512080663145753E-3</v>
      </c>
      <c r="L37" s="4">
        <f t="shared" si="3"/>
        <v>1534.2</v>
      </c>
    </row>
    <row r="38" spans="1:15" x14ac:dyDescent="0.3">
      <c r="A38" t="str">
        <f t="shared" si="4"/>
        <v>O3</v>
      </c>
      <c r="B38" s="4">
        <f t="shared" si="5"/>
        <v>5.6153989078378572</v>
      </c>
      <c r="C38" s="4">
        <f t="shared" si="5"/>
        <v>3.3757847070991112</v>
      </c>
      <c r="D38" s="4">
        <f t="shared" si="5"/>
        <v>3.7102389556482338</v>
      </c>
      <c r="E38" s="4">
        <f t="shared" si="5"/>
        <v>1</v>
      </c>
      <c r="F38" s="4">
        <f t="shared" si="5"/>
        <v>3.6926115632466838</v>
      </c>
      <c r="G38" s="25">
        <f t="shared" si="6"/>
        <v>259.71130884836776</v>
      </c>
      <c r="H38" s="4">
        <f t="shared" si="7"/>
        <v>1</v>
      </c>
      <c r="I38" s="4">
        <f t="shared" si="8"/>
        <v>-258.71130884836776</v>
      </c>
      <c r="J38" s="4">
        <f>modell1!I73</f>
        <v>1316.2</v>
      </c>
      <c r="K38" s="4">
        <f t="shared" si="9"/>
        <v>258.71130884836776</v>
      </c>
      <c r="L38" s="4">
        <f t="shared" si="3"/>
        <v>1316.2</v>
      </c>
      <c r="N38" t="s">
        <v>340</v>
      </c>
    </row>
    <row r="39" spans="1:15" x14ac:dyDescent="0.3">
      <c r="A39" t="str">
        <f t="shared" si="4"/>
        <v>O4</v>
      </c>
      <c r="B39" s="4">
        <f t="shared" si="5"/>
        <v>5.6153989078378572</v>
      </c>
      <c r="C39" s="4">
        <f t="shared" si="5"/>
        <v>4.6744088661765701</v>
      </c>
      <c r="D39" s="4">
        <f t="shared" si="5"/>
        <v>4.4610327615577274</v>
      </c>
      <c r="E39" s="4">
        <f t="shared" si="5"/>
        <v>14.598521858990745</v>
      </c>
      <c r="F39" s="4">
        <f t="shared" si="5"/>
        <v>4.2639875362299868</v>
      </c>
      <c r="G39" s="25">
        <f t="shared" si="6"/>
        <v>7288.9930138210557</v>
      </c>
      <c r="H39" s="4">
        <f t="shared" si="7"/>
        <v>7289</v>
      </c>
      <c r="I39" s="4">
        <f t="shared" si="8"/>
        <v>6.9861789443166344E-3</v>
      </c>
      <c r="J39" s="4">
        <f>modell1!I74</f>
        <v>-558.5</v>
      </c>
      <c r="K39" s="4">
        <f t="shared" si="9"/>
        <v>6.9861789443166344E-3</v>
      </c>
      <c r="L39" s="4">
        <f t="shared" si="3"/>
        <v>558.5</v>
      </c>
    </row>
    <row r="40" spans="1:15" x14ac:dyDescent="0.3">
      <c r="A40" t="str">
        <f t="shared" si="4"/>
        <v>O5</v>
      </c>
      <c r="B40" s="4">
        <f t="shared" si="5"/>
        <v>5.6153989078378572</v>
      </c>
      <c r="C40" s="4">
        <f t="shared" si="5"/>
        <v>4.6942890921049827</v>
      </c>
      <c r="D40" s="4">
        <f t="shared" si="5"/>
        <v>4.4610327615577274</v>
      </c>
      <c r="E40" s="4">
        <f t="shared" si="5"/>
        <v>14.598521858990745</v>
      </c>
      <c r="F40" s="4">
        <f t="shared" si="5"/>
        <v>4.2639875362299868</v>
      </c>
      <c r="G40" s="25">
        <f t="shared" si="6"/>
        <v>7319.993046564</v>
      </c>
      <c r="H40" s="4">
        <f t="shared" si="7"/>
        <v>7320</v>
      </c>
      <c r="I40" s="4">
        <f t="shared" si="8"/>
        <v>6.9534360000034212E-3</v>
      </c>
      <c r="J40" s="4">
        <f>modell1!I75</f>
        <v>-527.5</v>
      </c>
      <c r="K40" s="4">
        <f t="shared" si="9"/>
        <v>6.9534360000034212E-3</v>
      </c>
      <c r="L40" s="4">
        <f t="shared" si="3"/>
        <v>527.5</v>
      </c>
    </row>
    <row r="41" spans="1:15" x14ac:dyDescent="0.3">
      <c r="A41" t="str">
        <f t="shared" si="4"/>
        <v>O6</v>
      </c>
      <c r="B41" s="4">
        <f t="shared" si="5"/>
        <v>5.6153989078378572</v>
      </c>
      <c r="C41" s="4">
        <f t="shared" si="5"/>
        <v>3.3757847070991112</v>
      </c>
      <c r="D41" s="4">
        <f t="shared" si="5"/>
        <v>4.4610327615577274</v>
      </c>
      <c r="E41" s="4">
        <f t="shared" si="5"/>
        <v>14.598521858990745</v>
      </c>
      <c r="F41" s="4">
        <f t="shared" si="5"/>
        <v>4.2639875362299868</v>
      </c>
      <c r="G41" s="25">
        <f t="shared" si="6"/>
        <v>5263.9963363615434</v>
      </c>
      <c r="H41" s="4">
        <f t="shared" si="7"/>
        <v>5264</v>
      </c>
      <c r="I41" s="4">
        <f t="shared" si="8"/>
        <v>3.6636384566008928E-3</v>
      </c>
      <c r="J41" s="4">
        <f>modell1!I76</f>
        <v>-2215.5</v>
      </c>
      <c r="K41" s="4">
        <f t="shared" si="9"/>
        <v>3.6636384566008928E-3</v>
      </c>
      <c r="L41" s="4">
        <f t="shared" si="3"/>
        <v>2215.5</v>
      </c>
    </row>
    <row r="42" spans="1:15" x14ac:dyDescent="0.3">
      <c r="A42" t="str">
        <f t="shared" si="4"/>
        <v>O7</v>
      </c>
      <c r="B42" s="4">
        <f t="shared" si="5"/>
        <v>5.6153989078378572</v>
      </c>
      <c r="C42" s="4">
        <f t="shared" si="5"/>
        <v>6.4129674916047987</v>
      </c>
      <c r="D42" s="4">
        <f t="shared" si="5"/>
        <v>3.8213185870531734</v>
      </c>
      <c r="E42" s="4">
        <f t="shared" si="5"/>
        <v>14.598521858990745</v>
      </c>
      <c r="F42" s="4">
        <f t="shared" si="5"/>
        <v>4.2639875362299868</v>
      </c>
      <c r="G42" s="25">
        <f t="shared" si="6"/>
        <v>8565.9928864394806</v>
      </c>
      <c r="H42" s="4">
        <f t="shared" si="7"/>
        <v>8566</v>
      </c>
      <c r="I42" s="4">
        <f t="shared" si="8"/>
        <v>7.1135605194285745E-3</v>
      </c>
      <c r="J42" s="4">
        <f>modell1!I77</f>
        <v>-117.8</v>
      </c>
      <c r="K42" s="4">
        <f t="shared" si="9"/>
        <v>7.1135605194285745E-3</v>
      </c>
      <c r="L42" s="4">
        <f t="shared" si="3"/>
        <v>117.8</v>
      </c>
    </row>
    <row r="43" spans="1:15" x14ac:dyDescent="0.3">
      <c r="A43" t="str">
        <f t="shared" si="4"/>
        <v>O8</v>
      </c>
      <c r="B43" s="4">
        <f t="shared" si="5"/>
        <v>5.6153989078378572</v>
      </c>
      <c r="C43" s="4">
        <f t="shared" si="5"/>
        <v>6.4129674916047987</v>
      </c>
      <c r="D43" s="4">
        <f t="shared" si="5"/>
        <v>3.7102389556482338</v>
      </c>
      <c r="E43" s="4">
        <f t="shared" si="5"/>
        <v>14.598521858990745</v>
      </c>
      <c r="F43" s="4">
        <f t="shared" si="5"/>
        <v>4.2639875362299868</v>
      </c>
      <c r="G43" s="25">
        <f t="shared" si="6"/>
        <v>8316.9931470126794</v>
      </c>
      <c r="H43" s="4">
        <f t="shared" si="7"/>
        <v>8317</v>
      </c>
      <c r="I43" s="4">
        <f t="shared" si="8"/>
        <v>6.8529873205989134E-3</v>
      </c>
      <c r="J43" s="4">
        <f>modell1!I78</f>
        <v>-366.8</v>
      </c>
      <c r="K43" s="4">
        <f t="shared" si="9"/>
        <v>6.8529873205989134E-3</v>
      </c>
      <c r="L43" s="4">
        <f t="shared" si="3"/>
        <v>366.8</v>
      </c>
    </row>
    <row r="44" spans="1:15" x14ac:dyDescent="0.3">
      <c r="A44" t="str">
        <f t="shared" si="4"/>
        <v>O9</v>
      </c>
      <c r="B44" s="4">
        <f t="shared" si="5"/>
        <v>5.6153989078378572</v>
      </c>
      <c r="C44" s="4">
        <f t="shared" si="5"/>
        <v>6.4129674916047987</v>
      </c>
      <c r="D44" s="4">
        <f t="shared" si="5"/>
        <v>4.4610327615577274</v>
      </c>
      <c r="E44" s="4">
        <f t="shared" si="5"/>
        <v>13.59706818828826</v>
      </c>
      <c r="F44" s="4">
        <f t="shared" si="5"/>
        <v>4.2639875362299868</v>
      </c>
      <c r="G44" s="25">
        <f t="shared" si="6"/>
        <v>9314.0007027227457</v>
      </c>
      <c r="H44" s="4">
        <f t="shared" si="7"/>
        <v>9314</v>
      </c>
      <c r="I44" s="4">
        <f t="shared" si="8"/>
        <v>-7.0272274570015725E-4</v>
      </c>
      <c r="J44" s="4">
        <f>modell1!I79</f>
        <v>1115.8</v>
      </c>
      <c r="K44" s="4">
        <f t="shared" si="9"/>
        <v>7.0272274570015725E-4</v>
      </c>
      <c r="L44" s="4">
        <f t="shared" si="3"/>
        <v>1115.8</v>
      </c>
    </row>
    <row r="45" spans="1:15" x14ac:dyDescent="0.3">
      <c r="A45" t="str">
        <f t="shared" si="4"/>
        <v>O10</v>
      </c>
      <c r="B45" s="4">
        <f t="shared" si="5"/>
        <v>5.6153989078378572</v>
      </c>
      <c r="C45" s="4">
        <f t="shared" si="5"/>
        <v>6.4129674916047987</v>
      </c>
      <c r="D45" s="4">
        <f t="shared" si="5"/>
        <v>4.4610327615577274</v>
      </c>
      <c r="E45" s="4">
        <f t="shared" si="5"/>
        <v>11.32407648973911</v>
      </c>
      <c r="F45" s="4">
        <f t="shared" si="5"/>
        <v>4.2639875362299868</v>
      </c>
      <c r="G45" s="25">
        <f t="shared" si="6"/>
        <v>7756.9998857521487</v>
      </c>
      <c r="H45" s="4">
        <f t="shared" si="7"/>
        <v>7757</v>
      </c>
      <c r="I45" s="4">
        <f t="shared" si="8"/>
        <v>1.1424785134295234E-4</v>
      </c>
      <c r="J45" s="4">
        <f>modell1!I80</f>
        <v>395.1</v>
      </c>
      <c r="K45" s="4">
        <f t="shared" si="9"/>
        <v>1.1424785134295234E-4</v>
      </c>
      <c r="L45" s="4">
        <f t="shared" si="3"/>
        <v>395.1</v>
      </c>
    </row>
    <row r="46" spans="1:15" x14ac:dyDescent="0.3">
      <c r="A46" t="str">
        <f t="shared" si="4"/>
        <v>O11</v>
      </c>
      <c r="B46" s="4">
        <f t="shared" si="5"/>
        <v>5.6153989078378572</v>
      </c>
      <c r="C46" s="4">
        <f t="shared" si="5"/>
        <v>6.4129674916047987</v>
      </c>
      <c r="D46" s="4">
        <f t="shared" si="5"/>
        <v>4.4610327615577274</v>
      </c>
      <c r="E46" s="4">
        <f t="shared" si="5"/>
        <v>10.094880786243817</v>
      </c>
      <c r="F46" s="4">
        <f t="shared" si="5"/>
        <v>4.2639875362299868</v>
      </c>
      <c r="G46" s="25">
        <f t="shared" si="6"/>
        <v>6915.0000158095809</v>
      </c>
      <c r="H46" s="4">
        <f t="shared" si="7"/>
        <v>6915</v>
      </c>
      <c r="I46" s="4">
        <f t="shared" si="8"/>
        <v>-1.5809580872883089E-5</v>
      </c>
      <c r="J46" s="4">
        <f>modell1!I81</f>
        <v>5.4</v>
      </c>
      <c r="K46" s="4">
        <f t="shared" si="9"/>
        <v>1.5809580872883089E-5</v>
      </c>
      <c r="L46" s="4">
        <f t="shared" si="3"/>
        <v>5.4</v>
      </c>
    </row>
    <row r="47" spans="1:15" x14ac:dyDescent="0.3">
      <c r="A47" t="str">
        <f t="shared" si="4"/>
        <v>O12</v>
      </c>
      <c r="B47" s="4">
        <f t="shared" si="5"/>
        <v>5.6153989078378572</v>
      </c>
      <c r="C47" s="4">
        <f t="shared" si="5"/>
        <v>6.4129674916047987</v>
      </c>
      <c r="D47" s="4">
        <f t="shared" si="5"/>
        <v>4.4610327615577274</v>
      </c>
      <c r="E47" s="4">
        <f t="shared" si="5"/>
        <v>8.0496277771088032</v>
      </c>
      <c r="F47" s="4">
        <f t="shared" si="5"/>
        <v>4.2639875362299868</v>
      </c>
      <c r="G47" s="25">
        <f t="shared" si="6"/>
        <v>5514.0003517248279</v>
      </c>
      <c r="H47" s="4">
        <f t="shared" si="7"/>
        <v>5514</v>
      </c>
      <c r="I47" s="4">
        <f t="shared" si="8"/>
        <v>-3.5172482785128523E-4</v>
      </c>
      <c r="J47" s="4">
        <f>modell1!I82</f>
        <v>-409.5</v>
      </c>
      <c r="K47" s="4">
        <f t="shared" si="9"/>
        <v>3.5172482785128523E-4</v>
      </c>
      <c r="L47" s="4">
        <f t="shared" si="3"/>
        <v>409.5</v>
      </c>
    </row>
    <row r="48" spans="1:15" x14ac:dyDescent="0.3">
      <c r="A48" t="str">
        <f t="shared" si="4"/>
        <v>O13</v>
      </c>
      <c r="B48" s="4">
        <f t="shared" si="5"/>
        <v>5.6153989078378572</v>
      </c>
      <c r="C48" s="4">
        <f t="shared" si="5"/>
        <v>6.4129674916047987</v>
      </c>
      <c r="D48" s="4">
        <f t="shared" si="5"/>
        <v>4.4610327615577274</v>
      </c>
      <c r="E48" s="4">
        <f t="shared" si="5"/>
        <v>5.1386820798149282</v>
      </c>
      <c r="F48" s="4">
        <f t="shared" si="5"/>
        <v>4.2639875362299868</v>
      </c>
      <c r="G48" s="25">
        <f t="shared" si="6"/>
        <v>3520.0006236410845</v>
      </c>
      <c r="H48" s="4">
        <f t="shared" si="7"/>
        <v>3520</v>
      </c>
      <c r="I48" s="4">
        <f t="shared" si="8"/>
        <v>-6.236410845303908E-4</v>
      </c>
      <c r="J48" s="4">
        <f>modell1!I83</f>
        <v>-261.39999999999998</v>
      </c>
      <c r="K48" s="4">
        <f t="shared" si="9"/>
        <v>6.236410845303908E-4</v>
      </c>
      <c r="L48" s="4">
        <f t="shared" si="3"/>
        <v>261.39999999999998</v>
      </c>
    </row>
    <row r="49" spans="1:15" x14ac:dyDescent="0.3">
      <c r="A49" t="str">
        <f t="shared" si="4"/>
        <v>O14</v>
      </c>
      <c r="B49" s="4">
        <f t="shared" si="5"/>
        <v>5.6153989078378572</v>
      </c>
      <c r="C49" s="4">
        <f t="shared" si="5"/>
        <v>6.4129674916047987</v>
      </c>
      <c r="D49" s="4">
        <f t="shared" si="5"/>
        <v>4.4610327615577274</v>
      </c>
      <c r="E49" s="4">
        <f t="shared" si="5"/>
        <v>3.6832090161521824</v>
      </c>
      <c r="F49" s="4">
        <f t="shared" si="5"/>
        <v>4.2639875362299868</v>
      </c>
      <c r="G49" s="25">
        <f t="shared" si="6"/>
        <v>2523.0006123132421</v>
      </c>
      <c r="H49" s="4">
        <f t="shared" si="7"/>
        <v>2523</v>
      </c>
      <c r="I49" s="4">
        <f t="shared" si="8"/>
        <v>-6.1231324207255966E-4</v>
      </c>
      <c r="J49" s="4">
        <f>modell1!I84</f>
        <v>-187.4</v>
      </c>
      <c r="K49" s="4">
        <f t="shared" si="9"/>
        <v>6.1231324207255966E-4</v>
      </c>
      <c r="L49" s="4">
        <f t="shared" si="3"/>
        <v>187.4</v>
      </c>
    </row>
    <row r="50" spans="1:15" x14ac:dyDescent="0.3">
      <c r="A50" t="str">
        <f t="shared" si="4"/>
        <v>O15</v>
      </c>
      <c r="B50" s="4">
        <f t="shared" si="5"/>
        <v>5.6153989078378572</v>
      </c>
      <c r="C50" s="4">
        <f t="shared" si="5"/>
        <v>6.4129674916047987</v>
      </c>
      <c r="D50" s="4">
        <f t="shared" si="5"/>
        <v>4.4610327615577274</v>
      </c>
      <c r="E50" s="4">
        <f t="shared" si="5"/>
        <v>2.2729911715114164</v>
      </c>
      <c r="F50" s="4">
        <f t="shared" si="5"/>
        <v>4.2639875362299868</v>
      </c>
      <c r="G50" s="25">
        <f t="shared" si="6"/>
        <v>1557.0004559494023</v>
      </c>
      <c r="H50" s="4">
        <f t="shared" si="7"/>
        <v>1557</v>
      </c>
      <c r="I50" s="4">
        <f t="shared" si="8"/>
        <v>-4.5594940229420899E-4</v>
      </c>
      <c r="J50" s="4">
        <f>modell1!I85</f>
        <v>-115.6</v>
      </c>
      <c r="K50" s="4">
        <f t="shared" si="9"/>
        <v>4.5594940229420899E-4</v>
      </c>
      <c r="L50" s="4">
        <f t="shared" si="3"/>
        <v>115.6</v>
      </c>
    </row>
    <row r="51" spans="1:15" x14ac:dyDescent="0.3">
      <c r="A51" t="str">
        <f t="shared" si="4"/>
        <v>O16</v>
      </c>
      <c r="B51" s="4">
        <f t="shared" si="5"/>
        <v>5.6153989078378572</v>
      </c>
      <c r="C51" s="4">
        <f t="shared" si="5"/>
        <v>6.4129674916047987</v>
      </c>
      <c r="D51" s="4">
        <f t="shared" si="5"/>
        <v>4.4610327615577274</v>
      </c>
      <c r="E51" s="4">
        <f t="shared" si="5"/>
        <v>1.3182470830564732</v>
      </c>
      <c r="F51" s="4">
        <f t="shared" si="5"/>
        <v>4.2639875362299868</v>
      </c>
      <c r="G51" s="25">
        <f t="shared" si="6"/>
        <v>903.00012384477884</v>
      </c>
      <c r="H51" s="4">
        <f t="shared" si="7"/>
        <v>903</v>
      </c>
      <c r="I51" s="4">
        <f t="shared" si="8"/>
        <v>-1.2384477884097578E-4</v>
      </c>
      <c r="J51" s="4">
        <f>modell1!I86</f>
        <v>-418.3</v>
      </c>
      <c r="K51" s="4">
        <f t="shared" si="9"/>
        <v>1.2384477884097578E-4</v>
      </c>
      <c r="L51" s="4">
        <f t="shared" si="3"/>
        <v>418.3</v>
      </c>
    </row>
    <row r="52" spans="1:15" x14ac:dyDescent="0.3">
      <c r="A52" t="str">
        <f t="shared" si="4"/>
        <v>O17</v>
      </c>
      <c r="B52" s="4">
        <f t="shared" si="5"/>
        <v>5.6153989078378572</v>
      </c>
      <c r="C52" s="4">
        <f t="shared" si="5"/>
        <v>6.4129674916047987</v>
      </c>
      <c r="D52" s="4">
        <f t="shared" si="5"/>
        <v>4.4610327615577274</v>
      </c>
      <c r="E52" s="4">
        <f t="shared" si="5"/>
        <v>1</v>
      </c>
      <c r="F52" s="4">
        <f t="shared" si="5"/>
        <v>4.2639875362299868</v>
      </c>
      <c r="G52" s="25">
        <f t="shared" si="6"/>
        <v>685.00066144739174</v>
      </c>
      <c r="H52" s="4">
        <f t="shared" si="7"/>
        <v>685</v>
      </c>
      <c r="I52" s="4">
        <f t="shared" si="8"/>
        <v>-6.6144739173523703E-4</v>
      </c>
      <c r="J52" s="4">
        <f>modell1!I87</f>
        <v>-519.20000000000005</v>
      </c>
      <c r="K52" s="4">
        <f t="shared" si="9"/>
        <v>6.6144739173523703E-4</v>
      </c>
      <c r="L52" s="4">
        <f t="shared" si="3"/>
        <v>519.20000000000005</v>
      </c>
    </row>
    <row r="53" spans="1:15" x14ac:dyDescent="0.3">
      <c r="A53" t="str">
        <f t="shared" si="4"/>
        <v>O18</v>
      </c>
      <c r="B53" s="4">
        <f t="shared" ref="B53:F54" si="10">VLOOKUP(B19,$A$23:$F$32,B$33,0)</f>
        <v>5.6153989078378572</v>
      </c>
      <c r="C53" s="4">
        <f t="shared" si="10"/>
        <v>6.4129674916047987</v>
      </c>
      <c r="D53" s="4">
        <f t="shared" si="10"/>
        <v>4.4610327615577274</v>
      </c>
      <c r="E53" s="4">
        <f t="shared" si="10"/>
        <v>14.598521858990745</v>
      </c>
      <c r="F53" s="4">
        <f t="shared" si="10"/>
        <v>3.7190482903850119</v>
      </c>
      <c r="G53" s="25">
        <f t="shared" si="6"/>
        <v>8721.9936532548691</v>
      </c>
      <c r="H53" s="4">
        <f t="shared" si="7"/>
        <v>8722</v>
      </c>
      <c r="I53" s="4">
        <f t="shared" si="8"/>
        <v>6.3467451309406897E-3</v>
      </c>
      <c r="J53" s="4">
        <f>modell1!I88</f>
        <v>38.200000000000003</v>
      </c>
      <c r="K53" s="4">
        <f t="shared" si="9"/>
        <v>6.3467451309406897E-3</v>
      </c>
      <c r="L53" s="4">
        <f t="shared" si="3"/>
        <v>38.200000000000003</v>
      </c>
    </row>
    <row r="54" spans="1:15" x14ac:dyDescent="0.3">
      <c r="A54" t="str">
        <f t="shared" si="4"/>
        <v>O19</v>
      </c>
      <c r="B54" s="4">
        <f t="shared" si="10"/>
        <v>5.6153989078378572</v>
      </c>
      <c r="C54" s="4">
        <f t="shared" si="10"/>
        <v>6.4129674916047987</v>
      </c>
      <c r="D54" s="4">
        <f t="shared" si="10"/>
        <v>4.4610327615577274</v>
      </c>
      <c r="E54" s="4">
        <f t="shared" si="10"/>
        <v>14.598521858990745</v>
      </c>
      <c r="F54" s="4">
        <f t="shared" si="10"/>
        <v>3.6926115632466838</v>
      </c>
      <c r="G54" s="25">
        <f t="shared" si="6"/>
        <v>8659.9936607004674</v>
      </c>
      <c r="H54" s="4">
        <f t="shared" si="7"/>
        <v>8660</v>
      </c>
      <c r="I54" s="4">
        <f t="shared" si="8"/>
        <v>6.3392995325557422E-3</v>
      </c>
      <c r="J54" s="4">
        <f>modell1!I89</f>
        <v>-23.8</v>
      </c>
      <c r="K54" s="4">
        <f t="shared" si="9"/>
        <v>6.3392995325557422E-3</v>
      </c>
      <c r="L54" s="4">
        <f t="shared" si="3"/>
        <v>23.8</v>
      </c>
    </row>
    <row r="55" spans="1:15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5" x14ac:dyDescent="0.3">
      <c r="B56" s="4"/>
      <c r="C56" s="4"/>
      <c r="D56" s="4"/>
      <c r="E56" s="4"/>
      <c r="F56" s="4"/>
      <c r="G56" s="4"/>
      <c r="H56" s="4"/>
      <c r="I56" s="4">
        <f>SUMSQ(I36:I54)</f>
        <v>66931.541701527298</v>
      </c>
      <c r="J56" s="4"/>
      <c r="K56" s="4">
        <f>SUM(K36:K54)</f>
        <v>258.77084804037628</v>
      </c>
      <c r="L56" s="4">
        <f>SUM(L36:L54)</f>
        <v>11442.4</v>
      </c>
      <c r="N56" s="4"/>
      <c r="O56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D241E-0A44-4433-9B58-CE259D09943F}">
  <sheetPr>
    <tabColor rgb="FF00B050"/>
  </sheetPr>
  <dimension ref="A1:P56"/>
  <sheetViews>
    <sheetView zoomScale="78" workbookViewId="0">
      <selection activeCell="K38" sqref="K38"/>
    </sheetView>
  </sheetViews>
  <sheetFormatPr defaultRowHeight="14.4" x14ac:dyDescent="0.3"/>
  <cols>
    <col min="2" max="8" width="9" bestFit="1" customWidth="1"/>
    <col min="9" max="9" width="10.5546875" bestFit="1" customWidth="1"/>
    <col min="10" max="12" width="9" bestFit="1" customWidth="1"/>
    <col min="14" max="14" width="27.77734375" bestFit="1" customWidth="1"/>
    <col min="15" max="15" width="10.6640625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7">
        <v>2</v>
      </c>
      <c r="C2" s="11">
        <v>1</v>
      </c>
      <c r="D2" s="11">
        <v>1</v>
      </c>
      <c r="E2" s="11">
        <v>1</v>
      </c>
      <c r="F2" s="11">
        <v>1</v>
      </c>
      <c r="G2" s="11">
        <v>10000</v>
      </c>
    </row>
    <row r="3" spans="1:7" ht="15" thickBot="1" x14ac:dyDescent="0.35">
      <c r="A3" s="10" t="s">
        <v>79</v>
      </c>
      <c r="B3" s="17">
        <v>1</v>
      </c>
      <c r="C3" s="11">
        <v>1</v>
      </c>
      <c r="D3" s="11">
        <v>1</v>
      </c>
      <c r="E3" s="11">
        <v>1</v>
      </c>
      <c r="F3" s="11">
        <v>1</v>
      </c>
      <c r="G3" s="11">
        <v>10218</v>
      </c>
    </row>
    <row r="4" spans="1:7" ht="15" thickBot="1" x14ac:dyDescent="0.35">
      <c r="A4" s="59" t="s">
        <v>80</v>
      </c>
      <c r="B4" s="60">
        <f>'solver (9)'!B22</f>
        <v>2</v>
      </c>
      <c r="C4" s="60">
        <f>'solver (9)'!C22</f>
        <v>4</v>
      </c>
      <c r="D4" s="60">
        <f>'solver (9)'!D22</f>
        <v>3</v>
      </c>
      <c r="E4" s="60">
        <f>'solver (9)'!E22</f>
        <v>10</v>
      </c>
      <c r="F4" s="60">
        <f>'solver (9)'!F22</f>
        <v>3</v>
      </c>
      <c r="G4" s="60">
        <v>1</v>
      </c>
    </row>
    <row r="5" spans="1:7" ht="15" thickBot="1" x14ac:dyDescent="0.35">
      <c r="A5" s="10" t="s">
        <v>81</v>
      </c>
      <c r="B5" s="17">
        <v>2</v>
      </c>
      <c r="C5" s="49">
        <v>3</v>
      </c>
      <c r="D5" s="11">
        <v>1</v>
      </c>
      <c r="E5" s="11">
        <v>1</v>
      </c>
      <c r="F5" s="11">
        <v>1</v>
      </c>
      <c r="G5" s="11">
        <v>7289</v>
      </c>
    </row>
    <row r="6" spans="1:7" ht="15" thickBot="1" x14ac:dyDescent="0.35">
      <c r="A6" s="10" t="s">
        <v>82</v>
      </c>
      <c r="B6" s="17">
        <v>2</v>
      </c>
      <c r="C6" s="49">
        <v>2</v>
      </c>
      <c r="D6" s="11">
        <v>1</v>
      </c>
      <c r="E6" s="11">
        <v>1</v>
      </c>
      <c r="F6" s="11">
        <v>1</v>
      </c>
      <c r="G6" s="11">
        <v>7320</v>
      </c>
    </row>
    <row r="7" spans="1:7" ht="15" thickBot="1" x14ac:dyDescent="0.35">
      <c r="A7" s="10" t="s">
        <v>83</v>
      </c>
      <c r="B7" s="17">
        <v>2</v>
      </c>
      <c r="C7" s="11">
        <v>4</v>
      </c>
      <c r="D7" s="11">
        <v>1</v>
      </c>
      <c r="E7" s="11">
        <v>1</v>
      </c>
      <c r="F7" s="11">
        <v>1</v>
      </c>
      <c r="G7" s="11">
        <v>5264</v>
      </c>
    </row>
    <row r="8" spans="1:7" ht="15" thickBot="1" x14ac:dyDescent="0.35">
      <c r="A8" s="10" t="s">
        <v>84</v>
      </c>
      <c r="B8" s="17">
        <v>2</v>
      </c>
      <c r="C8" s="11">
        <v>1</v>
      </c>
      <c r="D8" s="11">
        <v>2</v>
      </c>
      <c r="E8" s="11">
        <v>1</v>
      </c>
      <c r="F8" s="11">
        <v>1</v>
      </c>
      <c r="G8" s="11">
        <v>8566</v>
      </c>
    </row>
    <row r="9" spans="1:7" ht="15" thickBot="1" x14ac:dyDescent="0.35">
      <c r="A9" s="10" t="s">
        <v>85</v>
      </c>
      <c r="B9" s="17">
        <v>2</v>
      </c>
      <c r="C9" s="11">
        <v>1</v>
      </c>
      <c r="D9" s="11">
        <v>3</v>
      </c>
      <c r="E9" s="11">
        <v>1</v>
      </c>
      <c r="F9" s="11">
        <v>1</v>
      </c>
      <c r="G9" s="11">
        <v>8317</v>
      </c>
    </row>
    <row r="10" spans="1:7" ht="15" thickBot="1" x14ac:dyDescent="0.35">
      <c r="A10" s="10" t="s">
        <v>86</v>
      </c>
      <c r="B10" s="17">
        <v>2</v>
      </c>
      <c r="C10" s="11">
        <v>1</v>
      </c>
      <c r="D10" s="11">
        <v>1</v>
      </c>
      <c r="E10" s="11">
        <v>2</v>
      </c>
      <c r="F10" s="11">
        <v>1</v>
      </c>
      <c r="G10" s="11">
        <v>9314</v>
      </c>
    </row>
    <row r="11" spans="1:7" ht="15" thickBot="1" x14ac:dyDescent="0.35">
      <c r="A11" s="10" t="s">
        <v>87</v>
      </c>
      <c r="B11" s="17">
        <v>2</v>
      </c>
      <c r="C11" s="11">
        <v>1</v>
      </c>
      <c r="D11" s="11">
        <v>1</v>
      </c>
      <c r="E11" s="11">
        <v>3</v>
      </c>
      <c r="F11" s="11">
        <v>1</v>
      </c>
      <c r="G11" s="11">
        <v>7757</v>
      </c>
    </row>
    <row r="12" spans="1:7" ht="15" thickBot="1" x14ac:dyDescent="0.35">
      <c r="A12" s="10" t="s">
        <v>88</v>
      </c>
      <c r="B12" s="17">
        <v>2</v>
      </c>
      <c r="C12" s="11">
        <v>1</v>
      </c>
      <c r="D12" s="11">
        <v>1</v>
      </c>
      <c r="E12" s="11">
        <v>4</v>
      </c>
      <c r="F12" s="11">
        <v>1</v>
      </c>
      <c r="G12" s="11">
        <v>6915</v>
      </c>
    </row>
    <row r="13" spans="1:7" ht="15" thickBot="1" x14ac:dyDescent="0.35">
      <c r="A13" s="10" t="s">
        <v>89</v>
      </c>
      <c r="B13" s="17">
        <v>2</v>
      </c>
      <c r="C13" s="11">
        <v>1</v>
      </c>
      <c r="D13" s="11">
        <v>1</v>
      </c>
      <c r="E13" s="11">
        <v>5</v>
      </c>
      <c r="F13" s="11">
        <v>1</v>
      </c>
      <c r="G13" s="11">
        <v>5514</v>
      </c>
    </row>
    <row r="14" spans="1:7" ht="15" thickBot="1" x14ac:dyDescent="0.35">
      <c r="A14" s="10" t="s">
        <v>90</v>
      </c>
      <c r="B14" s="17">
        <v>2</v>
      </c>
      <c r="C14" s="11">
        <v>1</v>
      </c>
      <c r="D14" s="11">
        <v>1</v>
      </c>
      <c r="E14" s="11">
        <v>6</v>
      </c>
      <c r="F14" s="11">
        <v>1</v>
      </c>
      <c r="G14" s="11">
        <v>3520</v>
      </c>
    </row>
    <row r="15" spans="1:7" ht="15" thickBot="1" x14ac:dyDescent="0.35">
      <c r="A15" s="10" t="s">
        <v>91</v>
      </c>
      <c r="B15" s="17">
        <v>2</v>
      </c>
      <c r="C15" s="11">
        <v>1</v>
      </c>
      <c r="D15" s="11">
        <v>1</v>
      </c>
      <c r="E15" s="11">
        <v>7</v>
      </c>
      <c r="F15" s="11">
        <v>1</v>
      </c>
      <c r="G15" s="11">
        <v>2523</v>
      </c>
    </row>
    <row r="16" spans="1:7" ht="15" thickBot="1" x14ac:dyDescent="0.35">
      <c r="A16" s="10" t="s">
        <v>92</v>
      </c>
      <c r="B16" s="17">
        <v>2</v>
      </c>
      <c r="C16" s="11">
        <v>1</v>
      </c>
      <c r="D16" s="11">
        <v>1</v>
      </c>
      <c r="E16" s="11">
        <v>8</v>
      </c>
      <c r="F16" s="11">
        <v>1</v>
      </c>
      <c r="G16" s="11">
        <v>1557</v>
      </c>
    </row>
    <row r="17" spans="1:12" ht="15" thickBot="1" x14ac:dyDescent="0.35">
      <c r="A17" s="10" t="s">
        <v>93</v>
      </c>
      <c r="B17" s="17">
        <v>2</v>
      </c>
      <c r="C17" s="11">
        <v>1</v>
      </c>
      <c r="D17" s="11">
        <v>1</v>
      </c>
      <c r="E17" s="11">
        <v>9</v>
      </c>
      <c r="F17" s="11">
        <v>1</v>
      </c>
      <c r="G17" s="11">
        <v>903</v>
      </c>
    </row>
    <row r="18" spans="1:12" ht="15" thickBot="1" x14ac:dyDescent="0.35">
      <c r="A18" s="10" t="s">
        <v>94</v>
      </c>
      <c r="B18" s="17">
        <v>2</v>
      </c>
      <c r="C18" s="11">
        <v>1</v>
      </c>
      <c r="D18" s="11">
        <v>1</v>
      </c>
      <c r="E18" s="16">
        <v>10</v>
      </c>
      <c r="F18" s="11">
        <v>1</v>
      </c>
      <c r="G18" s="11">
        <v>685</v>
      </c>
    </row>
    <row r="19" spans="1:12" ht="15" thickBot="1" x14ac:dyDescent="0.35">
      <c r="A19" s="10" t="s">
        <v>95</v>
      </c>
      <c r="B19" s="17">
        <v>2</v>
      </c>
      <c r="C19" s="11">
        <v>1</v>
      </c>
      <c r="D19" s="11">
        <v>1</v>
      </c>
      <c r="E19" s="11">
        <v>1</v>
      </c>
      <c r="F19" s="11">
        <v>2</v>
      </c>
      <c r="G19" s="11">
        <v>8722</v>
      </c>
    </row>
    <row r="20" spans="1:12" ht="15" thickBot="1" x14ac:dyDescent="0.35">
      <c r="A20" s="10" t="s">
        <v>96</v>
      </c>
      <c r="B20" s="17">
        <v>2</v>
      </c>
      <c r="C20" s="11">
        <v>1</v>
      </c>
      <c r="D20" s="11">
        <v>1</v>
      </c>
      <c r="E20" s="11">
        <v>1</v>
      </c>
      <c r="F20" s="11">
        <v>3</v>
      </c>
      <c r="G20" s="11">
        <v>8660</v>
      </c>
    </row>
    <row r="22" spans="1:12" x14ac:dyDescent="0.3">
      <c r="D22" s="48"/>
      <c r="F22" s="48"/>
    </row>
    <row r="23" spans="1:12" x14ac:dyDescent="0.3">
      <c r="A23">
        <v>1</v>
      </c>
      <c r="B23" s="23">
        <v>5.5750731706825123</v>
      </c>
      <c r="C23" s="23">
        <v>6.1559553291014915</v>
      </c>
      <c r="D23" s="23">
        <v>4.3224771341524262</v>
      </c>
      <c r="E23" s="23">
        <v>16.680900859862032</v>
      </c>
      <c r="F23" s="23">
        <v>4.1292140746863533</v>
      </c>
      <c r="G23" s="4" t="s">
        <v>207</v>
      </c>
      <c r="H23" s="24">
        <f>B23-B24</f>
        <v>0.11064299845494485</v>
      </c>
      <c r="I23" s="24">
        <f t="shared" ref="I23:L31" si="0">C23-C24</f>
        <v>1.6566409992036908</v>
      </c>
      <c r="J23" s="24">
        <f t="shared" si="0"/>
        <v>0.62546763101738012</v>
      </c>
      <c r="K23" s="24">
        <f t="shared" si="0"/>
        <v>1.1679101761741251</v>
      </c>
      <c r="L23" s="24">
        <f t="shared" si="0"/>
        <v>0.53318434176684315</v>
      </c>
    </row>
    <row r="24" spans="1:12" x14ac:dyDescent="0.3">
      <c r="A24">
        <v>2</v>
      </c>
      <c r="B24" s="23">
        <v>5.4644301722275674</v>
      </c>
      <c r="C24" s="23">
        <v>4.4993143298978007</v>
      </c>
      <c r="D24" s="23">
        <v>3.6970095031350461</v>
      </c>
      <c r="E24" s="23">
        <v>15.512990683687907</v>
      </c>
      <c r="F24" s="23">
        <v>3.5960297329195101</v>
      </c>
      <c r="G24" s="4" t="s">
        <v>209</v>
      </c>
      <c r="H24" s="24">
        <f t="shared" ref="H24:H31" si="1">B24-B25</f>
        <v>1.4437340212225536E-11</v>
      </c>
      <c r="I24" s="24">
        <f t="shared" si="0"/>
        <v>1.9054490858223971E-2</v>
      </c>
      <c r="J24" s="24">
        <f t="shared" si="0"/>
        <v>0.11010369617267157</v>
      </c>
      <c r="K24" s="24">
        <f t="shared" si="0"/>
        <v>2.593270967267566</v>
      </c>
      <c r="L24" s="24">
        <f t="shared" si="0"/>
        <v>2.7981895521039579E-2</v>
      </c>
    </row>
    <row r="25" spans="1:12" x14ac:dyDescent="0.3">
      <c r="A25">
        <v>3</v>
      </c>
      <c r="B25" s="23">
        <v>5.4644301722131301</v>
      </c>
      <c r="C25" s="23">
        <v>4.4802598390395767</v>
      </c>
      <c r="D25" s="23">
        <v>3.5869058069623745</v>
      </c>
      <c r="E25" s="23">
        <v>12.919719716420341</v>
      </c>
      <c r="F25" s="23">
        <v>3.5680478373984705</v>
      </c>
      <c r="G25" s="4" t="s">
        <v>209</v>
      </c>
      <c r="H25" s="24">
        <f t="shared" si="1"/>
        <v>-1.5644197048914066E-9</v>
      </c>
      <c r="I25" s="24">
        <f t="shared" si="0"/>
        <v>1.250628748846514</v>
      </c>
      <c r="J25" s="24">
        <f t="shared" si="0"/>
        <v>0</v>
      </c>
      <c r="K25" s="24">
        <f t="shared" si="0"/>
        <v>1.4023983038989485</v>
      </c>
      <c r="L25" s="24">
        <f t="shared" si="0"/>
        <v>-7.1054273576010019E-15</v>
      </c>
    </row>
    <row r="26" spans="1:12" x14ac:dyDescent="0.3">
      <c r="A26">
        <v>4</v>
      </c>
      <c r="B26" s="23">
        <v>5.4644301737775498</v>
      </c>
      <c r="C26" s="23">
        <v>3.2296310901930627</v>
      </c>
      <c r="D26" s="23">
        <v>3.5869058069623776</v>
      </c>
      <c r="E26" s="23">
        <v>11.517321412521392</v>
      </c>
      <c r="F26" s="23">
        <v>3.5680478373984776</v>
      </c>
      <c r="G26" s="4" t="s">
        <v>209</v>
      </c>
      <c r="H26" s="24">
        <f t="shared" si="1"/>
        <v>-1.3145751154297614E-10</v>
      </c>
      <c r="I26" s="24">
        <f t="shared" si="0"/>
        <v>-5.773159728050814E-15</v>
      </c>
      <c r="J26" s="24">
        <f t="shared" si="0"/>
        <v>3.5527136788005009E-15</v>
      </c>
      <c r="K26" s="24">
        <f t="shared" si="0"/>
        <v>2.33344430347816</v>
      </c>
      <c r="L26" s="24">
        <f t="shared" si="0"/>
        <v>0</v>
      </c>
    </row>
    <row r="27" spans="1:12" x14ac:dyDescent="0.3">
      <c r="A27">
        <v>5</v>
      </c>
      <c r="B27" s="23">
        <v>5.4644301739090073</v>
      </c>
      <c r="C27" s="23">
        <v>3.2296310901930685</v>
      </c>
      <c r="D27" s="23">
        <v>3.586905806962374</v>
      </c>
      <c r="E27" s="23">
        <v>9.1838771090432321</v>
      </c>
      <c r="F27" s="23">
        <v>3.5680478373984763</v>
      </c>
      <c r="G27" s="4" t="s">
        <v>209</v>
      </c>
      <c r="H27" s="24">
        <f t="shared" si="1"/>
        <v>0.46443017390900732</v>
      </c>
      <c r="I27" s="24">
        <f t="shared" si="0"/>
        <v>4.8849813083506888E-15</v>
      </c>
      <c r="J27" s="24">
        <f t="shared" si="0"/>
        <v>0</v>
      </c>
      <c r="K27" s="24">
        <f t="shared" si="0"/>
        <v>3.3211193680616748</v>
      </c>
      <c r="L27" s="24">
        <f t="shared" si="0"/>
        <v>0</v>
      </c>
    </row>
    <row r="28" spans="1:12" x14ac:dyDescent="0.3">
      <c r="A28">
        <v>6</v>
      </c>
      <c r="B28" s="23">
        <v>5</v>
      </c>
      <c r="C28" s="23">
        <v>3.2296310901930636</v>
      </c>
      <c r="D28" s="23">
        <v>3.5869058069623754</v>
      </c>
      <c r="E28" s="23">
        <v>5.8627577409815572</v>
      </c>
      <c r="F28" s="23">
        <v>3.5680478373984768</v>
      </c>
      <c r="G28" s="4" t="s">
        <v>209</v>
      </c>
      <c r="H28" s="24">
        <f t="shared" si="1"/>
        <v>1</v>
      </c>
      <c r="I28" s="24">
        <f t="shared" si="0"/>
        <v>-2.2958124290539672E-9</v>
      </c>
      <c r="J28" s="24">
        <f t="shared" si="0"/>
        <v>-1.4990320096330834E-10</v>
      </c>
      <c r="K28" s="24">
        <f t="shared" si="0"/>
        <v>1.6605593158038428</v>
      </c>
      <c r="L28" s="24">
        <f t="shared" si="0"/>
        <v>1.9087842417775391E-11</v>
      </c>
    </row>
    <row r="29" spans="1:12" x14ac:dyDescent="0.3">
      <c r="A29">
        <v>7</v>
      </c>
      <c r="B29" s="23">
        <v>4</v>
      </c>
      <c r="C29" s="23">
        <v>3.229631092488876</v>
      </c>
      <c r="D29" s="23">
        <v>3.5869058071122786</v>
      </c>
      <c r="E29" s="23">
        <v>4.2021984251777145</v>
      </c>
      <c r="F29" s="23">
        <v>3.5680478373793889</v>
      </c>
      <c r="G29" s="4" t="s">
        <v>209</v>
      </c>
      <c r="H29" s="24">
        <f t="shared" si="1"/>
        <v>1</v>
      </c>
      <c r="I29" s="24">
        <f t="shared" si="0"/>
        <v>0.22963109248887603</v>
      </c>
      <c r="J29" s="24">
        <f t="shared" si="0"/>
        <v>0.58690580711227858</v>
      </c>
      <c r="K29" s="24">
        <f t="shared" si="0"/>
        <v>1.6089265635986596</v>
      </c>
      <c r="L29" s="24">
        <f t="shared" si="0"/>
        <v>0.56804783737938891</v>
      </c>
    </row>
    <row r="30" spans="1:12" x14ac:dyDescent="0.3">
      <c r="A30">
        <v>8</v>
      </c>
      <c r="B30" s="23">
        <v>3</v>
      </c>
      <c r="C30" s="23">
        <v>3</v>
      </c>
      <c r="D30" s="23">
        <v>3</v>
      </c>
      <c r="E30" s="23">
        <v>2.5932718615790549</v>
      </c>
      <c r="F30" s="23">
        <v>3</v>
      </c>
      <c r="G30" s="4" t="s">
        <v>209</v>
      </c>
      <c r="H30" s="24">
        <f t="shared" si="1"/>
        <v>1</v>
      </c>
      <c r="I30" s="24">
        <f t="shared" si="0"/>
        <v>1</v>
      </c>
      <c r="J30" s="24">
        <f t="shared" si="0"/>
        <v>1</v>
      </c>
      <c r="K30" s="24">
        <f t="shared" si="0"/>
        <v>1.0892750836445231</v>
      </c>
      <c r="L30" s="24">
        <f t="shared" si="0"/>
        <v>1</v>
      </c>
    </row>
    <row r="31" spans="1:12" x14ac:dyDescent="0.3">
      <c r="A31">
        <v>9</v>
      </c>
      <c r="B31" s="23">
        <v>2</v>
      </c>
      <c r="C31" s="23">
        <v>2</v>
      </c>
      <c r="D31" s="23">
        <v>2</v>
      </c>
      <c r="E31" s="23">
        <v>1.5039967779345318</v>
      </c>
      <c r="F31" s="23">
        <v>2</v>
      </c>
      <c r="G31" s="4" t="s">
        <v>208</v>
      </c>
      <c r="H31" s="24">
        <f t="shared" si="1"/>
        <v>1</v>
      </c>
      <c r="I31" s="24">
        <f t="shared" si="0"/>
        <v>1</v>
      </c>
      <c r="J31" s="24">
        <f t="shared" si="0"/>
        <v>1</v>
      </c>
      <c r="K31" s="24">
        <f t="shared" si="0"/>
        <v>0.50399677793453179</v>
      </c>
      <c r="L31" s="24">
        <f t="shared" si="0"/>
        <v>1</v>
      </c>
    </row>
    <row r="32" spans="1:12" x14ac:dyDescent="0.3">
      <c r="A32" s="22">
        <v>10</v>
      </c>
      <c r="B32" s="23">
        <v>1</v>
      </c>
      <c r="C32" s="23">
        <v>1</v>
      </c>
      <c r="D32" s="23">
        <v>1</v>
      </c>
      <c r="E32" s="23">
        <v>1</v>
      </c>
      <c r="F32" s="23">
        <v>1</v>
      </c>
      <c r="G32" s="4"/>
      <c r="H32" s="4"/>
      <c r="I32" s="4"/>
      <c r="J32" s="4"/>
      <c r="K32" s="4"/>
      <c r="L32" s="4"/>
    </row>
    <row r="33" spans="1:16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6" x14ac:dyDescent="0.3">
      <c r="B34" s="4"/>
      <c r="C34" s="4"/>
      <c r="D34" s="4"/>
      <c r="E34" s="4"/>
      <c r="F34" s="4"/>
      <c r="G34" s="4"/>
      <c r="H34">
        <f>CORREL(G36:G54,H36:H54)</f>
        <v>0.99986963963339059</v>
      </c>
      <c r="I34" s="4"/>
      <c r="J34" s="4"/>
      <c r="K34" s="4"/>
      <c r="L34" s="4"/>
    </row>
    <row r="35" spans="1:16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6" x14ac:dyDescent="0.3">
      <c r="A36" t="str">
        <f>A2</f>
        <v>O1</v>
      </c>
      <c r="B36" s="4">
        <f>VLOOKUP(B2,$A$23:$F$32,B$33,0)</f>
        <v>5.4644301722275674</v>
      </c>
      <c r="C36" s="4">
        <f t="shared" ref="C36:F36" si="2">VLOOKUP(C2,$A$23:$F$32,C$33,0)</f>
        <v>6.1559553291014915</v>
      </c>
      <c r="D36" s="4">
        <f t="shared" si="2"/>
        <v>4.3224771341524262</v>
      </c>
      <c r="E36" s="4">
        <f t="shared" si="2"/>
        <v>16.680900859862032</v>
      </c>
      <c r="F36" s="4">
        <f t="shared" si="2"/>
        <v>4.1292140746863533</v>
      </c>
      <c r="G36" s="25">
        <f>PRODUCT(B36:F36)</f>
        <v>10015.207348922328</v>
      </c>
      <c r="H36" s="25">
        <f>G2</f>
        <v>10000</v>
      </c>
      <c r="I36" s="4">
        <f>H36-G36</f>
        <v>-15.207348922327583</v>
      </c>
      <c r="J36" s="4">
        <f>modell1!I71</f>
        <v>1316.2</v>
      </c>
      <c r="K36" s="4">
        <f>ABS(I36)</f>
        <v>15.207348922327583</v>
      </c>
      <c r="L36" s="4">
        <f t="shared" ref="L36:L54" si="3">ABS(J36)</f>
        <v>1316.2</v>
      </c>
      <c r="O36" s="4"/>
    </row>
    <row r="37" spans="1:16" x14ac:dyDescent="0.3">
      <c r="A37" t="str">
        <f t="shared" ref="A37:A54" si="4">A3</f>
        <v>O2</v>
      </c>
      <c r="B37" s="4">
        <f t="shared" ref="B37:F52" si="5">VLOOKUP(B3,$A$23:$F$32,B$33,0)</f>
        <v>5.5750731706825123</v>
      </c>
      <c r="C37" s="4">
        <f t="shared" si="5"/>
        <v>6.1559553291014915</v>
      </c>
      <c r="D37" s="4">
        <f t="shared" si="5"/>
        <v>4.3224771341524262</v>
      </c>
      <c r="E37" s="4">
        <f t="shared" si="5"/>
        <v>16.680900859862032</v>
      </c>
      <c r="F37" s="4">
        <f t="shared" si="5"/>
        <v>4.1292140746863533</v>
      </c>
      <c r="G37" s="25">
        <f t="shared" ref="G37:G54" si="6">PRODUCT(B37:F37)</f>
        <v>10217.993831008722</v>
      </c>
      <c r="H37" s="4">
        <f t="shared" ref="H37:H54" si="7">G3</f>
        <v>10218</v>
      </c>
      <c r="I37" s="4">
        <f t="shared" ref="I37:I54" si="8">H37-G37</f>
        <v>6.1689912781730527E-3</v>
      </c>
      <c r="J37" s="4">
        <f>modell1!I72</f>
        <v>1534.2</v>
      </c>
      <c r="K37" s="4">
        <f t="shared" ref="K37:K54" si="9">ABS(I37)</f>
        <v>6.1689912781730527E-3</v>
      </c>
      <c r="L37" s="4">
        <f t="shared" si="3"/>
        <v>1534.2</v>
      </c>
    </row>
    <row r="38" spans="1:16" x14ac:dyDescent="0.3">
      <c r="A38" t="str">
        <f t="shared" si="4"/>
        <v>O3</v>
      </c>
      <c r="B38" s="4">
        <f t="shared" si="5"/>
        <v>5.4644301722275674</v>
      </c>
      <c r="C38" s="4">
        <f t="shared" si="5"/>
        <v>3.2296310901930627</v>
      </c>
      <c r="D38" s="4">
        <f t="shared" si="5"/>
        <v>3.5869058069623745</v>
      </c>
      <c r="E38" s="4">
        <f t="shared" si="5"/>
        <v>1</v>
      </c>
      <c r="F38" s="4">
        <f t="shared" si="5"/>
        <v>3.5680478373984705</v>
      </c>
      <c r="G38" s="25">
        <f t="shared" si="6"/>
        <v>225.86474019297987</v>
      </c>
      <c r="H38" s="4">
        <f t="shared" si="7"/>
        <v>1</v>
      </c>
      <c r="I38" s="4">
        <f t="shared" si="8"/>
        <v>-224.86474019297987</v>
      </c>
      <c r="J38" s="4">
        <f>modell1!I73</f>
        <v>1316.2</v>
      </c>
      <c r="K38" s="4">
        <f t="shared" si="9"/>
        <v>224.86474019297987</v>
      </c>
      <c r="L38" s="4">
        <f t="shared" si="3"/>
        <v>1316.2</v>
      </c>
      <c r="N38" t="s">
        <v>341</v>
      </c>
      <c r="O38" s="4">
        <f>'solver (14)'!G38</f>
        <v>259.71130884836776</v>
      </c>
      <c r="P38" t="s">
        <v>340</v>
      </c>
    </row>
    <row r="39" spans="1:16" x14ac:dyDescent="0.3">
      <c r="A39" t="str">
        <f t="shared" si="4"/>
        <v>O4</v>
      </c>
      <c r="B39" s="4">
        <f t="shared" si="5"/>
        <v>5.4644301722275674</v>
      </c>
      <c r="C39" s="4">
        <f t="shared" si="5"/>
        <v>4.4802598390395767</v>
      </c>
      <c r="D39" s="4">
        <f t="shared" si="5"/>
        <v>4.3224771341524262</v>
      </c>
      <c r="E39" s="4">
        <f t="shared" si="5"/>
        <v>16.680900859862032</v>
      </c>
      <c r="F39" s="4">
        <f t="shared" si="5"/>
        <v>4.1292140746863533</v>
      </c>
      <c r="G39" s="25">
        <f t="shared" si="6"/>
        <v>7288.9955930820524</v>
      </c>
      <c r="H39" s="4">
        <f t="shared" si="7"/>
        <v>7289</v>
      </c>
      <c r="I39" s="4">
        <f t="shared" si="8"/>
        <v>4.4069179475627607E-3</v>
      </c>
      <c r="J39" s="4">
        <f>modell1!I74</f>
        <v>-558.5</v>
      </c>
      <c r="K39" s="4">
        <f t="shared" si="9"/>
        <v>4.4069179475627607E-3</v>
      </c>
      <c r="L39" s="4">
        <f t="shared" si="3"/>
        <v>558.5</v>
      </c>
    </row>
    <row r="40" spans="1:16" x14ac:dyDescent="0.3">
      <c r="A40" t="str">
        <f t="shared" si="4"/>
        <v>O5</v>
      </c>
      <c r="B40" s="4">
        <f t="shared" si="5"/>
        <v>5.4644301722275674</v>
      </c>
      <c r="C40" s="4">
        <f t="shared" si="5"/>
        <v>4.4993143298978007</v>
      </c>
      <c r="D40" s="4">
        <f t="shared" si="5"/>
        <v>4.3224771341524262</v>
      </c>
      <c r="E40" s="4">
        <f t="shared" si="5"/>
        <v>16.680900859862032</v>
      </c>
      <c r="F40" s="4">
        <f t="shared" si="5"/>
        <v>4.1292140746863533</v>
      </c>
      <c r="G40" s="25">
        <f t="shared" si="6"/>
        <v>7319.9956031001739</v>
      </c>
      <c r="H40" s="4">
        <f t="shared" si="7"/>
        <v>7320</v>
      </c>
      <c r="I40" s="4">
        <f t="shared" si="8"/>
        <v>4.3968998261334491E-3</v>
      </c>
      <c r="J40" s="4">
        <f>modell1!I75</f>
        <v>-527.5</v>
      </c>
      <c r="K40" s="4">
        <f t="shared" si="9"/>
        <v>4.3968998261334491E-3</v>
      </c>
      <c r="L40" s="4">
        <f t="shared" si="3"/>
        <v>527.5</v>
      </c>
    </row>
    <row r="41" spans="1:16" x14ac:dyDescent="0.3">
      <c r="A41" t="str">
        <f t="shared" si="4"/>
        <v>O6</v>
      </c>
      <c r="B41" s="4">
        <f t="shared" si="5"/>
        <v>5.4644301722275674</v>
      </c>
      <c r="C41" s="4">
        <f t="shared" si="5"/>
        <v>3.2296310901930627</v>
      </c>
      <c r="D41" s="4">
        <f t="shared" si="5"/>
        <v>4.3224771341524262</v>
      </c>
      <c r="E41" s="4">
        <f t="shared" si="5"/>
        <v>16.680900859862032</v>
      </c>
      <c r="F41" s="4">
        <f t="shared" si="5"/>
        <v>4.1292140746863533</v>
      </c>
      <c r="G41" s="25">
        <f t="shared" si="6"/>
        <v>5254.3306927359827</v>
      </c>
      <c r="H41" s="4">
        <f t="shared" si="7"/>
        <v>5264</v>
      </c>
      <c r="I41" s="4">
        <f t="shared" si="8"/>
        <v>9.6693072640173341</v>
      </c>
      <c r="J41" s="4">
        <f>modell1!I76</f>
        <v>-2215.5</v>
      </c>
      <c r="K41" s="4">
        <f t="shared" si="9"/>
        <v>9.6693072640173341</v>
      </c>
      <c r="L41" s="4">
        <f t="shared" si="3"/>
        <v>2215.5</v>
      </c>
    </row>
    <row r="42" spans="1:16" x14ac:dyDescent="0.3">
      <c r="A42" t="str">
        <f t="shared" si="4"/>
        <v>O7</v>
      </c>
      <c r="B42" s="4">
        <f t="shared" si="5"/>
        <v>5.4644301722275674</v>
      </c>
      <c r="C42" s="4">
        <f t="shared" si="5"/>
        <v>6.1559553291014915</v>
      </c>
      <c r="D42" s="4">
        <f t="shared" si="5"/>
        <v>3.6970095031350461</v>
      </c>
      <c r="E42" s="4">
        <f t="shared" si="5"/>
        <v>16.680900859862032</v>
      </c>
      <c r="F42" s="4">
        <f t="shared" si="5"/>
        <v>4.1292140746863533</v>
      </c>
      <c r="G42" s="25">
        <f t="shared" si="6"/>
        <v>8565.9948209521554</v>
      </c>
      <c r="H42" s="4">
        <f t="shared" si="7"/>
        <v>8566</v>
      </c>
      <c r="I42" s="4">
        <f t="shared" si="8"/>
        <v>5.1790478446491761E-3</v>
      </c>
      <c r="J42" s="4">
        <f>modell1!I77</f>
        <v>-117.8</v>
      </c>
      <c r="K42" s="4">
        <f t="shared" si="9"/>
        <v>5.1790478446491761E-3</v>
      </c>
      <c r="L42" s="4">
        <f t="shared" si="3"/>
        <v>117.8</v>
      </c>
    </row>
    <row r="43" spans="1:16" x14ac:dyDescent="0.3">
      <c r="A43" t="str">
        <f t="shared" si="4"/>
        <v>O8</v>
      </c>
      <c r="B43" s="4">
        <f t="shared" si="5"/>
        <v>5.4644301722275674</v>
      </c>
      <c r="C43" s="4">
        <f t="shared" si="5"/>
        <v>6.1559553291014915</v>
      </c>
      <c r="D43" s="4">
        <f t="shared" si="5"/>
        <v>3.5869058069623745</v>
      </c>
      <c r="E43" s="4">
        <f t="shared" si="5"/>
        <v>16.680900859862032</v>
      </c>
      <c r="F43" s="4">
        <f t="shared" si="5"/>
        <v>4.1292140746863533</v>
      </c>
      <c r="G43" s="25">
        <f t="shared" si="6"/>
        <v>8310.8838480474315</v>
      </c>
      <c r="H43" s="4">
        <f t="shared" si="7"/>
        <v>8317</v>
      </c>
      <c r="I43" s="4">
        <f t="shared" si="8"/>
        <v>6.1161519525685435</v>
      </c>
      <c r="J43" s="4">
        <f>modell1!I78</f>
        <v>-366.8</v>
      </c>
      <c r="K43" s="4">
        <f t="shared" si="9"/>
        <v>6.1161519525685435</v>
      </c>
      <c r="L43" s="4">
        <f t="shared" si="3"/>
        <v>366.8</v>
      </c>
    </row>
    <row r="44" spans="1:16" x14ac:dyDescent="0.3">
      <c r="A44" t="str">
        <f t="shared" si="4"/>
        <v>O9</v>
      </c>
      <c r="B44" s="4">
        <f t="shared" si="5"/>
        <v>5.4644301722275674</v>
      </c>
      <c r="C44" s="4">
        <f t="shared" si="5"/>
        <v>6.1559553291014915</v>
      </c>
      <c r="D44" s="4">
        <f t="shared" si="5"/>
        <v>4.3224771341524262</v>
      </c>
      <c r="E44" s="4">
        <f t="shared" si="5"/>
        <v>15.512990683687907</v>
      </c>
      <c r="F44" s="4">
        <f t="shared" si="5"/>
        <v>4.1292140746863533</v>
      </c>
      <c r="G44" s="25">
        <f t="shared" si="6"/>
        <v>9313.9944661429854</v>
      </c>
      <c r="H44" s="4">
        <f t="shared" si="7"/>
        <v>9314</v>
      </c>
      <c r="I44" s="4">
        <f t="shared" si="8"/>
        <v>5.5338570145977428E-3</v>
      </c>
      <c r="J44" s="4">
        <f>modell1!I79</f>
        <v>1115.8</v>
      </c>
      <c r="K44" s="4">
        <f t="shared" si="9"/>
        <v>5.5338570145977428E-3</v>
      </c>
      <c r="L44" s="4">
        <f t="shared" si="3"/>
        <v>1115.8</v>
      </c>
    </row>
    <row r="45" spans="1:16" x14ac:dyDescent="0.3">
      <c r="A45" t="str">
        <f t="shared" si="4"/>
        <v>O10</v>
      </c>
      <c r="B45" s="4">
        <f t="shared" si="5"/>
        <v>5.4644301722275674</v>
      </c>
      <c r="C45" s="4">
        <f t="shared" si="5"/>
        <v>6.1559553291014915</v>
      </c>
      <c r="D45" s="4">
        <f t="shared" si="5"/>
        <v>4.3224771341524262</v>
      </c>
      <c r="E45" s="4">
        <f t="shared" si="5"/>
        <v>12.919719716420341</v>
      </c>
      <c r="F45" s="4">
        <f t="shared" si="5"/>
        <v>4.1292140746863533</v>
      </c>
      <c r="G45" s="25">
        <f t="shared" si="6"/>
        <v>7756.9954366948932</v>
      </c>
      <c r="H45" s="4">
        <f t="shared" si="7"/>
        <v>7757</v>
      </c>
      <c r="I45" s="4">
        <f t="shared" si="8"/>
        <v>4.5633051067852648E-3</v>
      </c>
      <c r="J45" s="4">
        <f>modell1!I80</f>
        <v>395.1</v>
      </c>
      <c r="K45" s="4">
        <f t="shared" si="9"/>
        <v>4.5633051067852648E-3</v>
      </c>
      <c r="L45" s="4">
        <f t="shared" si="3"/>
        <v>395.1</v>
      </c>
    </row>
    <row r="46" spans="1:16" x14ac:dyDescent="0.3">
      <c r="A46" t="str">
        <f t="shared" si="4"/>
        <v>O11</v>
      </c>
      <c r="B46" s="4">
        <f t="shared" si="5"/>
        <v>5.4644301722275674</v>
      </c>
      <c r="C46" s="4">
        <f t="shared" si="5"/>
        <v>6.1559553291014915</v>
      </c>
      <c r="D46" s="4">
        <f t="shared" si="5"/>
        <v>4.3224771341524262</v>
      </c>
      <c r="E46" s="4">
        <f t="shared" si="5"/>
        <v>11.517321412521392</v>
      </c>
      <c r="F46" s="4">
        <f t="shared" si="5"/>
        <v>4.1292140746863533</v>
      </c>
      <c r="G46" s="25">
        <f t="shared" si="6"/>
        <v>6914.9959597289271</v>
      </c>
      <c r="H46" s="4">
        <f t="shared" si="7"/>
        <v>6915</v>
      </c>
      <c r="I46" s="4">
        <f t="shared" si="8"/>
        <v>4.0402710728812963E-3</v>
      </c>
      <c r="J46" s="4">
        <f>modell1!I81</f>
        <v>5.4</v>
      </c>
      <c r="K46" s="4">
        <f t="shared" si="9"/>
        <v>4.0402710728812963E-3</v>
      </c>
      <c r="L46" s="4">
        <f t="shared" si="3"/>
        <v>5.4</v>
      </c>
    </row>
    <row r="47" spans="1:16" x14ac:dyDescent="0.3">
      <c r="A47" t="str">
        <f t="shared" si="4"/>
        <v>O12</v>
      </c>
      <c r="B47" s="4">
        <f t="shared" si="5"/>
        <v>5.4644301722275674</v>
      </c>
      <c r="C47" s="4">
        <f t="shared" si="5"/>
        <v>6.1559553291014915</v>
      </c>
      <c r="D47" s="4">
        <f t="shared" si="5"/>
        <v>4.3224771341524262</v>
      </c>
      <c r="E47" s="4">
        <f t="shared" si="5"/>
        <v>9.1838771090432321</v>
      </c>
      <c r="F47" s="4">
        <f t="shared" si="5"/>
        <v>4.1292140746863533</v>
      </c>
      <c r="G47" s="25">
        <f t="shared" si="6"/>
        <v>5513.9967731245233</v>
      </c>
      <c r="H47" s="4">
        <f t="shared" si="7"/>
        <v>5514</v>
      </c>
      <c r="I47" s="4">
        <f t="shared" si="8"/>
        <v>3.2268754766846541E-3</v>
      </c>
      <c r="J47" s="4">
        <f>modell1!I82</f>
        <v>-409.5</v>
      </c>
      <c r="K47" s="4">
        <f t="shared" si="9"/>
        <v>3.2268754766846541E-3</v>
      </c>
      <c r="L47" s="4">
        <f t="shared" si="3"/>
        <v>409.5</v>
      </c>
    </row>
    <row r="48" spans="1:16" x14ac:dyDescent="0.3">
      <c r="A48" t="str">
        <f t="shared" si="4"/>
        <v>O13</v>
      </c>
      <c r="B48" s="4">
        <f t="shared" si="5"/>
        <v>5.4644301722275674</v>
      </c>
      <c r="C48" s="4">
        <f t="shared" si="5"/>
        <v>6.1559553291014915</v>
      </c>
      <c r="D48" s="4">
        <f t="shared" si="5"/>
        <v>4.3224771341524262</v>
      </c>
      <c r="E48" s="4">
        <f t="shared" si="5"/>
        <v>5.8627577409815572</v>
      </c>
      <c r="F48" s="4">
        <f t="shared" si="5"/>
        <v>4.1292140746863533</v>
      </c>
      <c r="G48" s="25">
        <f t="shared" si="6"/>
        <v>3519.9978050175528</v>
      </c>
      <c r="H48" s="4">
        <f t="shared" si="7"/>
        <v>3520</v>
      </c>
      <c r="I48" s="4">
        <f t="shared" si="8"/>
        <v>2.1949824472358159E-3</v>
      </c>
      <c r="J48" s="4">
        <f>modell1!I83</f>
        <v>-261.39999999999998</v>
      </c>
      <c r="K48" s="4">
        <f t="shared" si="9"/>
        <v>2.1949824472358159E-3</v>
      </c>
      <c r="L48" s="4">
        <f t="shared" si="3"/>
        <v>261.39999999999998</v>
      </c>
    </row>
    <row r="49" spans="1:15" x14ac:dyDescent="0.3">
      <c r="A49" t="str">
        <f t="shared" si="4"/>
        <v>O14</v>
      </c>
      <c r="B49" s="4">
        <f t="shared" si="5"/>
        <v>5.4644301722275674</v>
      </c>
      <c r="C49" s="4">
        <f t="shared" si="5"/>
        <v>6.1559553291014915</v>
      </c>
      <c r="D49" s="4">
        <f t="shared" si="5"/>
        <v>4.3224771341524262</v>
      </c>
      <c r="E49" s="4">
        <f t="shared" si="5"/>
        <v>4.2021984251777145</v>
      </c>
      <c r="F49" s="4">
        <f t="shared" si="5"/>
        <v>4.1292140746863533</v>
      </c>
      <c r="G49" s="25">
        <f t="shared" si="6"/>
        <v>2522.9985420474331</v>
      </c>
      <c r="H49" s="4">
        <f t="shared" si="7"/>
        <v>2523</v>
      </c>
      <c r="I49" s="4">
        <f t="shared" si="8"/>
        <v>1.4579525668523274E-3</v>
      </c>
      <c r="J49" s="4">
        <f>modell1!I84</f>
        <v>-187.4</v>
      </c>
      <c r="K49" s="4">
        <f t="shared" si="9"/>
        <v>1.4579525668523274E-3</v>
      </c>
      <c r="L49" s="4">
        <f t="shared" si="3"/>
        <v>187.4</v>
      </c>
    </row>
    <row r="50" spans="1:15" x14ac:dyDescent="0.3">
      <c r="A50" t="str">
        <f t="shared" si="4"/>
        <v>O15</v>
      </c>
      <c r="B50" s="4">
        <f t="shared" si="5"/>
        <v>5.4644301722275674</v>
      </c>
      <c r="C50" s="4">
        <f t="shared" si="5"/>
        <v>6.1559553291014915</v>
      </c>
      <c r="D50" s="4">
        <f t="shared" si="5"/>
        <v>4.3224771341524262</v>
      </c>
      <c r="E50" s="4">
        <f t="shared" si="5"/>
        <v>2.5932718615790549</v>
      </c>
      <c r="F50" s="4">
        <f t="shared" si="5"/>
        <v>4.1292140746863533</v>
      </c>
      <c r="G50" s="25">
        <f t="shared" si="6"/>
        <v>1556.9995663924144</v>
      </c>
      <c r="H50" s="4">
        <f t="shared" si="7"/>
        <v>1557</v>
      </c>
      <c r="I50" s="4">
        <f t="shared" si="8"/>
        <v>4.3360758559174428E-4</v>
      </c>
      <c r="J50" s="4">
        <f>modell1!I85</f>
        <v>-115.6</v>
      </c>
      <c r="K50" s="4">
        <f t="shared" si="9"/>
        <v>4.3360758559174428E-4</v>
      </c>
      <c r="L50" s="4">
        <f t="shared" si="3"/>
        <v>115.6</v>
      </c>
    </row>
    <row r="51" spans="1:15" x14ac:dyDescent="0.3">
      <c r="A51" t="str">
        <f t="shared" si="4"/>
        <v>O16</v>
      </c>
      <c r="B51" s="4">
        <f t="shared" si="5"/>
        <v>5.4644301722275674</v>
      </c>
      <c r="C51" s="4">
        <f t="shared" si="5"/>
        <v>6.1559553291014915</v>
      </c>
      <c r="D51" s="4">
        <f t="shared" si="5"/>
        <v>4.3224771341524262</v>
      </c>
      <c r="E51" s="4">
        <f t="shared" si="5"/>
        <v>1.5039967779345318</v>
      </c>
      <c r="F51" s="4">
        <f t="shared" si="5"/>
        <v>4.1292140746863533</v>
      </c>
      <c r="G51" s="25">
        <f t="shared" si="6"/>
        <v>902.99916711153037</v>
      </c>
      <c r="H51" s="4">
        <f t="shared" si="7"/>
        <v>903</v>
      </c>
      <c r="I51" s="4">
        <f t="shared" si="8"/>
        <v>8.3288846963114338E-4</v>
      </c>
      <c r="J51" s="4">
        <f>modell1!I86</f>
        <v>-418.3</v>
      </c>
      <c r="K51" s="4">
        <f t="shared" si="9"/>
        <v>8.3288846963114338E-4</v>
      </c>
      <c r="L51" s="4">
        <f t="shared" si="3"/>
        <v>418.3</v>
      </c>
    </row>
    <row r="52" spans="1:15" x14ac:dyDescent="0.3">
      <c r="A52" t="str">
        <f t="shared" si="4"/>
        <v>O17</v>
      </c>
      <c r="B52" s="4">
        <f t="shared" si="5"/>
        <v>5.4644301722275674</v>
      </c>
      <c r="C52" s="4">
        <f t="shared" si="5"/>
        <v>6.1559553291014915</v>
      </c>
      <c r="D52" s="4">
        <f t="shared" si="5"/>
        <v>4.3224771341524262</v>
      </c>
      <c r="E52" s="4">
        <f t="shared" si="5"/>
        <v>1</v>
      </c>
      <c r="F52" s="4">
        <f t="shared" si="5"/>
        <v>4.1292140746863533</v>
      </c>
      <c r="G52" s="25">
        <f t="shared" si="6"/>
        <v>600.39966864266614</v>
      </c>
      <c r="H52" s="4">
        <f t="shared" si="7"/>
        <v>685</v>
      </c>
      <c r="I52" s="4">
        <f t="shared" si="8"/>
        <v>84.600331357333857</v>
      </c>
      <c r="J52" s="4">
        <f>modell1!I87</f>
        <v>-519.20000000000005</v>
      </c>
      <c r="K52" s="4">
        <f t="shared" si="9"/>
        <v>84.600331357333857</v>
      </c>
      <c r="L52" s="4">
        <f t="shared" si="3"/>
        <v>519.20000000000005</v>
      </c>
    </row>
    <row r="53" spans="1:15" x14ac:dyDescent="0.3">
      <c r="A53" t="str">
        <f t="shared" si="4"/>
        <v>O18</v>
      </c>
      <c r="B53" s="4">
        <f t="shared" ref="B53:F54" si="10">VLOOKUP(B19,$A$23:$F$32,B$33,0)</f>
        <v>5.4644301722275674</v>
      </c>
      <c r="C53" s="4">
        <f t="shared" si="10"/>
        <v>6.1559553291014915</v>
      </c>
      <c r="D53" s="4">
        <f t="shared" si="10"/>
        <v>4.3224771341524262</v>
      </c>
      <c r="E53" s="4">
        <f t="shared" si="10"/>
        <v>16.680900859862032</v>
      </c>
      <c r="F53" s="4">
        <f t="shared" si="10"/>
        <v>3.5960297329195101</v>
      </c>
      <c r="G53" s="25">
        <f t="shared" si="6"/>
        <v>8721.9947323303404</v>
      </c>
      <c r="H53" s="4">
        <f t="shared" si="7"/>
        <v>8722</v>
      </c>
      <c r="I53" s="4">
        <f t="shared" si="8"/>
        <v>5.2676696595881367E-3</v>
      </c>
      <c r="J53" s="4">
        <f>modell1!I88</f>
        <v>38.200000000000003</v>
      </c>
      <c r="K53" s="4">
        <f t="shared" si="9"/>
        <v>5.2676696595881367E-3</v>
      </c>
      <c r="L53" s="4">
        <f t="shared" si="3"/>
        <v>38.200000000000003</v>
      </c>
    </row>
    <row r="54" spans="1:15" x14ac:dyDescent="0.3">
      <c r="A54" t="str">
        <f t="shared" si="4"/>
        <v>O19</v>
      </c>
      <c r="B54" s="4">
        <f t="shared" si="10"/>
        <v>5.4644301722275674</v>
      </c>
      <c r="C54" s="4">
        <f t="shared" si="10"/>
        <v>6.1559553291014915</v>
      </c>
      <c r="D54" s="4">
        <f t="shared" si="10"/>
        <v>4.3224771341524262</v>
      </c>
      <c r="E54" s="4">
        <f t="shared" si="10"/>
        <v>16.680900859862032</v>
      </c>
      <c r="F54" s="4">
        <f t="shared" si="10"/>
        <v>3.5680478373984705</v>
      </c>
      <c r="G54" s="25">
        <f t="shared" si="6"/>
        <v>8654.126009471649</v>
      </c>
      <c r="H54" s="4">
        <f t="shared" si="7"/>
        <v>8660</v>
      </c>
      <c r="I54" s="4">
        <f t="shared" si="8"/>
        <v>5.873990528350987</v>
      </c>
      <c r="J54" s="4">
        <f>modell1!I89</f>
        <v>-23.8</v>
      </c>
      <c r="K54" s="4">
        <f t="shared" si="9"/>
        <v>5.873990528350987</v>
      </c>
      <c r="L54" s="4">
        <f t="shared" si="3"/>
        <v>23.8</v>
      </c>
    </row>
    <row r="55" spans="1:15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5" x14ac:dyDescent="0.3">
      <c r="B56" s="4"/>
      <c r="C56" s="4"/>
      <c r="D56" s="4"/>
      <c r="E56" s="4"/>
      <c r="F56" s="4"/>
      <c r="G56" s="4"/>
      <c r="H56" s="4"/>
      <c r="I56" s="4">
        <f>SUMSQ(I36:I54)</f>
        <v>58118.037708862612</v>
      </c>
      <c r="J56" s="4"/>
      <c r="K56" s="4">
        <f>SUM(K36:K54)</f>
        <v>346.37957348387454</v>
      </c>
      <c r="L56" s="4">
        <f>SUM(L36:L54)</f>
        <v>11442.4</v>
      </c>
      <c r="N56" s="4"/>
      <c r="O5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5CC3-60A6-4CB3-A753-2DF2B069F5CF}">
  <dimension ref="A1:I15"/>
  <sheetViews>
    <sheetView workbookViewId="0">
      <selection activeCell="H8" sqref="H8"/>
    </sheetView>
  </sheetViews>
  <sheetFormatPr defaultRowHeight="14.4" x14ac:dyDescent="0.3"/>
  <cols>
    <col min="1" max="1" width="11.21875" bestFit="1" customWidth="1"/>
    <col min="2" max="2" width="14.21875" customWidth="1"/>
    <col min="3" max="3" width="8.88671875" bestFit="1" customWidth="1"/>
    <col min="4" max="4" width="7.6640625" bestFit="1" customWidth="1"/>
    <col min="5" max="5" width="8.6640625" bestFit="1" customWidth="1"/>
    <col min="6" max="6" width="11.109375" bestFit="1" customWidth="1"/>
    <col min="7" max="7" width="16.109375" bestFit="1" customWidth="1"/>
    <col min="8" max="8" width="17.77734375" bestFit="1" customWidth="1"/>
    <col min="9" max="9" width="10" bestFit="1" customWidth="1"/>
  </cols>
  <sheetData>
    <row r="1" spans="1:9" x14ac:dyDescent="0.3">
      <c r="B1" t="s">
        <v>2</v>
      </c>
      <c r="C1" t="s">
        <v>3</v>
      </c>
      <c r="D1" t="s">
        <v>4</v>
      </c>
      <c r="E1" t="s">
        <v>8</v>
      </c>
      <c r="F1" t="s">
        <v>5</v>
      </c>
      <c r="G1" t="s">
        <v>1</v>
      </c>
      <c r="H1" t="s">
        <v>7</v>
      </c>
      <c r="I1" t="s">
        <v>6</v>
      </c>
    </row>
    <row r="2" spans="1:9" ht="57.6" x14ac:dyDescent="0.3">
      <c r="A2" t="s">
        <v>0</v>
      </c>
      <c r="B2" s="1" t="s">
        <v>10</v>
      </c>
      <c r="C2" t="s">
        <v>11</v>
      </c>
      <c r="D2" s="1" t="s">
        <v>12</v>
      </c>
      <c r="E2" t="s">
        <v>13</v>
      </c>
      <c r="F2" s="1" t="s">
        <v>14</v>
      </c>
      <c r="G2" t="s">
        <v>15</v>
      </c>
      <c r="H2" s="1" t="s">
        <v>36</v>
      </c>
      <c r="I2" t="s">
        <v>16</v>
      </c>
    </row>
    <row r="3" spans="1:9" ht="57.6" x14ac:dyDescent="0.3">
      <c r="A3" t="s">
        <v>17</v>
      </c>
      <c r="B3" s="1"/>
      <c r="C3" t="s">
        <v>11</v>
      </c>
      <c r="D3" s="1" t="s">
        <v>12</v>
      </c>
      <c r="E3" t="s">
        <v>13</v>
      </c>
      <c r="F3" s="1" t="s">
        <v>14</v>
      </c>
      <c r="G3" s="1" t="s">
        <v>29</v>
      </c>
      <c r="H3" s="1" t="s">
        <v>36</v>
      </c>
      <c r="I3" t="s">
        <v>16</v>
      </c>
    </row>
    <row r="4" spans="1:9" ht="57.6" x14ac:dyDescent="0.3">
      <c r="A4" t="s">
        <v>18</v>
      </c>
      <c r="B4" s="1"/>
      <c r="C4" t="s">
        <v>11</v>
      </c>
      <c r="D4" s="1" t="s">
        <v>12</v>
      </c>
      <c r="E4" t="s">
        <v>13</v>
      </c>
      <c r="F4" s="1" t="s">
        <v>14</v>
      </c>
      <c r="G4" t="s">
        <v>15</v>
      </c>
      <c r="H4" s="1" t="s">
        <v>37</v>
      </c>
      <c r="I4" t="s">
        <v>16</v>
      </c>
    </row>
    <row r="5" spans="1:9" ht="57.6" x14ac:dyDescent="0.3">
      <c r="A5" t="s">
        <v>19</v>
      </c>
      <c r="B5" s="1"/>
      <c r="C5" t="s">
        <v>11</v>
      </c>
      <c r="D5" s="1" t="s">
        <v>12</v>
      </c>
      <c r="E5" t="s">
        <v>13</v>
      </c>
      <c r="F5" s="1" t="s">
        <v>14</v>
      </c>
      <c r="G5" t="s">
        <v>15</v>
      </c>
      <c r="H5" s="1" t="s">
        <v>37</v>
      </c>
      <c r="I5" t="s">
        <v>16</v>
      </c>
    </row>
    <row r="6" spans="1:9" ht="57.6" x14ac:dyDescent="0.3">
      <c r="A6" t="s">
        <v>20</v>
      </c>
      <c r="B6" s="1"/>
      <c r="C6" t="s">
        <v>11</v>
      </c>
      <c r="D6" s="1" t="s">
        <v>12</v>
      </c>
      <c r="E6" t="s">
        <v>13</v>
      </c>
      <c r="F6" s="1" t="s">
        <v>14</v>
      </c>
      <c r="G6" t="s">
        <v>15</v>
      </c>
      <c r="H6" s="1" t="s">
        <v>31</v>
      </c>
      <c r="I6" s="1" t="s">
        <v>16</v>
      </c>
    </row>
    <row r="7" spans="1:9" ht="57.6" x14ac:dyDescent="0.3">
      <c r="A7" t="s">
        <v>21</v>
      </c>
      <c r="B7" s="1"/>
      <c r="C7" t="s">
        <v>11</v>
      </c>
      <c r="D7" s="1" t="s">
        <v>12</v>
      </c>
      <c r="E7" t="s">
        <v>13</v>
      </c>
      <c r="F7" s="1" t="s">
        <v>14</v>
      </c>
      <c r="G7" t="s">
        <v>15</v>
      </c>
      <c r="H7" s="1" t="s">
        <v>30</v>
      </c>
      <c r="I7" s="1" t="s">
        <v>16</v>
      </c>
    </row>
    <row r="8" spans="1:9" ht="72" x14ac:dyDescent="0.3">
      <c r="A8" t="s">
        <v>22</v>
      </c>
      <c r="B8" s="1"/>
      <c r="C8" t="s">
        <v>11</v>
      </c>
      <c r="D8" s="1" t="s">
        <v>12</v>
      </c>
      <c r="E8" t="s">
        <v>13</v>
      </c>
      <c r="F8" s="1" t="s">
        <v>14</v>
      </c>
      <c r="G8" t="s">
        <v>15</v>
      </c>
      <c r="I8" s="1" t="s">
        <v>32</v>
      </c>
    </row>
    <row r="9" spans="1:9" ht="72" x14ac:dyDescent="0.3">
      <c r="A9" t="s">
        <v>23</v>
      </c>
      <c r="B9" s="1"/>
      <c r="C9" t="s">
        <v>11</v>
      </c>
      <c r="D9" s="1" t="s">
        <v>12</v>
      </c>
      <c r="E9" t="s">
        <v>13</v>
      </c>
      <c r="F9" s="1" t="s">
        <v>14</v>
      </c>
      <c r="G9" t="s">
        <v>15</v>
      </c>
      <c r="I9" s="1" t="s">
        <v>33</v>
      </c>
    </row>
    <row r="10" spans="1:9" ht="57.6" x14ac:dyDescent="0.3">
      <c r="A10" t="s">
        <v>24</v>
      </c>
      <c r="B10" s="1"/>
      <c r="C10" t="s">
        <v>11</v>
      </c>
      <c r="D10" s="1" t="s">
        <v>12</v>
      </c>
      <c r="E10" t="s">
        <v>13</v>
      </c>
      <c r="F10" s="1" t="s">
        <v>14</v>
      </c>
      <c r="G10" t="s">
        <v>15</v>
      </c>
      <c r="I10" s="1" t="s">
        <v>34</v>
      </c>
    </row>
    <row r="11" spans="1:9" ht="57.6" x14ac:dyDescent="0.3">
      <c r="A11" t="s">
        <v>25</v>
      </c>
      <c r="B11" s="1"/>
      <c r="C11" t="s">
        <v>11</v>
      </c>
      <c r="D11" s="1" t="s">
        <v>12</v>
      </c>
      <c r="E11" t="s">
        <v>13</v>
      </c>
      <c r="F11" s="1" t="s">
        <v>14</v>
      </c>
      <c r="G11" t="s">
        <v>15</v>
      </c>
      <c r="I11" s="1" t="s">
        <v>35</v>
      </c>
    </row>
    <row r="12" spans="1:9" ht="57.6" x14ac:dyDescent="0.3">
      <c r="A12" t="s">
        <v>26</v>
      </c>
      <c r="B12" s="1"/>
      <c r="C12" t="s">
        <v>11</v>
      </c>
      <c r="D12" s="1" t="s">
        <v>12</v>
      </c>
      <c r="E12" t="s">
        <v>13</v>
      </c>
      <c r="F12" s="1" t="s">
        <v>26</v>
      </c>
      <c r="G12" t="s">
        <v>15</v>
      </c>
      <c r="I12" s="1" t="s">
        <v>16</v>
      </c>
    </row>
    <row r="13" spans="1:9" ht="57.6" x14ac:dyDescent="0.3">
      <c r="A13" t="s">
        <v>27</v>
      </c>
      <c r="B13" s="1"/>
      <c r="C13" t="s">
        <v>11</v>
      </c>
      <c r="D13" s="1" t="s">
        <v>12</v>
      </c>
      <c r="E13" t="s">
        <v>13</v>
      </c>
      <c r="F13" s="1" t="s">
        <v>27</v>
      </c>
      <c r="G13" t="s">
        <v>15</v>
      </c>
      <c r="I13" s="1" t="s">
        <v>16</v>
      </c>
    </row>
    <row r="14" spans="1:9" ht="57.6" x14ac:dyDescent="0.3">
      <c r="A14" s="1" t="s">
        <v>28</v>
      </c>
      <c r="B14" s="1"/>
      <c r="C14" t="s">
        <v>11</v>
      </c>
      <c r="D14" s="1" t="s">
        <v>12</v>
      </c>
      <c r="E14" t="s">
        <v>13</v>
      </c>
      <c r="F14" t="s">
        <v>28</v>
      </c>
      <c r="G14" t="s">
        <v>15</v>
      </c>
      <c r="I14" s="1" t="s">
        <v>16</v>
      </c>
    </row>
    <row r="15" spans="1:9" ht="57.6" x14ac:dyDescent="0.3">
      <c r="A15" t="s">
        <v>9</v>
      </c>
      <c r="B15" s="1"/>
      <c r="C15" t="s">
        <v>11</v>
      </c>
      <c r="D15" s="1" t="s">
        <v>12</v>
      </c>
      <c r="E15" t="s">
        <v>13</v>
      </c>
      <c r="F15" s="1" t="s">
        <v>14</v>
      </c>
      <c r="G15" t="s">
        <v>15</v>
      </c>
      <c r="I15" s="1" t="s">
        <v>16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FEE6B-3136-46EE-BCDF-5A4F7BC317E3}">
  <dimension ref="A1:L103"/>
  <sheetViews>
    <sheetView topLeftCell="A68" workbookViewId="0">
      <selection activeCell="H69" sqref="H69:I69"/>
    </sheetView>
  </sheetViews>
  <sheetFormatPr defaultRowHeight="14.4" x14ac:dyDescent="0.3"/>
  <cols>
    <col min="9" max="9" width="11" bestFit="1" customWidth="1"/>
  </cols>
  <sheetData>
    <row r="1" spans="1:12" ht="18" x14ac:dyDescent="0.3">
      <c r="A1" s="6"/>
    </row>
    <row r="2" spans="1:12" x14ac:dyDescent="0.3">
      <c r="A2" s="7"/>
    </row>
    <row r="5" spans="1:12" ht="18" x14ac:dyDescent="0.3">
      <c r="A5" s="8" t="s">
        <v>64</v>
      </c>
      <c r="B5" s="9">
        <v>4341899</v>
      </c>
      <c r="C5" s="8" t="s">
        <v>65</v>
      </c>
      <c r="D5" s="9">
        <v>19</v>
      </c>
      <c r="E5" s="8" t="s">
        <v>66</v>
      </c>
      <c r="F5" s="9">
        <v>5</v>
      </c>
      <c r="G5" s="8" t="s">
        <v>67</v>
      </c>
      <c r="H5" s="9">
        <v>19</v>
      </c>
      <c r="I5" s="8" t="s">
        <v>68</v>
      </c>
      <c r="J5" s="9">
        <v>0</v>
      </c>
      <c r="K5" s="8" t="s">
        <v>69</v>
      </c>
      <c r="L5" s="9" t="s">
        <v>70</v>
      </c>
    </row>
    <row r="6" spans="1:12" ht="18.600000000000001" thickBot="1" x14ac:dyDescent="0.35">
      <c r="A6" s="6"/>
    </row>
    <row r="7" spans="1:12" ht="15" thickBot="1" x14ac:dyDescent="0.35">
      <c r="A7" s="10" t="s">
        <v>71</v>
      </c>
      <c r="B7" s="10" t="s">
        <v>72</v>
      </c>
      <c r="C7" s="10" t="s">
        <v>73</v>
      </c>
      <c r="D7" s="10" t="s">
        <v>74</v>
      </c>
      <c r="E7" s="10" t="s">
        <v>75</v>
      </c>
      <c r="F7" s="10" t="s">
        <v>76</v>
      </c>
      <c r="G7" s="10" t="s">
        <v>77</v>
      </c>
    </row>
    <row r="8" spans="1:12" ht="15" thickBot="1" x14ac:dyDescent="0.35">
      <c r="A8" s="10" t="s">
        <v>78</v>
      </c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11">
        <v>10000</v>
      </c>
    </row>
    <row r="9" spans="1:12" ht="15" thickBot="1" x14ac:dyDescent="0.35">
      <c r="A9" s="10" t="s">
        <v>79</v>
      </c>
      <c r="B9" s="11">
        <v>2</v>
      </c>
      <c r="C9" s="11">
        <v>1</v>
      </c>
      <c r="D9" s="11">
        <v>1</v>
      </c>
      <c r="E9" s="11">
        <v>1</v>
      </c>
      <c r="F9" s="11">
        <v>1</v>
      </c>
      <c r="G9" s="11">
        <v>10218</v>
      </c>
    </row>
    <row r="10" spans="1:12" ht="15" thickBot="1" x14ac:dyDescent="0.35">
      <c r="A10" s="10" t="s">
        <v>80</v>
      </c>
      <c r="B10" s="11">
        <v>3</v>
      </c>
      <c r="C10" s="11">
        <v>1</v>
      </c>
      <c r="D10" s="11">
        <v>1</v>
      </c>
      <c r="E10" s="11">
        <v>1</v>
      </c>
      <c r="F10" s="11">
        <v>1</v>
      </c>
      <c r="G10" s="11">
        <v>10000</v>
      </c>
    </row>
    <row r="11" spans="1:12" ht="15" thickBot="1" x14ac:dyDescent="0.35">
      <c r="A11" s="10" t="s">
        <v>81</v>
      </c>
      <c r="B11" s="11">
        <v>1</v>
      </c>
      <c r="C11" s="11">
        <v>2</v>
      </c>
      <c r="D11" s="11">
        <v>1</v>
      </c>
      <c r="E11" s="11">
        <v>1</v>
      </c>
      <c r="F11" s="11">
        <v>1</v>
      </c>
      <c r="G11" s="11">
        <v>7289</v>
      </c>
    </row>
    <row r="12" spans="1:12" ht="15" thickBot="1" x14ac:dyDescent="0.35">
      <c r="A12" s="10" t="s">
        <v>82</v>
      </c>
      <c r="B12" s="11">
        <v>1</v>
      </c>
      <c r="C12" s="11">
        <v>3</v>
      </c>
      <c r="D12" s="11">
        <v>1</v>
      </c>
      <c r="E12" s="11">
        <v>1</v>
      </c>
      <c r="F12" s="11">
        <v>1</v>
      </c>
      <c r="G12" s="11">
        <v>7320</v>
      </c>
    </row>
    <row r="13" spans="1:12" ht="15" thickBot="1" x14ac:dyDescent="0.35">
      <c r="A13" s="10" t="s">
        <v>83</v>
      </c>
      <c r="B13" s="11">
        <v>1</v>
      </c>
      <c r="C13" s="11">
        <v>4</v>
      </c>
      <c r="D13" s="11">
        <v>1</v>
      </c>
      <c r="E13" s="11">
        <v>1</v>
      </c>
      <c r="F13" s="11">
        <v>1</v>
      </c>
      <c r="G13" s="11">
        <v>5264</v>
      </c>
    </row>
    <row r="14" spans="1:12" ht="15" thickBot="1" x14ac:dyDescent="0.35">
      <c r="A14" s="10" t="s">
        <v>84</v>
      </c>
      <c r="B14" s="11">
        <v>1</v>
      </c>
      <c r="C14" s="11">
        <v>1</v>
      </c>
      <c r="D14" s="11">
        <v>2</v>
      </c>
      <c r="E14" s="11">
        <v>1</v>
      </c>
      <c r="F14" s="11">
        <v>1</v>
      </c>
      <c r="G14" s="11">
        <v>8566</v>
      </c>
    </row>
    <row r="15" spans="1:12" ht="15" thickBot="1" x14ac:dyDescent="0.35">
      <c r="A15" s="10" t="s">
        <v>85</v>
      </c>
      <c r="B15" s="11">
        <v>1</v>
      </c>
      <c r="C15" s="11">
        <v>1</v>
      </c>
      <c r="D15" s="11">
        <v>3</v>
      </c>
      <c r="E15" s="11">
        <v>1</v>
      </c>
      <c r="F15" s="11">
        <v>1</v>
      </c>
      <c r="G15" s="11">
        <v>8317</v>
      </c>
    </row>
    <row r="16" spans="1:12" ht="15" thickBot="1" x14ac:dyDescent="0.35">
      <c r="A16" s="10" t="s">
        <v>86</v>
      </c>
      <c r="B16" s="11">
        <v>1</v>
      </c>
      <c r="C16" s="11">
        <v>1</v>
      </c>
      <c r="D16" s="11">
        <v>1</v>
      </c>
      <c r="E16" s="11">
        <v>2</v>
      </c>
      <c r="F16" s="11">
        <v>1</v>
      </c>
      <c r="G16" s="11">
        <v>9314</v>
      </c>
    </row>
    <row r="17" spans="1:7" ht="15" thickBot="1" x14ac:dyDescent="0.35">
      <c r="A17" s="10" t="s">
        <v>87</v>
      </c>
      <c r="B17" s="11">
        <v>1</v>
      </c>
      <c r="C17" s="11">
        <v>1</v>
      </c>
      <c r="D17" s="11">
        <v>1</v>
      </c>
      <c r="E17" s="11">
        <v>3</v>
      </c>
      <c r="F17" s="11">
        <v>1</v>
      </c>
      <c r="G17" s="11">
        <v>7757</v>
      </c>
    </row>
    <row r="18" spans="1:7" ht="15" thickBot="1" x14ac:dyDescent="0.35">
      <c r="A18" s="10" t="s">
        <v>88</v>
      </c>
      <c r="B18" s="11">
        <v>1</v>
      </c>
      <c r="C18" s="11">
        <v>1</v>
      </c>
      <c r="D18" s="11">
        <v>1</v>
      </c>
      <c r="E18" s="11">
        <v>4</v>
      </c>
      <c r="F18" s="11">
        <v>1</v>
      </c>
      <c r="G18" s="11">
        <v>6915</v>
      </c>
    </row>
    <row r="19" spans="1:7" ht="15" thickBot="1" x14ac:dyDescent="0.35">
      <c r="A19" s="10" t="s">
        <v>89</v>
      </c>
      <c r="B19" s="11">
        <v>1</v>
      </c>
      <c r="C19" s="11">
        <v>1</v>
      </c>
      <c r="D19" s="11">
        <v>1</v>
      </c>
      <c r="E19" s="11">
        <v>5</v>
      </c>
      <c r="F19" s="11">
        <v>1</v>
      </c>
      <c r="G19" s="11">
        <v>5514</v>
      </c>
    </row>
    <row r="20" spans="1:7" ht="15" thickBot="1" x14ac:dyDescent="0.35">
      <c r="A20" s="10" t="s">
        <v>90</v>
      </c>
      <c r="B20" s="11">
        <v>1</v>
      </c>
      <c r="C20" s="11">
        <v>1</v>
      </c>
      <c r="D20" s="11">
        <v>1</v>
      </c>
      <c r="E20" s="11">
        <v>6</v>
      </c>
      <c r="F20" s="11">
        <v>1</v>
      </c>
      <c r="G20" s="11">
        <v>3520</v>
      </c>
    </row>
    <row r="21" spans="1:7" ht="15" thickBot="1" x14ac:dyDescent="0.35">
      <c r="A21" s="10" t="s">
        <v>91</v>
      </c>
      <c r="B21" s="11">
        <v>1</v>
      </c>
      <c r="C21" s="11">
        <v>1</v>
      </c>
      <c r="D21" s="11">
        <v>1</v>
      </c>
      <c r="E21" s="11">
        <v>7</v>
      </c>
      <c r="F21" s="11">
        <v>1</v>
      </c>
      <c r="G21" s="11">
        <v>2523</v>
      </c>
    </row>
    <row r="22" spans="1:7" ht="15" thickBot="1" x14ac:dyDescent="0.35">
      <c r="A22" s="10" t="s">
        <v>92</v>
      </c>
      <c r="B22" s="11">
        <v>1</v>
      </c>
      <c r="C22" s="11">
        <v>1</v>
      </c>
      <c r="D22" s="11">
        <v>1</v>
      </c>
      <c r="E22" s="11">
        <v>8</v>
      </c>
      <c r="F22" s="11">
        <v>1</v>
      </c>
      <c r="G22" s="11">
        <v>1557</v>
      </c>
    </row>
    <row r="23" spans="1:7" ht="15" thickBot="1" x14ac:dyDescent="0.35">
      <c r="A23" s="10" t="s">
        <v>93</v>
      </c>
      <c r="B23" s="11">
        <v>1</v>
      </c>
      <c r="C23" s="11">
        <v>1</v>
      </c>
      <c r="D23" s="11">
        <v>1</v>
      </c>
      <c r="E23" s="11">
        <v>9</v>
      </c>
      <c r="F23" s="11">
        <v>1</v>
      </c>
      <c r="G23" s="11">
        <v>903</v>
      </c>
    </row>
    <row r="24" spans="1:7" ht="15" thickBot="1" x14ac:dyDescent="0.35">
      <c r="A24" s="10" t="s">
        <v>94</v>
      </c>
      <c r="B24" s="11">
        <v>1</v>
      </c>
      <c r="C24" s="11">
        <v>1</v>
      </c>
      <c r="D24" s="11">
        <v>1</v>
      </c>
      <c r="E24" s="11">
        <v>10</v>
      </c>
      <c r="F24" s="11">
        <v>1</v>
      </c>
      <c r="G24" s="11">
        <v>685</v>
      </c>
    </row>
    <row r="25" spans="1:7" ht="15" thickBot="1" x14ac:dyDescent="0.35">
      <c r="A25" s="10" t="s">
        <v>95</v>
      </c>
      <c r="B25" s="11">
        <v>1</v>
      </c>
      <c r="C25" s="11">
        <v>1</v>
      </c>
      <c r="D25" s="11">
        <v>1</v>
      </c>
      <c r="E25" s="11">
        <v>1</v>
      </c>
      <c r="F25" s="11">
        <v>2</v>
      </c>
      <c r="G25" s="11">
        <v>8722</v>
      </c>
    </row>
    <row r="26" spans="1:7" ht="15" thickBot="1" x14ac:dyDescent="0.35">
      <c r="A26" s="10" t="s">
        <v>96</v>
      </c>
      <c r="B26" s="11">
        <v>1</v>
      </c>
      <c r="C26" s="11">
        <v>1</v>
      </c>
      <c r="D26" s="11">
        <v>1</v>
      </c>
      <c r="E26" s="11">
        <v>1</v>
      </c>
      <c r="F26" s="11">
        <v>3</v>
      </c>
      <c r="G26" s="11">
        <v>8660</v>
      </c>
    </row>
    <row r="27" spans="1:7" ht="18.600000000000001" thickBot="1" x14ac:dyDescent="0.35">
      <c r="A27" s="6"/>
    </row>
    <row r="28" spans="1:7" ht="15" thickBot="1" x14ac:dyDescent="0.35">
      <c r="A28" s="10" t="s">
        <v>97</v>
      </c>
      <c r="B28" s="10" t="s">
        <v>72</v>
      </c>
      <c r="C28" s="10" t="s">
        <v>73</v>
      </c>
      <c r="D28" s="10" t="s">
        <v>74</v>
      </c>
      <c r="E28" s="10" t="s">
        <v>75</v>
      </c>
      <c r="F28" s="10" t="s">
        <v>76</v>
      </c>
    </row>
    <row r="29" spans="1:7" ht="15" thickBot="1" x14ac:dyDescent="0.35">
      <c r="A29" s="10" t="s">
        <v>98</v>
      </c>
      <c r="B29" s="11" t="s">
        <v>99</v>
      </c>
      <c r="C29" s="11" t="s">
        <v>100</v>
      </c>
      <c r="D29" s="11" t="s">
        <v>99</v>
      </c>
      <c r="E29" s="11" t="s">
        <v>101</v>
      </c>
      <c r="F29" s="11" t="s">
        <v>99</v>
      </c>
    </row>
    <row r="30" spans="1:7" ht="15" thickBot="1" x14ac:dyDescent="0.35">
      <c r="A30" s="10" t="s">
        <v>102</v>
      </c>
      <c r="B30" s="11" t="s">
        <v>99</v>
      </c>
      <c r="C30" s="11" t="s">
        <v>103</v>
      </c>
      <c r="D30" s="11" t="s">
        <v>99</v>
      </c>
      <c r="E30" s="11" t="s">
        <v>104</v>
      </c>
      <c r="F30" s="11" t="s">
        <v>99</v>
      </c>
    </row>
    <row r="31" spans="1:7" ht="15" thickBot="1" x14ac:dyDescent="0.35">
      <c r="A31" s="10" t="s">
        <v>105</v>
      </c>
      <c r="B31" s="11" t="s">
        <v>99</v>
      </c>
      <c r="C31" s="11" t="s">
        <v>103</v>
      </c>
      <c r="D31" s="11" t="s">
        <v>99</v>
      </c>
      <c r="E31" s="11" t="s">
        <v>106</v>
      </c>
      <c r="F31" s="11" t="s">
        <v>99</v>
      </c>
    </row>
    <row r="32" spans="1:7" ht="15" thickBot="1" x14ac:dyDescent="0.35">
      <c r="A32" s="10" t="s">
        <v>107</v>
      </c>
      <c r="B32" s="11" t="s">
        <v>99</v>
      </c>
      <c r="C32" s="11" t="s">
        <v>99</v>
      </c>
      <c r="D32" s="11" t="s">
        <v>99</v>
      </c>
      <c r="E32" s="11" t="s">
        <v>108</v>
      </c>
      <c r="F32" s="11" t="s">
        <v>99</v>
      </c>
    </row>
    <row r="33" spans="1:6" ht="15" thickBot="1" x14ac:dyDescent="0.35">
      <c r="A33" s="10" t="s">
        <v>109</v>
      </c>
      <c r="B33" s="11" t="s">
        <v>99</v>
      </c>
      <c r="C33" s="11" t="s">
        <v>99</v>
      </c>
      <c r="D33" s="11" t="s">
        <v>99</v>
      </c>
      <c r="E33" s="11" t="s">
        <v>110</v>
      </c>
      <c r="F33" s="11" t="s">
        <v>99</v>
      </c>
    </row>
    <row r="34" spans="1:6" ht="15" thickBot="1" x14ac:dyDescent="0.35">
      <c r="A34" s="10" t="s">
        <v>111</v>
      </c>
      <c r="B34" s="11" t="s">
        <v>99</v>
      </c>
      <c r="C34" s="11" t="s">
        <v>99</v>
      </c>
      <c r="D34" s="11" t="s">
        <v>99</v>
      </c>
      <c r="E34" s="11" t="s">
        <v>112</v>
      </c>
      <c r="F34" s="11" t="s">
        <v>99</v>
      </c>
    </row>
    <row r="35" spans="1:6" ht="15" thickBot="1" x14ac:dyDescent="0.35">
      <c r="A35" s="10" t="s">
        <v>113</v>
      </c>
      <c r="B35" s="11" t="s">
        <v>99</v>
      </c>
      <c r="C35" s="11" t="s">
        <v>99</v>
      </c>
      <c r="D35" s="11" t="s">
        <v>99</v>
      </c>
      <c r="E35" s="11" t="s">
        <v>114</v>
      </c>
      <c r="F35" s="11" t="s">
        <v>99</v>
      </c>
    </row>
    <row r="36" spans="1:6" ht="15" thickBot="1" x14ac:dyDescent="0.35">
      <c r="A36" s="10" t="s">
        <v>115</v>
      </c>
      <c r="B36" s="11" t="s">
        <v>99</v>
      </c>
      <c r="C36" s="11" t="s">
        <v>99</v>
      </c>
      <c r="D36" s="11" t="s">
        <v>99</v>
      </c>
      <c r="E36" s="11" t="s">
        <v>116</v>
      </c>
      <c r="F36" s="11" t="s">
        <v>99</v>
      </c>
    </row>
    <row r="37" spans="1:6" ht="15" thickBot="1" x14ac:dyDescent="0.35">
      <c r="A37" s="10" t="s">
        <v>117</v>
      </c>
      <c r="B37" s="11" t="s">
        <v>99</v>
      </c>
      <c r="C37" s="11" t="s">
        <v>99</v>
      </c>
      <c r="D37" s="11" t="s">
        <v>99</v>
      </c>
      <c r="E37" s="11" t="s">
        <v>118</v>
      </c>
      <c r="F37" s="11" t="s">
        <v>99</v>
      </c>
    </row>
    <row r="38" spans="1:6" ht="15" thickBot="1" x14ac:dyDescent="0.35">
      <c r="A38" s="10" t="s">
        <v>119</v>
      </c>
      <c r="B38" s="11" t="s">
        <v>99</v>
      </c>
      <c r="C38" s="11" t="s">
        <v>99</v>
      </c>
      <c r="D38" s="11" t="s">
        <v>99</v>
      </c>
      <c r="E38" s="11" t="s">
        <v>99</v>
      </c>
      <c r="F38" s="11" t="s">
        <v>99</v>
      </c>
    </row>
    <row r="39" spans="1:6" ht="15" thickBot="1" x14ac:dyDescent="0.35">
      <c r="A39" s="10" t="s">
        <v>120</v>
      </c>
      <c r="B39" s="11" t="s">
        <v>99</v>
      </c>
      <c r="C39" s="11" t="s">
        <v>99</v>
      </c>
      <c r="D39" s="11" t="s">
        <v>99</v>
      </c>
      <c r="E39" s="11" t="s">
        <v>99</v>
      </c>
      <c r="F39" s="11" t="s">
        <v>99</v>
      </c>
    </row>
    <row r="40" spans="1:6" ht="15" thickBot="1" x14ac:dyDescent="0.35">
      <c r="A40" s="10" t="s">
        <v>121</v>
      </c>
      <c r="B40" s="11" t="s">
        <v>99</v>
      </c>
      <c r="C40" s="11" t="s">
        <v>99</v>
      </c>
      <c r="D40" s="11" t="s">
        <v>99</v>
      </c>
      <c r="E40" s="11" t="s">
        <v>99</v>
      </c>
      <c r="F40" s="11" t="s">
        <v>99</v>
      </c>
    </row>
    <row r="41" spans="1:6" ht="15" thickBot="1" x14ac:dyDescent="0.35">
      <c r="A41" s="10" t="s">
        <v>122</v>
      </c>
      <c r="B41" s="11" t="s">
        <v>99</v>
      </c>
      <c r="C41" s="11" t="s">
        <v>99</v>
      </c>
      <c r="D41" s="11" t="s">
        <v>99</v>
      </c>
      <c r="E41" s="11" t="s">
        <v>99</v>
      </c>
      <c r="F41" s="11" t="s">
        <v>99</v>
      </c>
    </row>
    <row r="42" spans="1:6" ht="15" thickBot="1" x14ac:dyDescent="0.35">
      <c r="A42" s="10" t="s">
        <v>123</v>
      </c>
      <c r="B42" s="11" t="s">
        <v>99</v>
      </c>
      <c r="C42" s="11" t="s">
        <v>99</v>
      </c>
      <c r="D42" s="11" t="s">
        <v>99</v>
      </c>
      <c r="E42" s="11" t="s">
        <v>99</v>
      </c>
      <c r="F42" s="11" t="s">
        <v>99</v>
      </c>
    </row>
    <row r="43" spans="1:6" ht="15" thickBot="1" x14ac:dyDescent="0.35">
      <c r="A43" s="10" t="s">
        <v>124</v>
      </c>
      <c r="B43" s="11" t="s">
        <v>99</v>
      </c>
      <c r="C43" s="11" t="s">
        <v>99</v>
      </c>
      <c r="D43" s="11" t="s">
        <v>99</v>
      </c>
      <c r="E43" s="11" t="s">
        <v>99</v>
      </c>
      <c r="F43" s="11" t="s">
        <v>99</v>
      </c>
    </row>
    <row r="44" spans="1:6" ht="15" thickBot="1" x14ac:dyDescent="0.35">
      <c r="A44" s="10" t="s">
        <v>125</v>
      </c>
      <c r="B44" s="11" t="s">
        <v>99</v>
      </c>
      <c r="C44" s="11" t="s">
        <v>99</v>
      </c>
      <c r="D44" s="11" t="s">
        <v>99</v>
      </c>
      <c r="E44" s="11" t="s">
        <v>99</v>
      </c>
      <c r="F44" s="11" t="s">
        <v>99</v>
      </c>
    </row>
    <row r="45" spans="1:6" ht="15" thickBot="1" x14ac:dyDescent="0.35">
      <c r="A45" s="10" t="s">
        <v>126</v>
      </c>
      <c r="B45" s="11" t="s">
        <v>99</v>
      </c>
      <c r="C45" s="11" t="s">
        <v>99</v>
      </c>
      <c r="D45" s="11" t="s">
        <v>99</v>
      </c>
      <c r="E45" s="11" t="s">
        <v>99</v>
      </c>
      <c r="F45" s="11" t="s">
        <v>99</v>
      </c>
    </row>
    <row r="46" spans="1:6" ht="15" thickBot="1" x14ac:dyDescent="0.35">
      <c r="A46" s="10" t="s">
        <v>127</v>
      </c>
      <c r="B46" s="11" t="s">
        <v>99</v>
      </c>
      <c r="C46" s="11" t="s">
        <v>99</v>
      </c>
      <c r="D46" s="11" t="s">
        <v>99</v>
      </c>
      <c r="E46" s="11" t="s">
        <v>99</v>
      </c>
      <c r="F46" s="11" t="s">
        <v>99</v>
      </c>
    </row>
    <row r="47" spans="1:6" ht="15" thickBot="1" x14ac:dyDescent="0.35">
      <c r="A47" s="10" t="s">
        <v>128</v>
      </c>
      <c r="B47" s="11" t="s">
        <v>99</v>
      </c>
      <c r="C47" s="11" t="s">
        <v>99</v>
      </c>
      <c r="D47" s="11" t="s">
        <v>99</v>
      </c>
      <c r="E47" s="11" t="s">
        <v>99</v>
      </c>
      <c r="F47" s="11" t="s">
        <v>99</v>
      </c>
    </row>
    <row r="48" spans="1:6" ht="18.600000000000001" thickBot="1" x14ac:dyDescent="0.35">
      <c r="A48" s="6"/>
    </row>
    <row r="49" spans="1:9" ht="15" thickBot="1" x14ac:dyDescent="0.35">
      <c r="A49" s="10" t="s">
        <v>129</v>
      </c>
      <c r="B49" s="10" t="s">
        <v>72</v>
      </c>
      <c r="C49" s="10" t="s">
        <v>73</v>
      </c>
      <c r="D49" s="10" t="s">
        <v>74</v>
      </c>
      <c r="E49" s="10" t="s">
        <v>75</v>
      </c>
      <c r="F49" s="10" t="s">
        <v>76</v>
      </c>
    </row>
    <row r="50" spans="1:9" ht="15" thickBot="1" x14ac:dyDescent="0.35">
      <c r="A50" s="10" t="s">
        <v>98</v>
      </c>
      <c r="B50" s="11">
        <v>0</v>
      </c>
      <c r="C50" s="11">
        <v>1204.2</v>
      </c>
      <c r="D50" s="11">
        <v>0</v>
      </c>
      <c r="E50" s="11">
        <v>7479.5</v>
      </c>
      <c r="F50" s="11">
        <v>0</v>
      </c>
      <c r="G50">
        <f>SUM(B50:F50)</f>
        <v>8683.7000000000007</v>
      </c>
      <c r="H50" t="s">
        <v>205</v>
      </c>
      <c r="I50" t="s">
        <v>206</v>
      </c>
    </row>
    <row r="51" spans="1:9" ht="15" thickBot="1" x14ac:dyDescent="0.35">
      <c r="A51" s="10" t="s">
        <v>102</v>
      </c>
      <c r="B51" s="11">
        <v>0</v>
      </c>
      <c r="C51" s="11">
        <v>367.9</v>
      </c>
      <c r="D51" s="11">
        <v>0</v>
      </c>
      <c r="E51" s="11">
        <v>6994</v>
      </c>
      <c r="F51" s="11">
        <v>0</v>
      </c>
    </row>
    <row r="52" spans="1:9" ht="15" thickBot="1" x14ac:dyDescent="0.35">
      <c r="A52" s="10" t="s">
        <v>105</v>
      </c>
      <c r="B52" s="11">
        <v>0</v>
      </c>
      <c r="C52" s="11">
        <v>367.9</v>
      </c>
      <c r="D52" s="11">
        <v>0</v>
      </c>
      <c r="E52" s="11">
        <v>6157.7</v>
      </c>
      <c r="F52" s="11">
        <v>0</v>
      </c>
    </row>
    <row r="53" spans="1:9" ht="15" thickBot="1" x14ac:dyDescent="0.35">
      <c r="A53" s="10" t="s">
        <v>107</v>
      </c>
      <c r="B53" s="11">
        <v>0</v>
      </c>
      <c r="C53" s="11">
        <v>0</v>
      </c>
      <c r="D53" s="11">
        <v>0</v>
      </c>
      <c r="E53" s="11">
        <v>5705.4</v>
      </c>
      <c r="F53" s="11">
        <v>0</v>
      </c>
    </row>
    <row r="54" spans="1:9" ht="15" thickBot="1" x14ac:dyDescent="0.35">
      <c r="A54" s="10" t="s">
        <v>109</v>
      </c>
      <c r="B54" s="11">
        <v>0</v>
      </c>
      <c r="C54" s="11">
        <v>0</v>
      </c>
      <c r="D54" s="11">
        <v>0</v>
      </c>
      <c r="E54" s="11">
        <v>4719.2</v>
      </c>
      <c r="F54" s="11">
        <v>0</v>
      </c>
    </row>
    <row r="55" spans="1:9" ht="15" thickBot="1" x14ac:dyDescent="0.35">
      <c r="A55" s="10" t="s">
        <v>111</v>
      </c>
      <c r="B55" s="11">
        <v>0</v>
      </c>
      <c r="C55" s="11">
        <v>0</v>
      </c>
      <c r="D55" s="11">
        <v>0</v>
      </c>
      <c r="E55" s="11">
        <v>2577.1</v>
      </c>
      <c r="F55" s="11">
        <v>0</v>
      </c>
    </row>
    <row r="56" spans="1:9" ht="15" thickBot="1" x14ac:dyDescent="0.35">
      <c r="A56" s="10" t="s">
        <v>113</v>
      </c>
      <c r="B56" s="11">
        <v>0</v>
      </c>
      <c r="C56" s="11">
        <v>0</v>
      </c>
      <c r="D56" s="11">
        <v>0</v>
      </c>
      <c r="E56" s="11">
        <v>1506.1</v>
      </c>
      <c r="F56" s="11">
        <v>0</v>
      </c>
    </row>
    <row r="57" spans="1:9" ht="15" thickBot="1" x14ac:dyDescent="0.35">
      <c r="A57" s="10" t="s">
        <v>115</v>
      </c>
      <c r="B57" s="11">
        <v>0</v>
      </c>
      <c r="C57" s="11">
        <v>0</v>
      </c>
      <c r="D57" s="11">
        <v>0</v>
      </c>
      <c r="E57" s="11">
        <v>468.4</v>
      </c>
      <c r="F57" s="11">
        <v>0</v>
      </c>
    </row>
    <row r="58" spans="1:9" ht="15" thickBot="1" x14ac:dyDescent="0.35">
      <c r="A58" s="10" t="s">
        <v>117</v>
      </c>
      <c r="B58" s="11">
        <v>0</v>
      </c>
      <c r="C58" s="11">
        <v>0</v>
      </c>
      <c r="D58" s="11">
        <v>0</v>
      </c>
      <c r="E58" s="11">
        <v>117.1</v>
      </c>
      <c r="F58" s="11">
        <v>0</v>
      </c>
    </row>
    <row r="59" spans="1:9" ht="15" thickBot="1" x14ac:dyDescent="0.35">
      <c r="A59" s="10" t="s">
        <v>119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</row>
    <row r="60" spans="1:9" ht="15" thickBot="1" x14ac:dyDescent="0.35">
      <c r="A60" s="10" t="s">
        <v>120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</row>
    <row r="61" spans="1:9" ht="15" thickBot="1" x14ac:dyDescent="0.35">
      <c r="A61" s="10" t="s">
        <v>121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</row>
    <row r="62" spans="1:9" ht="15" thickBot="1" x14ac:dyDescent="0.35">
      <c r="A62" s="10" t="s">
        <v>122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</row>
    <row r="63" spans="1:9" ht="15" thickBot="1" x14ac:dyDescent="0.35">
      <c r="A63" s="10" t="s">
        <v>123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</row>
    <row r="64" spans="1:9" ht="15" thickBot="1" x14ac:dyDescent="0.35">
      <c r="A64" s="10" t="s">
        <v>124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</row>
    <row r="65" spans="1:10" ht="15" thickBot="1" x14ac:dyDescent="0.35">
      <c r="A65" s="10" t="s">
        <v>125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</row>
    <row r="66" spans="1:10" ht="15" thickBot="1" x14ac:dyDescent="0.35">
      <c r="A66" s="10" t="s">
        <v>126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</row>
    <row r="67" spans="1:10" ht="15" thickBot="1" x14ac:dyDescent="0.35">
      <c r="A67" s="10" t="s">
        <v>127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</row>
    <row r="68" spans="1:10" ht="15" thickBot="1" x14ac:dyDescent="0.35">
      <c r="A68" s="10" t="s">
        <v>128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</row>
    <row r="69" spans="1:10" ht="18.600000000000001" thickBot="1" x14ac:dyDescent="0.35">
      <c r="A69" s="6"/>
      <c r="H69">
        <f>CORREL(G71:G89,H71:H89)</f>
        <v>0.96597712987303019</v>
      </c>
      <c r="I69" s="4">
        <f>SUMSQ(I71:I89)</f>
        <v>13597786.700000001</v>
      </c>
    </row>
    <row r="70" spans="1:10" ht="15" thickBot="1" x14ac:dyDescent="0.35">
      <c r="A70" s="10" t="s">
        <v>130</v>
      </c>
      <c r="B70" s="10" t="s">
        <v>72</v>
      </c>
      <c r="C70" s="10" t="s">
        <v>73</v>
      </c>
      <c r="D70" s="10" t="s">
        <v>74</v>
      </c>
      <c r="E70" s="10" t="s">
        <v>75</v>
      </c>
      <c r="F70" s="10" t="s">
        <v>76</v>
      </c>
      <c r="G70" s="10" t="s">
        <v>131</v>
      </c>
      <c r="H70" s="10" t="s">
        <v>132</v>
      </c>
      <c r="I70" s="10" t="s">
        <v>133</v>
      </c>
      <c r="J70" s="10" t="s">
        <v>134</v>
      </c>
    </row>
    <row r="71" spans="1:10" ht="15" thickBot="1" x14ac:dyDescent="0.35">
      <c r="A71" s="10" t="s">
        <v>78</v>
      </c>
      <c r="B71" s="11">
        <v>0</v>
      </c>
      <c r="C71" s="11">
        <v>1204.2</v>
      </c>
      <c r="D71" s="11">
        <v>0</v>
      </c>
      <c r="E71" s="11">
        <v>7479.5</v>
      </c>
      <c r="F71" s="11">
        <v>0</v>
      </c>
      <c r="G71" s="11">
        <v>8683.7999999999993</v>
      </c>
      <c r="H71" s="11">
        <v>10000</v>
      </c>
      <c r="I71" s="11">
        <v>1316.2</v>
      </c>
      <c r="J71" s="11">
        <v>13.16</v>
      </c>
    </row>
    <row r="72" spans="1:10" ht="15" thickBot="1" x14ac:dyDescent="0.35">
      <c r="A72" s="10" t="s">
        <v>79</v>
      </c>
      <c r="B72" s="11">
        <v>0</v>
      </c>
      <c r="C72" s="11">
        <v>1204.2</v>
      </c>
      <c r="D72" s="11">
        <v>0</v>
      </c>
      <c r="E72" s="11">
        <v>7479.5</v>
      </c>
      <c r="F72" s="11">
        <v>0</v>
      </c>
      <c r="G72" s="11">
        <v>8683.7999999999993</v>
      </c>
      <c r="H72" s="11">
        <v>10218</v>
      </c>
      <c r="I72" s="11">
        <v>1534.2</v>
      </c>
      <c r="J72" s="11">
        <v>15.01</v>
      </c>
    </row>
    <row r="73" spans="1:10" ht="15" thickBot="1" x14ac:dyDescent="0.35">
      <c r="A73" s="10" t="s">
        <v>80</v>
      </c>
      <c r="B73" s="11">
        <v>0</v>
      </c>
      <c r="C73" s="11">
        <v>1204.2</v>
      </c>
      <c r="D73" s="11">
        <v>0</v>
      </c>
      <c r="E73" s="11">
        <v>7479.5</v>
      </c>
      <c r="F73" s="11">
        <v>0</v>
      </c>
      <c r="G73" s="11">
        <v>8683.7999999999993</v>
      </c>
      <c r="H73" s="11">
        <v>10000</v>
      </c>
      <c r="I73" s="11">
        <v>1316.2</v>
      </c>
      <c r="J73" s="11">
        <v>13.16</v>
      </c>
    </row>
    <row r="74" spans="1:10" ht="15" thickBot="1" x14ac:dyDescent="0.35">
      <c r="A74" s="10" t="s">
        <v>81</v>
      </c>
      <c r="B74" s="11">
        <v>0</v>
      </c>
      <c r="C74" s="11">
        <v>367.9</v>
      </c>
      <c r="D74" s="11">
        <v>0</v>
      </c>
      <c r="E74" s="11">
        <v>7479.5</v>
      </c>
      <c r="F74" s="11">
        <v>0</v>
      </c>
      <c r="G74" s="11">
        <v>7847.5</v>
      </c>
      <c r="H74" s="11">
        <v>7289</v>
      </c>
      <c r="I74" s="11">
        <v>-558.5</v>
      </c>
      <c r="J74" s="11">
        <v>-7.66</v>
      </c>
    </row>
    <row r="75" spans="1:10" ht="15" thickBot="1" x14ac:dyDescent="0.35">
      <c r="A75" s="10" t="s">
        <v>82</v>
      </c>
      <c r="B75" s="11">
        <v>0</v>
      </c>
      <c r="C75" s="11">
        <v>367.9</v>
      </c>
      <c r="D75" s="11">
        <v>0</v>
      </c>
      <c r="E75" s="11">
        <v>7479.5</v>
      </c>
      <c r="F75" s="11">
        <v>0</v>
      </c>
      <c r="G75" s="11">
        <v>7847.5</v>
      </c>
      <c r="H75" s="11">
        <v>7320</v>
      </c>
      <c r="I75" s="11">
        <v>-527.5</v>
      </c>
      <c r="J75" s="11">
        <v>-7.21</v>
      </c>
    </row>
    <row r="76" spans="1:10" ht="15" thickBot="1" x14ac:dyDescent="0.35">
      <c r="A76" s="10" t="s">
        <v>83</v>
      </c>
      <c r="B76" s="11">
        <v>0</v>
      </c>
      <c r="C76" s="11">
        <v>0</v>
      </c>
      <c r="D76" s="11">
        <v>0</v>
      </c>
      <c r="E76" s="11">
        <v>7479.5</v>
      </c>
      <c r="F76" s="11">
        <v>0</v>
      </c>
      <c r="G76" s="11">
        <v>7479.5</v>
      </c>
      <c r="H76" s="11">
        <v>5264</v>
      </c>
      <c r="I76" s="11">
        <v>-2215.5</v>
      </c>
      <c r="J76" s="11">
        <v>-42.09</v>
      </c>
    </row>
    <row r="77" spans="1:10" ht="15" thickBot="1" x14ac:dyDescent="0.35">
      <c r="A77" s="10" t="s">
        <v>84</v>
      </c>
      <c r="B77" s="11">
        <v>0</v>
      </c>
      <c r="C77" s="11">
        <v>1204.2</v>
      </c>
      <c r="D77" s="11">
        <v>0</v>
      </c>
      <c r="E77" s="11">
        <v>7479.5</v>
      </c>
      <c r="F77" s="11">
        <v>0</v>
      </c>
      <c r="G77" s="11">
        <v>8683.7999999999993</v>
      </c>
      <c r="H77" s="11">
        <v>8566</v>
      </c>
      <c r="I77" s="11">
        <v>-117.8</v>
      </c>
      <c r="J77" s="11">
        <v>-1.38</v>
      </c>
    </row>
    <row r="78" spans="1:10" ht="15" thickBot="1" x14ac:dyDescent="0.35">
      <c r="A78" s="10" t="s">
        <v>85</v>
      </c>
      <c r="B78" s="11">
        <v>0</v>
      </c>
      <c r="C78" s="11">
        <v>1204.2</v>
      </c>
      <c r="D78" s="11">
        <v>0</v>
      </c>
      <c r="E78" s="11">
        <v>7479.5</v>
      </c>
      <c r="F78" s="11">
        <v>0</v>
      </c>
      <c r="G78" s="11">
        <v>8683.7999999999993</v>
      </c>
      <c r="H78" s="11">
        <v>8317</v>
      </c>
      <c r="I78" s="11">
        <v>-366.8</v>
      </c>
      <c r="J78" s="11">
        <v>-4.41</v>
      </c>
    </row>
    <row r="79" spans="1:10" ht="15" thickBot="1" x14ac:dyDescent="0.35">
      <c r="A79" s="10" t="s">
        <v>86</v>
      </c>
      <c r="B79" s="11">
        <v>0</v>
      </c>
      <c r="C79" s="11">
        <v>1204.2</v>
      </c>
      <c r="D79" s="11">
        <v>0</v>
      </c>
      <c r="E79" s="11">
        <v>6994</v>
      </c>
      <c r="F79" s="11">
        <v>0</v>
      </c>
      <c r="G79" s="11">
        <v>8198.2000000000007</v>
      </c>
      <c r="H79" s="11">
        <v>9314</v>
      </c>
      <c r="I79" s="11">
        <v>1115.8</v>
      </c>
      <c r="J79" s="11">
        <v>11.98</v>
      </c>
    </row>
    <row r="80" spans="1:10" ht="15" thickBot="1" x14ac:dyDescent="0.35">
      <c r="A80" s="10" t="s">
        <v>87</v>
      </c>
      <c r="B80" s="11">
        <v>0</v>
      </c>
      <c r="C80" s="11">
        <v>1204.2</v>
      </c>
      <c r="D80" s="11">
        <v>0</v>
      </c>
      <c r="E80" s="11">
        <v>6157.7</v>
      </c>
      <c r="F80" s="11">
        <v>0</v>
      </c>
      <c r="G80" s="11">
        <v>7361.9</v>
      </c>
      <c r="H80" s="11">
        <v>7757</v>
      </c>
      <c r="I80" s="11">
        <v>395.1</v>
      </c>
      <c r="J80" s="11">
        <v>5.09</v>
      </c>
    </row>
    <row r="81" spans="1:10" ht="15" thickBot="1" x14ac:dyDescent="0.35">
      <c r="A81" s="10" t="s">
        <v>88</v>
      </c>
      <c r="B81" s="11">
        <v>0</v>
      </c>
      <c r="C81" s="11">
        <v>1204.2</v>
      </c>
      <c r="D81" s="11">
        <v>0</v>
      </c>
      <c r="E81" s="11">
        <v>5705.4</v>
      </c>
      <c r="F81" s="11">
        <v>0</v>
      </c>
      <c r="G81" s="11">
        <v>6909.6</v>
      </c>
      <c r="H81" s="11">
        <v>6915</v>
      </c>
      <c r="I81" s="11">
        <v>5.4</v>
      </c>
      <c r="J81" s="11">
        <v>0.08</v>
      </c>
    </row>
    <row r="82" spans="1:10" ht="15" thickBot="1" x14ac:dyDescent="0.35">
      <c r="A82" s="10" t="s">
        <v>89</v>
      </c>
      <c r="B82" s="11">
        <v>0</v>
      </c>
      <c r="C82" s="11">
        <v>1204.2</v>
      </c>
      <c r="D82" s="11">
        <v>0</v>
      </c>
      <c r="E82" s="11">
        <v>4719.2</v>
      </c>
      <c r="F82" s="11">
        <v>0</v>
      </c>
      <c r="G82" s="11">
        <v>5923.5</v>
      </c>
      <c r="H82" s="11">
        <v>5514</v>
      </c>
      <c r="I82" s="11">
        <v>-409.5</v>
      </c>
      <c r="J82" s="11">
        <v>-7.43</v>
      </c>
    </row>
    <row r="83" spans="1:10" ht="15" thickBot="1" x14ac:dyDescent="0.35">
      <c r="A83" s="10" t="s">
        <v>90</v>
      </c>
      <c r="B83" s="11">
        <v>0</v>
      </c>
      <c r="C83" s="11">
        <v>1204.2</v>
      </c>
      <c r="D83" s="11">
        <v>0</v>
      </c>
      <c r="E83" s="11">
        <v>2577.1</v>
      </c>
      <c r="F83" s="11">
        <v>0</v>
      </c>
      <c r="G83" s="11">
        <v>3781.4</v>
      </c>
      <c r="H83" s="11">
        <v>3520</v>
      </c>
      <c r="I83" s="11">
        <v>-261.39999999999998</v>
      </c>
      <c r="J83" s="11">
        <v>-7.43</v>
      </c>
    </row>
    <row r="84" spans="1:10" ht="15" thickBot="1" x14ac:dyDescent="0.35">
      <c r="A84" s="10" t="s">
        <v>91</v>
      </c>
      <c r="B84" s="11">
        <v>0</v>
      </c>
      <c r="C84" s="11">
        <v>1204.2</v>
      </c>
      <c r="D84" s="11">
        <v>0</v>
      </c>
      <c r="E84" s="11">
        <v>1506.1</v>
      </c>
      <c r="F84" s="11">
        <v>0</v>
      </c>
      <c r="G84" s="11">
        <v>2710.4</v>
      </c>
      <c r="H84" s="11">
        <v>2523</v>
      </c>
      <c r="I84" s="11">
        <v>-187.4</v>
      </c>
      <c r="J84" s="11">
        <v>-7.43</v>
      </c>
    </row>
    <row r="85" spans="1:10" ht="15" thickBot="1" x14ac:dyDescent="0.35">
      <c r="A85" s="10" t="s">
        <v>92</v>
      </c>
      <c r="B85" s="11">
        <v>0</v>
      </c>
      <c r="C85" s="11">
        <v>1204.2</v>
      </c>
      <c r="D85" s="11">
        <v>0</v>
      </c>
      <c r="E85" s="11">
        <v>468.4</v>
      </c>
      <c r="F85" s="11">
        <v>0</v>
      </c>
      <c r="G85" s="11">
        <v>1672.6</v>
      </c>
      <c r="H85" s="11">
        <v>1557</v>
      </c>
      <c r="I85" s="11">
        <v>-115.6</v>
      </c>
      <c r="J85" s="11">
        <v>-7.42</v>
      </c>
    </row>
    <row r="86" spans="1:10" ht="15" thickBot="1" x14ac:dyDescent="0.35">
      <c r="A86" s="10" t="s">
        <v>93</v>
      </c>
      <c r="B86" s="11">
        <v>0</v>
      </c>
      <c r="C86" s="11">
        <v>1204.2</v>
      </c>
      <c r="D86" s="11">
        <v>0</v>
      </c>
      <c r="E86" s="11">
        <v>117.1</v>
      </c>
      <c r="F86" s="11">
        <v>0</v>
      </c>
      <c r="G86" s="11">
        <v>1321.3</v>
      </c>
      <c r="H86" s="11">
        <v>903</v>
      </c>
      <c r="I86" s="11">
        <v>-418.3</v>
      </c>
      <c r="J86" s="11">
        <v>-46.32</v>
      </c>
    </row>
    <row r="87" spans="1:10" ht="15" thickBot="1" x14ac:dyDescent="0.35">
      <c r="A87" s="10" t="s">
        <v>94</v>
      </c>
      <c r="B87" s="11">
        <v>0</v>
      </c>
      <c r="C87" s="11">
        <v>1204.2</v>
      </c>
      <c r="D87" s="11">
        <v>0</v>
      </c>
      <c r="E87" s="11">
        <v>0</v>
      </c>
      <c r="F87" s="11">
        <v>0</v>
      </c>
      <c r="G87" s="11">
        <v>1204.2</v>
      </c>
      <c r="H87" s="11">
        <v>685</v>
      </c>
      <c r="I87" s="11">
        <v>-519.20000000000005</v>
      </c>
      <c r="J87" s="11">
        <v>-75.8</v>
      </c>
    </row>
    <row r="88" spans="1:10" ht="15" thickBot="1" x14ac:dyDescent="0.35">
      <c r="A88" s="10" t="s">
        <v>95</v>
      </c>
      <c r="B88" s="11">
        <v>0</v>
      </c>
      <c r="C88" s="11">
        <v>1204.2</v>
      </c>
      <c r="D88" s="11">
        <v>0</v>
      </c>
      <c r="E88" s="11">
        <v>7479.5</v>
      </c>
      <c r="F88" s="11">
        <v>0</v>
      </c>
      <c r="G88" s="11">
        <v>8683.7999999999993</v>
      </c>
      <c r="H88" s="11">
        <v>8722</v>
      </c>
      <c r="I88" s="11">
        <v>38.200000000000003</v>
      </c>
      <c r="J88" s="11">
        <v>0.44</v>
      </c>
    </row>
    <row r="89" spans="1:10" ht="15" thickBot="1" x14ac:dyDescent="0.35">
      <c r="A89" s="10" t="s">
        <v>96</v>
      </c>
      <c r="B89" s="11">
        <v>0</v>
      </c>
      <c r="C89" s="11">
        <v>1204.2</v>
      </c>
      <c r="D89" s="11">
        <v>0</v>
      </c>
      <c r="E89" s="11">
        <v>7479.5</v>
      </c>
      <c r="F89" s="11">
        <v>0</v>
      </c>
      <c r="G89" s="11">
        <v>8683.7999999999993</v>
      </c>
      <c r="H89" s="11">
        <v>8660</v>
      </c>
      <c r="I89" s="11">
        <v>-23.8</v>
      </c>
      <c r="J89" s="11">
        <v>-0.27</v>
      </c>
    </row>
    <row r="90" spans="1:10" ht="15" thickBot="1" x14ac:dyDescent="0.35"/>
    <row r="91" spans="1:10" ht="15" thickBot="1" x14ac:dyDescent="0.35">
      <c r="A91" s="12" t="s">
        <v>135</v>
      </c>
      <c r="B91" s="13">
        <v>8683.7000000000007</v>
      </c>
      <c r="C91" t="s">
        <v>205</v>
      </c>
    </row>
    <row r="92" spans="1:10" ht="15" thickBot="1" x14ac:dyDescent="0.35">
      <c r="A92" s="12" t="s">
        <v>136</v>
      </c>
      <c r="B92" s="13">
        <v>0</v>
      </c>
    </row>
    <row r="93" spans="1:10" ht="15" thickBot="1" x14ac:dyDescent="0.35">
      <c r="A93" s="12" t="s">
        <v>137</v>
      </c>
      <c r="B93" s="13">
        <v>123044.2</v>
      </c>
    </row>
    <row r="94" spans="1:10" ht="15" thickBot="1" x14ac:dyDescent="0.35">
      <c r="A94" s="12" t="s">
        <v>138</v>
      </c>
      <c r="B94" s="13">
        <v>123044</v>
      </c>
    </row>
    <row r="95" spans="1:10" ht="15" thickBot="1" x14ac:dyDescent="0.35">
      <c r="A95" s="12" t="s">
        <v>139</v>
      </c>
      <c r="B95" s="13">
        <v>0.2</v>
      </c>
    </row>
    <row r="96" spans="1:10" ht="15" thickBot="1" x14ac:dyDescent="0.35">
      <c r="A96" s="12" t="s">
        <v>140</v>
      </c>
      <c r="B96" s="13"/>
    </row>
    <row r="97" spans="1:2" ht="15" thickBot="1" x14ac:dyDescent="0.35">
      <c r="A97" s="12" t="s">
        <v>141</v>
      </c>
      <c r="B97" s="13"/>
    </row>
    <row r="98" spans="1:2" ht="15" thickBot="1" x14ac:dyDescent="0.35">
      <c r="A98" s="12" t="s">
        <v>142</v>
      </c>
      <c r="B98" s="13">
        <v>0</v>
      </c>
    </row>
    <row r="100" spans="1:2" x14ac:dyDescent="0.3">
      <c r="A100" s="14" t="s">
        <v>143</v>
      </c>
    </row>
    <row r="102" spans="1:2" x14ac:dyDescent="0.3">
      <c r="A102" s="15" t="s">
        <v>144</v>
      </c>
    </row>
    <row r="103" spans="1:2" x14ac:dyDescent="0.3">
      <c r="A103" s="15" t="s">
        <v>145</v>
      </c>
    </row>
  </sheetData>
  <hyperlinks>
    <hyperlink ref="A100" r:id="rId1" display="https://miau.my-x.hu/myx-free/coco/test/434189920230103105130.html" xr:uid="{D8C77F52-906A-4DEA-8A97-FEE3A1F99E6F}"/>
  </hyperlinks>
  <pageMargins left="0.7" right="0.7" top="0.75" bottom="0.75" header="0.3" footer="0.3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A5FB-5778-4B2E-A299-6E3263D22EF3}">
  <dimension ref="A1:L103"/>
  <sheetViews>
    <sheetView topLeftCell="A44" zoomScale="66" workbookViewId="0">
      <selection activeCell="I69" sqref="I69"/>
    </sheetView>
  </sheetViews>
  <sheetFormatPr defaultRowHeight="14.4" x14ac:dyDescent="0.3"/>
  <sheetData>
    <row r="1" spans="1:12" ht="18" x14ac:dyDescent="0.3">
      <c r="A1" s="6"/>
    </row>
    <row r="2" spans="1:12" x14ac:dyDescent="0.3">
      <c r="A2" s="7"/>
    </row>
    <row r="5" spans="1:12" ht="18" x14ac:dyDescent="0.3">
      <c r="A5" s="8" t="s">
        <v>64</v>
      </c>
      <c r="B5" s="9">
        <v>4615457</v>
      </c>
      <c r="C5" s="8" t="s">
        <v>65</v>
      </c>
      <c r="D5" s="9">
        <v>19</v>
      </c>
      <c r="E5" s="8" t="s">
        <v>66</v>
      </c>
      <c r="F5" s="9">
        <v>5</v>
      </c>
      <c r="G5" s="8" t="s">
        <v>67</v>
      </c>
      <c r="H5" s="9">
        <v>19</v>
      </c>
      <c r="I5" s="8" t="s">
        <v>68</v>
      </c>
      <c r="J5" s="9">
        <v>0</v>
      </c>
      <c r="K5" s="8" t="s">
        <v>69</v>
      </c>
      <c r="L5" s="9" t="s">
        <v>146</v>
      </c>
    </row>
    <row r="6" spans="1:12" ht="18.600000000000001" thickBot="1" x14ac:dyDescent="0.35">
      <c r="A6" s="6"/>
    </row>
    <row r="7" spans="1:12" ht="15" thickBot="1" x14ac:dyDescent="0.35">
      <c r="A7" s="10" t="s">
        <v>71</v>
      </c>
      <c r="B7" s="10" t="s">
        <v>72</v>
      </c>
      <c r="C7" s="10" t="s">
        <v>73</v>
      </c>
      <c r="D7" s="10" t="s">
        <v>74</v>
      </c>
      <c r="E7" s="10" t="s">
        <v>75</v>
      </c>
      <c r="F7" s="10" t="s">
        <v>76</v>
      </c>
      <c r="G7" s="10" t="s">
        <v>77</v>
      </c>
    </row>
    <row r="8" spans="1:12" ht="15" thickBot="1" x14ac:dyDescent="0.35">
      <c r="A8" s="10" t="s">
        <v>78</v>
      </c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11">
        <v>10000</v>
      </c>
    </row>
    <row r="9" spans="1:12" ht="15" thickBot="1" x14ac:dyDescent="0.35">
      <c r="A9" s="10" t="s">
        <v>79</v>
      </c>
      <c r="B9" s="11">
        <v>2</v>
      </c>
      <c r="C9" s="11">
        <v>1</v>
      </c>
      <c r="D9" s="11">
        <v>1</v>
      </c>
      <c r="E9" s="11">
        <v>1</v>
      </c>
      <c r="F9" s="11">
        <v>1</v>
      </c>
      <c r="G9" s="11">
        <v>10218</v>
      </c>
    </row>
    <row r="10" spans="1:12" ht="15" thickBot="1" x14ac:dyDescent="0.35">
      <c r="A10" s="10" t="s">
        <v>80</v>
      </c>
      <c r="B10" s="11">
        <v>3</v>
      </c>
      <c r="C10" s="11">
        <v>1</v>
      </c>
      <c r="D10" s="11">
        <v>1</v>
      </c>
      <c r="E10" s="11">
        <v>1</v>
      </c>
      <c r="F10" s="11">
        <v>1</v>
      </c>
      <c r="G10" s="11">
        <v>10000</v>
      </c>
    </row>
    <row r="11" spans="1:12" ht="15" thickBot="1" x14ac:dyDescent="0.35">
      <c r="A11" s="10" t="s">
        <v>81</v>
      </c>
      <c r="B11" s="11">
        <v>1</v>
      </c>
      <c r="C11" s="11">
        <v>2</v>
      </c>
      <c r="D11" s="11">
        <v>1</v>
      </c>
      <c r="E11" s="11">
        <v>1</v>
      </c>
      <c r="F11" s="11">
        <v>1</v>
      </c>
      <c r="G11" s="11">
        <v>7289</v>
      </c>
    </row>
    <row r="12" spans="1:12" ht="15" thickBot="1" x14ac:dyDescent="0.35">
      <c r="A12" s="10" t="s">
        <v>82</v>
      </c>
      <c r="B12" s="11">
        <v>1</v>
      </c>
      <c r="C12" s="11">
        <v>3</v>
      </c>
      <c r="D12" s="11">
        <v>1</v>
      </c>
      <c r="E12" s="11">
        <v>1</v>
      </c>
      <c r="F12" s="11">
        <v>1</v>
      </c>
      <c r="G12" s="11">
        <v>7320</v>
      </c>
    </row>
    <row r="13" spans="1:12" ht="15" thickBot="1" x14ac:dyDescent="0.35">
      <c r="A13" s="10" t="s">
        <v>83</v>
      </c>
      <c r="B13" s="11">
        <v>1</v>
      </c>
      <c r="C13" s="11">
        <v>4</v>
      </c>
      <c r="D13" s="11">
        <v>1</v>
      </c>
      <c r="E13" s="11">
        <v>1</v>
      </c>
      <c r="F13" s="11">
        <v>1</v>
      </c>
      <c r="G13" s="11">
        <v>5264</v>
      </c>
    </row>
    <row r="14" spans="1:12" ht="15" thickBot="1" x14ac:dyDescent="0.35">
      <c r="A14" s="10" t="s">
        <v>84</v>
      </c>
      <c r="B14" s="11">
        <v>1</v>
      </c>
      <c r="C14" s="11">
        <v>1</v>
      </c>
      <c r="D14" s="11">
        <v>2</v>
      </c>
      <c r="E14" s="11">
        <v>1</v>
      </c>
      <c r="F14" s="11">
        <v>1</v>
      </c>
      <c r="G14" s="11">
        <v>8566</v>
      </c>
    </row>
    <row r="15" spans="1:12" ht="15" thickBot="1" x14ac:dyDescent="0.35">
      <c r="A15" s="10" t="s">
        <v>85</v>
      </c>
      <c r="B15" s="11">
        <v>1</v>
      </c>
      <c r="C15" s="11">
        <v>1</v>
      </c>
      <c r="D15" s="11">
        <v>3</v>
      </c>
      <c r="E15" s="11">
        <v>1</v>
      </c>
      <c r="F15" s="11">
        <v>1</v>
      </c>
      <c r="G15" s="11">
        <v>8317</v>
      </c>
    </row>
    <row r="16" spans="1:12" ht="15" thickBot="1" x14ac:dyDescent="0.35">
      <c r="A16" s="10" t="s">
        <v>86</v>
      </c>
      <c r="B16" s="11">
        <v>1</v>
      </c>
      <c r="C16" s="11">
        <v>1</v>
      </c>
      <c r="D16" s="11">
        <v>1</v>
      </c>
      <c r="E16" s="11">
        <v>2</v>
      </c>
      <c r="F16" s="11">
        <v>1</v>
      </c>
      <c r="G16" s="11">
        <v>9314</v>
      </c>
    </row>
    <row r="17" spans="1:7" ht="15" thickBot="1" x14ac:dyDescent="0.35">
      <c r="A17" s="10" t="s">
        <v>87</v>
      </c>
      <c r="B17" s="11">
        <v>1</v>
      </c>
      <c r="C17" s="11">
        <v>1</v>
      </c>
      <c r="D17" s="11">
        <v>1</v>
      </c>
      <c r="E17" s="11">
        <v>3</v>
      </c>
      <c r="F17" s="11">
        <v>1</v>
      </c>
      <c r="G17" s="11">
        <v>7757</v>
      </c>
    </row>
    <row r="18" spans="1:7" ht="15" thickBot="1" x14ac:dyDescent="0.35">
      <c r="A18" s="10" t="s">
        <v>88</v>
      </c>
      <c r="B18" s="11">
        <v>1</v>
      </c>
      <c r="C18" s="11">
        <v>1</v>
      </c>
      <c r="D18" s="11">
        <v>1</v>
      </c>
      <c r="E18" s="11">
        <v>4</v>
      </c>
      <c r="F18" s="11">
        <v>1</v>
      </c>
      <c r="G18" s="11">
        <v>6915</v>
      </c>
    </row>
    <row r="19" spans="1:7" ht="15" thickBot="1" x14ac:dyDescent="0.35">
      <c r="A19" s="10" t="s">
        <v>89</v>
      </c>
      <c r="B19" s="11">
        <v>1</v>
      </c>
      <c r="C19" s="11">
        <v>1</v>
      </c>
      <c r="D19" s="11">
        <v>1</v>
      </c>
      <c r="E19" s="11">
        <v>5</v>
      </c>
      <c r="F19" s="11">
        <v>1</v>
      </c>
      <c r="G19" s="11">
        <v>5514</v>
      </c>
    </row>
    <row r="20" spans="1:7" ht="15" thickBot="1" x14ac:dyDescent="0.35">
      <c r="A20" s="10" t="s">
        <v>90</v>
      </c>
      <c r="B20" s="11">
        <v>1</v>
      </c>
      <c r="C20" s="11">
        <v>1</v>
      </c>
      <c r="D20" s="11">
        <v>1</v>
      </c>
      <c r="E20" s="11">
        <v>6</v>
      </c>
      <c r="F20" s="11">
        <v>1</v>
      </c>
      <c r="G20" s="11">
        <v>3520</v>
      </c>
    </row>
    <row r="21" spans="1:7" ht="15" thickBot="1" x14ac:dyDescent="0.35">
      <c r="A21" s="10" t="s">
        <v>91</v>
      </c>
      <c r="B21" s="11">
        <v>1</v>
      </c>
      <c r="C21" s="11">
        <v>1</v>
      </c>
      <c r="D21" s="11">
        <v>1</v>
      </c>
      <c r="E21" s="11">
        <v>7</v>
      </c>
      <c r="F21" s="11">
        <v>1</v>
      </c>
      <c r="G21" s="11">
        <v>2523</v>
      </c>
    </row>
    <row r="22" spans="1:7" ht="15" thickBot="1" x14ac:dyDescent="0.35">
      <c r="A22" s="10" t="s">
        <v>92</v>
      </c>
      <c r="B22" s="11">
        <v>1</v>
      </c>
      <c r="C22" s="11">
        <v>1</v>
      </c>
      <c r="D22" s="11">
        <v>1</v>
      </c>
      <c r="E22" s="11">
        <v>8</v>
      </c>
      <c r="F22" s="11">
        <v>1</v>
      </c>
      <c r="G22" s="11">
        <v>1557</v>
      </c>
    </row>
    <row r="23" spans="1:7" ht="15" thickBot="1" x14ac:dyDescent="0.35">
      <c r="A23" s="10" t="s">
        <v>93</v>
      </c>
      <c r="B23" s="11">
        <v>1</v>
      </c>
      <c r="C23" s="11">
        <v>1</v>
      </c>
      <c r="D23" s="11">
        <v>1</v>
      </c>
      <c r="E23" s="11">
        <v>9</v>
      </c>
      <c r="F23" s="11">
        <v>1</v>
      </c>
      <c r="G23" s="11">
        <v>903</v>
      </c>
    </row>
    <row r="24" spans="1:7" ht="15" thickBot="1" x14ac:dyDescent="0.35">
      <c r="A24" s="10" t="s">
        <v>94</v>
      </c>
      <c r="B24" s="11">
        <v>1</v>
      </c>
      <c r="C24" s="11">
        <v>1</v>
      </c>
      <c r="D24" s="11">
        <v>1</v>
      </c>
      <c r="E24" s="11">
        <v>10</v>
      </c>
      <c r="F24" s="11">
        <v>1</v>
      </c>
      <c r="G24" s="11">
        <v>685</v>
      </c>
    </row>
    <row r="25" spans="1:7" ht="15" thickBot="1" x14ac:dyDescent="0.35">
      <c r="A25" s="10" t="s">
        <v>95</v>
      </c>
      <c r="B25" s="11">
        <v>1</v>
      </c>
      <c r="C25" s="11">
        <v>1</v>
      </c>
      <c r="D25" s="11">
        <v>1</v>
      </c>
      <c r="E25" s="11">
        <v>1</v>
      </c>
      <c r="F25" s="11">
        <v>2</v>
      </c>
      <c r="G25" s="11">
        <v>8722</v>
      </c>
    </row>
    <row r="26" spans="1:7" ht="15" thickBot="1" x14ac:dyDescent="0.35">
      <c r="A26" s="10" t="s">
        <v>96</v>
      </c>
      <c r="B26" s="11">
        <v>1</v>
      </c>
      <c r="C26" s="11">
        <v>1</v>
      </c>
      <c r="D26" s="11">
        <v>1</v>
      </c>
      <c r="E26" s="11">
        <v>1</v>
      </c>
      <c r="F26" s="11">
        <v>3</v>
      </c>
      <c r="G26" s="11">
        <v>8660</v>
      </c>
    </row>
    <row r="27" spans="1:7" ht="18.600000000000001" thickBot="1" x14ac:dyDescent="0.35">
      <c r="A27" s="6"/>
    </row>
    <row r="28" spans="1:7" ht="15" thickBot="1" x14ac:dyDescent="0.35">
      <c r="A28" s="10" t="s">
        <v>97</v>
      </c>
      <c r="B28" s="10" t="s">
        <v>72</v>
      </c>
      <c r="C28" s="10" t="s">
        <v>73</v>
      </c>
      <c r="D28" s="10" t="s">
        <v>74</v>
      </c>
      <c r="E28" s="10" t="s">
        <v>75</v>
      </c>
      <c r="F28" s="10" t="s">
        <v>76</v>
      </c>
    </row>
    <row r="29" spans="1:7" ht="15" thickBot="1" x14ac:dyDescent="0.35">
      <c r="A29" s="10" t="s">
        <v>98</v>
      </c>
      <c r="B29" s="11" t="s">
        <v>147</v>
      </c>
      <c r="C29" s="11" t="s">
        <v>148</v>
      </c>
      <c r="D29" s="11" t="s">
        <v>147</v>
      </c>
      <c r="E29" s="11" t="s">
        <v>149</v>
      </c>
      <c r="F29" s="11" t="s">
        <v>147</v>
      </c>
    </row>
    <row r="30" spans="1:7" ht="15" thickBot="1" x14ac:dyDescent="0.35">
      <c r="A30" s="10" t="s">
        <v>102</v>
      </c>
      <c r="B30" s="11" t="s">
        <v>150</v>
      </c>
      <c r="C30" s="11" t="s">
        <v>151</v>
      </c>
      <c r="D30" s="11" t="s">
        <v>150</v>
      </c>
      <c r="E30" s="11" t="s">
        <v>152</v>
      </c>
      <c r="F30" s="11" t="s">
        <v>150</v>
      </c>
    </row>
    <row r="31" spans="1:7" ht="15" thickBot="1" x14ac:dyDescent="0.35">
      <c r="A31" s="10" t="s">
        <v>105</v>
      </c>
      <c r="B31" s="11" t="s">
        <v>153</v>
      </c>
      <c r="C31" s="11" t="s">
        <v>154</v>
      </c>
      <c r="D31" s="11" t="s">
        <v>153</v>
      </c>
      <c r="E31" s="11" t="s">
        <v>155</v>
      </c>
      <c r="F31" s="11" t="s">
        <v>153</v>
      </c>
    </row>
    <row r="32" spans="1:7" ht="15" thickBot="1" x14ac:dyDescent="0.35">
      <c r="A32" s="10" t="s">
        <v>107</v>
      </c>
      <c r="B32" s="11" t="s">
        <v>156</v>
      </c>
      <c r="C32" s="11" t="s">
        <v>156</v>
      </c>
      <c r="D32" s="11" t="s">
        <v>156</v>
      </c>
      <c r="E32" s="11" t="s">
        <v>157</v>
      </c>
      <c r="F32" s="11" t="s">
        <v>156</v>
      </c>
    </row>
    <row r="33" spans="1:6" ht="15" thickBot="1" x14ac:dyDescent="0.35">
      <c r="A33" s="10" t="s">
        <v>109</v>
      </c>
      <c r="B33" s="11" t="s">
        <v>158</v>
      </c>
      <c r="C33" s="11" t="s">
        <v>158</v>
      </c>
      <c r="D33" s="11" t="s">
        <v>158</v>
      </c>
      <c r="E33" s="11" t="s">
        <v>159</v>
      </c>
      <c r="F33" s="11" t="s">
        <v>158</v>
      </c>
    </row>
    <row r="34" spans="1:6" ht="15" thickBot="1" x14ac:dyDescent="0.35">
      <c r="A34" s="10" t="s">
        <v>111</v>
      </c>
      <c r="B34" s="11" t="s">
        <v>160</v>
      </c>
      <c r="C34" s="11" t="s">
        <v>160</v>
      </c>
      <c r="D34" s="11" t="s">
        <v>160</v>
      </c>
      <c r="E34" s="11" t="s">
        <v>161</v>
      </c>
      <c r="F34" s="11" t="s">
        <v>160</v>
      </c>
    </row>
    <row r="35" spans="1:6" ht="15" thickBot="1" x14ac:dyDescent="0.35">
      <c r="A35" s="10" t="s">
        <v>113</v>
      </c>
      <c r="B35" s="11" t="s">
        <v>162</v>
      </c>
      <c r="C35" s="11" t="s">
        <v>162</v>
      </c>
      <c r="D35" s="11" t="s">
        <v>162</v>
      </c>
      <c r="E35" s="11" t="s">
        <v>163</v>
      </c>
      <c r="F35" s="11" t="s">
        <v>162</v>
      </c>
    </row>
    <row r="36" spans="1:6" ht="15" thickBot="1" x14ac:dyDescent="0.35">
      <c r="A36" s="10" t="s">
        <v>115</v>
      </c>
      <c r="B36" s="11" t="s">
        <v>164</v>
      </c>
      <c r="C36" s="11" t="s">
        <v>164</v>
      </c>
      <c r="D36" s="11" t="s">
        <v>164</v>
      </c>
      <c r="E36" s="11" t="s">
        <v>165</v>
      </c>
      <c r="F36" s="11" t="s">
        <v>164</v>
      </c>
    </row>
    <row r="37" spans="1:6" ht="15" thickBot="1" x14ac:dyDescent="0.35">
      <c r="A37" s="10" t="s">
        <v>117</v>
      </c>
      <c r="B37" s="11" t="s">
        <v>166</v>
      </c>
      <c r="C37" s="11" t="s">
        <v>166</v>
      </c>
      <c r="D37" s="11" t="s">
        <v>166</v>
      </c>
      <c r="E37" s="11" t="s">
        <v>167</v>
      </c>
      <c r="F37" s="11" t="s">
        <v>166</v>
      </c>
    </row>
    <row r="38" spans="1:6" ht="15" thickBot="1" x14ac:dyDescent="0.35">
      <c r="A38" s="10" t="s">
        <v>119</v>
      </c>
      <c r="B38" s="11" t="s">
        <v>168</v>
      </c>
      <c r="C38" s="11" t="s">
        <v>168</v>
      </c>
      <c r="D38" s="11" t="s">
        <v>168</v>
      </c>
      <c r="E38" s="11" t="s">
        <v>168</v>
      </c>
      <c r="F38" s="11" t="s">
        <v>168</v>
      </c>
    </row>
    <row r="39" spans="1:6" ht="15" thickBot="1" x14ac:dyDescent="0.35">
      <c r="A39" s="10" t="s">
        <v>120</v>
      </c>
      <c r="B39" s="11" t="s">
        <v>169</v>
      </c>
      <c r="C39" s="11" t="s">
        <v>169</v>
      </c>
      <c r="D39" s="11" t="s">
        <v>169</v>
      </c>
      <c r="E39" s="11" t="s">
        <v>169</v>
      </c>
      <c r="F39" s="11" t="s">
        <v>169</v>
      </c>
    </row>
    <row r="40" spans="1:6" ht="15" thickBot="1" x14ac:dyDescent="0.35">
      <c r="A40" s="10" t="s">
        <v>121</v>
      </c>
      <c r="B40" s="11" t="s">
        <v>170</v>
      </c>
      <c r="C40" s="11" t="s">
        <v>170</v>
      </c>
      <c r="D40" s="11" t="s">
        <v>170</v>
      </c>
      <c r="E40" s="11" t="s">
        <v>170</v>
      </c>
      <c r="F40" s="11" t="s">
        <v>170</v>
      </c>
    </row>
    <row r="41" spans="1:6" ht="15" thickBot="1" x14ac:dyDescent="0.35">
      <c r="A41" s="10" t="s">
        <v>122</v>
      </c>
      <c r="B41" s="11" t="s">
        <v>171</v>
      </c>
      <c r="C41" s="11" t="s">
        <v>171</v>
      </c>
      <c r="D41" s="11" t="s">
        <v>171</v>
      </c>
      <c r="E41" s="11" t="s">
        <v>171</v>
      </c>
      <c r="F41" s="11" t="s">
        <v>171</v>
      </c>
    </row>
    <row r="42" spans="1:6" ht="15" thickBot="1" x14ac:dyDescent="0.35">
      <c r="A42" s="10" t="s">
        <v>123</v>
      </c>
      <c r="B42" s="11" t="s">
        <v>172</v>
      </c>
      <c r="C42" s="11" t="s">
        <v>172</v>
      </c>
      <c r="D42" s="11" t="s">
        <v>172</v>
      </c>
      <c r="E42" s="11" t="s">
        <v>172</v>
      </c>
      <c r="F42" s="11" t="s">
        <v>172</v>
      </c>
    </row>
    <row r="43" spans="1:6" ht="15" thickBot="1" x14ac:dyDescent="0.35">
      <c r="A43" s="10" t="s">
        <v>124</v>
      </c>
      <c r="B43" s="11" t="s">
        <v>173</v>
      </c>
      <c r="C43" s="11" t="s">
        <v>173</v>
      </c>
      <c r="D43" s="11" t="s">
        <v>173</v>
      </c>
      <c r="E43" s="11" t="s">
        <v>173</v>
      </c>
      <c r="F43" s="11" t="s">
        <v>173</v>
      </c>
    </row>
    <row r="44" spans="1:6" ht="15" thickBot="1" x14ac:dyDescent="0.35">
      <c r="A44" s="10" t="s">
        <v>125</v>
      </c>
      <c r="B44" s="11" t="s">
        <v>174</v>
      </c>
      <c r="C44" s="11" t="s">
        <v>174</v>
      </c>
      <c r="D44" s="11" t="s">
        <v>174</v>
      </c>
      <c r="E44" s="11" t="s">
        <v>174</v>
      </c>
      <c r="F44" s="11" t="s">
        <v>174</v>
      </c>
    </row>
    <row r="45" spans="1:6" ht="15" thickBot="1" x14ac:dyDescent="0.35">
      <c r="A45" s="10" t="s">
        <v>126</v>
      </c>
      <c r="B45" s="11" t="s">
        <v>175</v>
      </c>
      <c r="C45" s="11" t="s">
        <v>175</v>
      </c>
      <c r="D45" s="11" t="s">
        <v>175</v>
      </c>
      <c r="E45" s="11" t="s">
        <v>175</v>
      </c>
      <c r="F45" s="11" t="s">
        <v>175</v>
      </c>
    </row>
    <row r="46" spans="1:6" ht="15" thickBot="1" x14ac:dyDescent="0.35">
      <c r="A46" s="10" t="s">
        <v>127</v>
      </c>
      <c r="B46" s="11" t="s">
        <v>176</v>
      </c>
      <c r="C46" s="11" t="s">
        <v>176</v>
      </c>
      <c r="D46" s="11" t="s">
        <v>176</v>
      </c>
      <c r="E46" s="11" t="s">
        <v>176</v>
      </c>
      <c r="F46" s="11" t="s">
        <v>176</v>
      </c>
    </row>
    <row r="47" spans="1:6" ht="15" thickBot="1" x14ac:dyDescent="0.35">
      <c r="A47" s="10" t="s">
        <v>128</v>
      </c>
      <c r="B47" s="11" t="s">
        <v>99</v>
      </c>
      <c r="C47" s="11" t="s">
        <v>99</v>
      </c>
      <c r="D47" s="11" t="s">
        <v>99</v>
      </c>
      <c r="E47" s="11" t="s">
        <v>99</v>
      </c>
      <c r="F47" s="11" t="s">
        <v>99</v>
      </c>
    </row>
    <row r="48" spans="1:6" ht="18.600000000000001" thickBot="1" x14ac:dyDescent="0.35">
      <c r="A48" s="6"/>
    </row>
    <row r="49" spans="1:6" ht="15" thickBot="1" x14ac:dyDescent="0.35">
      <c r="A49" s="10" t="s">
        <v>129</v>
      </c>
      <c r="B49" s="10" t="s">
        <v>72</v>
      </c>
      <c r="C49" s="10" t="s">
        <v>73</v>
      </c>
      <c r="D49" s="10" t="s">
        <v>74</v>
      </c>
      <c r="E49" s="10" t="s">
        <v>75</v>
      </c>
      <c r="F49" s="10" t="s">
        <v>76</v>
      </c>
    </row>
    <row r="50" spans="1:6" ht="15" thickBot="1" x14ac:dyDescent="0.35">
      <c r="A50" s="10" t="s">
        <v>98</v>
      </c>
      <c r="B50" s="11">
        <v>19.399999999999999</v>
      </c>
      <c r="C50" s="11">
        <v>1139</v>
      </c>
      <c r="D50" s="11">
        <v>19.399999999999999</v>
      </c>
      <c r="E50" s="11">
        <v>7472.2</v>
      </c>
      <c r="F50" s="11">
        <v>19.399999999999999</v>
      </c>
    </row>
    <row r="51" spans="1:6" ht="15" thickBot="1" x14ac:dyDescent="0.35">
      <c r="A51" s="10" t="s">
        <v>102</v>
      </c>
      <c r="B51" s="11">
        <v>18.3</v>
      </c>
      <c r="C51" s="11">
        <v>343.8</v>
      </c>
      <c r="D51" s="11">
        <v>18.3</v>
      </c>
      <c r="E51" s="11">
        <v>6984</v>
      </c>
      <c r="F51" s="11">
        <v>18.3</v>
      </c>
    </row>
    <row r="52" spans="1:6" ht="15" thickBot="1" x14ac:dyDescent="0.35">
      <c r="A52" s="10" t="s">
        <v>105</v>
      </c>
      <c r="B52" s="11">
        <v>17.2</v>
      </c>
      <c r="C52" s="11">
        <v>342.7</v>
      </c>
      <c r="D52" s="11">
        <v>17.2</v>
      </c>
      <c r="E52" s="11">
        <v>6144.5</v>
      </c>
      <c r="F52" s="11">
        <v>17.2</v>
      </c>
    </row>
    <row r="53" spans="1:6" ht="15" thickBot="1" x14ac:dyDescent="0.35">
      <c r="A53" s="10" t="s">
        <v>107</v>
      </c>
      <c r="B53" s="11">
        <v>16.2</v>
      </c>
      <c r="C53" s="11">
        <v>16.2</v>
      </c>
      <c r="D53" s="11">
        <v>16.2</v>
      </c>
      <c r="E53" s="11">
        <v>5690.3</v>
      </c>
      <c r="F53" s="11">
        <v>16.2</v>
      </c>
    </row>
    <row r="54" spans="1:6" ht="15" thickBot="1" x14ac:dyDescent="0.35">
      <c r="A54" s="10" t="s">
        <v>109</v>
      </c>
      <c r="B54" s="11">
        <v>15.1</v>
      </c>
      <c r="C54" s="11">
        <v>15.1</v>
      </c>
      <c r="D54" s="11">
        <v>15.1</v>
      </c>
      <c r="E54" s="11">
        <v>4744.7</v>
      </c>
      <c r="F54" s="11">
        <v>15.1</v>
      </c>
    </row>
    <row r="55" spans="1:6" ht="15" thickBot="1" x14ac:dyDescent="0.35">
      <c r="A55" s="10" t="s">
        <v>111</v>
      </c>
      <c r="B55" s="11">
        <v>14</v>
      </c>
      <c r="C55" s="11">
        <v>14</v>
      </c>
      <c r="D55" s="11">
        <v>14</v>
      </c>
      <c r="E55" s="11">
        <v>2596</v>
      </c>
      <c r="F55" s="11">
        <v>14</v>
      </c>
    </row>
    <row r="56" spans="1:6" ht="15" thickBot="1" x14ac:dyDescent="0.35">
      <c r="A56" s="10" t="s">
        <v>113</v>
      </c>
      <c r="B56" s="11">
        <v>12.9</v>
      </c>
      <c r="C56" s="11">
        <v>12.9</v>
      </c>
      <c r="D56" s="11">
        <v>12.9</v>
      </c>
      <c r="E56" s="11">
        <v>1521.6</v>
      </c>
      <c r="F56" s="11">
        <v>12.9</v>
      </c>
    </row>
    <row r="57" spans="1:6" ht="15" thickBot="1" x14ac:dyDescent="0.35">
      <c r="A57" s="10" t="s">
        <v>115</v>
      </c>
      <c r="B57" s="11">
        <v>11.9</v>
      </c>
      <c r="C57" s="11">
        <v>11.9</v>
      </c>
      <c r="D57" s="11">
        <v>11.9</v>
      </c>
      <c r="E57" s="11">
        <v>480.6</v>
      </c>
      <c r="F57" s="11">
        <v>11.9</v>
      </c>
    </row>
    <row r="58" spans="1:6" ht="15" thickBot="1" x14ac:dyDescent="0.35">
      <c r="A58" s="10" t="s">
        <v>117</v>
      </c>
      <c r="B58" s="11">
        <v>10.8</v>
      </c>
      <c r="C58" s="11">
        <v>10.8</v>
      </c>
      <c r="D58" s="11">
        <v>10.8</v>
      </c>
      <c r="E58" s="11">
        <v>127.7</v>
      </c>
      <c r="F58" s="11">
        <v>10.8</v>
      </c>
    </row>
    <row r="59" spans="1:6" ht="15" thickBot="1" x14ac:dyDescent="0.35">
      <c r="A59" s="10" t="s">
        <v>119</v>
      </c>
      <c r="B59" s="11">
        <v>9.6999999999999993</v>
      </c>
      <c r="C59" s="11">
        <v>9.6999999999999993</v>
      </c>
      <c r="D59" s="11">
        <v>9.6999999999999993</v>
      </c>
      <c r="E59" s="11">
        <v>9.6999999999999993</v>
      </c>
      <c r="F59" s="11">
        <v>9.6999999999999993</v>
      </c>
    </row>
    <row r="60" spans="1:6" ht="15" thickBot="1" x14ac:dyDescent="0.35">
      <c r="A60" s="10" t="s">
        <v>120</v>
      </c>
      <c r="B60" s="11">
        <v>8.6</v>
      </c>
      <c r="C60" s="11">
        <v>8.6</v>
      </c>
      <c r="D60" s="11">
        <v>8.6</v>
      </c>
      <c r="E60" s="11">
        <v>8.6</v>
      </c>
      <c r="F60" s="11">
        <v>8.6</v>
      </c>
    </row>
    <row r="61" spans="1:6" ht="15" thickBot="1" x14ac:dyDescent="0.35">
      <c r="A61" s="10" t="s">
        <v>121</v>
      </c>
      <c r="B61" s="11">
        <v>7.5</v>
      </c>
      <c r="C61" s="11">
        <v>7.5</v>
      </c>
      <c r="D61" s="11">
        <v>7.5</v>
      </c>
      <c r="E61" s="11">
        <v>7.5</v>
      </c>
      <c r="F61" s="11">
        <v>7.5</v>
      </c>
    </row>
    <row r="62" spans="1:6" ht="15" thickBot="1" x14ac:dyDescent="0.35">
      <c r="A62" s="10" t="s">
        <v>122</v>
      </c>
      <c r="B62" s="11">
        <v>6.5</v>
      </c>
      <c r="C62" s="11">
        <v>6.5</v>
      </c>
      <c r="D62" s="11">
        <v>6.5</v>
      </c>
      <c r="E62" s="11">
        <v>6.5</v>
      </c>
      <c r="F62" s="11">
        <v>6.5</v>
      </c>
    </row>
    <row r="63" spans="1:6" ht="15" thickBot="1" x14ac:dyDescent="0.35">
      <c r="A63" s="10" t="s">
        <v>123</v>
      </c>
      <c r="B63" s="11">
        <v>5.4</v>
      </c>
      <c r="C63" s="11">
        <v>5.4</v>
      </c>
      <c r="D63" s="11">
        <v>5.4</v>
      </c>
      <c r="E63" s="11">
        <v>5.4</v>
      </c>
      <c r="F63" s="11">
        <v>5.4</v>
      </c>
    </row>
    <row r="64" spans="1:6" ht="15" thickBot="1" x14ac:dyDescent="0.35">
      <c r="A64" s="10" t="s">
        <v>124</v>
      </c>
      <c r="B64" s="11">
        <v>4.3</v>
      </c>
      <c r="C64" s="11">
        <v>4.3</v>
      </c>
      <c r="D64" s="11">
        <v>4.3</v>
      </c>
      <c r="E64" s="11">
        <v>4.3</v>
      </c>
      <c r="F64" s="11">
        <v>4.3</v>
      </c>
    </row>
    <row r="65" spans="1:10" ht="15" thickBot="1" x14ac:dyDescent="0.35">
      <c r="A65" s="10" t="s">
        <v>125</v>
      </c>
      <c r="B65" s="11">
        <v>3.2</v>
      </c>
      <c r="C65" s="11">
        <v>3.2</v>
      </c>
      <c r="D65" s="11">
        <v>3.2</v>
      </c>
      <c r="E65" s="11">
        <v>3.2</v>
      </c>
      <c r="F65" s="11">
        <v>3.2</v>
      </c>
    </row>
    <row r="66" spans="1:10" ht="15" thickBot="1" x14ac:dyDescent="0.35">
      <c r="A66" s="10" t="s">
        <v>126</v>
      </c>
      <c r="B66" s="11">
        <v>2.2000000000000002</v>
      </c>
      <c r="C66" s="11">
        <v>2.2000000000000002</v>
      </c>
      <c r="D66" s="11">
        <v>2.2000000000000002</v>
      </c>
      <c r="E66" s="11">
        <v>2.2000000000000002</v>
      </c>
      <c r="F66" s="11">
        <v>2.2000000000000002</v>
      </c>
    </row>
    <row r="67" spans="1:10" ht="15" thickBot="1" x14ac:dyDescent="0.35">
      <c r="A67" s="10" t="s">
        <v>127</v>
      </c>
      <c r="B67" s="11">
        <v>1.1000000000000001</v>
      </c>
      <c r="C67" s="11">
        <v>1.1000000000000001</v>
      </c>
      <c r="D67" s="11">
        <v>1.1000000000000001</v>
      </c>
      <c r="E67" s="11">
        <v>1.1000000000000001</v>
      </c>
      <c r="F67" s="11">
        <v>1.1000000000000001</v>
      </c>
    </row>
    <row r="68" spans="1:10" ht="15" thickBot="1" x14ac:dyDescent="0.35">
      <c r="A68" s="10" t="s">
        <v>128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</row>
    <row r="69" spans="1:10" ht="18.600000000000001" thickBot="1" x14ac:dyDescent="0.35">
      <c r="A69" s="6"/>
      <c r="H69">
        <f>CORREL(G71:G89,H71:H89)</f>
        <v>0.96440768555981349</v>
      </c>
      <c r="I69">
        <f>SUMSQ(I71:I89)</f>
        <v>14159929.789999997</v>
      </c>
    </row>
    <row r="70" spans="1:10" ht="15" thickBot="1" x14ac:dyDescent="0.35">
      <c r="A70" s="10" t="s">
        <v>177</v>
      </c>
      <c r="B70" s="10" t="s">
        <v>72</v>
      </c>
      <c r="C70" s="10" t="s">
        <v>73</v>
      </c>
      <c r="D70" s="10" t="s">
        <v>74</v>
      </c>
      <c r="E70" s="10" t="s">
        <v>75</v>
      </c>
      <c r="F70" s="10" t="s">
        <v>76</v>
      </c>
      <c r="G70" s="10" t="s">
        <v>131</v>
      </c>
      <c r="H70" s="10" t="s">
        <v>132</v>
      </c>
      <c r="I70" s="10" t="s">
        <v>133</v>
      </c>
      <c r="J70" s="10" t="s">
        <v>134</v>
      </c>
    </row>
    <row r="71" spans="1:10" ht="15" thickBot="1" x14ac:dyDescent="0.35">
      <c r="A71" s="10" t="s">
        <v>78</v>
      </c>
      <c r="B71" s="11">
        <v>19.399999999999999</v>
      </c>
      <c r="C71" s="11">
        <v>1139</v>
      </c>
      <c r="D71" s="11">
        <v>19.399999999999999</v>
      </c>
      <c r="E71" s="11">
        <v>7472.2</v>
      </c>
      <c r="F71" s="11">
        <v>19.399999999999999</v>
      </c>
      <c r="G71" s="11">
        <v>8669.4</v>
      </c>
      <c r="H71" s="11">
        <v>10000</v>
      </c>
      <c r="I71" s="11">
        <v>1330.6</v>
      </c>
      <c r="J71" s="11">
        <v>13.31</v>
      </c>
    </row>
    <row r="72" spans="1:10" ht="15" thickBot="1" x14ac:dyDescent="0.35">
      <c r="A72" s="10" t="s">
        <v>79</v>
      </c>
      <c r="B72" s="11">
        <v>18.3</v>
      </c>
      <c r="C72" s="11">
        <v>1139</v>
      </c>
      <c r="D72" s="11">
        <v>19.399999999999999</v>
      </c>
      <c r="E72" s="11">
        <v>7472.2</v>
      </c>
      <c r="F72" s="11">
        <v>19.399999999999999</v>
      </c>
      <c r="G72" s="11">
        <v>8668.2999999999993</v>
      </c>
      <c r="H72" s="11">
        <v>10218</v>
      </c>
      <c r="I72" s="11">
        <v>1549.7</v>
      </c>
      <c r="J72" s="11">
        <v>15.17</v>
      </c>
    </row>
    <row r="73" spans="1:10" ht="15" thickBot="1" x14ac:dyDescent="0.35">
      <c r="A73" s="10" t="s">
        <v>80</v>
      </c>
      <c r="B73" s="11">
        <v>17.2</v>
      </c>
      <c r="C73" s="11">
        <v>1139</v>
      </c>
      <c r="D73" s="11">
        <v>19.399999999999999</v>
      </c>
      <c r="E73" s="11">
        <v>7472.2</v>
      </c>
      <c r="F73" s="11">
        <v>19.399999999999999</v>
      </c>
      <c r="G73" s="11">
        <v>8667.2000000000007</v>
      </c>
      <c r="H73" s="11">
        <v>10000</v>
      </c>
      <c r="I73" s="11">
        <v>1332.8</v>
      </c>
      <c r="J73" s="11">
        <v>13.33</v>
      </c>
    </row>
    <row r="74" spans="1:10" ht="15" thickBot="1" x14ac:dyDescent="0.35">
      <c r="A74" s="10" t="s">
        <v>81</v>
      </c>
      <c r="B74" s="11">
        <v>19.399999999999999</v>
      </c>
      <c r="C74" s="11">
        <v>343.8</v>
      </c>
      <c r="D74" s="11">
        <v>19.399999999999999</v>
      </c>
      <c r="E74" s="11">
        <v>7472.2</v>
      </c>
      <c r="F74" s="11">
        <v>19.399999999999999</v>
      </c>
      <c r="G74" s="11">
        <v>7874.1</v>
      </c>
      <c r="H74" s="11">
        <v>7289</v>
      </c>
      <c r="I74" s="11">
        <v>-585.1</v>
      </c>
      <c r="J74" s="11">
        <v>-8.0299999999999994</v>
      </c>
    </row>
    <row r="75" spans="1:10" ht="15" thickBot="1" x14ac:dyDescent="0.35">
      <c r="A75" s="10" t="s">
        <v>82</v>
      </c>
      <c r="B75" s="11">
        <v>19.399999999999999</v>
      </c>
      <c r="C75" s="11">
        <v>342.7</v>
      </c>
      <c r="D75" s="11">
        <v>19.399999999999999</v>
      </c>
      <c r="E75" s="11">
        <v>7472.2</v>
      </c>
      <c r="F75" s="11">
        <v>19.399999999999999</v>
      </c>
      <c r="G75" s="11">
        <v>7873</v>
      </c>
      <c r="H75" s="11">
        <v>7320</v>
      </c>
      <c r="I75" s="11">
        <v>-553</v>
      </c>
      <c r="J75" s="11">
        <v>-7.55</v>
      </c>
    </row>
    <row r="76" spans="1:10" ht="15" thickBot="1" x14ac:dyDescent="0.35">
      <c r="A76" s="10" t="s">
        <v>83</v>
      </c>
      <c r="B76" s="11">
        <v>19.399999999999999</v>
      </c>
      <c r="C76" s="11">
        <v>16.2</v>
      </c>
      <c r="D76" s="11">
        <v>19.399999999999999</v>
      </c>
      <c r="E76" s="11">
        <v>7472.2</v>
      </c>
      <c r="F76" s="11">
        <v>19.399999999999999</v>
      </c>
      <c r="G76" s="11">
        <v>7546.5</v>
      </c>
      <c r="H76" s="11">
        <v>5264</v>
      </c>
      <c r="I76" s="11">
        <v>-2282.5</v>
      </c>
      <c r="J76" s="11">
        <v>-43.36</v>
      </c>
    </row>
    <row r="77" spans="1:10" ht="15" thickBot="1" x14ac:dyDescent="0.35">
      <c r="A77" s="10" t="s">
        <v>84</v>
      </c>
      <c r="B77" s="11">
        <v>19.399999999999999</v>
      </c>
      <c r="C77" s="11">
        <v>1139</v>
      </c>
      <c r="D77" s="11">
        <v>18.3</v>
      </c>
      <c r="E77" s="11">
        <v>7472.2</v>
      </c>
      <c r="F77" s="11">
        <v>19.399999999999999</v>
      </c>
      <c r="G77" s="11">
        <v>8668.2999999999993</v>
      </c>
      <c r="H77" s="11">
        <v>8566</v>
      </c>
      <c r="I77" s="11">
        <v>-102.3</v>
      </c>
      <c r="J77" s="11">
        <v>-1.19</v>
      </c>
    </row>
    <row r="78" spans="1:10" ht="15" thickBot="1" x14ac:dyDescent="0.35">
      <c r="A78" s="10" t="s">
        <v>85</v>
      </c>
      <c r="B78" s="11">
        <v>19.399999999999999</v>
      </c>
      <c r="C78" s="11">
        <v>1139</v>
      </c>
      <c r="D78" s="11">
        <v>17.2</v>
      </c>
      <c r="E78" s="11">
        <v>7472.2</v>
      </c>
      <c r="F78" s="11">
        <v>19.399999999999999</v>
      </c>
      <c r="G78" s="11">
        <v>8667.2000000000007</v>
      </c>
      <c r="H78" s="11">
        <v>8317</v>
      </c>
      <c r="I78" s="11">
        <v>-350.2</v>
      </c>
      <c r="J78" s="11">
        <v>-4.21</v>
      </c>
    </row>
    <row r="79" spans="1:10" ht="15" thickBot="1" x14ac:dyDescent="0.35">
      <c r="A79" s="10" t="s">
        <v>86</v>
      </c>
      <c r="B79" s="11">
        <v>19.399999999999999</v>
      </c>
      <c r="C79" s="11">
        <v>1139</v>
      </c>
      <c r="D79" s="11">
        <v>19.399999999999999</v>
      </c>
      <c r="E79" s="11">
        <v>6984</v>
      </c>
      <c r="F79" s="11">
        <v>19.399999999999999</v>
      </c>
      <c r="G79" s="11">
        <v>8181.2</v>
      </c>
      <c r="H79" s="11">
        <v>9314</v>
      </c>
      <c r="I79" s="11">
        <v>1132.8</v>
      </c>
      <c r="J79" s="11">
        <v>12.16</v>
      </c>
    </row>
    <row r="80" spans="1:10" ht="15" thickBot="1" x14ac:dyDescent="0.35">
      <c r="A80" s="10" t="s">
        <v>87</v>
      </c>
      <c r="B80" s="11">
        <v>19.399999999999999</v>
      </c>
      <c r="C80" s="11">
        <v>1139</v>
      </c>
      <c r="D80" s="11">
        <v>19.399999999999999</v>
      </c>
      <c r="E80" s="11">
        <v>6144.5</v>
      </c>
      <c r="F80" s="11">
        <v>19.399999999999999</v>
      </c>
      <c r="G80" s="11">
        <v>7341.8</v>
      </c>
      <c r="H80" s="11">
        <v>7757</v>
      </c>
      <c r="I80" s="11">
        <v>415.2</v>
      </c>
      <c r="J80" s="11">
        <v>5.35</v>
      </c>
    </row>
    <row r="81" spans="1:10" ht="15" thickBot="1" x14ac:dyDescent="0.35">
      <c r="A81" s="10" t="s">
        <v>88</v>
      </c>
      <c r="B81" s="11">
        <v>19.399999999999999</v>
      </c>
      <c r="C81" s="11">
        <v>1139</v>
      </c>
      <c r="D81" s="11">
        <v>19.399999999999999</v>
      </c>
      <c r="E81" s="11">
        <v>5690.3</v>
      </c>
      <c r="F81" s="11">
        <v>19.399999999999999</v>
      </c>
      <c r="G81" s="11">
        <v>6887.6</v>
      </c>
      <c r="H81" s="11">
        <v>6915</v>
      </c>
      <c r="I81" s="11">
        <v>27.4</v>
      </c>
      <c r="J81" s="11">
        <v>0.4</v>
      </c>
    </row>
    <row r="82" spans="1:10" ht="15" thickBot="1" x14ac:dyDescent="0.35">
      <c r="A82" s="10" t="s">
        <v>89</v>
      </c>
      <c r="B82" s="11">
        <v>19.399999999999999</v>
      </c>
      <c r="C82" s="11">
        <v>1139</v>
      </c>
      <c r="D82" s="11">
        <v>19.399999999999999</v>
      </c>
      <c r="E82" s="11">
        <v>4744.7</v>
      </c>
      <c r="F82" s="11">
        <v>19.399999999999999</v>
      </c>
      <c r="G82" s="11">
        <v>5942</v>
      </c>
      <c r="H82" s="11">
        <v>5514</v>
      </c>
      <c r="I82" s="11">
        <v>-428</v>
      </c>
      <c r="J82" s="11">
        <v>-7.76</v>
      </c>
    </row>
    <row r="83" spans="1:10" ht="15" thickBot="1" x14ac:dyDescent="0.35">
      <c r="A83" s="10" t="s">
        <v>90</v>
      </c>
      <c r="B83" s="11">
        <v>19.399999999999999</v>
      </c>
      <c r="C83" s="11">
        <v>1139</v>
      </c>
      <c r="D83" s="11">
        <v>19.399999999999999</v>
      </c>
      <c r="E83" s="11">
        <v>2596</v>
      </c>
      <c r="F83" s="11">
        <v>19.399999999999999</v>
      </c>
      <c r="G83" s="11">
        <v>3793.2</v>
      </c>
      <c r="H83" s="11">
        <v>3520</v>
      </c>
      <c r="I83" s="11">
        <v>-273.2</v>
      </c>
      <c r="J83" s="11">
        <v>-7.76</v>
      </c>
    </row>
    <row r="84" spans="1:10" ht="15" thickBot="1" x14ac:dyDescent="0.35">
      <c r="A84" s="10" t="s">
        <v>91</v>
      </c>
      <c r="B84" s="11">
        <v>19.399999999999999</v>
      </c>
      <c r="C84" s="11">
        <v>1139</v>
      </c>
      <c r="D84" s="11">
        <v>19.399999999999999</v>
      </c>
      <c r="E84" s="11">
        <v>1521.6</v>
      </c>
      <c r="F84" s="11">
        <v>19.399999999999999</v>
      </c>
      <c r="G84" s="11">
        <v>2718.8</v>
      </c>
      <c r="H84" s="11">
        <v>2523</v>
      </c>
      <c r="I84" s="11">
        <v>-195.8</v>
      </c>
      <c r="J84" s="11">
        <v>-7.76</v>
      </c>
    </row>
    <row r="85" spans="1:10" ht="15" thickBot="1" x14ac:dyDescent="0.35">
      <c r="A85" s="10" t="s">
        <v>92</v>
      </c>
      <c r="B85" s="11">
        <v>19.399999999999999</v>
      </c>
      <c r="C85" s="11">
        <v>1139</v>
      </c>
      <c r="D85" s="11">
        <v>19.399999999999999</v>
      </c>
      <c r="E85" s="11">
        <v>480.6</v>
      </c>
      <c r="F85" s="11">
        <v>19.399999999999999</v>
      </c>
      <c r="G85" s="11">
        <v>1677.8</v>
      </c>
      <c r="H85" s="11">
        <v>1557</v>
      </c>
      <c r="I85" s="11">
        <v>-120.8</v>
      </c>
      <c r="J85" s="11">
        <v>-7.76</v>
      </c>
    </row>
    <row r="86" spans="1:10" ht="15" thickBot="1" x14ac:dyDescent="0.35">
      <c r="A86" s="10" t="s">
        <v>93</v>
      </c>
      <c r="B86" s="11">
        <v>19.399999999999999</v>
      </c>
      <c r="C86" s="11">
        <v>1139</v>
      </c>
      <c r="D86" s="11">
        <v>19.399999999999999</v>
      </c>
      <c r="E86" s="11">
        <v>127.7</v>
      </c>
      <c r="F86" s="11">
        <v>19.399999999999999</v>
      </c>
      <c r="G86" s="11">
        <v>1324.9</v>
      </c>
      <c r="H86" s="11">
        <v>903</v>
      </c>
      <c r="I86" s="11">
        <v>-421.9</v>
      </c>
      <c r="J86" s="11">
        <v>-46.72</v>
      </c>
    </row>
    <row r="87" spans="1:10" ht="15" thickBot="1" x14ac:dyDescent="0.35">
      <c r="A87" s="10" t="s">
        <v>94</v>
      </c>
      <c r="B87" s="11">
        <v>19.399999999999999</v>
      </c>
      <c r="C87" s="11">
        <v>1139</v>
      </c>
      <c r="D87" s="11">
        <v>19.399999999999999</v>
      </c>
      <c r="E87" s="11">
        <v>9.6999999999999993</v>
      </c>
      <c r="F87" s="11">
        <v>19.399999999999999</v>
      </c>
      <c r="G87" s="11">
        <v>1206.9000000000001</v>
      </c>
      <c r="H87" s="11">
        <v>685</v>
      </c>
      <c r="I87" s="11">
        <v>-521.9</v>
      </c>
      <c r="J87" s="11">
        <v>-76.19</v>
      </c>
    </row>
    <row r="88" spans="1:10" ht="15" thickBot="1" x14ac:dyDescent="0.35">
      <c r="A88" s="10" t="s">
        <v>95</v>
      </c>
      <c r="B88" s="11">
        <v>19.399999999999999</v>
      </c>
      <c r="C88" s="11">
        <v>1139</v>
      </c>
      <c r="D88" s="11">
        <v>19.399999999999999</v>
      </c>
      <c r="E88" s="11">
        <v>7472.2</v>
      </c>
      <c r="F88" s="11">
        <v>18.3</v>
      </c>
      <c r="G88" s="11">
        <v>8668.2999999999993</v>
      </c>
      <c r="H88" s="11">
        <v>8722</v>
      </c>
      <c r="I88" s="11">
        <v>53.7</v>
      </c>
      <c r="J88" s="11">
        <v>0.62</v>
      </c>
    </row>
    <row r="89" spans="1:10" ht="15" thickBot="1" x14ac:dyDescent="0.35">
      <c r="A89" s="10" t="s">
        <v>96</v>
      </c>
      <c r="B89" s="11">
        <v>19.399999999999999</v>
      </c>
      <c r="C89" s="11">
        <v>1139</v>
      </c>
      <c r="D89" s="11">
        <v>19.399999999999999</v>
      </c>
      <c r="E89" s="11">
        <v>7472.2</v>
      </c>
      <c r="F89" s="11">
        <v>17.2</v>
      </c>
      <c r="G89" s="11">
        <v>8667.2000000000007</v>
      </c>
      <c r="H89" s="11">
        <v>8660</v>
      </c>
      <c r="I89" s="11">
        <v>-7.2</v>
      </c>
      <c r="J89" s="11">
        <v>-0.08</v>
      </c>
    </row>
    <row r="90" spans="1:10" ht="15" thickBot="1" x14ac:dyDescent="0.35"/>
    <row r="91" spans="1:10" ht="15" thickBot="1" x14ac:dyDescent="0.35">
      <c r="A91" s="12" t="s">
        <v>135</v>
      </c>
      <c r="B91" s="13">
        <v>8669.4</v>
      </c>
    </row>
    <row r="92" spans="1:10" ht="15" thickBot="1" x14ac:dyDescent="0.35">
      <c r="A92" s="12" t="s">
        <v>136</v>
      </c>
      <c r="B92" s="13">
        <v>0</v>
      </c>
    </row>
    <row r="93" spans="1:10" ht="15" thickBot="1" x14ac:dyDescent="0.35">
      <c r="A93" s="12" t="s">
        <v>137</v>
      </c>
      <c r="B93" s="13">
        <v>123043.7</v>
      </c>
    </row>
    <row r="94" spans="1:10" ht="15" thickBot="1" x14ac:dyDescent="0.35">
      <c r="A94" s="12" t="s">
        <v>138</v>
      </c>
      <c r="B94" s="13">
        <v>123044</v>
      </c>
    </row>
    <row r="95" spans="1:10" ht="15" thickBot="1" x14ac:dyDescent="0.35">
      <c r="A95" s="12" t="s">
        <v>139</v>
      </c>
      <c r="B95" s="13">
        <v>-0.3</v>
      </c>
    </row>
    <row r="96" spans="1:10" ht="15" thickBot="1" x14ac:dyDescent="0.35">
      <c r="A96" s="12" t="s">
        <v>140</v>
      </c>
      <c r="B96" s="13"/>
    </row>
    <row r="97" spans="1:2" ht="15" thickBot="1" x14ac:dyDescent="0.35">
      <c r="A97" s="12" t="s">
        <v>141</v>
      </c>
      <c r="B97" s="13"/>
    </row>
    <row r="98" spans="1:2" ht="15" thickBot="1" x14ac:dyDescent="0.35">
      <c r="A98" s="12" t="s">
        <v>142</v>
      </c>
      <c r="B98" s="13">
        <v>0</v>
      </c>
    </row>
    <row r="100" spans="1:2" x14ac:dyDescent="0.3">
      <c r="A100" s="14" t="s">
        <v>143</v>
      </c>
    </row>
    <row r="102" spans="1:2" x14ac:dyDescent="0.3">
      <c r="A102" s="15" t="s">
        <v>144</v>
      </c>
    </row>
    <row r="103" spans="1:2" x14ac:dyDescent="0.3">
      <c r="A103" s="15" t="s">
        <v>178</v>
      </c>
    </row>
  </sheetData>
  <hyperlinks>
    <hyperlink ref="A100" r:id="rId1" display="https://miau.my-x.hu/myx-free/coco/test/461545720230103105313.html" xr:uid="{691E7B33-DA84-45CE-B3A4-F177AD3226BE}"/>
  </hyperlinks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CFD6-6E7E-4362-B7D5-A42B6CEAEE78}">
  <dimension ref="A1:L84"/>
  <sheetViews>
    <sheetView zoomScale="65" workbookViewId="0">
      <selection activeCell="B8" sqref="B8:G26"/>
    </sheetView>
  </sheetViews>
  <sheetFormatPr defaultRowHeight="14.4" x14ac:dyDescent="0.3"/>
  <sheetData>
    <row r="1" spans="1:12" ht="18" x14ac:dyDescent="0.3">
      <c r="A1" s="6"/>
    </row>
    <row r="2" spans="1:12" x14ac:dyDescent="0.3">
      <c r="A2" s="7"/>
    </row>
    <row r="5" spans="1:12" ht="18" x14ac:dyDescent="0.3">
      <c r="A5" s="8" t="s">
        <v>64</v>
      </c>
      <c r="B5" s="9" t="s">
        <v>179</v>
      </c>
      <c r="C5" s="8" t="s">
        <v>65</v>
      </c>
      <c r="D5" s="9">
        <v>19</v>
      </c>
      <c r="E5" s="8" t="s">
        <v>66</v>
      </c>
      <c r="F5" s="9">
        <v>5</v>
      </c>
      <c r="G5" s="8" t="s">
        <v>67</v>
      </c>
      <c r="H5" s="9">
        <v>10</v>
      </c>
      <c r="I5" s="8" t="s">
        <v>68</v>
      </c>
      <c r="J5" s="9">
        <v>0</v>
      </c>
      <c r="K5" s="8" t="s">
        <v>69</v>
      </c>
      <c r="L5" s="9" t="s">
        <v>180</v>
      </c>
    </row>
    <row r="6" spans="1:12" ht="18.600000000000001" thickBot="1" x14ac:dyDescent="0.35">
      <c r="A6" s="6"/>
    </row>
    <row r="7" spans="1:12" ht="15" thickBot="1" x14ac:dyDescent="0.35">
      <c r="A7" s="10" t="s">
        <v>71</v>
      </c>
      <c r="B7" s="10" t="s">
        <v>72</v>
      </c>
      <c r="C7" s="10" t="s">
        <v>73</v>
      </c>
      <c r="D7" s="10" t="s">
        <v>74</v>
      </c>
      <c r="E7" s="10" t="s">
        <v>75</v>
      </c>
      <c r="F7" s="10" t="s">
        <v>76</v>
      </c>
      <c r="G7" s="10" t="s">
        <v>77</v>
      </c>
    </row>
    <row r="8" spans="1:12" ht="15" thickBot="1" x14ac:dyDescent="0.35">
      <c r="A8" s="10" t="s">
        <v>78</v>
      </c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11">
        <v>10000</v>
      </c>
    </row>
    <row r="9" spans="1:12" ht="15" thickBot="1" x14ac:dyDescent="0.35">
      <c r="A9" s="10" t="s">
        <v>79</v>
      </c>
      <c r="B9" s="11">
        <v>2</v>
      </c>
      <c r="C9" s="11">
        <v>1</v>
      </c>
      <c r="D9" s="11">
        <v>1</v>
      </c>
      <c r="E9" s="11">
        <v>1</v>
      </c>
      <c r="F9" s="11">
        <v>1</v>
      </c>
      <c r="G9" s="11">
        <v>10218</v>
      </c>
    </row>
    <row r="10" spans="1:12" ht="15" thickBot="1" x14ac:dyDescent="0.35">
      <c r="A10" s="10" t="s">
        <v>80</v>
      </c>
      <c r="B10" s="11">
        <v>3</v>
      </c>
      <c r="C10" s="11">
        <v>1</v>
      </c>
      <c r="D10" s="11">
        <v>1</v>
      </c>
      <c r="E10" s="11">
        <v>1</v>
      </c>
      <c r="F10" s="11">
        <v>1</v>
      </c>
      <c r="G10" s="11">
        <v>10000</v>
      </c>
    </row>
    <row r="11" spans="1:12" ht="15" thickBot="1" x14ac:dyDescent="0.35">
      <c r="A11" s="10" t="s">
        <v>81</v>
      </c>
      <c r="B11" s="11">
        <v>1</v>
      </c>
      <c r="C11" s="11">
        <v>2</v>
      </c>
      <c r="D11" s="11">
        <v>1</v>
      </c>
      <c r="E11" s="11">
        <v>1</v>
      </c>
      <c r="F11" s="11">
        <v>1</v>
      </c>
      <c r="G11" s="11">
        <v>7289</v>
      </c>
    </row>
    <row r="12" spans="1:12" ht="15" thickBot="1" x14ac:dyDescent="0.35">
      <c r="A12" s="10" t="s">
        <v>82</v>
      </c>
      <c r="B12" s="11">
        <v>1</v>
      </c>
      <c r="C12" s="11">
        <v>3</v>
      </c>
      <c r="D12" s="11">
        <v>1</v>
      </c>
      <c r="E12" s="11">
        <v>1</v>
      </c>
      <c r="F12" s="11">
        <v>1</v>
      </c>
      <c r="G12" s="11">
        <v>7320</v>
      </c>
    </row>
    <row r="13" spans="1:12" ht="15" thickBot="1" x14ac:dyDescent="0.35">
      <c r="A13" s="10" t="s">
        <v>83</v>
      </c>
      <c r="B13" s="11">
        <v>1</v>
      </c>
      <c r="C13" s="11">
        <v>4</v>
      </c>
      <c r="D13" s="11">
        <v>1</v>
      </c>
      <c r="E13" s="11">
        <v>1</v>
      </c>
      <c r="F13" s="11">
        <v>1</v>
      </c>
      <c r="G13" s="11">
        <v>5264</v>
      </c>
    </row>
    <row r="14" spans="1:12" ht="15" thickBot="1" x14ac:dyDescent="0.35">
      <c r="A14" s="10" t="s">
        <v>84</v>
      </c>
      <c r="B14" s="11">
        <v>1</v>
      </c>
      <c r="C14" s="11">
        <v>1</v>
      </c>
      <c r="D14" s="11">
        <v>2</v>
      </c>
      <c r="E14" s="11">
        <v>1</v>
      </c>
      <c r="F14" s="11">
        <v>1</v>
      </c>
      <c r="G14" s="11">
        <v>8566</v>
      </c>
    </row>
    <row r="15" spans="1:12" ht="15" thickBot="1" x14ac:dyDescent="0.35">
      <c r="A15" s="10" t="s">
        <v>85</v>
      </c>
      <c r="B15" s="11">
        <v>1</v>
      </c>
      <c r="C15" s="11">
        <v>1</v>
      </c>
      <c r="D15" s="11">
        <v>3</v>
      </c>
      <c r="E15" s="11">
        <v>1</v>
      </c>
      <c r="F15" s="11">
        <v>1</v>
      </c>
      <c r="G15" s="11">
        <v>8317</v>
      </c>
    </row>
    <row r="16" spans="1:12" ht="15" thickBot="1" x14ac:dyDescent="0.35">
      <c r="A16" s="10" t="s">
        <v>86</v>
      </c>
      <c r="B16" s="11">
        <v>1</v>
      </c>
      <c r="C16" s="11">
        <v>1</v>
      </c>
      <c r="D16" s="11">
        <v>1</v>
      </c>
      <c r="E16" s="11">
        <v>2</v>
      </c>
      <c r="F16" s="11">
        <v>1</v>
      </c>
      <c r="G16" s="11">
        <v>9314</v>
      </c>
    </row>
    <row r="17" spans="1:7" ht="15" thickBot="1" x14ac:dyDescent="0.35">
      <c r="A17" s="10" t="s">
        <v>87</v>
      </c>
      <c r="B17" s="11">
        <v>1</v>
      </c>
      <c r="C17" s="11">
        <v>1</v>
      </c>
      <c r="D17" s="11">
        <v>1</v>
      </c>
      <c r="E17" s="11">
        <v>3</v>
      </c>
      <c r="F17" s="11">
        <v>1</v>
      </c>
      <c r="G17" s="11">
        <v>7757</v>
      </c>
    </row>
    <row r="18" spans="1:7" ht="15" thickBot="1" x14ac:dyDescent="0.35">
      <c r="A18" s="10" t="s">
        <v>88</v>
      </c>
      <c r="B18" s="11">
        <v>1</v>
      </c>
      <c r="C18" s="11">
        <v>1</v>
      </c>
      <c r="D18" s="11">
        <v>1</v>
      </c>
      <c r="E18" s="11">
        <v>4</v>
      </c>
      <c r="F18" s="11">
        <v>1</v>
      </c>
      <c r="G18" s="11">
        <v>6915</v>
      </c>
    </row>
    <row r="19" spans="1:7" ht="15" thickBot="1" x14ac:dyDescent="0.35">
      <c r="A19" s="10" t="s">
        <v>89</v>
      </c>
      <c r="B19" s="11">
        <v>1</v>
      </c>
      <c r="C19" s="11">
        <v>1</v>
      </c>
      <c r="D19" s="11">
        <v>1</v>
      </c>
      <c r="E19" s="11">
        <v>5</v>
      </c>
      <c r="F19" s="11">
        <v>1</v>
      </c>
      <c r="G19" s="11">
        <v>5514</v>
      </c>
    </row>
    <row r="20" spans="1:7" ht="15" thickBot="1" x14ac:dyDescent="0.35">
      <c r="A20" s="10" t="s">
        <v>90</v>
      </c>
      <c r="B20" s="11">
        <v>1</v>
      </c>
      <c r="C20" s="11">
        <v>1</v>
      </c>
      <c r="D20" s="11">
        <v>1</v>
      </c>
      <c r="E20" s="11">
        <v>6</v>
      </c>
      <c r="F20" s="11">
        <v>1</v>
      </c>
      <c r="G20" s="11">
        <v>3520</v>
      </c>
    </row>
    <row r="21" spans="1:7" ht="15" thickBot="1" x14ac:dyDescent="0.35">
      <c r="A21" s="10" t="s">
        <v>91</v>
      </c>
      <c r="B21" s="11">
        <v>1</v>
      </c>
      <c r="C21" s="11">
        <v>1</v>
      </c>
      <c r="D21" s="11">
        <v>1</v>
      </c>
      <c r="E21" s="11">
        <v>7</v>
      </c>
      <c r="F21" s="11">
        <v>1</v>
      </c>
      <c r="G21" s="11">
        <v>2523</v>
      </c>
    </row>
    <row r="22" spans="1:7" ht="15" thickBot="1" x14ac:dyDescent="0.35">
      <c r="A22" s="10" t="s">
        <v>92</v>
      </c>
      <c r="B22" s="11">
        <v>1</v>
      </c>
      <c r="C22" s="11">
        <v>1</v>
      </c>
      <c r="D22" s="11">
        <v>1</v>
      </c>
      <c r="E22" s="11">
        <v>8</v>
      </c>
      <c r="F22" s="11">
        <v>1</v>
      </c>
      <c r="G22" s="11">
        <v>1557</v>
      </c>
    </row>
    <row r="23" spans="1:7" ht="15" thickBot="1" x14ac:dyDescent="0.35">
      <c r="A23" s="10" t="s">
        <v>93</v>
      </c>
      <c r="B23" s="11">
        <v>1</v>
      </c>
      <c r="C23" s="11">
        <v>1</v>
      </c>
      <c r="D23" s="11">
        <v>1</v>
      </c>
      <c r="E23" s="11">
        <v>9</v>
      </c>
      <c r="F23" s="11">
        <v>1</v>
      </c>
      <c r="G23" s="11">
        <v>903</v>
      </c>
    </row>
    <row r="24" spans="1:7" ht="15" thickBot="1" x14ac:dyDescent="0.35">
      <c r="A24" s="10" t="s">
        <v>94</v>
      </c>
      <c r="B24" s="11">
        <v>1</v>
      </c>
      <c r="C24" s="11">
        <v>1</v>
      </c>
      <c r="D24" s="11">
        <v>1</v>
      </c>
      <c r="E24" s="11">
        <v>10</v>
      </c>
      <c r="F24" s="11">
        <v>1</v>
      </c>
      <c r="G24" s="11">
        <v>685</v>
      </c>
    </row>
    <row r="25" spans="1:7" ht="15" thickBot="1" x14ac:dyDescent="0.35">
      <c r="A25" s="10" t="s">
        <v>95</v>
      </c>
      <c r="B25" s="11">
        <v>1</v>
      </c>
      <c r="C25" s="11">
        <v>1</v>
      </c>
      <c r="D25" s="11">
        <v>1</v>
      </c>
      <c r="E25" s="11">
        <v>1</v>
      </c>
      <c r="F25" s="11">
        <v>2</v>
      </c>
      <c r="G25" s="11">
        <v>8722</v>
      </c>
    </row>
    <row r="26" spans="1:7" ht="15" thickBot="1" x14ac:dyDescent="0.35">
      <c r="A26" s="10" t="s">
        <v>96</v>
      </c>
      <c r="B26" s="11">
        <v>1</v>
      </c>
      <c r="C26" s="11">
        <v>1</v>
      </c>
      <c r="D26" s="11">
        <v>1</v>
      </c>
      <c r="E26" s="11">
        <v>1</v>
      </c>
      <c r="F26" s="11">
        <v>3</v>
      </c>
      <c r="G26" s="11">
        <v>8660</v>
      </c>
    </row>
    <row r="27" spans="1:7" ht="18.600000000000001" thickBot="1" x14ac:dyDescent="0.35">
      <c r="A27" s="6"/>
    </row>
    <row r="28" spans="1:7" ht="15" thickBot="1" x14ac:dyDescent="0.35">
      <c r="A28" s="10" t="s">
        <v>97</v>
      </c>
      <c r="B28" s="10" t="s">
        <v>72</v>
      </c>
      <c r="C28" s="10" t="s">
        <v>73</v>
      </c>
      <c r="D28" s="10" t="s">
        <v>74</v>
      </c>
      <c r="E28" s="10" t="s">
        <v>75</v>
      </c>
      <c r="F28" s="10" t="s">
        <v>76</v>
      </c>
    </row>
    <row r="29" spans="1:7" ht="15" thickBot="1" x14ac:dyDescent="0.35">
      <c r="A29" s="10" t="s">
        <v>98</v>
      </c>
      <c r="B29" s="11" t="s">
        <v>99</v>
      </c>
      <c r="C29" s="11" t="s">
        <v>181</v>
      </c>
      <c r="D29" s="11" t="s">
        <v>99</v>
      </c>
      <c r="E29" s="11" t="s">
        <v>182</v>
      </c>
      <c r="F29" s="11" t="s">
        <v>99</v>
      </c>
    </row>
    <row r="30" spans="1:7" ht="15" thickBot="1" x14ac:dyDescent="0.35">
      <c r="A30" s="10" t="s">
        <v>102</v>
      </c>
      <c r="B30" s="11" t="s">
        <v>183</v>
      </c>
      <c r="C30" s="11" t="s">
        <v>184</v>
      </c>
      <c r="D30" s="11" t="s">
        <v>185</v>
      </c>
      <c r="E30" s="11" t="s">
        <v>186</v>
      </c>
      <c r="F30" s="11" t="s">
        <v>187</v>
      </c>
    </row>
    <row r="31" spans="1:7" ht="15" thickBot="1" x14ac:dyDescent="0.35">
      <c r="A31" s="10" t="s">
        <v>105</v>
      </c>
      <c r="B31" s="11" t="s">
        <v>188</v>
      </c>
      <c r="C31" s="11" t="s">
        <v>189</v>
      </c>
      <c r="D31" s="11" t="s">
        <v>190</v>
      </c>
      <c r="E31" s="11" t="s">
        <v>191</v>
      </c>
      <c r="F31" s="11" t="s">
        <v>192</v>
      </c>
    </row>
    <row r="32" spans="1:7" ht="15" thickBot="1" x14ac:dyDescent="0.35">
      <c r="A32" s="10" t="s">
        <v>107</v>
      </c>
      <c r="B32" s="11" t="s">
        <v>99</v>
      </c>
      <c r="C32" s="11" t="s">
        <v>99</v>
      </c>
      <c r="D32" s="11" t="s">
        <v>99</v>
      </c>
      <c r="E32" s="11" t="s">
        <v>193</v>
      </c>
      <c r="F32" s="11" t="s">
        <v>99</v>
      </c>
    </row>
    <row r="33" spans="1:6" ht="15" thickBot="1" x14ac:dyDescent="0.35">
      <c r="A33" s="10" t="s">
        <v>109</v>
      </c>
      <c r="B33" s="11" t="s">
        <v>99</v>
      </c>
      <c r="C33" s="11" t="s">
        <v>99</v>
      </c>
      <c r="D33" s="11" t="s">
        <v>99</v>
      </c>
      <c r="E33" s="11" t="s">
        <v>194</v>
      </c>
      <c r="F33" s="11" t="s">
        <v>99</v>
      </c>
    </row>
    <row r="34" spans="1:6" ht="15" thickBot="1" x14ac:dyDescent="0.35">
      <c r="A34" s="10" t="s">
        <v>111</v>
      </c>
      <c r="B34" s="11" t="s">
        <v>99</v>
      </c>
      <c r="C34" s="11" t="s">
        <v>99</v>
      </c>
      <c r="D34" s="11" t="s">
        <v>99</v>
      </c>
      <c r="E34" s="11" t="s">
        <v>195</v>
      </c>
      <c r="F34" s="11" t="s">
        <v>99</v>
      </c>
    </row>
    <row r="35" spans="1:6" ht="15" thickBot="1" x14ac:dyDescent="0.35">
      <c r="A35" s="10" t="s">
        <v>113</v>
      </c>
      <c r="B35" s="11" t="s">
        <v>99</v>
      </c>
      <c r="C35" s="11" t="s">
        <v>99</v>
      </c>
      <c r="D35" s="11" t="s">
        <v>99</v>
      </c>
      <c r="E35" s="11" t="s">
        <v>196</v>
      </c>
      <c r="F35" s="11" t="s">
        <v>99</v>
      </c>
    </row>
    <row r="36" spans="1:6" ht="15" thickBot="1" x14ac:dyDescent="0.35">
      <c r="A36" s="10" t="s">
        <v>115</v>
      </c>
      <c r="B36" s="11" t="s">
        <v>99</v>
      </c>
      <c r="C36" s="11" t="s">
        <v>99</v>
      </c>
      <c r="D36" s="11" t="s">
        <v>99</v>
      </c>
      <c r="E36" s="11" t="s">
        <v>197</v>
      </c>
      <c r="F36" s="11" t="s">
        <v>99</v>
      </c>
    </row>
    <row r="37" spans="1:6" ht="15" thickBot="1" x14ac:dyDescent="0.35">
      <c r="A37" s="10" t="s">
        <v>117</v>
      </c>
      <c r="B37" s="11" t="s">
        <v>99</v>
      </c>
      <c r="C37" s="11" t="s">
        <v>99</v>
      </c>
      <c r="D37" s="11" t="s">
        <v>99</v>
      </c>
      <c r="E37" s="11" t="s">
        <v>198</v>
      </c>
      <c r="F37" s="11" t="s">
        <v>99</v>
      </c>
    </row>
    <row r="38" spans="1:6" ht="15" thickBot="1" x14ac:dyDescent="0.35">
      <c r="A38" s="10" t="s">
        <v>119</v>
      </c>
      <c r="B38" s="11" t="s">
        <v>99</v>
      </c>
      <c r="C38" s="11" t="s">
        <v>99</v>
      </c>
      <c r="D38" s="11" t="s">
        <v>99</v>
      </c>
      <c r="E38" s="11" t="s">
        <v>99</v>
      </c>
      <c r="F38" s="11" t="s">
        <v>99</v>
      </c>
    </row>
    <row r="39" spans="1:6" ht="18.600000000000001" thickBot="1" x14ac:dyDescent="0.35">
      <c r="A39" s="6"/>
    </row>
    <row r="40" spans="1:6" ht="15" thickBot="1" x14ac:dyDescent="0.35">
      <c r="A40" s="10" t="s">
        <v>129</v>
      </c>
      <c r="B40" s="10" t="s">
        <v>72</v>
      </c>
      <c r="C40" s="10" t="s">
        <v>73</v>
      </c>
      <c r="D40" s="10" t="s">
        <v>74</v>
      </c>
      <c r="E40" s="10" t="s">
        <v>75</v>
      </c>
      <c r="F40" s="10" t="s">
        <v>76</v>
      </c>
    </row>
    <row r="41" spans="1:6" ht="15" thickBot="1" x14ac:dyDescent="0.35">
      <c r="A41" s="10" t="s">
        <v>98</v>
      </c>
      <c r="B41" s="11">
        <v>0</v>
      </c>
      <c r="C41" s="11">
        <v>1084.0999999999999</v>
      </c>
      <c r="D41" s="11">
        <v>0</v>
      </c>
      <c r="E41" s="11">
        <v>6628</v>
      </c>
      <c r="F41" s="11">
        <v>0</v>
      </c>
    </row>
    <row r="42" spans="1:6" ht="15" thickBot="1" x14ac:dyDescent="0.35">
      <c r="A42" s="10" t="s">
        <v>102</v>
      </c>
      <c r="B42" s="11">
        <v>2169.6999999999998</v>
      </c>
      <c r="C42" s="11">
        <v>979.2</v>
      </c>
      <c r="D42" s="11">
        <v>1265.5</v>
      </c>
      <c r="E42" s="11">
        <v>7923.5</v>
      </c>
      <c r="F42" s="11">
        <v>1340.9</v>
      </c>
    </row>
    <row r="43" spans="1:6" ht="15" thickBot="1" x14ac:dyDescent="0.35">
      <c r="A43" s="10" t="s">
        <v>105</v>
      </c>
      <c r="B43" s="11">
        <v>1958.9</v>
      </c>
      <c r="C43" s="11">
        <v>994.2</v>
      </c>
      <c r="D43" s="11">
        <v>1145</v>
      </c>
      <c r="E43" s="11">
        <v>6417.7</v>
      </c>
      <c r="F43" s="11">
        <v>1310.9</v>
      </c>
    </row>
    <row r="44" spans="1:6" ht="15" thickBot="1" x14ac:dyDescent="0.35">
      <c r="A44" s="10" t="s">
        <v>107</v>
      </c>
      <c r="B44" s="11">
        <v>0</v>
      </c>
      <c r="C44" s="11">
        <v>0</v>
      </c>
      <c r="D44" s="11">
        <v>0</v>
      </c>
      <c r="E44" s="11">
        <v>5603.4</v>
      </c>
      <c r="F44" s="11">
        <v>0</v>
      </c>
    </row>
    <row r="45" spans="1:6" ht="15" thickBot="1" x14ac:dyDescent="0.35">
      <c r="A45" s="10" t="s">
        <v>109</v>
      </c>
      <c r="B45" s="11">
        <v>0</v>
      </c>
      <c r="C45" s="11">
        <v>0</v>
      </c>
      <c r="D45" s="11">
        <v>0</v>
      </c>
      <c r="E45" s="11">
        <v>4248.5</v>
      </c>
      <c r="F45" s="11">
        <v>0</v>
      </c>
    </row>
    <row r="46" spans="1:6" ht="15" thickBot="1" x14ac:dyDescent="0.35">
      <c r="A46" s="10" t="s">
        <v>111</v>
      </c>
      <c r="B46" s="11">
        <v>0</v>
      </c>
      <c r="C46" s="11">
        <v>0</v>
      </c>
      <c r="D46" s="11">
        <v>0</v>
      </c>
      <c r="E46" s="11">
        <v>2320.1</v>
      </c>
      <c r="F46" s="11">
        <v>0</v>
      </c>
    </row>
    <row r="47" spans="1:6" ht="15" thickBot="1" x14ac:dyDescent="0.35">
      <c r="A47" s="10" t="s">
        <v>113</v>
      </c>
      <c r="B47" s="11">
        <v>0</v>
      </c>
      <c r="C47" s="11">
        <v>0</v>
      </c>
      <c r="D47" s="11">
        <v>0</v>
      </c>
      <c r="E47" s="11">
        <v>1355.9</v>
      </c>
      <c r="F47" s="11">
        <v>0</v>
      </c>
    </row>
    <row r="48" spans="1:6" ht="15" thickBot="1" x14ac:dyDescent="0.35">
      <c r="A48" s="10" t="s">
        <v>115</v>
      </c>
      <c r="B48" s="11">
        <v>0</v>
      </c>
      <c r="C48" s="11">
        <v>0</v>
      </c>
      <c r="D48" s="11">
        <v>0</v>
      </c>
      <c r="E48" s="11">
        <v>421.7</v>
      </c>
      <c r="F48" s="11">
        <v>0</v>
      </c>
    </row>
    <row r="49" spans="1:10" ht="15" thickBot="1" x14ac:dyDescent="0.35">
      <c r="A49" s="10" t="s">
        <v>117</v>
      </c>
      <c r="B49" s="11">
        <v>0</v>
      </c>
      <c r="C49" s="11">
        <v>0</v>
      </c>
      <c r="D49" s="11">
        <v>0</v>
      </c>
      <c r="E49" s="11">
        <v>105.4</v>
      </c>
      <c r="F49" s="11">
        <v>0</v>
      </c>
    </row>
    <row r="50" spans="1:10" ht="15" thickBot="1" x14ac:dyDescent="0.35">
      <c r="A50" s="10" t="s">
        <v>119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</row>
    <row r="51" spans="1:10" ht="18.600000000000001" thickBot="1" x14ac:dyDescent="0.35">
      <c r="A51" s="6"/>
      <c r="H51">
        <f>CORREL(G53:G71,H53:H71)</f>
        <v>0.97613825814745026</v>
      </c>
      <c r="I51">
        <f>SUMSQ(I53:I71)</f>
        <v>8718958.9199999999</v>
      </c>
    </row>
    <row r="52" spans="1:10" ht="15" thickBot="1" x14ac:dyDescent="0.35">
      <c r="A52" s="10" t="s">
        <v>199</v>
      </c>
      <c r="B52" s="10" t="s">
        <v>72</v>
      </c>
      <c r="C52" s="10" t="s">
        <v>73</v>
      </c>
      <c r="D52" s="10" t="s">
        <v>74</v>
      </c>
      <c r="E52" s="10" t="s">
        <v>75</v>
      </c>
      <c r="F52" s="10" t="s">
        <v>76</v>
      </c>
      <c r="G52" s="10" t="s">
        <v>131</v>
      </c>
      <c r="H52" s="10" t="s">
        <v>132</v>
      </c>
      <c r="I52" s="10" t="s">
        <v>133</v>
      </c>
      <c r="J52" s="10" t="s">
        <v>134</v>
      </c>
    </row>
    <row r="53" spans="1:10" ht="15" thickBot="1" x14ac:dyDescent="0.35">
      <c r="A53" s="10" t="s">
        <v>78</v>
      </c>
      <c r="B53" s="11">
        <v>0</v>
      </c>
      <c r="C53" s="11">
        <v>1084.0999999999999</v>
      </c>
      <c r="D53" s="11">
        <v>0</v>
      </c>
      <c r="E53" s="11">
        <v>6628</v>
      </c>
      <c r="F53" s="11">
        <v>0</v>
      </c>
      <c r="G53" s="11">
        <v>7712.2</v>
      </c>
      <c r="H53" s="11">
        <v>10000</v>
      </c>
      <c r="I53" s="11">
        <v>2287.8000000000002</v>
      </c>
      <c r="J53" s="11">
        <v>22.88</v>
      </c>
    </row>
    <row r="54" spans="1:10" ht="15" thickBot="1" x14ac:dyDescent="0.35">
      <c r="A54" s="10" t="s">
        <v>79</v>
      </c>
      <c r="B54" s="11">
        <v>2169.6999999999998</v>
      </c>
      <c r="C54" s="11">
        <v>1084.0999999999999</v>
      </c>
      <c r="D54" s="11">
        <v>0</v>
      </c>
      <c r="E54" s="11">
        <v>6628</v>
      </c>
      <c r="F54" s="11">
        <v>0</v>
      </c>
      <c r="G54" s="11">
        <v>9881.7999999999993</v>
      </c>
      <c r="H54" s="11">
        <v>10218</v>
      </c>
      <c r="I54" s="11">
        <v>336.2</v>
      </c>
      <c r="J54" s="11">
        <v>3.29</v>
      </c>
    </row>
    <row r="55" spans="1:10" ht="15" thickBot="1" x14ac:dyDescent="0.35">
      <c r="A55" s="10" t="s">
        <v>80</v>
      </c>
      <c r="B55" s="11">
        <v>1958.9</v>
      </c>
      <c r="C55" s="11">
        <v>1084.0999999999999</v>
      </c>
      <c r="D55" s="11">
        <v>0</v>
      </c>
      <c r="E55" s="11">
        <v>6628</v>
      </c>
      <c r="F55" s="11">
        <v>0</v>
      </c>
      <c r="G55" s="11">
        <v>9671</v>
      </c>
      <c r="H55" s="11">
        <v>10000</v>
      </c>
      <c r="I55" s="11">
        <v>329</v>
      </c>
      <c r="J55" s="11">
        <v>3.29</v>
      </c>
    </row>
    <row r="56" spans="1:10" ht="15" thickBot="1" x14ac:dyDescent="0.35">
      <c r="A56" s="10" t="s">
        <v>81</v>
      </c>
      <c r="B56" s="11">
        <v>0</v>
      </c>
      <c r="C56" s="11">
        <v>979.2</v>
      </c>
      <c r="D56" s="11">
        <v>0</v>
      </c>
      <c r="E56" s="11">
        <v>6628</v>
      </c>
      <c r="F56" s="11">
        <v>0</v>
      </c>
      <c r="G56" s="11">
        <v>7607.2</v>
      </c>
      <c r="H56" s="11">
        <v>7289</v>
      </c>
      <c r="I56" s="11">
        <v>-318.2</v>
      </c>
      <c r="J56" s="11">
        <v>-4.37</v>
      </c>
    </row>
    <row r="57" spans="1:10" ht="15" thickBot="1" x14ac:dyDescent="0.35">
      <c r="A57" s="10" t="s">
        <v>82</v>
      </c>
      <c r="B57" s="11">
        <v>0</v>
      </c>
      <c r="C57" s="11">
        <v>994.2</v>
      </c>
      <c r="D57" s="11">
        <v>0</v>
      </c>
      <c r="E57" s="11">
        <v>6628</v>
      </c>
      <c r="F57" s="11">
        <v>0</v>
      </c>
      <c r="G57" s="11">
        <v>7622.2</v>
      </c>
      <c r="H57" s="11">
        <v>7320</v>
      </c>
      <c r="I57" s="11">
        <v>-302.2</v>
      </c>
      <c r="J57" s="11">
        <v>-4.13</v>
      </c>
    </row>
    <row r="58" spans="1:10" ht="15" thickBot="1" x14ac:dyDescent="0.35">
      <c r="A58" s="10" t="s">
        <v>83</v>
      </c>
      <c r="B58" s="11">
        <v>0</v>
      </c>
      <c r="C58" s="11">
        <v>0</v>
      </c>
      <c r="D58" s="11">
        <v>0</v>
      </c>
      <c r="E58" s="11">
        <v>6628</v>
      </c>
      <c r="F58" s="11">
        <v>0</v>
      </c>
      <c r="G58" s="11">
        <v>6628</v>
      </c>
      <c r="H58" s="11">
        <v>5264</v>
      </c>
      <c r="I58" s="11">
        <v>-1364</v>
      </c>
      <c r="J58" s="11">
        <v>-25.91</v>
      </c>
    </row>
    <row r="59" spans="1:10" ht="15" thickBot="1" x14ac:dyDescent="0.35">
      <c r="A59" s="10" t="s">
        <v>84</v>
      </c>
      <c r="B59" s="11">
        <v>0</v>
      </c>
      <c r="C59" s="11">
        <v>1084.0999999999999</v>
      </c>
      <c r="D59" s="11">
        <v>1265.5</v>
      </c>
      <c r="E59" s="11">
        <v>6628</v>
      </c>
      <c r="F59" s="11">
        <v>0</v>
      </c>
      <c r="G59" s="11">
        <v>8977.6</v>
      </c>
      <c r="H59" s="11">
        <v>8566</v>
      </c>
      <c r="I59" s="11">
        <v>-411.6</v>
      </c>
      <c r="J59" s="11">
        <v>-4.8099999999999996</v>
      </c>
    </row>
    <row r="60" spans="1:10" ht="15" thickBot="1" x14ac:dyDescent="0.35">
      <c r="A60" s="10" t="s">
        <v>85</v>
      </c>
      <c r="B60" s="11">
        <v>0</v>
      </c>
      <c r="C60" s="11">
        <v>1084.0999999999999</v>
      </c>
      <c r="D60" s="11">
        <v>1145</v>
      </c>
      <c r="E60" s="11">
        <v>6628</v>
      </c>
      <c r="F60" s="11">
        <v>0</v>
      </c>
      <c r="G60" s="11">
        <v>8857.2000000000007</v>
      </c>
      <c r="H60" s="11">
        <v>8317</v>
      </c>
      <c r="I60" s="11">
        <v>-540.20000000000005</v>
      </c>
      <c r="J60" s="11">
        <v>-6.5</v>
      </c>
    </row>
    <row r="61" spans="1:10" ht="15" thickBot="1" x14ac:dyDescent="0.35">
      <c r="A61" s="10" t="s">
        <v>86</v>
      </c>
      <c r="B61" s="11">
        <v>0</v>
      </c>
      <c r="C61" s="11">
        <v>1084.0999999999999</v>
      </c>
      <c r="D61" s="11">
        <v>0</v>
      </c>
      <c r="E61" s="11">
        <v>7923.5</v>
      </c>
      <c r="F61" s="11">
        <v>0</v>
      </c>
      <c r="G61" s="11">
        <v>9007.6</v>
      </c>
      <c r="H61" s="11">
        <v>9314</v>
      </c>
      <c r="I61" s="11">
        <v>306.39999999999998</v>
      </c>
      <c r="J61" s="11">
        <v>3.29</v>
      </c>
    </row>
    <row r="62" spans="1:10" ht="15" thickBot="1" x14ac:dyDescent="0.35">
      <c r="A62" s="10" t="s">
        <v>87</v>
      </c>
      <c r="B62" s="11">
        <v>0</v>
      </c>
      <c r="C62" s="11">
        <v>1084.0999999999999</v>
      </c>
      <c r="D62" s="11">
        <v>0</v>
      </c>
      <c r="E62" s="11">
        <v>6417.7</v>
      </c>
      <c r="F62" s="11">
        <v>0</v>
      </c>
      <c r="G62" s="11">
        <v>7501.8</v>
      </c>
      <c r="H62" s="11">
        <v>7757</v>
      </c>
      <c r="I62" s="11">
        <v>255.2</v>
      </c>
      <c r="J62" s="11">
        <v>3.29</v>
      </c>
    </row>
    <row r="63" spans="1:10" ht="15" thickBot="1" x14ac:dyDescent="0.35">
      <c r="A63" s="10" t="s">
        <v>88</v>
      </c>
      <c r="B63" s="11">
        <v>0</v>
      </c>
      <c r="C63" s="11">
        <v>1084.0999999999999</v>
      </c>
      <c r="D63" s="11">
        <v>0</v>
      </c>
      <c r="E63" s="11">
        <v>5603.4</v>
      </c>
      <c r="F63" s="11">
        <v>0</v>
      </c>
      <c r="G63" s="11">
        <v>6687.5</v>
      </c>
      <c r="H63" s="11">
        <v>6915</v>
      </c>
      <c r="I63" s="11">
        <v>227.5</v>
      </c>
      <c r="J63" s="11">
        <v>3.29</v>
      </c>
    </row>
    <row r="64" spans="1:10" ht="15" thickBot="1" x14ac:dyDescent="0.35">
      <c r="A64" s="10" t="s">
        <v>89</v>
      </c>
      <c r="B64" s="11">
        <v>0</v>
      </c>
      <c r="C64" s="11">
        <v>1084.0999999999999</v>
      </c>
      <c r="D64" s="11">
        <v>0</v>
      </c>
      <c r="E64" s="11">
        <v>4248.5</v>
      </c>
      <c r="F64" s="11">
        <v>0</v>
      </c>
      <c r="G64" s="11">
        <v>5332.6</v>
      </c>
      <c r="H64" s="11">
        <v>5514</v>
      </c>
      <c r="I64" s="11">
        <v>181.4</v>
      </c>
      <c r="J64" s="11">
        <v>3.29</v>
      </c>
    </row>
    <row r="65" spans="1:10" ht="15" thickBot="1" x14ac:dyDescent="0.35">
      <c r="A65" s="10" t="s">
        <v>90</v>
      </c>
      <c r="B65" s="11">
        <v>0</v>
      </c>
      <c r="C65" s="11">
        <v>1084.0999999999999</v>
      </c>
      <c r="D65" s="11">
        <v>0</v>
      </c>
      <c r="E65" s="11">
        <v>2320.1</v>
      </c>
      <c r="F65" s="11">
        <v>0</v>
      </c>
      <c r="G65" s="11">
        <v>3404.2</v>
      </c>
      <c r="H65" s="11">
        <v>3520</v>
      </c>
      <c r="I65" s="11">
        <v>115.8</v>
      </c>
      <c r="J65" s="11">
        <v>3.29</v>
      </c>
    </row>
    <row r="66" spans="1:10" ht="15" thickBot="1" x14ac:dyDescent="0.35">
      <c r="A66" s="10" t="s">
        <v>91</v>
      </c>
      <c r="B66" s="11">
        <v>0</v>
      </c>
      <c r="C66" s="11">
        <v>1084.0999999999999</v>
      </c>
      <c r="D66" s="11">
        <v>0</v>
      </c>
      <c r="E66" s="11">
        <v>1355.9</v>
      </c>
      <c r="F66" s="11">
        <v>0</v>
      </c>
      <c r="G66" s="11">
        <v>2440</v>
      </c>
      <c r="H66" s="11">
        <v>2523</v>
      </c>
      <c r="I66" s="11">
        <v>83</v>
      </c>
      <c r="J66" s="11">
        <v>3.29</v>
      </c>
    </row>
    <row r="67" spans="1:10" ht="15" thickBot="1" x14ac:dyDescent="0.35">
      <c r="A67" s="10" t="s">
        <v>92</v>
      </c>
      <c r="B67" s="11">
        <v>0</v>
      </c>
      <c r="C67" s="11">
        <v>1084.0999999999999</v>
      </c>
      <c r="D67" s="11">
        <v>0</v>
      </c>
      <c r="E67" s="11">
        <v>421.7</v>
      </c>
      <c r="F67" s="11">
        <v>0</v>
      </c>
      <c r="G67" s="11">
        <v>1505.8</v>
      </c>
      <c r="H67" s="11">
        <v>1557</v>
      </c>
      <c r="I67" s="11">
        <v>51.2</v>
      </c>
      <c r="J67" s="11">
        <v>3.29</v>
      </c>
    </row>
    <row r="68" spans="1:10" ht="15" thickBot="1" x14ac:dyDescent="0.35">
      <c r="A68" s="10" t="s">
        <v>93</v>
      </c>
      <c r="B68" s="11">
        <v>0</v>
      </c>
      <c r="C68" s="11">
        <v>1084.0999999999999</v>
      </c>
      <c r="D68" s="11">
        <v>0</v>
      </c>
      <c r="E68" s="11">
        <v>105.4</v>
      </c>
      <c r="F68" s="11">
        <v>0</v>
      </c>
      <c r="G68" s="11">
        <v>1189.5</v>
      </c>
      <c r="H68" s="11">
        <v>903</v>
      </c>
      <c r="I68" s="11">
        <v>-286.5</v>
      </c>
      <c r="J68" s="11">
        <v>-31.73</v>
      </c>
    </row>
    <row r="69" spans="1:10" ht="15" thickBot="1" x14ac:dyDescent="0.35">
      <c r="A69" s="10" t="s">
        <v>94</v>
      </c>
      <c r="B69" s="11">
        <v>0</v>
      </c>
      <c r="C69" s="11">
        <v>1084.0999999999999</v>
      </c>
      <c r="D69" s="11">
        <v>0</v>
      </c>
      <c r="E69" s="11">
        <v>0</v>
      </c>
      <c r="F69" s="11">
        <v>0</v>
      </c>
      <c r="G69" s="11">
        <v>1084.0999999999999</v>
      </c>
      <c r="H69" s="11">
        <v>685</v>
      </c>
      <c r="I69" s="11">
        <v>-399.1</v>
      </c>
      <c r="J69" s="11">
        <v>-58.26</v>
      </c>
    </row>
    <row r="70" spans="1:10" ht="15" thickBot="1" x14ac:dyDescent="0.35">
      <c r="A70" s="10" t="s">
        <v>95</v>
      </c>
      <c r="B70" s="11">
        <v>0</v>
      </c>
      <c r="C70" s="11">
        <v>1084.0999999999999</v>
      </c>
      <c r="D70" s="11">
        <v>0</v>
      </c>
      <c r="E70" s="11">
        <v>6628</v>
      </c>
      <c r="F70" s="11">
        <v>1340.9</v>
      </c>
      <c r="G70" s="11">
        <v>9053</v>
      </c>
      <c r="H70" s="11">
        <v>8722</v>
      </c>
      <c r="I70" s="11">
        <v>-331</v>
      </c>
      <c r="J70" s="11">
        <v>-3.8</v>
      </c>
    </row>
    <row r="71" spans="1:10" ht="15" thickBot="1" x14ac:dyDescent="0.35">
      <c r="A71" s="10" t="s">
        <v>96</v>
      </c>
      <c r="B71" s="11">
        <v>0</v>
      </c>
      <c r="C71" s="11">
        <v>1084.0999999999999</v>
      </c>
      <c r="D71" s="11">
        <v>0</v>
      </c>
      <c r="E71" s="11">
        <v>6628</v>
      </c>
      <c r="F71" s="11">
        <v>1310.9</v>
      </c>
      <c r="G71" s="11">
        <v>9023.1</v>
      </c>
      <c r="H71" s="11">
        <v>8660</v>
      </c>
      <c r="I71" s="11">
        <v>-363.1</v>
      </c>
      <c r="J71" s="11">
        <v>-4.1900000000000004</v>
      </c>
    </row>
    <row r="72" spans="1:10" ht="15" thickBot="1" x14ac:dyDescent="0.35"/>
    <row r="73" spans="1:10" ht="15" thickBot="1" x14ac:dyDescent="0.35">
      <c r="A73" s="12" t="s">
        <v>135</v>
      </c>
      <c r="B73" s="13">
        <v>7712.1</v>
      </c>
    </row>
    <row r="74" spans="1:10" ht="15" thickBot="1" x14ac:dyDescent="0.35">
      <c r="A74" s="12" t="s">
        <v>200</v>
      </c>
      <c r="B74" s="13">
        <v>0</v>
      </c>
    </row>
    <row r="75" spans="1:10" ht="15" thickBot="1" x14ac:dyDescent="0.35">
      <c r="A75" s="12" t="s">
        <v>137</v>
      </c>
      <c r="B75" s="13">
        <v>123186.4</v>
      </c>
    </row>
    <row r="76" spans="1:10" ht="15" thickBot="1" x14ac:dyDescent="0.35">
      <c r="A76" s="12" t="s">
        <v>138</v>
      </c>
      <c r="B76" s="13">
        <v>123044</v>
      </c>
    </row>
    <row r="77" spans="1:10" ht="15" thickBot="1" x14ac:dyDescent="0.35">
      <c r="A77" s="12" t="s">
        <v>139</v>
      </c>
      <c r="B77" s="13">
        <v>142.4</v>
      </c>
    </row>
    <row r="78" spans="1:10" ht="15" thickBot="1" x14ac:dyDescent="0.35">
      <c r="A78" s="12" t="s">
        <v>140</v>
      </c>
      <c r="B78" s="13"/>
    </row>
    <row r="79" spans="1:10" ht="15" thickBot="1" x14ac:dyDescent="0.35">
      <c r="A79" s="12" t="s">
        <v>141</v>
      </c>
      <c r="B79" s="13"/>
    </row>
    <row r="80" spans="1:10" ht="15" thickBot="1" x14ac:dyDescent="0.35">
      <c r="A80" s="12" t="s">
        <v>142</v>
      </c>
      <c r="B80" s="13">
        <v>0</v>
      </c>
    </row>
    <row r="83" spans="1:1" ht="18" x14ac:dyDescent="0.35">
      <c r="A83" s="5" t="s">
        <v>201</v>
      </c>
    </row>
    <row r="84" spans="1:1" ht="18" x14ac:dyDescent="0.35">
      <c r="A84" s="5" t="s">
        <v>202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81F9-1E58-4FC0-9937-61CDBD3D5EF3}">
  <dimension ref="A1:O121"/>
  <sheetViews>
    <sheetView topLeftCell="A85" workbookViewId="0">
      <selection activeCell="F70" sqref="F70"/>
    </sheetView>
  </sheetViews>
  <sheetFormatPr defaultRowHeight="14.4" x14ac:dyDescent="0.3"/>
  <sheetData>
    <row r="1" spans="1:15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  <c r="I1" s="10" t="s">
        <v>71</v>
      </c>
      <c r="J1" s="10" t="s">
        <v>72</v>
      </c>
      <c r="K1" s="10" t="s">
        <v>73</v>
      </c>
      <c r="L1" s="10" t="s">
        <v>74</v>
      </c>
      <c r="M1" s="10" t="s">
        <v>75</v>
      </c>
      <c r="N1" s="10" t="s">
        <v>76</v>
      </c>
      <c r="O1" s="10" t="s">
        <v>77</v>
      </c>
    </row>
    <row r="2" spans="1:15" ht="15" thickBot="1" x14ac:dyDescent="0.35">
      <c r="A2" s="10" t="s">
        <v>78</v>
      </c>
      <c r="B2" s="17">
        <v>1</v>
      </c>
      <c r="C2" s="11">
        <v>1</v>
      </c>
      <c r="D2" s="11">
        <v>1</v>
      </c>
      <c r="E2" s="11">
        <v>1</v>
      </c>
      <c r="F2" s="11">
        <v>1</v>
      </c>
      <c r="G2" s="11">
        <v>10000</v>
      </c>
      <c r="I2" s="18" t="s">
        <v>78</v>
      </c>
      <c r="J2" s="16">
        <v>2</v>
      </c>
      <c r="K2" s="11">
        <v>1</v>
      </c>
      <c r="L2" s="11">
        <v>1</v>
      </c>
      <c r="M2" s="11">
        <v>1</v>
      </c>
      <c r="N2" s="11">
        <v>1</v>
      </c>
      <c r="O2" s="11">
        <v>10000</v>
      </c>
    </row>
    <row r="3" spans="1:15" ht="15" thickBot="1" x14ac:dyDescent="0.35">
      <c r="A3" s="10" t="s">
        <v>79</v>
      </c>
      <c r="B3" s="17">
        <v>2</v>
      </c>
      <c r="C3" s="11">
        <v>1</v>
      </c>
      <c r="D3" s="11">
        <v>1</v>
      </c>
      <c r="E3" s="11">
        <v>1</v>
      </c>
      <c r="F3" s="11">
        <v>1</v>
      </c>
      <c r="G3" s="11">
        <v>10218</v>
      </c>
      <c r="I3" s="10" t="s">
        <v>79</v>
      </c>
      <c r="J3" s="20">
        <v>1</v>
      </c>
      <c r="K3" s="21">
        <v>1</v>
      </c>
      <c r="L3" s="21">
        <v>1</v>
      </c>
      <c r="M3" s="21">
        <v>1</v>
      </c>
      <c r="N3" s="21">
        <v>1</v>
      </c>
      <c r="O3" s="21">
        <v>10218</v>
      </c>
    </row>
    <row r="4" spans="1:15" ht="15" thickBot="1" x14ac:dyDescent="0.35">
      <c r="A4" s="10" t="s">
        <v>80</v>
      </c>
      <c r="B4" s="17">
        <v>3</v>
      </c>
      <c r="C4" s="11">
        <v>1</v>
      </c>
      <c r="D4" s="11">
        <v>1</v>
      </c>
      <c r="E4" s="11">
        <v>1</v>
      </c>
      <c r="F4" s="11">
        <v>1</v>
      </c>
      <c r="G4" s="11">
        <v>10000</v>
      </c>
      <c r="I4" s="19" t="s">
        <v>80</v>
      </c>
      <c r="J4" s="20">
        <v>2</v>
      </c>
      <c r="K4" s="21">
        <v>1</v>
      </c>
      <c r="L4" s="21">
        <v>1</v>
      </c>
      <c r="M4" s="21">
        <v>1</v>
      </c>
      <c r="N4" s="21">
        <v>1</v>
      </c>
      <c r="O4" s="21">
        <v>10000</v>
      </c>
    </row>
    <row r="5" spans="1:15" ht="15" thickBot="1" x14ac:dyDescent="0.35">
      <c r="A5" s="10" t="s">
        <v>81</v>
      </c>
      <c r="B5" s="11">
        <v>1</v>
      </c>
      <c r="C5" s="11">
        <v>2</v>
      </c>
      <c r="D5" s="11">
        <v>1</v>
      </c>
      <c r="E5" s="11">
        <v>1</v>
      </c>
      <c r="F5" s="11">
        <v>1</v>
      </c>
      <c r="G5" s="11">
        <v>7289</v>
      </c>
      <c r="I5" s="10" t="s">
        <v>81</v>
      </c>
      <c r="J5" s="28">
        <v>2</v>
      </c>
      <c r="K5" s="21">
        <v>2</v>
      </c>
      <c r="L5" s="21">
        <v>1</v>
      </c>
      <c r="M5" s="21">
        <v>1</v>
      </c>
      <c r="N5" s="21">
        <v>1</v>
      </c>
      <c r="O5" s="21">
        <v>7289</v>
      </c>
    </row>
    <row r="6" spans="1:15" ht="15" thickBot="1" x14ac:dyDescent="0.35">
      <c r="A6" s="10" t="s">
        <v>82</v>
      </c>
      <c r="B6" s="11">
        <v>1</v>
      </c>
      <c r="C6" s="11">
        <v>3</v>
      </c>
      <c r="D6" s="11">
        <v>1</v>
      </c>
      <c r="E6" s="11">
        <v>1</v>
      </c>
      <c r="F6" s="11">
        <v>1</v>
      </c>
      <c r="G6" s="11">
        <v>7320</v>
      </c>
      <c r="I6" s="10" t="s">
        <v>82</v>
      </c>
      <c r="J6" s="28">
        <v>2</v>
      </c>
      <c r="K6" s="21">
        <v>3</v>
      </c>
      <c r="L6" s="21">
        <v>1</v>
      </c>
      <c r="M6" s="21">
        <v>1</v>
      </c>
      <c r="N6" s="21">
        <v>1</v>
      </c>
      <c r="O6" s="21">
        <v>7320</v>
      </c>
    </row>
    <row r="7" spans="1:15" ht="15" thickBot="1" x14ac:dyDescent="0.35">
      <c r="A7" s="10" t="s">
        <v>83</v>
      </c>
      <c r="B7" s="11">
        <v>1</v>
      </c>
      <c r="C7" s="11">
        <v>4</v>
      </c>
      <c r="D7" s="11">
        <v>1</v>
      </c>
      <c r="E7" s="11">
        <v>1</v>
      </c>
      <c r="F7" s="11">
        <v>1</v>
      </c>
      <c r="G7" s="11">
        <v>5264</v>
      </c>
      <c r="I7" s="10" t="s">
        <v>83</v>
      </c>
      <c r="J7" s="28">
        <v>2</v>
      </c>
      <c r="K7" s="21">
        <v>4</v>
      </c>
      <c r="L7" s="21">
        <v>1</v>
      </c>
      <c r="M7" s="21">
        <v>1</v>
      </c>
      <c r="N7" s="21">
        <v>1</v>
      </c>
      <c r="O7" s="21">
        <v>5264</v>
      </c>
    </row>
    <row r="8" spans="1:15" ht="15" thickBot="1" x14ac:dyDescent="0.35">
      <c r="A8" s="10" t="s">
        <v>84</v>
      </c>
      <c r="B8" s="11">
        <v>1</v>
      </c>
      <c r="C8" s="11">
        <v>1</v>
      </c>
      <c r="D8" s="11">
        <v>2</v>
      </c>
      <c r="E8" s="11">
        <v>1</v>
      </c>
      <c r="F8" s="11">
        <v>1</v>
      </c>
      <c r="G8" s="11">
        <v>8566</v>
      </c>
      <c r="I8" s="10" t="s">
        <v>84</v>
      </c>
      <c r="J8" s="28">
        <v>2</v>
      </c>
      <c r="K8" s="21">
        <v>1</v>
      </c>
      <c r="L8" s="21">
        <v>2</v>
      </c>
      <c r="M8" s="21">
        <v>1</v>
      </c>
      <c r="N8" s="21">
        <v>1</v>
      </c>
      <c r="O8" s="21">
        <v>8566</v>
      </c>
    </row>
    <row r="9" spans="1:15" ht="15" thickBot="1" x14ac:dyDescent="0.35">
      <c r="A9" s="10" t="s">
        <v>85</v>
      </c>
      <c r="B9" s="11">
        <v>1</v>
      </c>
      <c r="C9" s="11">
        <v>1</v>
      </c>
      <c r="D9" s="11">
        <v>3</v>
      </c>
      <c r="E9" s="11">
        <v>1</v>
      </c>
      <c r="F9" s="11">
        <v>1</v>
      </c>
      <c r="G9" s="11">
        <v>8317</v>
      </c>
      <c r="I9" s="10" t="s">
        <v>85</v>
      </c>
      <c r="J9" s="28">
        <v>2</v>
      </c>
      <c r="K9" s="21">
        <v>1</v>
      </c>
      <c r="L9" s="21">
        <v>3</v>
      </c>
      <c r="M9" s="21">
        <v>1</v>
      </c>
      <c r="N9" s="21">
        <v>1</v>
      </c>
      <c r="O9" s="21">
        <v>8317</v>
      </c>
    </row>
    <row r="10" spans="1:15" ht="15" thickBot="1" x14ac:dyDescent="0.35">
      <c r="A10" s="10" t="s">
        <v>86</v>
      </c>
      <c r="B10" s="11">
        <v>1</v>
      </c>
      <c r="C10" s="11">
        <v>1</v>
      </c>
      <c r="D10" s="11">
        <v>1</v>
      </c>
      <c r="E10" s="11">
        <v>2</v>
      </c>
      <c r="F10" s="11">
        <v>1</v>
      </c>
      <c r="G10" s="11">
        <v>9314</v>
      </c>
      <c r="I10" s="10" t="s">
        <v>86</v>
      </c>
      <c r="J10" s="28">
        <v>2</v>
      </c>
      <c r="K10" s="21">
        <v>1</v>
      </c>
      <c r="L10" s="21">
        <v>1</v>
      </c>
      <c r="M10" s="21">
        <v>2</v>
      </c>
      <c r="N10" s="21">
        <v>1</v>
      </c>
      <c r="O10" s="21">
        <v>9314</v>
      </c>
    </row>
    <row r="11" spans="1:15" ht="15" thickBot="1" x14ac:dyDescent="0.35">
      <c r="A11" s="10" t="s">
        <v>87</v>
      </c>
      <c r="B11" s="11">
        <v>1</v>
      </c>
      <c r="C11" s="11">
        <v>1</v>
      </c>
      <c r="D11" s="11">
        <v>1</v>
      </c>
      <c r="E11" s="11">
        <v>3</v>
      </c>
      <c r="F11" s="11">
        <v>1</v>
      </c>
      <c r="G11" s="11">
        <v>7757</v>
      </c>
      <c r="I11" s="10" t="s">
        <v>87</v>
      </c>
      <c r="J11" s="28">
        <v>2</v>
      </c>
      <c r="K11" s="21">
        <v>1</v>
      </c>
      <c r="L11" s="21">
        <v>1</v>
      </c>
      <c r="M11" s="21">
        <v>3</v>
      </c>
      <c r="N11" s="21">
        <v>1</v>
      </c>
      <c r="O11" s="21">
        <v>7757</v>
      </c>
    </row>
    <row r="12" spans="1:15" ht="15" thickBot="1" x14ac:dyDescent="0.35">
      <c r="A12" s="10" t="s">
        <v>88</v>
      </c>
      <c r="B12" s="11">
        <v>1</v>
      </c>
      <c r="C12" s="11">
        <v>1</v>
      </c>
      <c r="D12" s="11">
        <v>1</v>
      </c>
      <c r="E12" s="11">
        <v>4</v>
      </c>
      <c r="F12" s="11">
        <v>1</v>
      </c>
      <c r="G12" s="11">
        <v>6915</v>
      </c>
      <c r="I12" s="10" t="s">
        <v>88</v>
      </c>
      <c r="J12" s="28">
        <v>2</v>
      </c>
      <c r="K12" s="21">
        <v>1</v>
      </c>
      <c r="L12" s="21">
        <v>1</v>
      </c>
      <c r="M12" s="21">
        <v>4</v>
      </c>
      <c r="N12" s="21">
        <v>1</v>
      </c>
      <c r="O12" s="21">
        <v>6915</v>
      </c>
    </row>
    <row r="13" spans="1:15" ht="15" thickBot="1" x14ac:dyDescent="0.35">
      <c r="A13" s="10" t="s">
        <v>89</v>
      </c>
      <c r="B13" s="11">
        <v>1</v>
      </c>
      <c r="C13" s="11">
        <v>1</v>
      </c>
      <c r="D13" s="11">
        <v>1</v>
      </c>
      <c r="E13" s="11">
        <v>5</v>
      </c>
      <c r="F13" s="11">
        <v>1</v>
      </c>
      <c r="G13" s="11">
        <v>5514</v>
      </c>
      <c r="I13" s="10" t="s">
        <v>89</v>
      </c>
      <c r="J13" s="28">
        <v>2</v>
      </c>
      <c r="K13" s="21">
        <v>1</v>
      </c>
      <c r="L13" s="21">
        <v>1</v>
      </c>
      <c r="M13" s="21">
        <v>5</v>
      </c>
      <c r="N13" s="21">
        <v>1</v>
      </c>
      <c r="O13" s="21">
        <v>5514</v>
      </c>
    </row>
    <row r="14" spans="1:15" ht="15" thickBot="1" x14ac:dyDescent="0.35">
      <c r="A14" s="10" t="s">
        <v>90</v>
      </c>
      <c r="B14" s="11">
        <v>1</v>
      </c>
      <c r="C14" s="11">
        <v>1</v>
      </c>
      <c r="D14" s="11">
        <v>1</v>
      </c>
      <c r="E14" s="11">
        <v>6</v>
      </c>
      <c r="F14" s="11">
        <v>1</v>
      </c>
      <c r="G14" s="11">
        <v>3520</v>
      </c>
      <c r="I14" s="10" t="s">
        <v>90</v>
      </c>
      <c r="J14" s="28">
        <v>2</v>
      </c>
      <c r="K14" s="21">
        <v>1</v>
      </c>
      <c r="L14" s="21">
        <v>1</v>
      </c>
      <c r="M14" s="21">
        <v>6</v>
      </c>
      <c r="N14" s="21">
        <v>1</v>
      </c>
      <c r="O14" s="21">
        <v>3520</v>
      </c>
    </row>
    <row r="15" spans="1:15" ht="15" thickBot="1" x14ac:dyDescent="0.35">
      <c r="A15" s="10" t="s">
        <v>91</v>
      </c>
      <c r="B15" s="11">
        <v>1</v>
      </c>
      <c r="C15" s="11">
        <v>1</v>
      </c>
      <c r="D15" s="11">
        <v>1</v>
      </c>
      <c r="E15" s="11">
        <v>7</v>
      </c>
      <c r="F15" s="11">
        <v>1</v>
      </c>
      <c r="G15" s="11">
        <v>2523</v>
      </c>
      <c r="I15" s="10" t="s">
        <v>91</v>
      </c>
      <c r="J15" s="28">
        <v>2</v>
      </c>
      <c r="K15" s="21">
        <v>1</v>
      </c>
      <c r="L15" s="21">
        <v>1</v>
      </c>
      <c r="M15" s="21">
        <v>7</v>
      </c>
      <c r="N15" s="21">
        <v>1</v>
      </c>
      <c r="O15" s="21">
        <v>2523</v>
      </c>
    </row>
    <row r="16" spans="1:15" ht="15" thickBot="1" x14ac:dyDescent="0.35">
      <c r="A16" s="10" t="s">
        <v>92</v>
      </c>
      <c r="B16" s="11">
        <v>1</v>
      </c>
      <c r="C16" s="11">
        <v>1</v>
      </c>
      <c r="D16" s="11">
        <v>1</v>
      </c>
      <c r="E16" s="11">
        <v>8</v>
      </c>
      <c r="F16" s="11">
        <v>1</v>
      </c>
      <c r="G16" s="11">
        <v>1557</v>
      </c>
      <c r="I16" s="10" t="s">
        <v>92</v>
      </c>
      <c r="J16" s="28">
        <v>2</v>
      </c>
      <c r="K16" s="21">
        <v>1</v>
      </c>
      <c r="L16" s="21">
        <v>1</v>
      </c>
      <c r="M16" s="21">
        <v>8</v>
      </c>
      <c r="N16" s="21">
        <v>1</v>
      </c>
      <c r="O16" s="21">
        <v>1557</v>
      </c>
    </row>
    <row r="17" spans="1:15" ht="15" thickBot="1" x14ac:dyDescent="0.35">
      <c r="A17" s="10" t="s">
        <v>93</v>
      </c>
      <c r="B17" s="11">
        <v>1</v>
      </c>
      <c r="C17" s="11">
        <v>1</v>
      </c>
      <c r="D17" s="11">
        <v>1</v>
      </c>
      <c r="E17" s="11">
        <v>9</v>
      </c>
      <c r="F17" s="11">
        <v>1</v>
      </c>
      <c r="G17" s="11">
        <v>903</v>
      </c>
      <c r="I17" s="10" t="s">
        <v>93</v>
      </c>
      <c r="J17" s="28">
        <v>2</v>
      </c>
      <c r="K17" s="21">
        <v>1</v>
      </c>
      <c r="L17" s="21">
        <v>1</v>
      </c>
      <c r="M17" s="21">
        <v>9</v>
      </c>
      <c r="N17" s="21">
        <v>1</v>
      </c>
      <c r="O17" s="21">
        <v>903</v>
      </c>
    </row>
    <row r="18" spans="1:15" ht="15" thickBot="1" x14ac:dyDescent="0.35">
      <c r="A18" s="10" t="s">
        <v>94</v>
      </c>
      <c r="B18" s="11">
        <v>1</v>
      </c>
      <c r="C18" s="11">
        <v>1</v>
      </c>
      <c r="D18" s="11">
        <v>1</v>
      </c>
      <c r="E18" s="11">
        <v>10</v>
      </c>
      <c r="F18" s="11">
        <v>1</v>
      </c>
      <c r="G18" s="11">
        <v>685</v>
      </c>
      <c r="I18" s="10" t="s">
        <v>94</v>
      </c>
      <c r="J18" s="28">
        <v>2</v>
      </c>
      <c r="K18" s="21">
        <v>1</v>
      </c>
      <c r="L18" s="21">
        <v>1</v>
      </c>
      <c r="M18" s="21">
        <v>10</v>
      </c>
      <c r="N18" s="21">
        <v>1</v>
      </c>
      <c r="O18" s="21">
        <v>685</v>
      </c>
    </row>
    <row r="19" spans="1:15" ht="15" thickBot="1" x14ac:dyDescent="0.35">
      <c r="A19" s="10" t="s">
        <v>95</v>
      </c>
      <c r="B19" s="11">
        <v>1</v>
      </c>
      <c r="C19" s="11">
        <v>1</v>
      </c>
      <c r="D19" s="11">
        <v>1</v>
      </c>
      <c r="E19" s="11">
        <v>1</v>
      </c>
      <c r="F19" s="11">
        <v>2</v>
      </c>
      <c r="G19" s="11">
        <v>8722</v>
      </c>
      <c r="I19" s="10" t="s">
        <v>95</v>
      </c>
      <c r="J19" s="28">
        <v>2</v>
      </c>
      <c r="K19" s="21">
        <v>1</v>
      </c>
      <c r="L19" s="21">
        <v>1</v>
      </c>
      <c r="M19" s="21">
        <v>1</v>
      </c>
      <c r="N19" s="21">
        <v>2</v>
      </c>
      <c r="O19" s="21">
        <v>8722</v>
      </c>
    </row>
    <row r="20" spans="1:15" ht="15" thickBot="1" x14ac:dyDescent="0.35">
      <c r="A20" s="10" t="s">
        <v>96</v>
      </c>
      <c r="B20" s="11">
        <v>1</v>
      </c>
      <c r="C20" s="11">
        <v>1</v>
      </c>
      <c r="D20" s="11">
        <v>1</v>
      </c>
      <c r="E20" s="11">
        <v>1</v>
      </c>
      <c r="F20" s="11">
        <v>3</v>
      </c>
      <c r="G20" s="11">
        <v>8660</v>
      </c>
      <c r="I20" s="10" t="s">
        <v>96</v>
      </c>
      <c r="J20" s="28">
        <v>2</v>
      </c>
      <c r="K20" s="21">
        <v>1</v>
      </c>
      <c r="L20" s="21">
        <v>1</v>
      </c>
      <c r="M20" s="21">
        <v>1</v>
      </c>
      <c r="N20" s="21">
        <v>3</v>
      </c>
      <c r="O20" s="21">
        <v>8660</v>
      </c>
    </row>
    <row r="23" spans="1:15" ht="18" x14ac:dyDescent="0.3">
      <c r="A23" s="6"/>
    </row>
    <row r="24" spans="1:15" x14ac:dyDescent="0.3">
      <c r="A24" s="7"/>
    </row>
    <row r="27" spans="1:15" ht="18" x14ac:dyDescent="0.3">
      <c r="A27" s="8" t="s">
        <v>64</v>
      </c>
      <c r="B27" s="9">
        <v>4988268</v>
      </c>
      <c r="C27" s="8" t="s">
        <v>65</v>
      </c>
      <c r="D27" s="9">
        <v>18</v>
      </c>
      <c r="E27" s="8" t="s">
        <v>66</v>
      </c>
      <c r="F27" s="9">
        <v>5</v>
      </c>
      <c r="G27" s="8" t="s">
        <v>67</v>
      </c>
      <c r="H27" s="9">
        <v>18</v>
      </c>
      <c r="I27" s="8" t="s">
        <v>68</v>
      </c>
      <c r="J27" s="9">
        <v>0</v>
      </c>
      <c r="K27" s="8" t="s">
        <v>69</v>
      </c>
      <c r="L27" s="9" t="s">
        <v>233</v>
      </c>
    </row>
    <row r="28" spans="1:15" ht="18.600000000000001" thickBot="1" x14ac:dyDescent="0.35">
      <c r="A28" s="6"/>
    </row>
    <row r="29" spans="1:15" ht="15" thickBot="1" x14ac:dyDescent="0.35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 t="s">
        <v>76</v>
      </c>
      <c r="G29" s="10" t="s">
        <v>77</v>
      </c>
    </row>
    <row r="30" spans="1:15" ht="15" thickBot="1" x14ac:dyDescent="0.35">
      <c r="A30" s="10" t="s">
        <v>78</v>
      </c>
      <c r="B30" s="11">
        <v>1</v>
      </c>
      <c r="C30" s="11">
        <v>1</v>
      </c>
      <c r="D30" s="11">
        <v>1</v>
      </c>
      <c r="E30" s="11">
        <v>1</v>
      </c>
      <c r="F30" s="11">
        <v>1</v>
      </c>
      <c r="G30" s="11">
        <v>10218</v>
      </c>
    </row>
    <row r="31" spans="1:15" ht="15" thickBot="1" x14ac:dyDescent="0.35">
      <c r="A31" s="10" t="s">
        <v>79</v>
      </c>
      <c r="B31" s="11">
        <v>2</v>
      </c>
      <c r="C31" s="11">
        <v>1</v>
      </c>
      <c r="D31" s="11">
        <v>1</v>
      </c>
      <c r="E31" s="11">
        <v>1</v>
      </c>
      <c r="F31" s="11">
        <v>1</v>
      </c>
      <c r="G31" s="11">
        <v>10000</v>
      </c>
    </row>
    <row r="32" spans="1:15" ht="15" thickBot="1" x14ac:dyDescent="0.35">
      <c r="A32" s="10" t="s">
        <v>80</v>
      </c>
      <c r="B32" s="11">
        <v>2</v>
      </c>
      <c r="C32" s="11">
        <v>2</v>
      </c>
      <c r="D32" s="11">
        <v>1</v>
      </c>
      <c r="E32" s="11">
        <v>1</v>
      </c>
      <c r="F32" s="11">
        <v>1</v>
      </c>
      <c r="G32" s="11">
        <v>7289</v>
      </c>
    </row>
    <row r="33" spans="1:7" ht="15" thickBot="1" x14ac:dyDescent="0.35">
      <c r="A33" s="10" t="s">
        <v>81</v>
      </c>
      <c r="B33" s="11">
        <v>2</v>
      </c>
      <c r="C33" s="11">
        <v>3</v>
      </c>
      <c r="D33" s="11">
        <v>1</v>
      </c>
      <c r="E33" s="11">
        <v>1</v>
      </c>
      <c r="F33" s="11">
        <v>1</v>
      </c>
      <c r="G33" s="11">
        <v>7320</v>
      </c>
    </row>
    <row r="34" spans="1:7" ht="15" thickBot="1" x14ac:dyDescent="0.35">
      <c r="A34" s="10" t="s">
        <v>82</v>
      </c>
      <c r="B34" s="11">
        <v>2</v>
      </c>
      <c r="C34" s="11">
        <v>4</v>
      </c>
      <c r="D34" s="11">
        <v>1</v>
      </c>
      <c r="E34" s="11">
        <v>1</v>
      </c>
      <c r="F34" s="11">
        <v>1</v>
      </c>
      <c r="G34" s="11">
        <v>5264</v>
      </c>
    </row>
    <row r="35" spans="1:7" ht="15" thickBot="1" x14ac:dyDescent="0.35">
      <c r="A35" s="10" t="s">
        <v>83</v>
      </c>
      <c r="B35" s="11">
        <v>2</v>
      </c>
      <c r="C35" s="11">
        <v>1</v>
      </c>
      <c r="D35" s="11">
        <v>2</v>
      </c>
      <c r="E35" s="11">
        <v>1</v>
      </c>
      <c r="F35" s="11">
        <v>1</v>
      </c>
      <c r="G35" s="11">
        <v>8566</v>
      </c>
    </row>
    <row r="36" spans="1:7" ht="15" thickBot="1" x14ac:dyDescent="0.35">
      <c r="A36" s="10" t="s">
        <v>84</v>
      </c>
      <c r="B36" s="11">
        <v>2</v>
      </c>
      <c r="C36" s="11">
        <v>1</v>
      </c>
      <c r="D36" s="11">
        <v>3</v>
      </c>
      <c r="E36" s="11">
        <v>1</v>
      </c>
      <c r="F36" s="11">
        <v>1</v>
      </c>
      <c r="G36" s="11">
        <v>8317</v>
      </c>
    </row>
    <row r="37" spans="1:7" ht="15" thickBot="1" x14ac:dyDescent="0.35">
      <c r="A37" s="10" t="s">
        <v>85</v>
      </c>
      <c r="B37" s="11">
        <v>2</v>
      </c>
      <c r="C37" s="11">
        <v>1</v>
      </c>
      <c r="D37" s="11">
        <v>1</v>
      </c>
      <c r="E37" s="11">
        <v>2</v>
      </c>
      <c r="F37" s="11">
        <v>1</v>
      </c>
      <c r="G37" s="11">
        <v>9314</v>
      </c>
    </row>
    <row r="38" spans="1:7" ht="15" thickBot="1" x14ac:dyDescent="0.35">
      <c r="A38" s="10" t="s">
        <v>86</v>
      </c>
      <c r="B38" s="11">
        <v>2</v>
      </c>
      <c r="C38" s="11">
        <v>1</v>
      </c>
      <c r="D38" s="11">
        <v>1</v>
      </c>
      <c r="E38" s="11">
        <v>3</v>
      </c>
      <c r="F38" s="11">
        <v>1</v>
      </c>
      <c r="G38" s="11">
        <v>7757</v>
      </c>
    </row>
    <row r="39" spans="1:7" ht="15" thickBot="1" x14ac:dyDescent="0.35">
      <c r="A39" s="10" t="s">
        <v>87</v>
      </c>
      <c r="B39" s="11">
        <v>2</v>
      </c>
      <c r="C39" s="11">
        <v>1</v>
      </c>
      <c r="D39" s="11">
        <v>1</v>
      </c>
      <c r="E39" s="11">
        <v>4</v>
      </c>
      <c r="F39" s="11">
        <v>1</v>
      </c>
      <c r="G39" s="11">
        <v>6915</v>
      </c>
    </row>
    <row r="40" spans="1:7" ht="15" thickBot="1" x14ac:dyDescent="0.35">
      <c r="A40" s="10" t="s">
        <v>88</v>
      </c>
      <c r="B40" s="11">
        <v>2</v>
      </c>
      <c r="C40" s="11">
        <v>1</v>
      </c>
      <c r="D40" s="11">
        <v>1</v>
      </c>
      <c r="E40" s="11">
        <v>5</v>
      </c>
      <c r="F40" s="11">
        <v>1</v>
      </c>
      <c r="G40" s="11">
        <v>5514</v>
      </c>
    </row>
    <row r="41" spans="1:7" ht="15" thickBot="1" x14ac:dyDescent="0.35">
      <c r="A41" s="10" t="s">
        <v>89</v>
      </c>
      <c r="B41" s="11">
        <v>2</v>
      </c>
      <c r="C41" s="11">
        <v>1</v>
      </c>
      <c r="D41" s="11">
        <v>1</v>
      </c>
      <c r="E41" s="11">
        <v>6</v>
      </c>
      <c r="F41" s="11">
        <v>1</v>
      </c>
      <c r="G41" s="11">
        <v>3520</v>
      </c>
    </row>
    <row r="42" spans="1:7" ht="15" thickBot="1" x14ac:dyDescent="0.35">
      <c r="A42" s="10" t="s">
        <v>90</v>
      </c>
      <c r="B42" s="11">
        <v>2</v>
      </c>
      <c r="C42" s="11">
        <v>1</v>
      </c>
      <c r="D42" s="11">
        <v>1</v>
      </c>
      <c r="E42" s="11">
        <v>7</v>
      </c>
      <c r="F42" s="11">
        <v>1</v>
      </c>
      <c r="G42" s="11">
        <v>2523</v>
      </c>
    </row>
    <row r="43" spans="1:7" ht="15" thickBot="1" x14ac:dyDescent="0.35">
      <c r="A43" s="10" t="s">
        <v>91</v>
      </c>
      <c r="B43" s="11">
        <v>2</v>
      </c>
      <c r="C43" s="11">
        <v>1</v>
      </c>
      <c r="D43" s="11">
        <v>1</v>
      </c>
      <c r="E43" s="11">
        <v>8</v>
      </c>
      <c r="F43" s="11">
        <v>1</v>
      </c>
      <c r="G43" s="11">
        <v>1557</v>
      </c>
    </row>
    <row r="44" spans="1:7" ht="15" thickBot="1" x14ac:dyDescent="0.35">
      <c r="A44" s="10" t="s">
        <v>92</v>
      </c>
      <c r="B44" s="11">
        <v>2</v>
      </c>
      <c r="C44" s="11">
        <v>1</v>
      </c>
      <c r="D44" s="11">
        <v>1</v>
      </c>
      <c r="E44" s="11">
        <v>9</v>
      </c>
      <c r="F44" s="11">
        <v>1</v>
      </c>
      <c r="G44" s="11">
        <v>903</v>
      </c>
    </row>
    <row r="45" spans="1:7" ht="15" thickBot="1" x14ac:dyDescent="0.35">
      <c r="A45" s="10" t="s">
        <v>93</v>
      </c>
      <c r="B45" s="11">
        <v>2</v>
      </c>
      <c r="C45" s="11">
        <v>1</v>
      </c>
      <c r="D45" s="11">
        <v>1</v>
      </c>
      <c r="E45" s="11">
        <v>10</v>
      </c>
      <c r="F45" s="11">
        <v>1</v>
      </c>
      <c r="G45" s="11">
        <v>685</v>
      </c>
    </row>
    <row r="46" spans="1:7" ht="15" thickBot="1" x14ac:dyDescent="0.35">
      <c r="A46" s="10" t="s">
        <v>94</v>
      </c>
      <c r="B46" s="11">
        <v>2</v>
      </c>
      <c r="C46" s="11">
        <v>1</v>
      </c>
      <c r="D46" s="11">
        <v>1</v>
      </c>
      <c r="E46" s="11">
        <v>1</v>
      </c>
      <c r="F46" s="11">
        <v>2</v>
      </c>
      <c r="G46" s="11">
        <v>8722</v>
      </c>
    </row>
    <row r="47" spans="1:7" ht="15" thickBot="1" x14ac:dyDescent="0.35">
      <c r="A47" s="10" t="s">
        <v>95</v>
      </c>
      <c r="B47" s="11">
        <v>2</v>
      </c>
      <c r="C47" s="11">
        <v>1</v>
      </c>
      <c r="D47" s="11">
        <v>1</v>
      </c>
      <c r="E47" s="11">
        <v>1</v>
      </c>
      <c r="F47" s="11">
        <v>3</v>
      </c>
      <c r="G47" s="11">
        <v>8660</v>
      </c>
    </row>
    <row r="48" spans="1:7" ht="18.600000000000001" thickBot="1" x14ac:dyDescent="0.35">
      <c r="A48" s="6"/>
    </row>
    <row r="49" spans="1:6" ht="15" thickBot="1" x14ac:dyDescent="0.35">
      <c r="A49" s="10" t="s">
        <v>97</v>
      </c>
      <c r="B49" s="10" t="s">
        <v>72</v>
      </c>
      <c r="C49" s="10" t="s">
        <v>73</v>
      </c>
      <c r="D49" s="10" t="s">
        <v>74</v>
      </c>
      <c r="E49" s="10" t="s">
        <v>75</v>
      </c>
      <c r="F49" s="10" t="s">
        <v>76</v>
      </c>
    </row>
    <row r="50" spans="1:6" ht="15" thickBot="1" x14ac:dyDescent="0.35">
      <c r="A50" s="10" t="s">
        <v>98</v>
      </c>
      <c r="B50" s="11" t="s">
        <v>234</v>
      </c>
      <c r="C50" s="11" t="s">
        <v>235</v>
      </c>
      <c r="D50" s="11" t="s">
        <v>99</v>
      </c>
      <c r="E50" s="11" t="s">
        <v>236</v>
      </c>
      <c r="F50" s="11" t="s">
        <v>99</v>
      </c>
    </row>
    <row r="51" spans="1:6" ht="15" thickBot="1" x14ac:dyDescent="0.35">
      <c r="A51" s="10" t="s">
        <v>102</v>
      </c>
      <c r="B51" s="11" t="s">
        <v>99</v>
      </c>
      <c r="C51" s="11" t="s">
        <v>237</v>
      </c>
      <c r="D51" s="11" t="s">
        <v>99</v>
      </c>
      <c r="E51" s="11" t="s">
        <v>238</v>
      </c>
      <c r="F51" s="11" t="s">
        <v>99</v>
      </c>
    </row>
    <row r="52" spans="1:6" ht="15" thickBot="1" x14ac:dyDescent="0.35">
      <c r="A52" s="10" t="s">
        <v>105</v>
      </c>
      <c r="B52" s="11" t="s">
        <v>99</v>
      </c>
      <c r="C52" s="11" t="s">
        <v>237</v>
      </c>
      <c r="D52" s="11" t="s">
        <v>99</v>
      </c>
      <c r="E52" s="11" t="s">
        <v>239</v>
      </c>
      <c r="F52" s="11" t="s">
        <v>99</v>
      </c>
    </row>
    <row r="53" spans="1:6" ht="15" thickBot="1" x14ac:dyDescent="0.35">
      <c r="A53" s="10" t="s">
        <v>107</v>
      </c>
      <c r="B53" s="11" t="s">
        <v>99</v>
      </c>
      <c r="C53" s="11" t="s">
        <v>99</v>
      </c>
      <c r="D53" s="11" t="s">
        <v>99</v>
      </c>
      <c r="E53" s="11" t="s">
        <v>240</v>
      </c>
      <c r="F53" s="11" t="s">
        <v>99</v>
      </c>
    </row>
    <row r="54" spans="1:6" ht="15" thickBot="1" x14ac:dyDescent="0.35">
      <c r="A54" s="10" t="s">
        <v>109</v>
      </c>
      <c r="B54" s="11" t="s">
        <v>99</v>
      </c>
      <c r="C54" s="11" t="s">
        <v>99</v>
      </c>
      <c r="D54" s="11" t="s">
        <v>99</v>
      </c>
      <c r="E54" s="11" t="s">
        <v>241</v>
      </c>
      <c r="F54" s="11" t="s">
        <v>99</v>
      </c>
    </row>
    <row r="55" spans="1:6" ht="15" thickBot="1" x14ac:dyDescent="0.35">
      <c r="A55" s="10" t="s">
        <v>111</v>
      </c>
      <c r="B55" s="11" t="s">
        <v>99</v>
      </c>
      <c r="C55" s="11" t="s">
        <v>99</v>
      </c>
      <c r="D55" s="11" t="s">
        <v>99</v>
      </c>
      <c r="E55" s="11" t="s">
        <v>242</v>
      </c>
      <c r="F55" s="11" t="s">
        <v>99</v>
      </c>
    </row>
    <row r="56" spans="1:6" ht="15" thickBot="1" x14ac:dyDescent="0.35">
      <c r="A56" s="10" t="s">
        <v>113</v>
      </c>
      <c r="B56" s="11" t="s">
        <v>99</v>
      </c>
      <c r="C56" s="11" t="s">
        <v>99</v>
      </c>
      <c r="D56" s="11" t="s">
        <v>99</v>
      </c>
      <c r="E56" s="11" t="s">
        <v>243</v>
      </c>
      <c r="F56" s="11" t="s">
        <v>99</v>
      </c>
    </row>
    <row r="57" spans="1:6" ht="15" thickBot="1" x14ac:dyDescent="0.35">
      <c r="A57" s="10" t="s">
        <v>115</v>
      </c>
      <c r="B57" s="11" t="s">
        <v>99</v>
      </c>
      <c r="C57" s="11" t="s">
        <v>99</v>
      </c>
      <c r="D57" s="11" t="s">
        <v>99</v>
      </c>
      <c r="E57" s="11" t="s">
        <v>244</v>
      </c>
      <c r="F57" s="11" t="s">
        <v>99</v>
      </c>
    </row>
    <row r="58" spans="1:6" ht="15" thickBot="1" x14ac:dyDescent="0.35">
      <c r="A58" s="10" t="s">
        <v>117</v>
      </c>
      <c r="B58" s="11" t="s">
        <v>99</v>
      </c>
      <c r="C58" s="11" t="s">
        <v>99</v>
      </c>
      <c r="D58" s="11" t="s">
        <v>99</v>
      </c>
      <c r="E58" s="11" t="s">
        <v>245</v>
      </c>
      <c r="F58" s="11" t="s">
        <v>99</v>
      </c>
    </row>
    <row r="59" spans="1:6" ht="15" thickBot="1" x14ac:dyDescent="0.35">
      <c r="A59" s="10" t="s">
        <v>119</v>
      </c>
      <c r="B59" s="11" t="s">
        <v>99</v>
      </c>
      <c r="C59" s="11" t="s">
        <v>99</v>
      </c>
      <c r="D59" s="11" t="s">
        <v>99</v>
      </c>
      <c r="E59" s="11" t="s">
        <v>99</v>
      </c>
      <c r="F59" s="11" t="s">
        <v>99</v>
      </c>
    </row>
    <row r="60" spans="1:6" ht="15" thickBot="1" x14ac:dyDescent="0.35">
      <c r="A60" s="10" t="s">
        <v>120</v>
      </c>
      <c r="B60" s="11" t="s">
        <v>99</v>
      </c>
      <c r="C60" s="11" t="s">
        <v>99</v>
      </c>
      <c r="D60" s="11" t="s">
        <v>99</v>
      </c>
      <c r="E60" s="11" t="s">
        <v>99</v>
      </c>
      <c r="F60" s="11" t="s">
        <v>99</v>
      </c>
    </row>
    <row r="61" spans="1:6" ht="15" thickBot="1" x14ac:dyDescent="0.35">
      <c r="A61" s="10" t="s">
        <v>121</v>
      </c>
      <c r="B61" s="11" t="s">
        <v>99</v>
      </c>
      <c r="C61" s="11" t="s">
        <v>99</v>
      </c>
      <c r="D61" s="11" t="s">
        <v>99</v>
      </c>
      <c r="E61" s="11" t="s">
        <v>99</v>
      </c>
      <c r="F61" s="11" t="s">
        <v>99</v>
      </c>
    </row>
    <row r="62" spans="1:6" ht="15" thickBot="1" x14ac:dyDescent="0.35">
      <c r="A62" s="10" t="s">
        <v>122</v>
      </c>
      <c r="B62" s="11" t="s">
        <v>99</v>
      </c>
      <c r="C62" s="11" t="s">
        <v>99</v>
      </c>
      <c r="D62" s="11" t="s">
        <v>99</v>
      </c>
      <c r="E62" s="11" t="s">
        <v>99</v>
      </c>
      <c r="F62" s="11" t="s">
        <v>99</v>
      </c>
    </row>
    <row r="63" spans="1:6" ht="15" thickBot="1" x14ac:dyDescent="0.35">
      <c r="A63" s="10" t="s">
        <v>123</v>
      </c>
      <c r="B63" s="11" t="s">
        <v>99</v>
      </c>
      <c r="C63" s="11" t="s">
        <v>99</v>
      </c>
      <c r="D63" s="11" t="s">
        <v>99</v>
      </c>
      <c r="E63" s="11" t="s">
        <v>99</v>
      </c>
      <c r="F63" s="11" t="s">
        <v>99</v>
      </c>
    </row>
    <row r="64" spans="1:6" ht="15" thickBot="1" x14ac:dyDescent="0.35">
      <c r="A64" s="10" t="s">
        <v>124</v>
      </c>
      <c r="B64" s="11" t="s">
        <v>99</v>
      </c>
      <c r="C64" s="11" t="s">
        <v>99</v>
      </c>
      <c r="D64" s="11" t="s">
        <v>99</v>
      </c>
      <c r="E64" s="11" t="s">
        <v>99</v>
      </c>
      <c r="F64" s="11" t="s">
        <v>99</v>
      </c>
    </row>
    <row r="65" spans="1:6" ht="15" thickBot="1" x14ac:dyDescent="0.35">
      <c r="A65" s="10" t="s">
        <v>125</v>
      </c>
      <c r="B65" s="11" t="s">
        <v>99</v>
      </c>
      <c r="C65" s="11" t="s">
        <v>99</v>
      </c>
      <c r="D65" s="11" t="s">
        <v>99</v>
      </c>
      <c r="E65" s="11" t="s">
        <v>99</v>
      </c>
      <c r="F65" s="11" t="s">
        <v>99</v>
      </c>
    </row>
    <row r="66" spans="1:6" ht="15" thickBot="1" x14ac:dyDescent="0.35">
      <c r="A66" s="10" t="s">
        <v>126</v>
      </c>
      <c r="B66" s="11" t="s">
        <v>99</v>
      </c>
      <c r="C66" s="11" t="s">
        <v>99</v>
      </c>
      <c r="D66" s="11" t="s">
        <v>99</v>
      </c>
      <c r="E66" s="11" t="s">
        <v>99</v>
      </c>
      <c r="F66" s="11" t="s">
        <v>99</v>
      </c>
    </row>
    <row r="67" spans="1:6" ht="15" thickBot="1" x14ac:dyDescent="0.35">
      <c r="A67" s="10" t="s">
        <v>127</v>
      </c>
      <c r="B67" s="11" t="s">
        <v>99</v>
      </c>
      <c r="C67" s="11" t="s">
        <v>99</v>
      </c>
      <c r="D67" s="11" t="s">
        <v>99</v>
      </c>
      <c r="E67" s="11" t="s">
        <v>99</v>
      </c>
      <c r="F67" s="11" t="s">
        <v>99</v>
      </c>
    </row>
    <row r="68" spans="1:6" ht="18.600000000000001" thickBot="1" x14ac:dyDescent="0.35">
      <c r="A68" s="6"/>
    </row>
    <row r="69" spans="1:6" ht="15" thickBot="1" x14ac:dyDescent="0.35">
      <c r="A69" s="10" t="s">
        <v>129</v>
      </c>
      <c r="B69" s="10" t="s">
        <v>72</v>
      </c>
      <c r="C69" s="10" t="s">
        <v>73</v>
      </c>
      <c r="D69" s="10" t="s">
        <v>74</v>
      </c>
      <c r="E69" s="10" t="s">
        <v>75</v>
      </c>
      <c r="F69" s="10" t="s">
        <v>76</v>
      </c>
    </row>
    <row r="70" spans="1:6" ht="15" thickBot="1" x14ac:dyDescent="0.35">
      <c r="A70" s="10" t="s">
        <v>98</v>
      </c>
      <c r="B70" s="11">
        <v>2354.4</v>
      </c>
      <c r="C70" s="11">
        <v>1176.4000000000001</v>
      </c>
      <c r="D70" s="11">
        <v>0</v>
      </c>
      <c r="E70" s="11">
        <v>7192.4</v>
      </c>
      <c r="F70" s="11">
        <v>0</v>
      </c>
    </row>
    <row r="71" spans="1:6" ht="15" thickBot="1" x14ac:dyDescent="0.35">
      <c r="A71" s="10" t="s">
        <v>102</v>
      </c>
      <c r="B71" s="11">
        <v>0</v>
      </c>
      <c r="C71" s="11">
        <v>359.4</v>
      </c>
      <c r="D71" s="11">
        <v>0</v>
      </c>
      <c r="E71" s="11">
        <v>6832.4</v>
      </c>
      <c r="F71" s="11">
        <v>0</v>
      </c>
    </row>
    <row r="72" spans="1:6" ht="15" thickBot="1" x14ac:dyDescent="0.35">
      <c r="A72" s="10" t="s">
        <v>105</v>
      </c>
      <c r="B72" s="11">
        <v>0</v>
      </c>
      <c r="C72" s="11">
        <v>359.4</v>
      </c>
      <c r="D72" s="11">
        <v>0</v>
      </c>
      <c r="E72" s="11">
        <v>6015.4</v>
      </c>
      <c r="F72" s="11">
        <v>0</v>
      </c>
    </row>
    <row r="73" spans="1:6" ht="15" thickBot="1" x14ac:dyDescent="0.35">
      <c r="A73" s="10" t="s">
        <v>107</v>
      </c>
      <c r="B73" s="11">
        <v>0</v>
      </c>
      <c r="C73" s="11">
        <v>0</v>
      </c>
      <c r="D73" s="11">
        <v>0</v>
      </c>
      <c r="E73" s="11">
        <v>5573.6</v>
      </c>
      <c r="F73" s="11">
        <v>0</v>
      </c>
    </row>
    <row r="74" spans="1:6" ht="15" thickBot="1" x14ac:dyDescent="0.35">
      <c r="A74" s="10" t="s">
        <v>109</v>
      </c>
      <c r="B74" s="11">
        <v>0</v>
      </c>
      <c r="C74" s="11">
        <v>0</v>
      </c>
      <c r="D74" s="11">
        <v>0</v>
      </c>
      <c r="E74" s="11">
        <v>4610.2</v>
      </c>
      <c r="F74" s="11">
        <v>0</v>
      </c>
    </row>
    <row r="75" spans="1:6" ht="15" thickBot="1" x14ac:dyDescent="0.35">
      <c r="A75" s="10" t="s">
        <v>111</v>
      </c>
      <c r="B75" s="11">
        <v>0</v>
      </c>
      <c r="C75" s="11">
        <v>0</v>
      </c>
      <c r="D75" s="11">
        <v>0</v>
      </c>
      <c r="E75" s="11">
        <v>2517.6</v>
      </c>
      <c r="F75" s="11">
        <v>0</v>
      </c>
    </row>
    <row r="76" spans="1:6" ht="15" thickBot="1" x14ac:dyDescent="0.35">
      <c r="A76" s="10" t="s">
        <v>113</v>
      </c>
      <c r="B76" s="11">
        <v>0</v>
      </c>
      <c r="C76" s="11">
        <v>0</v>
      </c>
      <c r="D76" s="11">
        <v>0</v>
      </c>
      <c r="E76" s="11">
        <v>1471.3</v>
      </c>
      <c r="F76" s="11">
        <v>0</v>
      </c>
    </row>
    <row r="77" spans="1:6" ht="15" thickBot="1" x14ac:dyDescent="0.35">
      <c r="A77" s="10" t="s">
        <v>115</v>
      </c>
      <c r="B77" s="11">
        <v>0</v>
      </c>
      <c r="C77" s="11">
        <v>0</v>
      </c>
      <c r="D77" s="11">
        <v>0</v>
      </c>
      <c r="E77" s="11">
        <v>457.6</v>
      </c>
      <c r="F77" s="11">
        <v>0</v>
      </c>
    </row>
    <row r="78" spans="1:6" ht="15" thickBot="1" x14ac:dyDescent="0.35">
      <c r="A78" s="10" t="s">
        <v>117</v>
      </c>
      <c r="B78" s="11">
        <v>0</v>
      </c>
      <c r="C78" s="11">
        <v>0</v>
      </c>
      <c r="D78" s="11">
        <v>0</v>
      </c>
      <c r="E78" s="11">
        <v>114.4</v>
      </c>
      <c r="F78" s="11">
        <v>0</v>
      </c>
    </row>
    <row r="79" spans="1:6" ht="15" thickBot="1" x14ac:dyDescent="0.35">
      <c r="A79" s="10" t="s">
        <v>119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</row>
    <row r="80" spans="1:6" ht="15" thickBot="1" x14ac:dyDescent="0.35">
      <c r="A80" s="10" t="s">
        <v>120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</row>
    <row r="81" spans="1:10" ht="15" thickBot="1" x14ac:dyDescent="0.35">
      <c r="A81" s="10" t="s">
        <v>121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</row>
    <row r="82" spans="1:10" ht="15" thickBot="1" x14ac:dyDescent="0.35">
      <c r="A82" s="10" t="s">
        <v>122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</row>
    <row r="83" spans="1:10" ht="15" thickBot="1" x14ac:dyDescent="0.35">
      <c r="A83" s="10" t="s">
        <v>123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</row>
    <row r="84" spans="1:10" ht="15" thickBot="1" x14ac:dyDescent="0.35">
      <c r="A84" s="10" t="s">
        <v>124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</row>
    <row r="85" spans="1:10" ht="15" thickBot="1" x14ac:dyDescent="0.35">
      <c r="A85" s="10" t="s">
        <v>125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</row>
    <row r="86" spans="1:10" ht="15" thickBot="1" x14ac:dyDescent="0.35">
      <c r="A86" s="10" t="s">
        <v>126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</row>
    <row r="87" spans="1:10" ht="15" thickBot="1" x14ac:dyDescent="0.35">
      <c r="A87" s="10" t="s">
        <v>127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</row>
    <row r="88" spans="1:10" ht="18.600000000000001" thickBot="1" x14ac:dyDescent="0.35">
      <c r="A88" s="6"/>
      <c r="H88">
        <f>CORREL(G90:G108,H90:H108)</f>
        <v>0.97320765987695457</v>
      </c>
      <c r="I88" s="4">
        <f>SUMSQ(I90:I108)</f>
        <v>9576640.8999999985</v>
      </c>
    </row>
    <row r="89" spans="1:10" ht="15" thickBot="1" x14ac:dyDescent="0.35">
      <c r="A89" s="10" t="s">
        <v>130</v>
      </c>
      <c r="B89" s="10" t="s">
        <v>72</v>
      </c>
      <c r="C89" s="10" t="s">
        <v>73</v>
      </c>
      <c r="D89" s="10" t="s">
        <v>74</v>
      </c>
      <c r="E89" s="10" t="s">
        <v>75</v>
      </c>
      <c r="F89" s="10" t="s">
        <v>76</v>
      </c>
      <c r="G89" s="10" t="s">
        <v>131</v>
      </c>
      <c r="H89" s="10" t="s">
        <v>132</v>
      </c>
      <c r="I89" s="10" t="s">
        <v>133</v>
      </c>
      <c r="J89" s="10" t="s">
        <v>134</v>
      </c>
    </row>
    <row r="90" spans="1:10" ht="15" thickBot="1" x14ac:dyDescent="0.35">
      <c r="A90" s="10" t="s">
        <v>78</v>
      </c>
      <c r="B90" s="11">
        <v>2354.4</v>
      </c>
      <c r="C90" s="11">
        <v>1176.4000000000001</v>
      </c>
      <c r="D90" s="11">
        <v>0</v>
      </c>
      <c r="E90" s="11">
        <v>7192.4</v>
      </c>
      <c r="F90" s="11">
        <v>0</v>
      </c>
      <c r="G90" s="11">
        <v>10723.3</v>
      </c>
      <c r="H90" s="11">
        <v>10218</v>
      </c>
      <c r="I90" s="11">
        <v>-505.3</v>
      </c>
      <c r="J90" s="11">
        <v>-4.95</v>
      </c>
    </row>
    <row r="91" spans="1:10" ht="15" thickBot="1" x14ac:dyDescent="0.35">
      <c r="A91" s="10" t="s">
        <v>79</v>
      </c>
      <c r="B91" s="11">
        <v>0</v>
      </c>
      <c r="C91" s="11">
        <v>1176.4000000000001</v>
      </c>
      <c r="D91" s="11">
        <v>0</v>
      </c>
      <c r="E91" s="11">
        <v>7192.4</v>
      </c>
      <c r="F91" s="11">
        <v>0</v>
      </c>
      <c r="G91" s="11">
        <v>8368.7999999999993</v>
      </c>
      <c r="H91" s="11">
        <v>10000</v>
      </c>
      <c r="I91" s="11">
        <v>1631.2</v>
      </c>
      <c r="J91" s="11">
        <v>16.309999999999999</v>
      </c>
    </row>
    <row r="92" spans="1:10" ht="15" thickBot="1" x14ac:dyDescent="0.35">
      <c r="A92" s="10" t="s">
        <v>80</v>
      </c>
      <c r="B92" s="11">
        <v>0</v>
      </c>
      <c r="C92" s="11">
        <v>359.4</v>
      </c>
      <c r="D92" s="11">
        <v>0</v>
      </c>
      <c r="E92" s="11">
        <v>7192.4</v>
      </c>
      <c r="F92" s="11">
        <v>0</v>
      </c>
      <c r="G92" s="11">
        <v>7551.8</v>
      </c>
      <c r="H92" s="11">
        <v>7289</v>
      </c>
      <c r="I92" s="11">
        <v>-262.8</v>
      </c>
      <c r="J92" s="11">
        <v>-3.61</v>
      </c>
    </row>
    <row r="93" spans="1:10" ht="15" thickBot="1" x14ac:dyDescent="0.35">
      <c r="A93" s="10" t="s">
        <v>81</v>
      </c>
      <c r="B93" s="11">
        <v>0</v>
      </c>
      <c r="C93" s="11">
        <v>359.4</v>
      </c>
      <c r="D93" s="11">
        <v>0</v>
      </c>
      <c r="E93" s="11">
        <v>7192.4</v>
      </c>
      <c r="F93" s="11">
        <v>0</v>
      </c>
      <c r="G93" s="11">
        <v>7551.8</v>
      </c>
      <c r="H93" s="11">
        <v>7320</v>
      </c>
      <c r="I93" s="11">
        <v>-231.8</v>
      </c>
      <c r="J93" s="11">
        <v>-3.17</v>
      </c>
    </row>
    <row r="94" spans="1:10" ht="15" thickBot="1" x14ac:dyDescent="0.35">
      <c r="A94" s="10" t="s">
        <v>82</v>
      </c>
      <c r="B94" s="11">
        <v>0</v>
      </c>
      <c r="C94" s="11">
        <v>0</v>
      </c>
      <c r="D94" s="11">
        <v>0</v>
      </c>
      <c r="E94" s="11">
        <v>7192.4</v>
      </c>
      <c r="F94" s="11">
        <v>0</v>
      </c>
      <c r="G94" s="11">
        <v>7192.4</v>
      </c>
      <c r="H94" s="11">
        <v>5264</v>
      </c>
      <c r="I94" s="11">
        <v>-1928.4</v>
      </c>
      <c r="J94" s="11">
        <v>-36.630000000000003</v>
      </c>
    </row>
    <row r="95" spans="1:10" ht="15" thickBot="1" x14ac:dyDescent="0.35">
      <c r="A95" s="10" t="s">
        <v>83</v>
      </c>
      <c r="B95" s="11">
        <v>0</v>
      </c>
      <c r="C95" s="11">
        <v>1176.4000000000001</v>
      </c>
      <c r="D95" s="11">
        <v>0</v>
      </c>
      <c r="E95" s="11">
        <v>7192.4</v>
      </c>
      <c r="F95" s="11">
        <v>0</v>
      </c>
      <c r="G95" s="11">
        <v>8368.7999999999993</v>
      </c>
      <c r="H95" s="11">
        <v>8566</v>
      </c>
      <c r="I95" s="11">
        <v>197.2</v>
      </c>
      <c r="J95" s="11">
        <v>2.2999999999999998</v>
      </c>
    </row>
    <row r="96" spans="1:10" ht="15" thickBot="1" x14ac:dyDescent="0.35">
      <c r="A96" s="10" t="s">
        <v>84</v>
      </c>
      <c r="B96" s="11">
        <v>0</v>
      </c>
      <c r="C96" s="11">
        <v>1176.4000000000001</v>
      </c>
      <c r="D96" s="11">
        <v>0</v>
      </c>
      <c r="E96" s="11">
        <v>7192.4</v>
      </c>
      <c r="F96" s="11">
        <v>0</v>
      </c>
      <c r="G96" s="11">
        <v>8368.7999999999993</v>
      </c>
      <c r="H96" s="11">
        <v>8317</v>
      </c>
      <c r="I96" s="11">
        <v>-51.8</v>
      </c>
      <c r="J96" s="11">
        <v>-0.62</v>
      </c>
    </row>
    <row r="97" spans="1:10" ht="15" thickBot="1" x14ac:dyDescent="0.35">
      <c r="A97" s="10" t="s">
        <v>85</v>
      </c>
      <c r="B97" s="11">
        <v>0</v>
      </c>
      <c r="C97" s="11">
        <v>1176.4000000000001</v>
      </c>
      <c r="D97" s="11">
        <v>0</v>
      </c>
      <c r="E97" s="11">
        <v>6832.4</v>
      </c>
      <c r="F97" s="11">
        <v>0</v>
      </c>
      <c r="G97" s="11">
        <v>8008.9</v>
      </c>
      <c r="H97" s="11">
        <v>9314</v>
      </c>
      <c r="I97" s="11">
        <v>1305.0999999999999</v>
      </c>
      <c r="J97" s="11">
        <v>14.01</v>
      </c>
    </row>
    <row r="98" spans="1:10" ht="15" thickBot="1" x14ac:dyDescent="0.35">
      <c r="A98" s="10" t="s">
        <v>86</v>
      </c>
      <c r="B98" s="11">
        <v>0</v>
      </c>
      <c r="C98" s="11">
        <v>1176.4000000000001</v>
      </c>
      <c r="D98" s="11">
        <v>0</v>
      </c>
      <c r="E98" s="11">
        <v>6015.4</v>
      </c>
      <c r="F98" s="11">
        <v>0</v>
      </c>
      <c r="G98" s="11">
        <v>7191.9</v>
      </c>
      <c r="H98" s="11">
        <v>7757</v>
      </c>
      <c r="I98" s="11">
        <v>565.1</v>
      </c>
      <c r="J98" s="11">
        <v>7.29</v>
      </c>
    </row>
    <row r="99" spans="1:10" ht="15" thickBot="1" x14ac:dyDescent="0.35">
      <c r="A99" s="10" t="s">
        <v>87</v>
      </c>
      <c r="B99" s="11">
        <v>0</v>
      </c>
      <c r="C99" s="11">
        <v>1176.4000000000001</v>
      </c>
      <c r="D99" s="11">
        <v>0</v>
      </c>
      <c r="E99" s="11">
        <v>5573.6</v>
      </c>
      <c r="F99" s="11">
        <v>0</v>
      </c>
      <c r="G99" s="11">
        <v>6750.1</v>
      </c>
      <c r="H99" s="11">
        <v>6915</v>
      </c>
      <c r="I99" s="11">
        <v>164.9</v>
      </c>
      <c r="J99" s="11">
        <v>2.38</v>
      </c>
    </row>
    <row r="100" spans="1:10" ht="15" thickBot="1" x14ac:dyDescent="0.35">
      <c r="A100" s="10" t="s">
        <v>88</v>
      </c>
      <c r="B100" s="11">
        <v>0</v>
      </c>
      <c r="C100" s="11">
        <v>1176.4000000000001</v>
      </c>
      <c r="D100" s="11">
        <v>0</v>
      </c>
      <c r="E100" s="11">
        <v>4610.2</v>
      </c>
      <c r="F100" s="11">
        <v>0</v>
      </c>
      <c r="G100" s="11">
        <v>5786.7</v>
      </c>
      <c r="H100" s="11">
        <v>5514</v>
      </c>
      <c r="I100" s="11">
        <v>-272.7</v>
      </c>
      <c r="J100" s="11">
        <v>-4.95</v>
      </c>
    </row>
    <row r="101" spans="1:10" ht="15" thickBot="1" x14ac:dyDescent="0.35">
      <c r="A101" s="10" t="s">
        <v>89</v>
      </c>
      <c r="B101" s="11">
        <v>0</v>
      </c>
      <c r="C101" s="11">
        <v>1176.4000000000001</v>
      </c>
      <c r="D101" s="11">
        <v>0</v>
      </c>
      <c r="E101" s="11">
        <v>2517.6</v>
      </c>
      <c r="F101" s="11">
        <v>0</v>
      </c>
      <c r="G101" s="11">
        <v>3694.1</v>
      </c>
      <c r="H101" s="11">
        <v>3520</v>
      </c>
      <c r="I101" s="11">
        <v>-174.1</v>
      </c>
      <c r="J101" s="11">
        <v>-4.95</v>
      </c>
    </row>
    <row r="102" spans="1:10" ht="15" thickBot="1" x14ac:dyDescent="0.35">
      <c r="A102" s="10" t="s">
        <v>90</v>
      </c>
      <c r="B102" s="11">
        <v>0</v>
      </c>
      <c r="C102" s="11">
        <v>1176.4000000000001</v>
      </c>
      <c r="D102" s="11">
        <v>0</v>
      </c>
      <c r="E102" s="11">
        <v>1471.3</v>
      </c>
      <c r="F102" s="11">
        <v>0</v>
      </c>
      <c r="G102" s="11">
        <v>2647.8</v>
      </c>
      <c r="H102" s="11">
        <v>2523</v>
      </c>
      <c r="I102" s="11">
        <v>-124.8</v>
      </c>
      <c r="J102" s="11">
        <v>-4.95</v>
      </c>
    </row>
    <row r="103" spans="1:10" ht="15" thickBot="1" x14ac:dyDescent="0.35">
      <c r="A103" s="10" t="s">
        <v>91</v>
      </c>
      <c r="B103" s="11">
        <v>0</v>
      </c>
      <c r="C103" s="11">
        <v>1176.4000000000001</v>
      </c>
      <c r="D103" s="11">
        <v>0</v>
      </c>
      <c r="E103" s="11">
        <v>457.6</v>
      </c>
      <c r="F103" s="11">
        <v>0</v>
      </c>
      <c r="G103" s="11">
        <v>1634</v>
      </c>
      <c r="H103" s="11">
        <v>1557</v>
      </c>
      <c r="I103" s="11">
        <v>-77</v>
      </c>
      <c r="J103" s="11">
        <v>-4.95</v>
      </c>
    </row>
    <row r="104" spans="1:10" ht="15" thickBot="1" x14ac:dyDescent="0.35">
      <c r="A104" s="10" t="s">
        <v>92</v>
      </c>
      <c r="B104" s="11">
        <v>0</v>
      </c>
      <c r="C104" s="11">
        <v>1176.4000000000001</v>
      </c>
      <c r="D104" s="11">
        <v>0</v>
      </c>
      <c r="E104" s="11">
        <v>114.4</v>
      </c>
      <c r="F104" s="11">
        <v>0</v>
      </c>
      <c r="G104" s="11">
        <v>1290.8</v>
      </c>
      <c r="H104" s="11">
        <v>903</v>
      </c>
      <c r="I104" s="11">
        <v>-387.8</v>
      </c>
      <c r="J104" s="11">
        <v>-42.95</v>
      </c>
    </row>
    <row r="105" spans="1:10" ht="15" thickBot="1" x14ac:dyDescent="0.35">
      <c r="A105" s="10" t="s">
        <v>93</v>
      </c>
      <c r="B105" s="11">
        <v>0</v>
      </c>
      <c r="C105" s="11">
        <v>1176.4000000000001</v>
      </c>
      <c r="D105" s="11">
        <v>0</v>
      </c>
      <c r="E105" s="11">
        <v>0</v>
      </c>
      <c r="F105" s="11">
        <v>0</v>
      </c>
      <c r="G105" s="11">
        <v>1176.4000000000001</v>
      </c>
      <c r="H105" s="11">
        <v>685</v>
      </c>
      <c r="I105" s="11">
        <v>-491.4</v>
      </c>
      <c r="J105" s="11">
        <v>-71.739999999999995</v>
      </c>
    </row>
    <row r="106" spans="1:10" ht="15" thickBot="1" x14ac:dyDescent="0.35">
      <c r="A106" s="10" t="s">
        <v>94</v>
      </c>
      <c r="B106" s="11">
        <v>0</v>
      </c>
      <c r="C106" s="11">
        <v>1176.4000000000001</v>
      </c>
      <c r="D106" s="11">
        <v>0</v>
      </c>
      <c r="E106" s="11">
        <v>7192.4</v>
      </c>
      <c r="F106" s="11">
        <v>0</v>
      </c>
      <c r="G106" s="11">
        <v>8368.7999999999993</v>
      </c>
      <c r="H106" s="11">
        <v>8722</v>
      </c>
      <c r="I106" s="11">
        <v>353.2</v>
      </c>
      <c r="J106" s="11">
        <v>4.05</v>
      </c>
    </row>
    <row r="107" spans="1:10" ht="15" thickBot="1" x14ac:dyDescent="0.35">
      <c r="A107" s="10" t="s">
        <v>95</v>
      </c>
      <c r="B107" s="11">
        <v>0</v>
      </c>
      <c r="C107" s="11">
        <v>1176.4000000000001</v>
      </c>
      <c r="D107" s="11">
        <v>0</v>
      </c>
      <c r="E107" s="11">
        <v>7192.4</v>
      </c>
      <c r="F107" s="11">
        <v>0</v>
      </c>
      <c r="G107" s="11">
        <v>8368.7999999999993</v>
      </c>
      <c r="H107" s="11">
        <v>8660</v>
      </c>
      <c r="I107" s="11">
        <v>291.2</v>
      </c>
      <c r="J107" s="11">
        <v>3.36</v>
      </c>
    </row>
    <row r="108" spans="1:10" ht="15" thickBot="1" x14ac:dyDescent="0.35"/>
    <row r="109" spans="1:10" ht="15" thickBot="1" x14ac:dyDescent="0.35">
      <c r="A109" s="12" t="s">
        <v>135</v>
      </c>
      <c r="B109" s="13">
        <v>10723.2</v>
      </c>
    </row>
    <row r="110" spans="1:10" ht="15" thickBot="1" x14ac:dyDescent="0.35">
      <c r="A110" s="12" t="s">
        <v>203</v>
      </c>
      <c r="B110" s="13">
        <v>0</v>
      </c>
    </row>
    <row r="111" spans="1:10" ht="15" thickBot="1" x14ac:dyDescent="0.35">
      <c r="A111" s="12" t="s">
        <v>137</v>
      </c>
      <c r="B111" s="13">
        <v>113044</v>
      </c>
    </row>
    <row r="112" spans="1:10" ht="15" thickBot="1" x14ac:dyDescent="0.35">
      <c r="A112" s="12" t="s">
        <v>138</v>
      </c>
      <c r="B112" s="13">
        <v>113044</v>
      </c>
    </row>
    <row r="113" spans="1:2" ht="15" thickBot="1" x14ac:dyDescent="0.35">
      <c r="A113" s="12" t="s">
        <v>139</v>
      </c>
      <c r="B113" s="13">
        <v>0</v>
      </c>
    </row>
    <row r="114" spans="1:2" ht="15" thickBot="1" x14ac:dyDescent="0.35">
      <c r="A114" s="12" t="s">
        <v>140</v>
      </c>
      <c r="B114" s="13"/>
    </row>
    <row r="115" spans="1:2" ht="15" thickBot="1" x14ac:dyDescent="0.35">
      <c r="A115" s="12" t="s">
        <v>141</v>
      </c>
      <c r="B115" s="13"/>
    </row>
    <row r="116" spans="1:2" ht="15" thickBot="1" x14ac:dyDescent="0.35">
      <c r="A116" s="12" t="s">
        <v>142</v>
      </c>
      <c r="B116" s="13">
        <v>0</v>
      </c>
    </row>
    <row r="118" spans="1:2" x14ac:dyDescent="0.3">
      <c r="A118" s="14" t="s">
        <v>143</v>
      </c>
    </row>
    <row r="120" spans="1:2" x14ac:dyDescent="0.3">
      <c r="A120" s="15" t="s">
        <v>204</v>
      </c>
    </row>
    <row r="121" spans="1:2" x14ac:dyDescent="0.3">
      <c r="A121" s="15" t="s">
        <v>246</v>
      </c>
    </row>
  </sheetData>
  <hyperlinks>
    <hyperlink ref="A118" r:id="rId1" display="https://miau.my-x.hu/myx-free/coco/test/498826820230103112153.html" xr:uid="{A2E0D0D3-994F-4251-8326-5C8214B324AA}"/>
  </hyperlinks>
  <pageMargins left="0.7" right="0.7" top="0.75" bottom="0.75" header="0.3" footer="0.3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828D-6D51-4696-87EF-24A6CCD2A958}">
  <dimension ref="A1:L82"/>
  <sheetViews>
    <sheetView topLeftCell="A39" workbookViewId="0">
      <selection activeCell="H50" sqref="H50:I50"/>
    </sheetView>
  </sheetViews>
  <sheetFormatPr defaultRowHeight="14.4" x14ac:dyDescent="0.3"/>
  <sheetData>
    <row r="1" spans="1:12" ht="18" x14ac:dyDescent="0.3">
      <c r="A1" s="6"/>
    </row>
    <row r="2" spans="1:12" x14ac:dyDescent="0.3">
      <c r="A2" s="7"/>
    </row>
    <row r="5" spans="1:12" ht="18" x14ac:dyDescent="0.3">
      <c r="A5" s="8" t="s">
        <v>64</v>
      </c>
      <c r="B5" s="9" t="s">
        <v>179</v>
      </c>
      <c r="C5" s="8" t="s">
        <v>65</v>
      </c>
      <c r="D5" s="9">
        <v>18</v>
      </c>
      <c r="E5" s="8" t="s">
        <v>66</v>
      </c>
      <c r="F5" s="9">
        <v>5</v>
      </c>
      <c r="G5" s="8" t="s">
        <v>67</v>
      </c>
      <c r="H5" s="9">
        <v>10</v>
      </c>
      <c r="I5" s="8" t="s">
        <v>68</v>
      </c>
      <c r="J5" s="9">
        <v>0</v>
      </c>
      <c r="K5" s="8" t="s">
        <v>69</v>
      </c>
      <c r="L5" s="9" t="s">
        <v>180</v>
      </c>
    </row>
    <row r="6" spans="1:12" ht="18.600000000000001" thickBot="1" x14ac:dyDescent="0.35">
      <c r="A6" s="6"/>
    </row>
    <row r="7" spans="1:12" ht="15" thickBot="1" x14ac:dyDescent="0.35">
      <c r="A7" s="10" t="s">
        <v>71</v>
      </c>
      <c r="B7" s="10" t="s">
        <v>72</v>
      </c>
      <c r="C7" s="10" t="s">
        <v>73</v>
      </c>
      <c r="D7" s="10" t="s">
        <v>74</v>
      </c>
      <c r="E7" s="10" t="s">
        <v>75</v>
      </c>
      <c r="F7" s="10" t="s">
        <v>76</v>
      </c>
      <c r="G7" s="10" t="s">
        <v>77</v>
      </c>
    </row>
    <row r="8" spans="1:12" ht="15" thickBot="1" x14ac:dyDescent="0.35">
      <c r="A8" s="10" t="s">
        <v>78</v>
      </c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11">
        <v>10218</v>
      </c>
    </row>
    <row r="9" spans="1:12" ht="15" thickBot="1" x14ac:dyDescent="0.35">
      <c r="A9" s="10" t="s">
        <v>79</v>
      </c>
      <c r="B9" s="11">
        <v>2</v>
      </c>
      <c r="C9" s="11">
        <v>1</v>
      </c>
      <c r="D9" s="11">
        <v>1</v>
      </c>
      <c r="E9" s="11">
        <v>1</v>
      </c>
      <c r="F9" s="11">
        <v>1</v>
      </c>
      <c r="G9" s="11">
        <v>10000</v>
      </c>
    </row>
    <row r="10" spans="1:12" ht="15" thickBot="1" x14ac:dyDescent="0.35">
      <c r="A10" s="10" t="s">
        <v>80</v>
      </c>
      <c r="B10" s="11">
        <v>2</v>
      </c>
      <c r="C10" s="11">
        <v>2</v>
      </c>
      <c r="D10" s="11">
        <v>1</v>
      </c>
      <c r="E10" s="11">
        <v>1</v>
      </c>
      <c r="F10" s="11">
        <v>1</v>
      </c>
      <c r="G10" s="11">
        <v>7289</v>
      </c>
    </row>
    <row r="11" spans="1:12" ht="15" thickBot="1" x14ac:dyDescent="0.35">
      <c r="A11" s="10" t="s">
        <v>81</v>
      </c>
      <c r="B11" s="11">
        <v>2</v>
      </c>
      <c r="C11" s="11">
        <v>3</v>
      </c>
      <c r="D11" s="11">
        <v>1</v>
      </c>
      <c r="E11" s="11">
        <v>1</v>
      </c>
      <c r="F11" s="11">
        <v>1</v>
      </c>
      <c r="G11" s="11">
        <v>7320</v>
      </c>
    </row>
    <row r="12" spans="1:12" ht="15" thickBot="1" x14ac:dyDescent="0.35">
      <c r="A12" s="10" t="s">
        <v>82</v>
      </c>
      <c r="B12" s="11">
        <v>2</v>
      </c>
      <c r="C12" s="11">
        <v>4</v>
      </c>
      <c r="D12" s="11">
        <v>1</v>
      </c>
      <c r="E12" s="11">
        <v>1</v>
      </c>
      <c r="F12" s="11">
        <v>1</v>
      </c>
      <c r="G12" s="11">
        <v>5264</v>
      </c>
    </row>
    <row r="13" spans="1:12" ht="15" thickBot="1" x14ac:dyDescent="0.35">
      <c r="A13" s="10" t="s">
        <v>83</v>
      </c>
      <c r="B13" s="11">
        <v>2</v>
      </c>
      <c r="C13" s="11">
        <v>1</v>
      </c>
      <c r="D13" s="11">
        <v>2</v>
      </c>
      <c r="E13" s="11">
        <v>1</v>
      </c>
      <c r="F13" s="11">
        <v>1</v>
      </c>
      <c r="G13" s="11">
        <v>8566</v>
      </c>
    </row>
    <row r="14" spans="1:12" ht="15" thickBot="1" x14ac:dyDescent="0.35">
      <c r="A14" s="10" t="s">
        <v>84</v>
      </c>
      <c r="B14" s="11">
        <v>2</v>
      </c>
      <c r="C14" s="11">
        <v>1</v>
      </c>
      <c r="D14" s="11">
        <v>3</v>
      </c>
      <c r="E14" s="11">
        <v>1</v>
      </c>
      <c r="F14" s="11">
        <v>1</v>
      </c>
      <c r="G14" s="11">
        <v>8317</v>
      </c>
    </row>
    <row r="15" spans="1:12" ht="15" thickBot="1" x14ac:dyDescent="0.35">
      <c r="A15" s="10" t="s">
        <v>85</v>
      </c>
      <c r="B15" s="11">
        <v>2</v>
      </c>
      <c r="C15" s="11">
        <v>1</v>
      </c>
      <c r="D15" s="11">
        <v>1</v>
      </c>
      <c r="E15" s="11">
        <v>2</v>
      </c>
      <c r="F15" s="11">
        <v>1</v>
      </c>
      <c r="G15" s="11">
        <v>9314</v>
      </c>
    </row>
    <row r="16" spans="1:12" ht="15" thickBot="1" x14ac:dyDescent="0.35">
      <c r="A16" s="10" t="s">
        <v>86</v>
      </c>
      <c r="B16" s="11">
        <v>2</v>
      </c>
      <c r="C16" s="11">
        <v>1</v>
      </c>
      <c r="D16" s="11">
        <v>1</v>
      </c>
      <c r="E16" s="11">
        <v>3</v>
      </c>
      <c r="F16" s="11">
        <v>1</v>
      </c>
      <c r="G16" s="11">
        <v>7757</v>
      </c>
    </row>
    <row r="17" spans="1:7" ht="15" thickBot="1" x14ac:dyDescent="0.35">
      <c r="A17" s="10" t="s">
        <v>87</v>
      </c>
      <c r="B17" s="11">
        <v>2</v>
      </c>
      <c r="C17" s="11">
        <v>1</v>
      </c>
      <c r="D17" s="11">
        <v>1</v>
      </c>
      <c r="E17" s="11">
        <v>4</v>
      </c>
      <c r="F17" s="11">
        <v>1</v>
      </c>
      <c r="G17" s="11">
        <v>6915</v>
      </c>
    </row>
    <row r="18" spans="1:7" ht="15" thickBot="1" x14ac:dyDescent="0.35">
      <c r="A18" s="10" t="s">
        <v>88</v>
      </c>
      <c r="B18" s="11">
        <v>2</v>
      </c>
      <c r="C18" s="11">
        <v>1</v>
      </c>
      <c r="D18" s="11">
        <v>1</v>
      </c>
      <c r="E18" s="11">
        <v>5</v>
      </c>
      <c r="F18" s="11">
        <v>1</v>
      </c>
      <c r="G18" s="11">
        <v>5514</v>
      </c>
    </row>
    <row r="19" spans="1:7" ht="15" thickBot="1" x14ac:dyDescent="0.35">
      <c r="A19" s="10" t="s">
        <v>89</v>
      </c>
      <c r="B19" s="11">
        <v>2</v>
      </c>
      <c r="C19" s="11">
        <v>1</v>
      </c>
      <c r="D19" s="11">
        <v>1</v>
      </c>
      <c r="E19" s="11">
        <v>6</v>
      </c>
      <c r="F19" s="11">
        <v>1</v>
      </c>
      <c r="G19" s="11">
        <v>3520</v>
      </c>
    </row>
    <row r="20" spans="1:7" ht="15" thickBot="1" x14ac:dyDescent="0.35">
      <c r="A20" s="10" t="s">
        <v>90</v>
      </c>
      <c r="B20" s="11">
        <v>2</v>
      </c>
      <c r="C20" s="11">
        <v>1</v>
      </c>
      <c r="D20" s="11">
        <v>1</v>
      </c>
      <c r="E20" s="11">
        <v>7</v>
      </c>
      <c r="F20" s="11">
        <v>1</v>
      </c>
      <c r="G20" s="11">
        <v>2523</v>
      </c>
    </row>
    <row r="21" spans="1:7" ht="15" thickBot="1" x14ac:dyDescent="0.35">
      <c r="A21" s="10" t="s">
        <v>91</v>
      </c>
      <c r="B21" s="11">
        <v>2</v>
      </c>
      <c r="C21" s="11">
        <v>1</v>
      </c>
      <c r="D21" s="11">
        <v>1</v>
      </c>
      <c r="E21" s="11">
        <v>8</v>
      </c>
      <c r="F21" s="11">
        <v>1</v>
      </c>
      <c r="G21" s="11">
        <v>1557</v>
      </c>
    </row>
    <row r="22" spans="1:7" ht="15" thickBot="1" x14ac:dyDescent="0.35">
      <c r="A22" s="10" t="s">
        <v>92</v>
      </c>
      <c r="B22" s="11">
        <v>2</v>
      </c>
      <c r="C22" s="11">
        <v>1</v>
      </c>
      <c r="D22" s="11">
        <v>1</v>
      </c>
      <c r="E22" s="11">
        <v>9</v>
      </c>
      <c r="F22" s="11">
        <v>1</v>
      </c>
      <c r="G22" s="11">
        <v>903</v>
      </c>
    </row>
    <row r="23" spans="1:7" ht="15" thickBot="1" x14ac:dyDescent="0.35">
      <c r="A23" s="10" t="s">
        <v>93</v>
      </c>
      <c r="B23" s="11">
        <v>2</v>
      </c>
      <c r="C23" s="11">
        <v>1</v>
      </c>
      <c r="D23" s="11">
        <v>1</v>
      </c>
      <c r="E23" s="11">
        <v>10</v>
      </c>
      <c r="F23" s="11">
        <v>1</v>
      </c>
      <c r="G23" s="11">
        <v>685</v>
      </c>
    </row>
    <row r="24" spans="1:7" ht="15" thickBot="1" x14ac:dyDescent="0.35">
      <c r="A24" s="10" t="s">
        <v>94</v>
      </c>
      <c r="B24" s="11">
        <v>2</v>
      </c>
      <c r="C24" s="11">
        <v>1</v>
      </c>
      <c r="D24" s="11">
        <v>1</v>
      </c>
      <c r="E24" s="11">
        <v>1</v>
      </c>
      <c r="F24" s="11">
        <v>2</v>
      </c>
      <c r="G24" s="11">
        <v>8722</v>
      </c>
    </row>
    <row r="25" spans="1:7" ht="15" thickBot="1" x14ac:dyDescent="0.35">
      <c r="A25" s="10" t="s">
        <v>95</v>
      </c>
      <c r="B25" s="11">
        <v>2</v>
      </c>
      <c r="C25" s="11">
        <v>1</v>
      </c>
      <c r="D25" s="11">
        <v>1</v>
      </c>
      <c r="E25" s="11">
        <v>1</v>
      </c>
      <c r="F25" s="11">
        <v>3</v>
      </c>
      <c r="G25" s="11">
        <v>8660</v>
      </c>
    </row>
    <row r="26" spans="1:7" ht="18.600000000000001" thickBot="1" x14ac:dyDescent="0.35">
      <c r="A26" s="6"/>
    </row>
    <row r="27" spans="1:7" ht="15" thickBot="1" x14ac:dyDescent="0.35">
      <c r="A27" s="10" t="s">
        <v>97</v>
      </c>
      <c r="B27" s="10" t="s">
        <v>72</v>
      </c>
      <c r="C27" s="10" t="s">
        <v>73</v>
      </c>
      <c r="D27" s="10" t="s">
        <v>74</v>
      </c>
      <c r="E27" s="10" t="s">
        <v>75</v>
      </c>
      <c r="F27" s="10" t="s">
        <v>76</v>
      </c>
    </row>
    <row r="28" spans="1:7" ht="15" thickBot="1" x14ac:dyDescent="0.35">
      <c r="A28" s="10" t="s">
        <v>98</v>
      </c>
      <c r="B28" s="11" t="s">
        <v>216</v>
      </c>
      <c r="C28" s="11" t="s">
        <v>217</v>
      </c>
      <c r="D28" s="11" t="s">
        <v>99</v>
      </c>
      <c r="E28" s="11" t="s">
        <v>218</v>
      </c>
      <c r="F28" s="11" t="s">
        <v>99</v>
      </c>
    </row>
    <row r="29" spans="1:7" ht="15" thickBot="1" x14ac:dyDescent="0.35">
      <c r="A29" s="10" t="s">
        <v>102</v>
      </c>
      <c r="B29" s="11" t="s">
        <v>99</v>
      </c>
      <c r="C29" s="11" t="s">
        <v>219</v>
      </c>
      <c r="D29" s="11" t="s">
        <v>220</v>
      </c>
      <c r="E29" s="11" t="s">
        <v>221</v>
      </c>
      <c r="F29" s="11" t="s">
        <v>222</v>
      </c>
    </row>
    <row r="30" spans="1:7" ht="15" thickBot="1" x14ac:dyDescent="0.35">
      <c r="A30" s="10" t="s">
        <v>105</v>
      </c>
      <c r="B30" s="11" t="s">
        <v>99</v>
      </c>
      <c r="C30" s="11" t="s">
        <v>223</v>
      </c>
      <c r="D30" s="11" t="s">
        <v>224</v>
      </c>
      <c r="E30" s="11" t="s">
        <v>225</v>
      </c>
      <c r="F30" s="11" t="s">
        <v>226</v>
      </c>
    </row>
    <row r="31" spans="1:7" ht="15" thickBot="1" x14ac:dyDescent="0.35">
      <c r="A31" s="10" t="s">
        <v>107</v>
      </c>
      <c r="B31" s="11" t="s">
        <v>99</v>
      </c>
      <c r="C31" s="11" t="s">
        <v>99</v>
      </c>
      <c r="D31" s="11" t="s">
        <v>99</v>
      </c>
      <c r="E31" s="11" t="s">
        <v>227</v>
      </c>
      <c r="F31" s="11" t="s">
        <v>99</v>
      </c>
    </row>
    <row r="32" spans="1:7" ht="15" thickBot="1" x14ac:dyDescent="0.35">
      <c r="A32" s="10" t="s">
        <v>109</v>
      </c>
      <c r="B32" s="11" t="s">
        <v>99</v>
      </c>
      <c r="C32" s="11" t="s">
        <v>99</v>
      </c>
      <c r="D32" s="11" t="s">
        <v>99</v>
      </c>
      <c r="E32" s="11" t="s">
        <v>228</v>
      </c>
      <c r="F32" s="11" t="s">
        <v>99</v>
      </c>
    </row>
    <row r="33" spans="1:6" ht="15" thickBot="1" x14ac:dyDescent="0.35">
      <c r="A33" s="10" t="s">
        <v>111</v>
      </c>
      <c r="B33" s="11" t="s">
        <v>99</v>
      </c>
      <c r="C33" s="11" t="s">
        <v>99</v>
      </c>
      <c r="D33" s="11" t="s">
        <v>99</v>
      </c>
      <c r="E33" s="11" t="s">
        <v>229</v>
      </c>
      <c r="F33" s="11" t="s">
        <v>99</v>
      </c>
    </row>
    <row r="34" spans="1:6" ht="15" thickBot="1" x14ac:dyDescent="0.35">
      <c r="A34" s="10" t="s">
        <v>113</v>
      </c>
      <c r="B34" s="11" t="s">
        <v>99</v>
      </c>
      <c r="C34" s="11" t="s">
        <v>99</v>
      </c>
      <c r="D34" s="11" t="s">
        <v>99</v>
      </c>
      <c r="E34" s="11" t="s">
        <v>230</v>
      </c>
      <c r="F34" s="11" t="s">
        <v>99</v>
      </c>
    </row>
    <row r="35" spans="1:6" ht="15" thickBot="1" x14ac:dyDescent="0.35">
      <c r="A35" s="10" t="s">
        <v>115</v>
      </c>
      <c r="B35" s="11" t="s">
        <v>99</v>
      </c>
      <c r="C35" s="11" t="s">
        <v>99</v>
      </c>
      <c r="D35" s="11" t="s">
        <v>99</v>
      </c>
      <c r="E35" s="11" t="s">
        <v>231</v>
      </c>
      <c r="F35" s="11" t="s">
        <v>99</v>
      </c>
    </row>
    <row r="36" spans="1:6" ht="15" thickBot="1" x14ac:dyDescent="0.35">
      <c r="A36" s="10" t="s">
        <v>117</v>
      </c>
      <c r="B36" s="11" t="s">
        <v>99</v>
      </c>
      <c r="C36" s="11" t="s">
        <v>99</v>
      </c>
      <c r="D36" s="11" t="s">
        <v>99</v>
      </c>
      <c r="E36" s="11" t="s">
        <v>232</v>
      </c>
      <c r="F36" s="11" t="s">
        <v>99</v>
      </c>
    </row>
    <row r="37" spans="1:6" ht="15" thickBot="1" x14ac:dyDescent="0.35">
      <c r="A37" s="10" t="s">
        <v>119</v>
      </c>
      <c r="B37" s="11" t="s">
        <v>99</v>
      </c>
      <c r="C37" s="11" t="s">
        <v>99</v>
      </c>
      <c r="D37" s="11" t="s">
        <v>99</v>
      </c>
      <c r="E37" s="11" t="s">
        <v>99</v>
      </c>
      <c r="F37" s="11" t="s">
        <v>99</v>
      </c>
    </row>
    <row r="38" spans="1:6" ht="18.600000000000001" thickBot="1" x14ac:dyDescent="0.35">
      <c r="A38" s="6"/>
    </row>
    <row r="39" spans="1:6" ht="15" thickBot="1" x14ac:dyDescent="0.35">
      <c r="A39" s="10" t="s">
        <v>129</v>
      </c>
      <c r="B39" s="10" t="s">
        <v>72</v>
      </c>
      <c r="C39" s="10" t="s">
        <v>73</v>
      </c>
      <c r="D39" s="10" t="s">
        <v>74</v>
      </c>
      <c r="E39" s="10" t="s">
        <v>75</v>
      </c>
      <c r="F39" s="10" t="s">
        <v>76</v>
      </c>
    </row>
    <row r="40" spans="1:6" ht="15" thickBot="1" x14ac:dyDescent="0.35">
      <c r="A40" s="10" t="s">
        <v>98</v>
      </c>
      <c r="B40" s="11">
        <v>2163.6</v>
      </c>
      <c r="C40" s="11">
        <v>1081.0999999999999</v>
      </c>
      <c r="D40" s="11">
        <v>0</v>
      </c>
      <c r="E40" s="11">
        <v>6609.5</v>
      </c>
      <c r="F40" s="11">
        <v>0</v>
      </c>
    </row>
    <row r="41" spans="1:6" ht="15" thickBot="1" x14ac:dyDescent="0.35">
      <c r="A41" s="10" t="s">
        <v>102</v>
      </c>
      <c r="B41" s="11">
        <v>0</v>
      </c>
      <c r="C41" s="11">
        <v>976.5</v>
      </c>
      <c r="D41" s="11">
        <v>1261.9000000000001</v>
      </c>
      <c r="E41" s="11">
        <v>7901.3</v>
      </c>
      <c r="F41" s="11">
        <v>1337.1</v>
      </c>
    </row>
    <row r="42" spans="1:6" ht="15" thickBot="1" x14ac:dyDescent="0.35">
      <c r="A42" s="10" t="s">
        <v>105</v>
      </c>
      <c r="B42" s="11">
        <v>0</v>
      </c>
      <c r="C42" s="11">
        <v>991.4</v>
      </c>
      <c r="D42" s="11">
        <v>1141.8</v>
      </c>
      <c r="E42" s="11">
        <v>6399.8</v>
      </c>
      <c r="F42" s="11">
        <v>1307.2</v>
      </c>
    </row>
    <row r="43" spans="1:6" ht="15" thickBot="1" x14ac:dyDescent="0.35">
      <c r="A43" s="10" t="s">
        <v>107</v>
      </c>
      <c r="B43" s="11">
        <v>0</v>
      </c>
      <c r="C43" s="11">
        <v>0</v>
      </c>
      <c r="D43" s="11">
        <v>0</v>
      </c>
      <c r="E43" s="11">
        <v>5587.7</v>
      </c>
      <c r="F43" s="11">
        <v>0</v>
      </c>
    </row>
    <row r="44" spans="1:6" ht="15" thickBot="1" x14ac:dyDescent="0.35">
      <c r="A44" s="10" t="s">
        <v>109</v>
      </c>
      <c r="B44" s="11">
        <v>0</v>
      </c>
      <c r="C44" s="11">
        <v>0</v>
      </c>
      <c r="D44" s="11">
        <v>0</v>
      </c>
      <c r="E44" s="11">
        <v>4236.6000000000004</v>
      </c>
      <c r="F44" s="11">
        <v>0</v>
      </c>
    </row>
    <row r="45" spans="1:6" ht="15" thickBot="1" x14ac:dyDescent="0.35">
      <c r="A45" s="10" t="s">
        <v>111</v>
      </c>
      <c r="B45" s="11">
        <v>0</v>
      </c>
      <c r="C45" s="11">
        <v>0</v>
      </c>
      <c r="D45" s="11">
        <v>0</v>
      </c>
      <c r="E45" s="11">
        <v>2313.6</v>
      </c>
      <c r="F45" s="11">
        <v>0</v>
      </c>
    </row>
    <row r="46" spans="1:6" ht="15" thickBot="1" x14ac:dyDescent="0.35">
      <c r="A46" s="10" t="s">
        <v>113</v>
      </c>
      <c r="B46" s="11">
        <v>0</v>
      </c>
      <c r="C46" s="11">
        <v>0</v>
      </c>
      <c r="D46" s="11">
        <v>0</v>
      </c>
      <c r="E46" s="11">
        <v>1352.1</v>
      </c>
      <c r="F46" s="11">
        <v>0</v>
      </c>
    </row>
    <row r="47" spans="1:6" ht="15" thickBot="1" x14ac:dyDescent="0.35">
      <c r="A47" s="10" t="s">
        <v>115</v>
      </c>
      <c r="B47" s="11">
        <v>0</v>
      </c>
      <c r="C47" s="11">
        <v>0</v>
      </c>
      <c r="D47" s="11">
        <v>0</v>
      </c>
      <c r="E47" s="11">
        <v>420.5</v>
      </c>
      <c r="F47" s="11">
        <v>0</v>
      </c>
    </row>
    <row r="48" spans="1:6" ht="15" thickBot="1" x14ac:dyDescent="0.35">
      <c r="A48" s="10" t="s">
        <v>117</v>
      </c>
      <c r="B48" s="11">
        <v>0</v>
      </c>
      <c r="C48" s="11">
        <v>0</v>
      </c>
      <c r="D48" s="11">
        <v>0</v>
      </c>
      <c r="E48" s="11">
        <v>105.1</v>
      </c>
      <c r="F48" s="11">
        <v>0</v>
      </c>
    </row>
    <row r="49" spans="1:10" ht="15" thickBot="1" x14ac:dyDescent="0.35">
      <c r="A49" s="10" t="s">
        <v>119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</row>
    <row r="50" spans="1:10" ht="18.600000000000001" thickBot="1" x14ac:dyDescent="0.35">
      <c r="A50" s="6"/>
      <c r="H50">
        <f>CORREL(G52:G70,H52:H70)</f>
        <v>0.97451812938741489</v>
      </c>
      <c r="I50" s="4">
        <f>SUMSQ(I52:I70)</f>
        <v>8615067.4700000025</v>
      </c>
    </row>
    <row r="51" spans="1:10" ht="15" thickBot="1" x14ac:dyDescent="0.35">
      <c r="A51" s="10" t="s">
        <v>199</v>
      </c>
      <c r="B51" s="10" t="s">
        <v>72</v>
      </c>
      <c r="C51" s="10" t="s">
        <v>73</v>
      </c>
      <c r="D51" s="10" t="s">
        <v>74</v>
      </c>
      <c r="E51" s="10" t="s">
        <v>75</v>
      </c>
      <c r="F51" s="10" t="s">
        <v>76</v>
      </c>
      <c r="G51" s="10" t="s">
        <v>131</v>
      </c>
      <c r="H51" s="10" t="s">
        <v>132</v>
      </c>
      <c r="I51" s="10" t="s">
        <v>133</v>
      </c>
      <c r="J51" s="10" t="s">
        <v>134</v>
      </c>
    </row>
    <row r="52" spans="1:10" ht="15" thickBot="1" x14ac:dyDescent="0.35">
      <c r="A52" s="10" t="s">
        <v>78</v>
      </c>
      <c r="B52" s="11">
        <v>2163.6</v>
      </c>
      <c r="C52" s="11">
        <v>1081.0999999999999</v>
      </c>
      <c r="D52" s="11">
        <v>0</v>
      </c>
      <c r="E52" s="11">
        <v>6609.5</v>
      </c>
      <c r="F52" s="11">
        <v>0</v>
      </c>
      <c r="G52" s="11">
        <v>9854.2000000000007</v>
      </c>
      <c r="H52" s="11">
        <v>10218</v>
      </c>
      <c r="I52" s="11">
        <v>363.8</v>
      </c>
      <c r="J52" s="11">
        <v>3.56</v>
      </c>
    </row>
    <row r="53" spans="1:10" ht="15" thickBot="1" x14ac:dyDescent="0.35">
      <c r="A53" s="10" t="s">
        <v>79</v>
      </c>
      <c r="B53" s="11">
        <v>0</v>
      </c>
      <c r="C53" s="11">
        <v>1081.0999999999999</v>
      </c>
      <c r="D53" s="11">
        <v>0</v>
      </c>
      <c r="E53" s="11">
        <v>6609.5</v>
      </c>
      <c r="F53" s="11">
        <v>0</v>
      </c>
      <c r="G53" s="11">
        <v>7690.6</v>
      </c>
      <c r="H53" s="11">
        <v>10000</v>
      </c>
      <c r="I53" s="11">
        <v>2309.4</v>
      </c>
      <c r="J53" s="11">
        <v>23.09</v>
      </c>
    </row>
    <row r="54" spans="1:10" ht="15" thickBot="1" x14ac:dyDescent="0.35">
      <c r="A54" s="10" t="s">
        <v>80</v>
      </c>
      <c r="B54" s="11">
        <v>0</v>
      </c>
      <c r="C54" s="11">
        <v>976.5</v>
      </c>
      <c r="D54" s="11">
        <v>0</v>
      </c>
      <c r="E54" s="11">
        <v>6609.5</v>
      </c>
      <c r="F54" s="11">
        <v>0</v>
      </c>
      <c r="G54" s="11">
        <v>7586</v>
      </c>
      <c r="H54" s="11">
        <v>7289</v>
      </c>
      <c r="I54" s="11">
        <v>-297</v>
      </c>
      <c r="J54" s="11">
        <v>-4.07</v>
      </c>
    </row>
    <row r="55" spans="1:10" ht="15" thickBot="1" x14ac:dyDescent="0.35">
      <c r="A55" s="10" t="s">
        <v>81</v>
      </c>
      <c r="B55" s="11">
        <v>0</v>
      </c>
      <c r="C55" s="11">
        <v>991.4</v>
      </c>
      <c r="D55" s="11">
        <v>0</v>
      </c>
      <c r="E55" s="11">
        <v>6609.5</v>
      </c>
      <c r="F55" s="11">
        <v>0</v>
      </c>
      <c r="G55" s="11">
        <v>7600.9</v>
      </c>
      <c r="H55" s="11">
        <v>7320</v>
      </c>
      <c r="I55" s="11">
        <v>-280.89999999999998</v>
      </c>
      <c r="J55" s="11">
        <v>-3.84</v>
      </c>
    </row>
    <row r="56" spans="1:10" ht="15" thickBot="1" x14ac:dyDescent="0.35">
      <c r="A56" s="10" t="s">
        <v>82</v>
      </c>
      <c r="B56" s="11">
        <v>0</v>
      </c>
      <c r="C56" s="11">
        <v>0</v>
      </c>
      <c r="D56" s="11">
        <v>0</v>
      </c>
      <c r="E56" s="11">
        <v>6609.5</v>
      </c>
      <c r="F56" s="11">
        <v>0</v>
      </c>
      <c r="G56" s="11">
        <v>6609.5</v>
      </c>
      <c r="H56" s="11">
        <v>5264</v>
      </c>
      <c r="I56" s="11">
        <v>-1345.5</v>
      </c>
      <c r="J56" s="11">
        <v>-25.56</v>
      </c>
    </row>
    <row r="57" spans="1:10" ht="15" thickBot="1" x14ac:dyDescent="0.35">
      <c r="A57" s="10" t="s">
        <v>83</v>
      </c>
      <c r="B57" s="11">
        <v>0</v>
      </c>
      <c r="C57" s="11">
        <v>1081.0999999999999</v>
      </c>
      <c r="D57" s="11">
        <v>1261.9000000000001</v>
      </c>
      <c r="E57" s="11">
        <v>6609.5</v>
      </c>
      <c r="F57" s="11">
        <v>0</v>
      </c>
      <c r="G57" s="11">
        <v>8952.5</v>
      </c>
      <c r="H57" s="11">
        <v>8566</v>
      </c>
      <c r="I57" s="11">
        <v>-386.5</v>
      </c>
      <c r="J57" s="11">
        <v>-4.51</v>
      </c>
    </row>
    <row r="58" spans="1:10" ht="15" thickBot="1" x14ac:dyDescent="0.35">
      <c r="A58" s="10" t="s">
        <v>84</v>
      </c>
      <c r="B58" s="11">
        <v>0</v>
      </c>
      <c r="C58" s="11">
        <v>1081.0999999999999</v>
      </c>
      <c r="D58" s="11">
        <v>1141.8</v>
      </c>
      <c r="E58" s="11">
        <v>6609.5</v>
      </c>
      <c r="F58" s="11">
        <v>0</v>
      </c>
      <c r="G58" s="11">
        <v>8832.4</v>
      </c>
      <c r="H58" s="11">
        <v>8317</v>
      </c>
      <c r="I58" s="11">
        <v>-515.4</v>
      </c>
      <c r="J58" s="11">
        <v>-6.2</v>
      </c>
    </row>
    <row r="59" spans="1:10" ht="15" thickBot="1" x14ac:dyDescent="0.35">
      <c r="A59" s="10" t="s">
        <v>85</v>
      </c>
      <c r="B59" s="11">
        <v>0</v>
      </c>
      <c r="C59" s="11">
        <v>1081.0999999999999</v>
      </c>
      <c r="D59" s="11">
        <v>0</v>
      </c>
      <c r="E59" s="11">
        <v>7901.3</v>
      </c>
      <c r="F59" s="11">
        <v>0</v>
      </c>
      <c r="G59" s="11">
        <v>8982.4</v>
      </c>
      <c r="H59" s="11">
        <v>9314</v>
      </c>
      <c r="I59" s="11">
        <v>331.6</v>
      </c>
      <c r="J59" s="11">
        <v>3.56</v>
      </c>
    </row>
    <row r="60" spans="1:10" ht="15" thickBot="1" x14ac:dyDescent="0.35">
      <c r="A60" s="10" t="s">
        <v>86</v>
      </c>
      <c r="B60" s="11">
        <v>0</v>
      </c>
      <c r="C60" s="11">
        <v>1081.0999999999999</v>
      </c>
      <c r="D60" s="11">
        <v>0</v>
      </c>
      <c r="E60" s="11">
        <v>6399.8</v>
      </c>
      <c r="F60" s="11">
        <v>0</v>
      </c>
      <c r="G60" s="11">
        <v>7480.8</v>
      </c>
      <c r="H60" s="11">
        <v>7757</v>
      </c>
      <c r="I60" s="11">
        <v>276.2</v>
      </c>
      <c r="J60" s="11">
        <v>3.56</v>
      </c>
    </row>
    <row r="61" spans="1:10" ht="15" thickBot="1" x14ac:dyDescent="0.35">
      <c r="A61" s="10" t="s">
        <v>87</v>
      </c>
      <c r="B61" s="11">
        <v>0</v>
      </c>
      <c r="C61" s="11">
        <v>1081.0999999999999</v>
      </c>
      <c r="D61" s="11">
        <v>0</v>
      </c>
      <c r="E61" s="11">
        <v>5587.7</v>
      </c>
      <c r="F61" s="11">
        <v>0</v>
      </c>
      <c r="G61" s="11">
        <v>6668.8</v>
      </c>
      <c r="H61" s="11">
        <v>6915</v>
      </c>
      <c r="I61" s="11">
        <v>246.2</v>
      </c>
      <c r="J61" s="11">
        <v>3.56</v>
      </c>
    </row>
    <row r="62" spans="1:10" ht="15" thickBot="1" x14ac:dyDescent="0.35">
      <c r="A62" s="10" t="s">
        <v>88</v>
      </c>
      <c r="B62" s="11">
        <v>0</v>
      </c>
      <c r="C62" s="11">
        <v>1081.0999999999999</v>
      </c>
      <c r="D62" s="11">
        <v>0</v>
      </c>
      <c r="E62" s="11">
        <v>4236.6000000000004</v>
      </c>
      <c r="F62" s="11">
        <v>0</v>
      </c>
      <c r="G62" s="11">
        <v>5317.7</v>
      </c>
      <c r="H62" s="11">
        <v>5514</v>
      </c>
      <c r="I62" s="11">
        <v>196.3</v>
      </c>
      <c r="J62" s="11">
        <v>3.56</v>
      </c>
    </row>
    <row r="63" spans="1:10" ht="15" thickBot="1" x14ac:dyDescent="0.35">
      <c r="A63" s="10" t="s">
        <v>89</v>
      </c>
      <c r="B63" s="11">
        <v>0</v>
      </c>
      <c r="C63" s="11">
        <v>1081.0999999999999</v>
      </c>
      <c r="D63" s="11">
        <v>0</v>
      </c>
      <c r="E63" s="11">
        <v>2313.6</v>
      </c>
      <c r="F63" s="11">
        <v>0</v>
      </c>
      <c r="G63" s="11">
        <v>3394.7</v>
      </c>
      <c r="H63" s="11">
        <v>3520</v>
      </c>
      <c r="I63" s="11">
        <v>125.3</v>
      </c>
      <c r="J63" s="11">
        <v>3.56</v>
      </c>
    </row>
    <row r="64" spans="1:10" ht="15" thickBot="1" x14ac:dyDescent="0.35">
      <c r="A64" s="10" t="s">
        <v>90</v>
      </c>
      <c r="B64" s="11">
        <v>0</v>
      </c>
      <c r="C64" s="11">
        <v>1081.0999999999999</v>
      </c>
      <c r="D64" s="11">
        <v>0</v>
      </c>
      <c r="E64" s="11">
        <v>1352.1</v>
      </c>
      <c r="F64" s="11">
        <v>0</v>
      </c>
      <c r="G64" s="11">
        <v>2433.1999999999998</v>
      </c>
      <c r="H64" s="11">
        <v>2523</v>
      </c>
      <c r="I64" s="11">
        <v>89.8</v>
      </c>
      <c r="J64" s="11">
        <v>3.56</v>
      </c>
    </row>
    <row r="65" spans="1:10" ht="15" thickBot="1" x14ac:dyDescent="0.35">
      <c r="A65" s="10" t="s">
        <v>91</v>
      </c>
      <c r="B65" s="11">
        <v>0</v>
      </c>
      <c r="C65" s="11">
        <v>1081.0999999999999</v>
      </c>
      <c r="D65" s="11">
        <v>0</v>
      </c>
      <c r="E65" s="11">
        <v>420.5</v>
      </c>
      <c r="F65" s="11">
        <v>0</v>
      </c>
      <c r="G65" s="11">
        <v>1501.6</v>
      </c>
      <c r="H65" s="11">
        <v>1557</v>
      </c>
      <c r="I65" s="11">
        <v>55.4</v>
      </c>
      <c r="J65" s="11">
        <v>3.56</v>
      </c>
    </row>
    <row r="66" spans="1:10" ht="15" thickBot="1" x14ac:dyDescent="0.35">
      <c r="A66" s="10" t="s">
        <v>92</v>
      </c>
      <c r="B66" s="11">
        <v>0</v>
      </c>
      <c r="C66" s="11">
        <v>1081.0999999999999</v>
      </c>
      <c r="D66" s="11">
        <v>0</v>
      </c>
      <c r="E66" s="11">
        <v>105.1</v>
      </c>
      <c r="F66" s="11">
        <v>0</v>
      </c>
      <c r="G66" s="11">
        <v>1186.2</v>
      </c>
      <c r="H66" s="11">
        <v>903</v>
      </c>
      <c r="I66" s="11">
        <v>-283.2</v>
      </c>
      <c r="J66" s="11">
        <v>-31.36</v>
      </c>
    </row>
    <row r="67" spans="1:10" ht="15" thickBot="1" x14ac:dyDescent="0.35">
      <c r="A67" s="10" t="s">
        <v>93</v>
      </c>
      <c r="B67" s="11">
        <v>0</v>
      </c>
      <c r="C67" s="11">
        <v>1081.0999999999999</v>
      </c>
      <c r="D67" s="11">
        <v>0</v>
      </c>
      <c r="E67" s="11">
        <v>0</v>
      </c>
      <c r="F67" s="11">
        <v>0</v>
      </c>
      <c r="G67" s="11">
        <v>1081.0999999999999</v>
      </c>
      <c r="H67" s="11">
        <v>685</v>
      </c>
      <c r="I67" s="11">
        <v>-396.1</v>
      </c>
      <c r="J67" s="11">
        <v>-57.82</v>
      </c>
    </row>
    <row r="68" spans="1:10" ht="15" thickBot="1" x14ac:dyDescent="0.35">
      <c r="A68" s="10" t="s">
        <v>94</v>
      </c>
      <c r="B68" s="11">
        <v>0</v>
      </c>
      <c r="C68" s="11">
        <v>1081.0999999999999</v>
      </c>
      <c r="D68" s="11">
        <v>0</v>
      </c>
      <c r="E68" s="11">
        <v>6609.5</v>
      </c>
      <c r="F68" s="11">
        <v>1337.1</v>
      </c>
      <c r="G68" s="11">
        <v>9027.7000000000007</v>
      </c>
      <c r="H68" s="11">
        <v>8722</v>
      </c>
      <c r="I68" s="11">
        <v>-305.7</v>
      </c>
      <c r="J68" s="11">
        <v>-3.5</v>
      </c>
    </row>
    <row r="69" spans="1:10" ht="15" thickBot="1" x14ac:dyDescent="0.35">
      <c r="A69" s="10" t="s">
        <v>95</v>
      </c>
      <c r="B69" s="11">
        <v>0</v>
      </c>
      <c r="C69" s="11">
        <v>1081.0999999999999</v>
      </c>
      <c r="D69" s="11">
        <v>0</v>
      </c>
      <c r="E69" s="11">
        <v>6609.5</v>
      </c>
      <c r="F69" s="11">
        <v>1307.2</v>
      </c>
      <c r="G69" s="11">
        <v>8997.7999999999993</v>
      </c>
      <c r="H69" s="11">
        <v>8660</v>
      </c>
      <c r="I69" s="11">
        <v>-337.8</v>
      </c>
      <c r="J69" s="11">
        <v>-3.9</v>
      </c>
    </row>
    <row r="70" spans="1:10" ht="15" thickBot="1" x14ac:dyDescent="0.35"/>
    <row r="71" spans="1:10" ht="15" thickBot="1" x14ac:dyDescent="0.35">
      <c r="A71" s="12" t="s">
        <v>135</v>
      </c>
      <c r="B71" s="13">
        <v>9854.2000000000007</v>
      </c>
    </row>
    <row r="72" spans="1:10" ht="15" thickBot="1" x14ac:dyDescent="0.35">
      <c r="A72" s="12" t="s">
        <v>200</v>
      </c>
      <c r="B72" s="13">
        <v>0</v>
      </c>
    </row>
    <row r="73" spans="1:10" ht="15" thickBot="1" x14ac:dyDescent="0.35">
      <c r="A73" s="12" t="s">
        <v>137</v>
      </c>
      <c r="B73" s="13">
        <v>113198.1</v>
      </c>
    </row>
    <row r="74" spans="1:10" ht="15" thickBot="1" x14ac:dyDescent="0.35">
      <c r="A74" s="12" t="s">
        <v>138</v>
      </c>
      <c r="B74" s="13">
        <v>113044</v>
      </c>
    </row>
    <row r="75" spans="1:10" ht="15" thickBot="1" x14ac:dyDescent="0.35">
      <c r="A75" s="12" t="s">
        <v>139</v>
      </c>
      <c r="B75" s="13">
        <v>154.1</v>
      </c>
    </row>
    <row r="76" spans="1:10" ht="15" thickBot="1" x14ac:dyDescent="0.35">
      <c r="A76" s="12" t="s">
        <v>140</v>
      </c>
      <c r="B76" s="13"/>
    </row>
    <row r="77" spans="1:10" ht="15" thickBot="1" x14ac:dyDescent="0.35">
      <c r="A77" s="12" t="s">
        <v>141</v>
      </c>
      <c r="B77" s="13"/>
    </row>
    <row r="78" spans="1:10" ht="15" thickBot="1" x14ac:dyDescent="0.35">
      <c r="A78" s="12" t="s">
        <v>142</v>
      </c>
      <c r="B78" s="13">
        <v>0</v>
      </c>
    </row>
    <row r="81" spans="1:1" ht="18" x14ac:dyDescent="0.35">
      <c r="A81" s="5" t="s">
        <v>201</v>
      </c>
    </row>
    <row r="82" spans="1:1" ht="18" x14ac:dyDescent="0.35">
      <c r="A82" s="5" t="s">
        <v>202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060F-2E5C-4C22-A5DB-3138EA5EDE0B}">
  <dimension ref="A1:L103"/>
  <sheetViews>
    <sheetView topLeftCell="A68" workbookViewId="0">
      <selection activeCell="K71" sqref="K71"/>
    </sheetView>
  </sheetViews>
  <sheetFormatPr defaultRowHeight="14.4" x14ac:dyDescent="0.3"/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>
        <v>1</v>
      </c>
      <c r="C2" s="11">
        <v>1</v>
      </c>
      <c r="D2" s="11">
        <v>1</v>
      </c>
      <c r="E2" s="11">
        <v>1</v>
      </c>
      <c r="F2" s="11">
        <v>1</v>
      </c>
      <c r="G2" s="11">
        <v>10218</v>
      </c>
    </row>
    <row r="3" spans="1:7" ht="15" thickBot="1" x14ac:dyDescent="0.35">
      <c r="A3" s="10" t="s">
        <v>79</v>
      </c>
      <c r="B3" s="11">
        <v>2</v>
      </c>
      <c r="C3" s="11">
        <v>1</v>
      </c>
      <c r="D3" s="11">
        <v>1</v>
      </c>
      <c r="E3" s="11">
        <v>1</v>
      </c>
      <c r="F3" s="11">
        <v>1</v>
      </c>
      <c r="G3" s="11">
        <v>10000</v>
      </c>
    </row>
    <row r="4" spans="1:7" ht="15" thickBot="1" x14ac:dyDescent="0.35">
      <c r="A4" s="10" t="s">
        <v>80</v>
      </c>
      <c r="B4" s="11">
        <v>2</v>
      </c>
      <c r="C4" s="44">
        <v>3</v>
      </c>
      <c r="D4" s="11">
        <v>1</v>
      </c>
      <c r="E4" s="11">
        <v>1</v>
      </c>
      <c r="F4" s="11">
        <v>1</v>
      </c>
      <c r="G4" s="16">
        <v>7289</v>
      </c>
    </row>
    <row r="5" spans="1:7" ht="15" thickBot="1" x14ac:dyDescent="0.35">
      <c r="A5" s="10" t="s">
        <v>81</v>
      </c>
      <c r="B5" s="11">
        <v>2</v>
      </c>
      <c r="C5" s="44">
        <v>2</v>
      </c>
      <c r="D5" s="11">
        <v>1</v>
      </c>
      <c r="E5" s="11">
        <v>1</v>
      </c>
      <c r="F5" s="11">
        <v>1</v>
      </c>
      <c r="G5" s="16">
        <v>7320</v>
      </c>
    </row>
    <row r="6" spans="1:7" ht="15" thickBot="1" x14ac:dyDescent="0.35">
      <c r="A6" s="10" t="s">
        <v>82</v>
      </c>
      <c r="B6" s="11">
        <v>2</v>
      </c>
      <c r="C6" s="11">
        <v>4</v>
      </c>
      <c r="D6" s="11">
        <v>1</v>
      </c>
      <c r="E6" s="11">
        <v>1</v>
      </c>
      <c r="F6" s="11">
        <v>1</v>
      </c>
      <c r="G6" s="11">
        <v>5264</v>
      </c>
    </row>
    <row r="7" spans="1:7" ht="15" thickBot="1" x14ac:dyDescent="0.35">
      <c r="A7" s="10" t="s">
        <v>83</v>
      </c>
      <c r="B7" s="11">
        <v>2</v>
      </c>
      <c r="C7" s="11">
        <v>1</v>
      </c>
      <c r="D7" s="11">
        <v>2</v>
      </c>
      <c r="E7" s="11">
        <v>1</v>
      </c>
      <c r="F7" s="11">
        <v>1</v>
      </c>
      <c r="G7" s="11">
        <v>8566</v>
      </c>
    </row>
    <row r="8" spans="1:7" ht="15" thickBot="1" x14ac:dyDescent="0.35">
      <c r="A8" s="10" t="s">
        <v>84</v>
      </c>
      <c r="B8" s="11">
        <v>2</v>
      </c>
      <c r="C8" s="11">
        <v>1</v>
      </c>
      <c r="D8" s="11">
        <v>3</v>
      </c>
      <c r="E8" s="11">
        <v>1</v>
      </c>
      <c r="F8" s="11">
        <v>1</v>
      </c>
      <c r="G8" s="11">
        <v>8317</v>
      </c>
    </row>
    <row r="9" spans="1:7" ht="15" thickBot="1" x14ac:dyDescent="0.35">
      <c r="A9" s="10" t="s">
        <v>85</v>
      </c>
      <c r="B9" s="11">
        <v>2</v>
      </c>
      <c r="C9" s="11">
        <v>1</v>
      </c>
      <c r="D9" s="11">
        <v>1</v>
      </c>
      <c r="E9" s="11">
        <v>2</v>
      </c>
      <c r="F9" s="11">
        <v>1</v>
      </c>
      <c r="G9" s="11">
        <v>9314</v>
      </c>
    </row>
    <row r="10" spans="1:7" ht="15" thickBot="1" x14ac:dyDescent="0.35">
      <c r="A10" s="10" t="s">
        <v>86</v>
      </c>
      <c r="B10" s="11">
        <v>2</v>
      </c>
      <c r="C10" s="11">
        <v>1</v>
      </c>
      <c r="D10" s="11">
        <v>1</v>
      </c>
      <c r="E10" s="11">
        <v>3</v>
      </c>
      <c r="F10" s="11">
        <v>1</v>
      </c>
      <c r="G10" s="11">
        <v>7757</v>
      </c>
    </row>
    <row r="11" spans="1:7" ht="15" thickBot="1" x14ac:dyDescent="0.35">
      <c r="A11" s="10" t="s">
        <v>87</v>
      </c>
      <c r="B11" s="11">
        <v>2</v>
      </c>
      <c r="C11" s="11">
        <v>1</v>
      </c>
      <c r="D11" s="11">
        <v>1</v>
      </c>
      <c r="E11" s="11">
        <v>4</v>
      </c>
      <c r="F11" s="11">
        <v>1</v>
      </c>
      <c r="G11" s="11">
        <v>6915</v>
      </c>
    </row>
    <row r="12" spans="1:7" ht="15" thickBot="1" x14ac:dyDescent="0.35">
      <c r="A12" s="10" t="s">
        <v>88</v>
      </c>
      <c r="B12" s="11">
        <v>2</v>
      </c>
      <c r="C12" s="11">
        <v>1</v>
      </c>
      <c r="D12" s="11">
        <v>1</v>
      </c>
      <c r="E12" s="11">
        <v>5</v>
      </c>
      <c r="F12" s="11">
        <v>1</v>
      </c>
      <c r="G12" s="11">
        <v>5514</v>
      </c>
    </row>
    <row r="13" spans="1:7" ht="15" thickBot="1" x14ac:dyDescent="0.35">
      <c r="A13" s="10" t="s">
        <v>89</v>
      </c>
      <c r="B13" s="11">
        <v>2</v>
      </c>
      <c r="C13" s="11">
        <v>1</v>
      </c>
      <c r="D13" s="11">
        <v>1</v>
      </c>
      <c r="E13" s="11">
        <v>6</v>
      </c>
      <c r="F13" s="11">
        <v>1</v>
      </c>
      <c r="G13" s="11">
        <v>3520</v>
      </c>
    </row>
    <row r="14" spans="1:7" ht="15" thickBot="1" x14ac:dyDescent="0.35">
      <c r="A14" s="10" t="s">
        <v>90</v>
      </c>
      <c r="B14" s="11">
        <v>2</v>
      </c>
      <c r="C14" s="11">
        <v>1</v>
      </c>
      <c r="D14" s="11">
        <v>1</v>
      </c>
      <c r="E14" s="11">
        <v>7</v>
      </c>
      <c r="F14" s="11">
        <v>1</v>
      </c>
      <c r="G14" s="11">
        <v>2523</v>
      </c>
    </row>
    <row r="15" spans="1:7" ht="15" thickBot="1" x14ac:dyDescent="0.35">
      <c r="A15" s="10" t="s">
        <v>91</v>
      </c>
      <c r="B15" s="11">
        <v>2</v>
      </c>
      <c r="C15" s="11">
        <v>1</v>
      </c>
      <c r="D15" s="11">
        <v>1</v>
      </c>
      <c r="E15" s="11">
        <v>8</v>
      </c>
      <c r="F15" s="11">
        <v>1</v>
      </c>
      <c r="G15" s="11">
        <v>1557</v>
      </c>
    </row>
    <row r="16" spans="1:7" ht="15" thickBot="1" x14ac:dyDescent="0.35">
      <c r="A16" s="10" t="s">
        <v>92</v>
      </c>
      <c r="B16" s="11">
        <v>2</v>
      </c>
      <c r="C16" s="11">
        <v>1</v>
      </c>
      <c r="D16" s="11">
        <v>1</v>
      </c>
      <c r="E16" s="11">
        <v>9</v>
      </c>
      <c r="F16" s="11">
        <v>1</v>
      </c>
      <c r="G16" s="11">
        <v>903</v>
      </c>
    </row>
    <row r="17" spans="1:12" ht="15" thickBot="1" x14ac:dyDescent="0.35">
      <c r="A17" s="10" t="s">
        <v>93</v>
      </c>
      <c r="B17" s="11">
        <v>2</v>
      </c>
      <c r="C17" s="11">
        <v>1</v>
      </c>
      <c r="D17" s="11">
        <v>1</v>
      </c>
      <c r="E17" s="11">
        <v>10</v>
      </c>
      <c r="F17" s="11">
        <v>1</v>
      </c>
      <c r="G17" s="11">
        <v>685</v>
      </c>
    </row>
    <row r="18" spans="1:12" ht="15" thickBot="1" x14ac:dyDescent="0.35">
      <c r="A18" s="10" t="s">
        <v>94</v>
      </c>
      <c r="B18" s="11">
        <v>2</v>
      </c>
      <c r="C18" s="11">
        <v>1</v>
      </c>
      <c r="D18" s="11">
        <v>1</v>
      </c>
      <c r="E18" s="11">
        <v>1</v>
      </c>
      <c r="F18" s="11">
        <v>2</v>
      </c>
      <c r="G18" s="11">
        <v>8722</v>
      </c>
    </row>
    <row r="19" spans="1:12" ht="15" thickBot="1" x14ac:dyDescent="0.35">
      <c r="A19" s="10" t="s">
        <v>95</v>
      </c>
      <c r="B19" s="11">
        <v>2</v>
      </c>
      <c r="C19" s="11">
        <v>1</v>
      </c>
      <c r="D19" s="11">
        <v>1</v>
      </c>
      <c r="E19" s="11">
        <v>1</v>
      </c>
      <c r="F19" s="11">
        <v>3</v>
      </c>
      <c r="G19" s="11">
        <v>8660</v>
      </c>
    </row>
    <row r="22" spans="1:12" ht="18" x14ac:dyDescent="0.3">
      <c r="A22" s="6"/>
    </row>
    <row r="23" spans="1:12" x14ac:dyDescent="0.3">
      <c r="A23" s="7"/>
    </row>
    <row r="26" spans="1:12" ht="18" x14ac:dyDescent="0.3">
      <c r="A26" s="8" t="s">
        <v>64</v>
      </c>
      <c r="B26" s="9" t="s">
        <v>179</v>
      </c>
      <c r="C26" s="8" t="s">
        <v>65</v>
      </c>
      <c r="D26" s="9">
        <v>18</v>
      </c>
      <c r="E26" s="8" t="s">
        <v>66</v>
      </c>
      <c r="F26" s="9">
        <v>5</v>
      </c>
      <c r="G26" s="8" t="s">
        <v>67</v>
      </c>
      <c r="H26" s="9">
        <v>10</v>
      </c>
      <c r="I26" s="8" t="s">
        <v>68</v>
      </c>
      <c r="J26" s="9">
        <v>0</v>
      </c>
      <c r="K26" s="8" t="s">
        <v>69</v>
      </c>
      <c r="L26" s="9" t="s">
        <v>180</v>
      </c>
    </row>
    <row r="27" spans="1:12" ht="18.600000000000001" thickBot="1" x14ac:dyDescent="0.35">
      <c r="A27" s="6"/>
    </row>
    <row r="28" spans="1:12" ht="15" thickBot="1" x14ac:dyDescent="0.35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 t="s">
        <v>76</v>
      </c>
      <c r="G28" s="10" t="s">
        <v>77</v>
      </c>
    </row>
    <row r="29" spans="1:12" ht="15" thickBot="1" x14ac:dyDescent="0.35">
      <c r="A29" s="10" t="s">
        <v>78</v>
      </c>
      <c r="B29" s="11">
        <v>1</v>
      </c>
      <c r="C29" s="11">
        <v>1</v>
      </c>
      <c r="D29" s="11">
        <v>1</v>
      </c>
      <c r="E29" s="11">
        <v>1</v>
      </c>
      <c r="F29" s="11">
        <v>1</v>
      </c>
      <c r="G29" s="11">
        <v>10218</v>
      </c>
    </row>
    <row r="30" spans="1:12" ht="15" thickBot="1" x14ac:dyDescent="0.35">
      <c r="A30" s="10" t="s">
        <v>79</v>
      </c>
      <c r="B30" s="11">
        <v>2</v>
      </c>
      <c r="C30" s="11">
        <v>1</v>
      </c>
      <c r="D30" s="11">
        <v>1</v>
      </c>
      <c r="E30" s="11">
        <v>1</v>
      </c>
      <c r="F30" s="11">
        <v>1</v>
      </c>
      <c r="G30" s="11">
        <v>10000</v>
      </c>
    </row>
    <row r="31" spans="1:12" ht="15" thickBot="1" x14ac:dyDescent="0.35">
      <c r="A31" s="10" t="s">
        <v>80</v>
      </c>
      <c r="B31" s="11">
        <v>2</v>
      </c>
      <c r="C31" s="11">
        <v>3</v>
      </c>
      <c r="D31" s="11">
        <v>1</v>
      </c>
      <c r="E31" s="11">
        <v>1</v>
      </c>
      <c r="F31" s="11">
        <v>1</v>
      </c>
      <c r="G31" s="11">
        <v>7289</v>
      </c>
    </row>
    <row r="32" spans="1:12" ht="15" thickBot="1" x14ac:dyDescent="0.35">
      <c r="A32" s="10" t="s">
        <v>81</v>
      </c>
      <c r="B32" s="11">
        <v>2</v>
      </c>
      <c r="C32" s="11">
        <v>2</v>
      </c>
      <c r="D32" s="11">
        <v>1</v>
      </c>
      <c r="E32" s="11">
        <v>1</v>
      </c>
      <c r="F32" s="11">
        <v>1</v>
      </c>
      <c r="G32" s="11">
        <v>7320</v>
      </c>
    </row>
    <row r="33" spans="1:7" ht="15" thickBot="1" x14ac:dyDescent="0.35">
      <c r="A33" s="10" t="s">
        <v>82</v>
      </c>
      <c r="B33" s="11">
        <v>2</v>
      </c>
      <c r="C33" s="11">
        <v>4</v>
      </c>
      <c r="D33" s="11">
        <v>1</v>
      </c>
      <c r="E33" s="11">
        <v>1</v>
      </c>
      <c r="F33" s="11">
        <v>1</v>
      </c>
      <c r="G33" s="11">
        <v>5264</v>
      </c>
    </row>
    <row r="34" spans="1:7" ht="15" thickBot="1" x14ac:dyDescent="0.35">
      <c r="A34" s="10" t="s">
        <v>83</v>
      </c>
      <c r="B34" s="11">
        <v>2</v>
      </c>
      <c r="C34" s="11">
        <v>1</v>
      </c>
      <c r="D34" s="11">
        <v>2</v>
      </c>
      <c r="E34" s="11">
        <v>1</v>
      </c>
      <c r="F34" s="11">
        <v>1</v>
      </c>
      <c r="G34" s="11">
        <v>8566</v>
      </c>
    </row>
    <row r="35" spans="1:7" ht="15" thickBot="1" x14ac:dyDescent="0.35">
      <c r="A35" s="10" t="s">
        <v>84</v>
      </c>
      <c r="B35" s="11">
        <v>2</v>
      </c>
      <c r="C35" s="11">
        <v>1</v>
      </c>
      <c r="D35" s="11">
        <v>3</v>
      </c>
      <c r="E35" s="11">
        <v>1</v>
      </c>
      <c r="F35" s="11">
        <v>1</v>
      </c>
      <c r="G35" s="11">
        <v>8317</v>
      </c>
    </row>
    <row r="36" spans="1:7" ht="15" thickBot="1" x14ac:dyDescent="0.35">
      <c r="A36" s="10" t="s">
        <v>85</v>
      </c>
      <c r="B36" s="11">
        <v>2</v>
      </c>
      <c r="C36" s="11">
        <v>1</v>
      </c>
      <c r="D36" s="11">
        <v>1</v>
      </c>
      <c r="E36" s="11">
        <v>2</v>
      </c>
      <c r="F36" s="11">
        <v>1</v>
      </c>
      <c r="G36" s="11">
        <v>9314</v>
      </c>
    </row>
    <row r="37" spans="1:7" ht="15" thickBot="1" x14ac:dyDescent="0.35">
      <c r="A37" s="10" t="s">
        <v>86</v>
      </c>
      <c r="B37" s="11">
        <v>2</v>
      </c>
      <c r="C37" s="11">
        <v>1</v>
      </c>
      <c r="D37" s="11">
        <v>1</v>
      </c>
      <c r="E37" s="11">
        <v>3</v>
      </c>
      <c r="F37" s="11">
        <v>1</v>
      </c>
      <c r="G37" s="11">
        <v>7757</v>
      </c>
    </row>
    <row r="38" spans="1:7" ht="15" thickBot="1" x14ac:dyDescent="0.35">
      <c r="A38" s="10" t="s">
        <v>87</v>
      </c>
      <c r="B38" s="11">
        <v>2</v>
      </c>
      <c r="C38" s="11">
        <v>1</v>
      </c>
      <c r="D38" s="11">
        <v>1</v>
      </c>
      <c r="E38" s="11">
        <v>4</v>
      </c>
      <c r="F38" s="11">
        <v>1</v>
      </c>
      <c r="G38" s="11">
        <v>6915</v>
      </c>
    </row>
    <row r="39" spans="1:7" ht="15" thickBot="1" x14ac:dyDescent="0.35">
      <c r="A39" s="10" t="s">
        <v>88</v>
      </c>
      <c r="B39" s="11">
        <v>2</v>
      </c>
      <c r="C39" s="11">
        <v>1</v>
      </c>
      <c r="D39" s="11">
        <v>1</v>
      </c>
      <c r="E39" s="11">
        <v>5</v>
      </c>
      <c r="F39" s="11">
        <v>1</v>
      </c>
      <c r="G39" s="11">
        <v>5514</v>
      </c>
    </row>
    <row r="40" spans="1:7" ht="15" thickBot="1" x14ac:dyDescent="0.35">
      <c r="A40" s="10" t="s">
        <v>89</v>
      </c>
      <c r="B40" s="11">
        <v>2</v>
      </c>
      <c r="C40" s="11">
        <v>1</v>
      </c>
      <c r="D40" s="11">
        <v>1</v>
      </c>
      <c r="E40" s="11">
        <v>6</v>
      </c>
      <c r="F40" s="11">
        <v>1</v>
      </c>
      <c r="G40" s="11">
        <v>3520</v>
      </c>
    </row>
    <row r="41" spans="1:7" ht="15" thickBot="1" x14ac:dyDescent="0.35">
      <c r="A41" s="10" t="s">
        <v>90</v>
      </c>
      <c r="B41" s="11">
        <v>2</v>
      </c>
      <c r="C41" s="11">
        <v>1</v>
      </c>
      <c r="D41" s="11">
        <v>1</v>
      </c>
      <c r="E41" s="11">
        <v>7</v>
      </c>
      <c r="F41" s="11">
        <v>1</v>
      </c>
      <c r="G41" s="11">
        <v>2523</v>
      </c>
    </row>
    <row r="42" spans="1:7" ht="15" thickBot="1" x14ac:dyDescent="0.35">
      <c r="A42" s="10" t="s">
        <v>91</v>
      </c>
      <c r="B42" s="11">
        <v>2</v>
      </c>
      <c r="C42" s="11">
        <v>1</v>
      </c>
      <c r="D42" s="11">
        <v>1</v>
      </c>
      <c r="E42" s="11">
        <v>8</v>
      </c>
      <c r="F42" s="11">
        <v>1</v>
      </c>
      <c r="G42" s="11">
        <v>1557</v>
      </c>
    </row>
    <row r="43" spans="1:7" ht="15" thickBot="1" x14ac:dyDescent="0.35">
      <c r="A43" s="10" t="s">
        <v>92</v>
      </c>
      <c r="B43" s="11">
        <v>2</v>
      </c>
      <c r="C43" s="11">
        <v>1</v>
      </c>
      <c r="D43" s="11">
        <v>1</v>
      </c>
      <c r="E43" s="11">
        <v>9</v>
      </c>
      <c r="F43" s="11">
        <v>1</v>
      </c>
      <c r="G43" s="11">
        <v>903</v>
      </c>
    </row>
    <row r="44" spans="1:7" ht="15" thickBot="1" x14ac:dyDescent="0.35">
      <c r="A44" s="10" t="s">
        <v>93</v>
      </c>
      <c r="B44" s="11">
        <v>2</v>
      </c>
      <c r="C44" s="11">
        <v>1</v>
      </c>
      <c r="D44" s="11">
        <v>1</v>
      </c>
      <c r="E44" s="11">
        <v>10</v>
      </c>
      <c r="F44" s="11">
        <v>1</v>
      </c>
      <c r="G44" s="11">
        <v>685</v>
      </c>
    </row>
    <row r="45" spans="1:7" ht="15" thickBot="1" x14ac:dyDescent="0.35">
      <c r="A45" s="10" t="s">
        <v>94</v>
      </c>
      <c r="B45" s="11">
        <v>2</v>
      </c>
      <c r="C45" s="11">
        <v>1</v>
      </c>
      <c r="D45" s="11">
        <v>1</v>
      </c>
      <c r="E45" s="11">
        <v>1</v>
      </c>
      <c r="F45" s="11">
        <v>2</v>
      </c>
      <c r="G45" s="11">
        <v>8722</v>
      </c>
    </row>
    <row r="46" spans="1:7" ht="15" thickBot="1" x14ac:dyDescent="0.35">
      <c r="A46" s="10" t="s">
        <v>95</v>
      </c>
      <c r="B46" s="11">
        <v>2</v>
      </c>
      <c r="C46" s="11">
        <v>1</v>
      </c>
      <c r="D46" s="11">
        <v>1</v>
      </c>
      <c r="E46" s="11">
        <v>1</v>
      </c>
      <c r="F46" s="11">
        <v>3</v>
      </c>
      <c r="G46" s="11">
        <v>8660</v>
      </c>
    </row>
    <row r="47" spans="1:7" ht="18.600000000000001" thickBot="1" x14ac:dyDescent="0.35">
      <c r="A47" s="6"/>
    </row>
    <row r="48" spans="1:7" ht="15" thickBot="1" x14ac:dyDescent="0.35">
      <c r="A48" s="10" t="s">
        <v>97</v>
      </c>
      <c r="B48" s="10" t="s">
        <v>72</v>
      </c>
      <c r="C48" s="10" t="s">
        <v>73</v>
      </c>
      <c r="D48" s="10" t="s">
        <v>74</v>
      </c>
      <c r="E48" s="10" t="s">
        <v>75</v>
      </c>
      <c r="F48" s="10" t="s">
        <v>76</v>
      </c>
    </row>
    <row r="49" spans="1:6" ht="15" thickBot="1" x14ac:dyDescent="0.35">
      <c r="A49" s="10" t="s">
        <v>98</v>
      </c>
      <c r="B49" s="11" t="s">
        <v>216</v>
      </c>
      <c r="C49" s="11" t="s">
        <v>217</v>
      </c>
      <c r="D49" s="11" t="s">
        <v>99</v>
      </c>
      <c r="E49" s="11" t="s">
        <v>218</v>
      </c>
      <c r="F49" s="11" t="s">
        <v>99</v>
      </c>
    </row>
    <row r="50" spans="1:6" ht="15" thickBot="1" x14ac:dyDescent="0.35">
      <c r="A50" s="10" t="s">
        <v>102</v>
      </c>
      <c r="B50" s="11" t="s">
        <v>99</v>
      </c>
      <c r="C50" s="11" t="s">
        <v>223</v>
      </c>
      <c r="D50" s="11" t="s">
        <v>220</v>
      </c>
      <c r="E50" s="11" t="s">
        <v>221</v>
      </c>
      <c r="F50" s="11" t="s">
        <v>222</v>
      </c>
    </row>
    <row r="51" spans="1:6" ht="15" thickBot="1" x14ac:dyDescent="0.35">
      <c r="A51" s="10" t="s">
        <v>105</v>
      </c>
      <c r="B51" s="11" t="s">
        <v>99</v>
      </c>
      <c r="C51" s="11" t="s">
        <v>219</v>
      </c>
      <c r="D51" s="11" t="s">
        <v>224</v>
      </c>
      <c r="E51" s="11" t="s">
        <v>225</v>
      </c>
      <c r="F51" s="11" t="s">
        <v>226</v>
      </c>
    </row>
    <row r="52" spans="1:6" ht="15" thickBot="1" x14ac:dyDescent="0.35">
      <c r="A52" s="10" t="s">
        <v>107</v>
      </c>
      <c r="B52" s="11" t="s">
        <v>99</v>
      </c>
      <c r="C52" s="11" t="s">
        <v>99</v>
      </c>
      <c r="D52" s="11" t="s">
        <v>99</v>
      </c>
      <c r="E52" s="11" t="s">
        <v>227</v>
      </c>
      <c r="F52" s="11" t="s">
        <v>99</v>
      </c>
    </row>
    <row r="53" spans="1:6" ht="15" thickBot="1" x14ac:dyDescent="0.35">
      <c r="A53" s="10" t="s">
        <v>109</v>
      </c>
      <c r="B53" s="11" t="s">
        <v>99</v>
      </c>
      <c r="C53" s="11" t="s">
        <v>99</v>
      </c>
      <c r="D53" s="11" t="s">
        <v>99</v>
      </c>
      <c r="E53" s="11" t="s">
        <v>228</v>
      </c>
      <c r="F53" s="11" t="s">
        <v>99</v>
      </c>
    </row>
    <row r="54" spans="1:6" ht="15" thickBot="1" x14ac:dyDescent="0.35">
      <c r="A54" s="10" t="s">
        <v>111</v>
      </c>
      <c r="B54" s="11" t="s">
        <v>99</v>
      </c>
      <c r="C54" s="11" t="s">
        <v>99</v>
      </c>
      <c r="D54" s="11" t="s">
        <v>99</v>
      </c>
      <c r="E54" s="11" t="s">
        <v>229</v>
      </c>
      <c r="F54" s="11" t="s">
        <v>99</v>
      </c>
    </row>
    <row r="55" spans="1:6" ht="15" thickBot="1" x14ac:dyDescent="0.35">
      <c r="A55" s="10" t="s">
        <v>113</v>
      </c>
      <c r="B55" s="11" t="s">
        <v>99</v>
      </c>
      <c r="C55" s="11" t="s">
        <v>99</v>
      </c>
      <c r="D55" s="11" t="s">
        <v>99</v>
      </c>
      <c r="E55" s="11" t="s">
        <v>230</v>
      </c>
      <c r="F55" s="11" t="s">
        <v>99</v>
      </c>
    </row>
    <row r="56" spans="1:6" ht="15" thickBot="1" x14ac:dyDescent="0.35">
      <c r="A56" s="10" t="s">
        <v>115</v>
      </c>
      <c r="B56" s="11" t="s">
        <v>99</v>
      </c>
      <c r="C56" s="11" t="s">
        <v>99</v>
      </c>
      <c r="D56" s="11" t="s">
        <v>99</v>
      </c>
      <c r="E56" s="11" t="s">
        <v>231</v>
      </c>
      <c r="F56" s="11" t="s">
        <v>99</v>
      </c>
    </row>
    <row r="57" spans="1:6" ht="15" thickBot="1" x14ac:dyDescent="0.35">
      <c r="A57" s="10" t="s">
        <v>117</v>
      </c>
      <c r="B57" s="11" t="s">
        <v>99</v>
      </c>
      <c r="C57" s="11" t="s">
        <v>99</v>
      </c>
      <c r="D57" s="11" t="s">
        <v>99</v>
      </c>
      <c r="E57" s="11" t="s">
        <v>232</v>
      </c>
      <c r="F57" s="11" t="s">
        <v>99</v>
      </c>
    </row>
    <row r="58" spans="1:6" ht="15" thickBot="1" x14ac:dyDescent="0.35">
      <c r="A58" s="10" t="s">
        <v>119</v>
      </c>
      <c r="B58" s="11" t="s">
        <v>99</v>
      </c>
      <c r="C58" s="11" t="s">
        <v>99</v>
      </c>
      <c r="D58" s="11" t="s">
        <v>99</v>
      </c>
      <c r="E58" s="11" t="s">
        <v>99</v>
      </c>
      <c r="F58" s="11" t="s">
        <v>99</v>
      </c>
    </row>
    <row r="59" spans="1:6" ht="18.600000000000001" thickBot="1" x14ac:dyDescent="0.35">
      <c r="A59" s="6"/>
    </row>
    <row r="60" spans="1:6" ht="15" thickBot="1" x14ac:dyDescent="0.35">
      <c r="A60" s="10" t="s">
        <v>129</v>
      </c>
      <c r="B60" s="10" t="s">
        <v>72</v>
      </c>
      <c r="C60" s="10" t="s">
        <v>73</v>
      </c>
      <c r="D60" s="10" t="s">
        <v>74</v>
      </c>
      <c r="E60" s="10" t="s">
        <v>75</v>
      </c>
      <c r="F60" s="10" t="s">
        <v>76</v>
      </c>
    </row>
    <row r="61" spans="1:6" ht="15" thickBot="1" x14ac:dyDescent="0.35">
      <c r="A61" s="10" t="s">
        <v>98</v>
      </c>
      <c r="B61" s="11">
        <v>2163.6</v>
      </c>
      <c r="C61" s="11">
        <v>1081.0999999999999</v>
      </c>
      <c r="D61" s="11">
        <v>0</v>
      </c>
      <c r="E61" s="11">
        <v>6609.5</v>
      </c>
      <c r="F61" s="11">
        <v>0</v>
      </c>
    </row>
    <row r="62" spans="1:6" ht="15" thickBot="1" x14ac:dyDescent="0.35">
      <c r="A62" s="10" t="s">
        <v>102</v>
      </c>
      <c r="B62" s="11">
        <v>0</v>
      </c>
      <c r="C62" s="11">
        <v>991.4</v>
      </c>
      <c r="D62" s="11">
        <v>1261.9000000000001</v>
      </c>
      <c r="E62" s="11">
        <v>7901.3</v>
      </c>
      <c r="F62" s="11">
        <v>1337.1</v>
      </c>
    </row>
    <row r="63" spans="1:6" ht="15" thickBot="1" x14ac:dyDescent="0.35">
      <c r="A63" s="10" t="s">
        <v>105</v>
      </c>
      <c r="B63" s="11">
        <v>0</v>
      </c>
      <c r="C63" s="11">
        <v>976.5</v>
      </c>
      <c r="D63" s="11">
        <v>1141.8</v>
      </c>
      <c r="E63" s="11">
        <v>6399.8</v>
      </c>
      <c r="F63" s="11">
        <v>1307.2</v>
      </c>
    </row>
    <row r="64" spans="1:6" ht="15" thickBot="1" x14ac:dyDescent="0.35">
      <c r="A64" s="10" t="s">
        <v>107</v>
      </c>
      <c r="B64" s="11">
        <v>0</v>
      </c>
      <c r="C64" s="11">
        <v>0</v>
      </c>
      <c r="D64" s="11">
        <v>0</v>
      </c>
      <c r="E64" s="11">
        <v>5587.7</v>
      </c>
      <c r="F64" s="11">
        <v>0</v>
      </c>
    </row>
    <row r="65" spans="1:11" ht="15" thickBot="1" x14ac:dyDescent="0.35">
      <c r="A65" s="10" t="s">
        <v>109</v>
      </c>
      <c r="B65" s="11">
        <v>0</v>
      </c>
      <c r="C65" s="11">
        <v>0</v>
      </c>
      <c r="D65" s="11">
        <v>0</v>
      </c>
      <c r="E65" s="11">
        <v>4236.6000000000004</v>
      </c>
      <c r="F65" s="11">
        <v>0</v>
      </c>
    </row>
    <row r="66" spans="1:11" ht="15" thickBot="1" x14ac:dyDescent="0.35">
      <c r="A66" s="10" t="s">
        <v>111</v>
      </c>
      <c r="B66" s="11">
        <v>0</v>
      </c>
      <c r="C66" s="11">
        <v>0</v>
      </c>
      <c r="D66" s="11">
        <v>0</v>
      </c>
      <c r="E66" s="11">
        <v>2313.6</v>
      </c>
      <c r="F66" s="11">
        <v>0</v>
      </c>
    </row>
    <row r="67" spans="1:11" ht="15" thickBot="1" x14ac:dyDescent="0.35">
      <c r="A67" s="10" t="s">
        <v>113</v>
      </c>
      <c r="B67" s="11">
        <v>0</v>
      </c>
      <c r="C67" s="11">
        <v>0</v>
      </c>
      <c r="D67" s="11">
        <v>0</v>
      </c>
      <c r="E67" s="11">
        <v>1352.1</v>
      </c>
      <c r="F67" s="11">
        <v>0</v>
      </c>
    </row>
    <row r="68" spans="1:11" ht="15" thickBot="1" x14ac:dyDescent="0.35">
      <c r="A68" s="10" t="s">
        <v>115</v>
      </c>
      <c r="B68" s="11">
        <v>0</v>
      </c>
      <c r="C68" s="11">
        <v>0</v>
      </c>
      <c r="D68" s="11">
        <v>0</v>
      </c>
      <c r="E68" s="11">
        <v>420.5</v>
      </c>
      <c r="F68" s="11">
        <v>0</v>
      </c>
    </row>
    <row r="69" spans="1:11" ht="15" thickBot="1" x14ac:dyDescent="0.35">
      <c r="A69" s="10" t="s">
        <v>117</v>
      </c>
      <c r="B69" s="11">
        <v>0</v>
      </c>
      <c r="C69" s="11">
        <v>0</v>
      </c>
      <c r="D69" s="11">
        <v>0</v>
      </c>
      <c r="E69" s="11">
        <v>105.1</v>
      </c>
      <c r="F69" s="11">
        <v>0</v>
      </c>
    </row>
    <row r="70" spans="1:11" ht="15" thickBot="1" x14ac:dyDescent="0.35">
      <c r="A70" s="10" t="s">
        <v>119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</row>
    <row r="71" spans="1:11" ht="18.600000000000001" thickBot="1" x14ac:dyDescent="0.35">
      <c r="A71" s="6"/>
      <c r="H71">
        <f>CORREL(G73:G91,H73:H91)</f>
        <v>0.97451812938741489</v>
      </c>
      <c r="I71" s="4">
        <f>SUMSQ(I73:I91)</f>
        <v>8615067.4700000025</v>
      </c>
      <c r="K71" t="s">
        <v>251</v>
      </c>
    </row>
    <row r="72" spans="1:11" ht="15" thickBot="1" x14ac:dyDescent="0.35">
      <c r="A72" s="10" t="s">
        <v>199</v>
      </c>
      <c r="B72" s="10" t="s">
        <v>72</v>
      </c>
      <c r="C72" s="10" t="s">
        <v>73</v>
      </c>
      <c r="D72" s="10" t="s">
        <v>74</v>
      </c>
      <c r="E72" s="10" t="s">
        <v>75</v>
      </c>
      <c r="F72" s="10" t="s">
        <v>76</v>
      </c>
      <c r="G72" s="10" t="s">
        <v>131</v>
      </c>
      <c r="H72" s="10" t="s">
        <v>132</v>
      </c>
      <c r="I72" s="10" t="s">
        <v>133</v>
      </c>
      <c r="J72" s="10" t="s">
        <v>134</v>
      </c>
    </row>
    <row r="73" spans="1:11" ht="15" thickBot="1" x14ac:dyDescent="0.35">
      <c r="A73" s="10" t="s">
        <v>78</v>
      </c>
      <c r="B73" s="11">
        <v>2163.6</v>
      </c>
      <c r="C73" s="11">
        <v>1081.0999999999999</v>
      </c>
      <c r="D73" s="11">
        <v>0</v>
      </c>
      <c r="E73" s="11">
        <v>6609.5</v>
      </c>
      <c r="F73" s="11">
        <v>0</v>
      </c>
      <c r="G73" s="11">
        <v>9854.2000000000007</v>
      </c>
      <c r="H73" s="11">
        <v>10218</v>
      </c>
      <c r="I73" s="11">
        <v>363.8</v>
      </c>
      <c r="J73" s="11">
        <v>3.56</v>
      </c>
    </row>
    <row r="74" spans="1:11" ht="15" thickBot="1" x14ac:dyDescent="0.35">
      <c r="A74" s="10" t="s">
        <v>79</v>
      </c>
      <c r="B74" s="11">
        <v>0</v>
      </c>
      <c r="C74" s="11">
        <v>1081.0999999999999</v>
      </c>
      <c r="D74" s="11">
        <v>0</v>
      </c>
      <c r="E74" s="11">
        <v>6609.5</v>
      </c>
      <c r="F74" s="11">
        <v>0</v>
      </c>
      <c r="G74" s="11">
        <v>7690.6</v>
      </c>
      <c r="H74" s="11">
        <v>10000</v>
      </c>
      <c r="I74" s="11">
        <v>2309.4</v>
      </c>
      <c r="J74" s="11">
        <v>23.09</v>
      </c>
    </row>
    <row r="75" spans="1:11" ht="15" thickBot="1" x14ac:dyDescent="0.35">
      <c r="A75" s="10" t="s">
        <v>80</v>
      </c>
      <c r="B75" s="11">
        <v>0</v>
      </c>
      <c r="C75" s="11">
        <v>976.5</v>
      </c>
      <c r="D75" s="11">
        <v>0</v>
      </c>
      <c r="E75" s="11">
        <v>6609.5</v>
      </c>
      <c r="F75" s="11">
        <v>0</v>
      </c>
      <c r="G75" s="11">
        <v>7586</v>
      </c>
      <c r="H75" s="11">
        <v>7289</v>
      </c>
      <c r="I75" s="11">
        <v>-297</v>
      </c>
      <c r="J75" s="11">
        <v>-4.07</v>
      </c>
    </row>
    <row r="76" spans="1:11" ht="15" thickBot="1" x14ac:dyDescent="0.35">
      <c r="A76" s="10" t="s">
        <v>81</v>
      </c>
      <c r="B76" s="11">
        <v>0</v>
      </c>
      <c r="C76" s="11">
        <v>991.4</v>
      </c>
      <c r="D76" s="11">
        <v>0</v>
      </c>
      <c r="E76" s="11">
        <v>6609.5</v>
      </c>
      <c r="F76" s="11">
        <v>0</v>
      </c>
      <c r="G76" s="11">
        <v>7600.9</v>
      </c>
      <c r="H76" s="11">
        <v>7320</v>
      </c>
      <c r="I76" s="11">
        <v>-280.89999999999998</v>
      </c>
      <c r="J76" s="11">
        <v>-3.84</v>
      </c>
    </row>
    <row r="77" spans="1:11" ht="15" thickBot="1" x14ac:dyDescent="0.35">
      <c r="A77" s="10" t="s">
        <v>82</v>
      </c>
      <c r="B77" s="11">
        <v>0</v>
      </c>
      <c r="C77" s="11">
        <v>0</v>
      </c>
      <c r="D77" s="11">
        <v>0</v>
      </c>
      <c r="E77" s="11">
        <v>6609.5</v>
      </c>
      <c r="F77" s="11">
        <v>0</v>
      </c>
      <c r="G77" s="11">
        <v>6609.5</v>
      </c>
      <c r="H77" s="11">
        <v>5264</v>
      </c>
      <c r="I77" s="11">
        <v>-1345.5</v>
      </c>
      <c r="J77" s="11">
        <v>-25.56</v>
      </c>
    </row>
    <row r="78" spans="1:11" ht="15" thickBot="1" x14ac:dyDescent="0.35">
      <c r="A78" s="10" t="s">
        <v>83</v>
      </c>
      <c r="B78" s="11">
        <v>0</v>
      </c>
      <c r="C78" s="11">
        <v>1081.0999999999999</v>
      </c>
      <c r="D78" s="11">
        <v>1261.9000000000001</v>
      </c>
      <c r="E78" s="11">
        <v>6609.5</v>
      </c>
      <c r="F78" s="11">
        <v>0</v>
      </c>
      <c r="G78" s="11">
        <v>8952.5</v>
      </c>
      <c r="H78" s="11">
        <v>8566</v>
      </c>
      <c r="I78" s="11">
        <v>-386.5</v>
      </c>
      <c r="J78" s="11">
        <v>-4.51</v>
      </c>
    </row>
    <row r="79" spans="1:11" ht="15" thickBot="1" x14ac:dyDescent="0.35">
      <c r="A79" s="10" t="s">
        <v>84</v>
      </c>
      <c r="B79" s="11">
        <v>0</v>
      </c>
      <c r="C79" s="11">
        <v>1081.0999999999999</v>
      </c>
      <c r="D79" s="11">
        <v>1141.8</v>
      </c>
      <c r="E79" s="11">
        <v>6609.5</v>
      </c>
      <c r="F79" s="11">
        <v>0</v>
      </c>
      <c r="G79" s="11">
        <v>8832.4</v>
      </c>
      <c r="H79" s="11">
        <v>8317</v>
      </c>
      <c r="I79" s="11">
        <v>-515.4</v>
      </c>
      <c r="J79" s="11">
        <v>-6.2</v>
      </c>
    </row>
    <row r="80" spans="1:11" ht="15" thickBot="1" x14ac:dyDescent="0.35">
      <c r="A80" s="10" t="s">
        <v>85</v>
      </c>
      <c r="B80" s="11">
        <v>0</v>
      </c>
      <c r="C80" s="11">
        <v>1081.0999999999999</v>
      </c>
      <c r="D80" s="11">
        <v>0</v>
      </c>
      <c r="E80" s="11">
        <v>7901.3</v>
      </c>
      <c r="F80" s="11">
        <v>0</v>
      </c>
      <c r="G80" s="11">
        <v>8982.4</v>
      </c>
      <c r="H80" s="11">
        <v>9314</v>
      </c>
      <c r="I80" s="11">
        <v>331.6</v>
      </c>
      <c r="J80" s="11">
        <v>3.56</v>
      </c>
    </row>
    <row r="81" spans="1:10" ht="15" thickBot="1" x14ac:dyDescent="0.35">
      <c r="A81" s="10" t="s">
        <v>86</v>
      </c>
      <c r="B81" s="11">
        <v>0</v>
      </c>
      <c r="C81" s="11">
        <v>1081.0999999999999</v>
      </c>
      <c r="D81" s="11">
        <v>0</v>
      </c>
      <c r="E81" s="11">
        <v>6399.8</v>
      </c>
      <c r="F81" s="11">
        <v>0</v>
      </c>
      <c r="G81" s="11">
        <v>7480.8</v>
      </c>
      <c r="H81" s="11">
        <v>7757</v>
      </c>
      <c r="I81" s="11">
        <v>276.2</v>
      </c>
      <c r="J81" s="11">
        <v>3.56</v>
      </c>
    </row>
    <row r="82" spans="1:10" ht="15" thickBot="1" x14ac:dyDescent="0.35">
      <c r="A82" s="10" t="s">
        <v>87</v>
      </c>
      <c r="B82" s="11">
        <v>0</v>
      </c>
      <c r="C82" s="11">
        <v>1081.0999999999999</v>
      </c>
      <c r="D82" s="11">
        <v>0</v>
      </c>
      <c r="E82" s="11">
        <v>5587.7</v>
      </c>
      <c r="F82" s="11">
        <v>0</v>
      </c>
      <c r="G82" s="11">
        <v>6668.8</v>
      </c>
      <c r="H82" s="11">
        <v>6915</v>
      </c>
      <c r="I82" s="11">
        <v>246.2</v>
      </c>
      <c r="J82" s="11">
        <v>3.56</v>
      </c>
    </row>
    <row r="83" spans="1:10" ht="15" thickBot="1" x14ac:dyDescent="0.35">
      <c r="A83" s="10" t="s">
        <v>88</v>
      </c>
      <c r="B83" s="11">
        <v>0</v>
      </c>
      <c r="C83" s="11">
        <v>1081.0999999999999</v>
      </c>
      <c r="D83" s="11">
        <v>0</v>
      </c>
      <c r="E83" s="11">
        <v>4236.6000000000004</v>
      </c>
      <c r="F83" s="11">
        <v>0</v>
      </c>
      <c r="G83" s="11">
        <v>5317.7</v>
      </c>
      <c r="H83" s="11">
        <v>5514</v>
      </c>
      <c r="I83" s="11">
        <v>196.3</v>
      </c>
      <c r="J83" s="11">
        <v>3.56</v>
      </c>
    </row>
    <row r="84" spans="1:10" ht="15" thickBot="1" x14ac:dyDescent="0.35">
      <c r="A84" s="10" t="s">
        <v>89</v>
      </c>
      <c r="B84" s="11">
        <v>0</v>
      </c>
      <c r="C84" s="11">
        <v>1081.0999999999999</v>
      </c>
      <c r="D84" s="11">
        <v>0</v>
      </c>
      <c r="E84" s="11">
        <v>2313.6</v>
      </c>
      <c r="F84" s="11">
        <v>0</v>
      </c>
      <c r="G84" s="11">
        <v>3394.7</v>
      </c>
      <c r="H84" s="11">
        <v>3520</v>
      </c>
      <c r="I84" s="11">
        <v>125.3</v>
      </c>
      <c r="J84" s="11">
        <v>3.56</v>
      </c>
    </row>
    <row r="85" spans="1:10" ht="15" thickBot="1" x14ac:dyDescent="0.35">
      <c r="A85" s="10" t="s">
        <v>90</v>
      </c>
      <c r="B85" s="11">
        <v>0</v>
      </c>
      <c r="C85" s="11">
        <v>1081.0999999999999</v>
      </c>
      <c r="D85" s="11">
        <v>0</v>
      </c>
      <c r="E85" s="11">
        <v>1352.1</v>
      </c>
      <c r="F85" s="11">
        <v>0</v>
      </c>
      <c r="G85" s="11">
        <v>2433.1999999999998</v>
      </c>
      <c r="H85" s="11">
        <v>2523</v>
      </c>
      <c r="I85" s="11">
        <v>89.8</v>
      </c>
      <c r="J85" s="11">
        <v>3.56</v>
      </c>
    </row>
    <row r="86" spans="1:10" ht="15" thickBot="1" x14ac:dyDescent="0.35">
      <c r="A86" s="10" t="s">
        <v>91</v>
      </c>
      <c r="B86" s="11">
        <v>0</v>
      </c>
      <c r="C86" s="11">
        <v>1081.0999999999999</v>
      </c>
      <c r="D86" s="11">
        <v>0</v>
      </c>
      <c r="E86" s="11">
        <v>420.5</v>
      </c>
      <c r="F86" s="11">
        <v>0</v>
      </c>
      <c r="G86" s="11">
        <v>1501.6</v>
      </c>
      <c r="H86" s="11">
        <v>1557</v>
      </c>
      <c r="I86" s="11">
        <v>55.4</v>
      </c>
      <c r="J86" s="11">
        <v>3.56</v>
      </c>
    </row>
    <row r="87" spans="1:10" ht="15" thickBot="1" x14ac:dyDescent="0.35">
      <c r="A87" s="10" t="s">
        <v>92</v>
      </c>
      <c r="B87" s="11">
        <v>0</v>
      </c>
      <c r="C87" s="11">
        <v>1081.0999999999999</v>
      </c>
      <c r="D87" s="11">
        <v>0</v>
      </c>
      <c r="E87" s="11">
        <v>105.1</v>
      </c>
      <c r="F87" s="11">
        <v>0</v>
      </c>
      <c r="G87" s="11">
        <v>1186.2</v>
      </c>
      <c r="H87" s="11">
        <v>903</v>
      </c>
      <c r="I87" s="11">
        <v>-283.2</v>
      </c>
      <c r="J87" s="11">
        <v>-31.36</v>
      </c>
    </row>
    <row r="88" spans="1:10" ht="15" thickBot="1" x14ac:dyDescent="0.35">
      <c r="A88" s="10" t="s">
        <v>93</v>
      </c>
      <c r="B88" s="11">
        <v>0</v>
      </c>
      <c r="C88" s="11">
        <v>1081.0999999999999</v>
      </c>
      <c r="D88" s="11">
        <v>0</v>
      </c>
      <c r="E88" s="11">
        <v>0</v>
      </c>
      <c r="F88" s="11">
        <v>0</v>
      </c>
      <c r="G88" s="11">
        <v>1081.0999999999999</v>
      </c>
      <c r="H88" s="11">
        <v>685</v>
      </c>
      <c r="I88" s="11">
        <v>-396.1</v>
      </c>
      <c r="J88" s="11">
        <v>-57.82</v>
      </c>
    </row>
    <row r="89" spans="1:10" ht="15" thickBot="1" x14ac:dyDescent="0.35">
      <c r="A89" s="10" t="s">
        <v>94</v>
      </c>
      <c r="B89" s="11">
        <v>0</v>
      </c>
      <c r="C89" s="11">
        <v>1081.0999999999999</v>
      </c>
      <c r="D89" s="11">
        <v>0</v>
      </c>
      <c r="E89" s="11">
        <v>6609.5</v>
      </c>
      <c r="F89" s="11">
        <v>1337.1</v>
      </c>
      <c r="G89" s="11">
        <v>9027.7000000000007</v>
      </c>
      <c r="H89" s="11">
        <v>8722</v>
      </c>
      <c r="I89" s="11">
        <v>-305.7</v>
      </c>
      <c r="J89" s="11">
        <v>-3.5</v>
      </c>
    </row>
    <row r="90" spans="1:10" ht="15" thickBot="1" x14ac:dyDescent="0.35">
      <c r="A90" s="10" t="s">
        <v>95</v>
      </c>
      <c r="B90" s="11">
        <v>0</v>
      </c>
      <c r="C90" s="11">
        <v>1081.0999999999999</v>
      </c>
      <c r="D90" s="11">
        <v>0</v>
      </c>
      <c r="E90" s="11">
        <v>6609.5</v>
      </c>
      <c r="F90" s="11">
        <v>1307.2</v>
      </c>
      <c r="G90" s="11">
        <v>8997.7999999999993</v>
      </c>
      <c r="H90" s="11">
        <v>8660</v>
      </c>
      <c r="I90" s="11">
        <v>-337.8</v>
      </c>
      <c r="J90" s="11">
        <v>-3.9</v>
      </c>
    </row>
    <row r="91" spans="1:10" ht="15" thickBot="1" x14ac:dyDescent="0.35"/>
    <row r="92" spans="1:10" ht="15" thickBot="1" x14ac:dyDescent="0.35">
      <c r="A92" s="12" t="s">
        <v>135</v>
      </c>
      <c r="B92" s="13">
        <v>9854.2000000000007</v>
      </c>
    </row>
    <row r="93" spans="1:10" ht="15" thickBot="1" x14ac:dyDescent="0.35">
      <c r="A93" s="12" t="s">
        <v>200</v>
      </c>
      <c r="B93" s="13">
        <v>0</v>
      </c>
    </row>
    <row r="94" spans="1:10" ht="15" thickBot="1" x14ac:dyDescent="0.35">
      <c r="A94" s="12" t="s">
        <v>137</v>
      </c>
      <c r="B94" s="13">
        <v>113198.1</v>
      </c>
    </row>
    <row r="95" spans="1:10" ht="15" thickBot="1" x14ac:dyDescent="0.35">
      <c r="A95" s="12" t="s">
        <v>138</v>
      </c>
      <c r="B95" s="13">
        <v>113044</v>
      </c>
    </row>
    <row r="96" spans="1:10" ht="15" thickBot="1" x14ac:dyDescent="0.35">
      <c r="A96" s="12" t="s">
        <v>139</v>
      </c>
      <c r="B96" s="13">
        <v>154.1</v>
      </c>
    </row>
    <row r="97" spans="1:2" ht="15" thickBot="1" x14ac:dyDescent="0.35">
      <c r="A97" s="12" t="s">
        <v>140</v>
      </c>
      <c r="B97" s="13"/>
    </row>
    <row r="98" spans="1:2" ht="15" thickBot="1" x14ac:dyDescent="0.35">
      <c r="A98" s="12" t="s">
        <v>141</v>
      </c>
      <c r="B98" s="13"/>
    </row>
    <row r="99" spans="1:2" ht="15" thickBot="1" x14ac:dyDescent="0.35">
      <c r="A99" s="12" t="s">
        <v>142</v>
      </c>
      <c r="B99" s="13">
        <v>0</v>
      </c>
    </row>
    <row r="102" spans="1:2" ht="18" x14ac:dyDescent="0.35">
      <c r="A102" s="5" t="s">
        <v>201</v>
      </c>
    </row>
    <row r="103" spans="1:2" ht="18" x14ac:dyDescent="0.35">
      <c r="A103" s="5" t="s">
        <v>250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7EAF-F1EC-48F9-9DEC-D42A91D1C4A0}">
  <dimension ref="A1:H20"/>
  <sheetViews>
    <sheetView topLeftCell="B1" workbookViewId="0">
      <selection activeCell="H2" sqref="H2"/>
    </sheetView>
  </sheetViews>
  <sheetFormatPr defaultRowHeight="14.4" x14ac:dyDescent="0.3"/>
  <cols>
    <col min="1" max="1" width="11.21875" bestFit="1" customWidth="1"/>
    <col min="2" max="2" width="21.109375" bestFit="1" customWidth="1"/>
    <col min="3" max="3" width="11.109375" bestFit="1" customWidth="1"/>
    <col min="4" max="4" width="19" bestFit="1" customWidth="1"/>
    <col min="5" max="5" width="13.21875" bestFit="1" customWidth="1"/>
    <col min="6" max="6" width="12.33203125" bestFit="1" customWidth="1"/>
    <col min="7" max="7" width="10.88671875" bestFit="1" customWidth="1"/>
  </cols>
  <sheetData>
    <row r="1" spans="1:8" x14ac:dyDescent="0.3">
      <c r="B1" t="s">
        <v>49</v>
      </c>
      <c r="C1" t="s">
        <v>5</v>
      </c>
      <c r="D1" t="s">
        <v>50</v>
      </c>
      <c r="E1" t="s">
        <v>51</v>
      </c>
      <c r="F1" t="s">
        <v>52</v>
      </c>
      <c r="G1" t="s">
        <v>57</v>
      </c>
      <c r="H1" t="s">
        <v>58</v>
      </c>
    </row>
    <row r="2" spans="1:8" x14ac:dyDescent="0.3">
      <c r="A2" t="s">
        <v>0</v>
      </c>
      <c r="B2" t="s">
        <v>16</v>
      </c>
      <c r="C2" t="s">
        <v>14</v>
      </c>
      <c r="D2" t="s">
        <v>16</v>
      </c>
      <c r="E2">
        <v>0</v>
      </c>
      <c r="F2" t="s">
        <v>16</v>
      </c>
      <c r="G2">
        <v>100</v>
      </c>
      <c r="H2">
        <v>3.2099999999999997E-2</v>
      </c>
    </row>
    <row r="3" spans="1:8" x14ac:dyDescent="0.3">
      <c r="A3" t="s">
        <v>38</v>
      </c>
      <c r="B3" t="s">
        <v>53</v>
      </c>
      <c r="C3" t="s">
        <v>14</v>
      </c>
      <c r="D3" t="s">
        <v>16</v>
      </c>
      <c r="E3">
        <v>0</v>
      </c>
      <c r="F3" t="s">
        <v>16</v>
      </c>
      <c r="G3" s="2">
        <f>H3/$H$2*100</f>
        <v>102.18068535825546</v>
      </c>
      <c r="H3">
        <v>3.2800000000000003E-2</v>
      </c>
    </row>
    <row r="4" spans="1:8" x14ac:dyDescent="0.3">
      <c r="A4" t="s">
        <v>23</v>
      </c>
      <c r="B4" t="s">
        <v>54</v>
      </c>
      <c r="C4" t="s">
        <v>14</v>
      </c>
      <c r="D4" t="s">
        <v>16</v>
      </c>
      <c r="E4">
        <v>0</v>
      </c>
      <c r="F4" t="s">
        <v>16</v>
      </c>
      <c r="G4" s="2">
        <f t="shared" ref="G4:G20" si="0">H4/$H$2*100</f>
        <v>100</v>
      </c>
      <c r="H4">
        <v>3.2099999999999997E-2</v>
      </c>
    </row>
    <row r="5" spans="1:8" x14ac:dyDescent="0.3">
      <c r="A5" t="s">
        <v>27</v>
      </c>
      <c r="B5" t="s">
        <v>16</v>
      </c>
      <c r="C5" t="s">
        <v>27</v>
      </c>
      <c r="D5" t="s">
        <v>16</v>
      </c>
      <c r="E5">
        <v>0</v>
      </c>
      <c r="F5" t="s">
        <v>16</v>
      </c>
      <c r="G5" s="2">
        <f t="shared" si="0"/>
        <v>72.897196261682254</v>
      </c>
      <c r="H5">
        <v>2.3400000000000001E-2</v>
      </c>
    </row>
    <row r="6" spans="1:8" x14ac:dyDescent="0.3">
      <c r="A6" t="s">
        <v>26</v>
      </c>
      <c r="B6" t="s">
        <v>16</v>
      </c>
      <c r="C6" t="s">
        <v>26</v>
      </c>
      <c r="D6" t="s">
        <v>16</v>
      </c>
      <c r="E6">
        <v>0</v>
      </c>
      <c r="F6" t="s">
        <v>16</v>
      </c>
      <c r="G6" s="2">
        <f t="shared" si="0"/>
        <v>73.208722741433036</v>
      </c>
      <c r="H6">
        <v>2.35E-2</v>
      </c>
    </row>
    <row r="7" spans="1:8" x14ac:dyDescent="0.3">
      <c r="A7" t="s">
        <v>28</v>
      </c>
      <c r="B7" t="s">
        <v>16</v>
      </c>
      <c r="C7" t="s">
        <v>28</v>
      </c>
      <c r="D7" t="s">
        <v>16</v>
      </c>
      <c r="E7">
        <v>0</v>
      </c>
      <c r="F7" t="s">
        <v>16</v>
      </c>
      <c r="G7" s="2">
        <f t="shared" si="0"/>
        <v>52.647975077881625</v>
      </c>
      <c r="H7">
        <v>1.6899999999999998E-2</v>
      </c>
    </row>
    <row r="8" spans="1:8" x14ac:dyDescent="0.3">
      <c r="A8" t="s">
        <v>39</v>
      </c>
      <c r="B8" t="s">
        <v>16</v>
      </c>
      <c r="C8" t="s">
        <v>14</v>
      </c>
      <c r="D8" t="s">
        <v>55</v>
      </c>
      <c r="E8">
        <v>0</v>
      </c>
      <c r="F8" t="s">
        <v>16</v>
      </c>
      <c r="G8" s="2">
        <f t="shared" si="0"/>
        <v>85.669781931464186</v>
      </c>
      <c r="H8">
        <v>2.75E-2</v>
      </c>
    </row>
    <row r="9" spans="1:8" x14ac:dyDescent="0.3">
      <c r="A9" t="s">
        <v>21</v>
      </c>
      <c r="B9" t="s">
        <v>16</v>
      </c>
      <c r="C9" t="s">
        <v>14</v>
      </c>
      <c r="D9" t="s">
        <v>56</v>
      </c>
      <c r="E9">
        <v>0</v>
      </c>
      <c r="F9" t="s">
        <v>16</v>
      </c>
      <c r="G9" s="2">
        <f t="shared" si="0"/>
        <v>83.177570093457959</v>
      </c>
      <c r="H9">
        <v>2.6700000000000002E-2</v>
      </c>
    </row>
    <row r="10" spans="1:8" x14ac:dyDescent="0.3">
      <c r="A10" t="s">
        <v>40</v>
      </c>
      <c r="B10" t="s">
        <v>16</v>
      </c>
      <c r="C10" t="s">
        <v>14</v>
      </c>
      <c r="D10" t="s">
        <v>16</v>
      </c>
      <c r="E10">
        <v>1</v>
      </c>
      <c r="F10" t="s">
        <v>16</v>
      </c>
      <c r="G10" s="2">
        <f t="shared" si="0"/>
        <v>93.146417445482882</v>
      </c>
      <c r="H10">
        <v>2.9899999999999999E-2</v>
      </c>
    </row>
    <row r="11" spans="1:8" x14ac:dyDescent="0.3">
      <c r="A11" t="s">
        <v>41</v>
      </c>
      <c r="B11" t="s">
        <v>16</v>
      </c>
      <c r="C11" t="s">
        <v>14</v>
      </c>
      <c r="D11" t="s">
        <v>16</v>
      </c>
      <c r="E11">
        <v>2</v>
      </c>
      <c r="F11" t="s">
        <v>16</v>
      </c>
      <c r="G11" s="2">
        <f t="shared" si="0"/>
        <v>77.570093457943941</v>
      </c>
      <c r="H11">
        <v>2.4899999999999999E-2</v>
      </c>
    </row>
    <row r="12" spans="1:8" x14ac:dyDescent="0.3">
      <c r="A12" t="s">
        <v>42</v>
      </c>
      <c r="B12" t="s">
        <v>16</v>
      </c>
      <c r="C12" t="s">
        <v>14</v>
      </c>
      <c r="D12" t="s">
        <v>16</v>
      </c>
      <c r="E12">
        <v>3</v>
      </c>
      <c r="F12" t="s">
        <v>16</v>
      </c>
      <c r="G12" s="2">
        <f t="shared" si="0"/>
        <v>69.158878504672899</v>
      </c>
      <c r="H12">
        <v>2.2200000000000001E-2</v>
      </c>
    </row>
    <row r="13" spans="1:8" x14ac:dyDescent="0.3">
      <c r="A13" t="s">
        <v>43</v>
      </c>
      <c r="B13" t="s">
        <v>16</v>
      </c>
      <c r="C13" t="s">
        <v>14</v>
      </c>
      <c r="D13" t="s">
        <v>16</v>
      </c>
      <c r="E13">
        <v>5</v>
      </c>
      <c r="F13" t="s">
        <v>16</v>
      </c>
      <c r="G13" s="2">
        <f t="shared" si="0"/>
        <v>55.14018691588786</v>
      </c>
      <c r="H13">
        <v>1.77E-2</v>
      </c>
    </row>
    <row r="14" spans="1:8" x14ac:dyDescent="0.3">
      <c r="A14" t="s">
        <v>44</v>
      </c>
      <c r="B14" t="s">
        <v>16</v>
      </c>
      <c r="C14" t="s">
        <v>14</v>
      </c>
      <c r="D14" t="s">
        <v>16</v>
      </c>
      <c r="E14">
        <v>10</v>
      </c>
      <c r="F14" t="s">
        <v>16</v>
      </c>
      <c r="G14" s="2">
        <f t="shared" si="0"/>
        <v>35.202492211838013</v>
      </c>
      <c r="H14">
        <v>1.1299999999999999E-2</v>
      </c>
    </row>
    <row r="15" spans="1:8" x14ac:dyDescent="0.3">
      <c r="A15" t="s">
        <v>45</v>
      </c>
      <c r="B15" t="s">
        <v>16</v>
      </c>
      <c r="C15" t="s">
        <v>14</v>
      </c>
      <c r="D15" t="s">
        <v>16</v>
      </c>
      <c r="E15">
        <v>15</v>
      </c>
      <c r="F15" t="s">
        <v>16</v>
      </c>
      <c r="G15" s="2">
        <f t="shared" si="0"/>
        <v>25.233644859813086</v>
      </c>
      <c r="H15">
        <v>8.0999999999999996E-3</v>
      </c>
    </row>
    <row r="16" spans="1:8" x14ac:dyDescent="0.3">
      <c r="A16" t="s">
        <v>46</v>
      </c>
      <c r="B16" t="s">
        <v>16</v>
      </c>
      <c r="C16" t="s">
        <v>14</v>
      </c>
      <c r="D16" t="s">
        <v>16</v>
      </c>
      <c r="E16">
        <v>25</v>
      </c>
      <c r="F16" t="s">
        <v>16</v>
      </c>
      <c r="G16" s="2">
        <f t="shared" si="0"/>
        <v>15.576323987538942</v>
      </c>
      <c r="H16">
        <v>5.0000000000000001E-3</v>
      </c>
    </row>
    <row r="17" spans="1:8" x14ac:dyDescent="0.3">
      <c r="A17" t="s">
        <v>47</v>
      </c>
      <c r="B17" t="s">
        <v>16</v>
      </c>
      <c r="C17" t="s">
        <v>14</v>
      </c>
      <c r="D17" t="s">
        <v>16</v>
      </c>
      <c r="E17">
        <v>40</v>
      </c>
      <c r="F17" t="s">
        <v>16</v>
      </c>
      <c r="G17" s="2">
        <f t="shared" si="0"/>
        <v>9.0342679127725862</v>
      </c>
      <c r="H17">
        <v>2.8999999999999998E-3</v>
      </c>
    </row>
    <row r="18" spans="1:8" x14ac:dyDescent="0.3">
      <c r="A18" t="s">
        <v>48</v>
      </c>
      <c r="B18" t="s">
        <v>16</v>
      </c>
      <c r="C18" t="s">
        <v>14</v>
      </c>
      <c r="D18" t="s">
        <v>16</v>
      </c>
      <c r="E18">
        <v>50</v>
      </c>
      <c r="F18" t="s">
        <v>16</v>
      </c>
      <c r="G18" s="2">
        <f t="shared" si="0"/>
        <v>6.8535825545171347</v>
      </c>
      <c r="H18">
        <v>2.2000000000000001E-3</v>
      </c>
    </row>
    <row r="19" spans="1:8" x14ac:dyDescent="0.3">
      <c r="A19" t="s">
        <v>25</v>
      </c>
      <c r="B19" t="s">
        <v>16</v>
      </c>
      <c r="C19" t="s">
        <v>14</v>
      </c>
      <c r="D19" t="s">
        <v>16</v>
      </c>
      <c r="E19">
        <v>0</v>
      </c>
      <c r="F19" t="s">
        <v>25</v>
      </c>
      <c r="G19" s="2">
        <f t="shared" si="0"/>
        <v>87.227414330218082</v>
      </c>
      <c r="H19">
        <v>2.8000000000000001E-2</v>
      </c>
    </row>
    <row r="20" spans="1:8" x14ac:dyDescent="0.3">
      <c r="A20" t="s">
        <v>24</v>
      </c>
      <c r="B20" t="s">
        <v>16</v>
      </c>
      <c r="C20" t="s">
        <v>14</v>
      </c>
      <c r="D20" t="s">
        <v>16</v>
      </c>
      <c r="E20">
        <v>0</v>
      </c>
      <c r="F20" t="s">
        <v>24</v>
      </c>
      <c r="G20" s="2">
        <f t="shared" si="0"/>
        <v>86.604361370716504</v>
      </c>
      <c r="H20">
        <v>2.7799999999999998E-2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C5FAB-1854-430A-8F86-3A2586A9AE10}">
  <dimension ref="A2:K23"/>
  <sheetViews>
    <sheetView zoomScale="90" zoomScaleNormal="90" workbookViewId="0">
      <selection activeCell="K7" sqref="K7"/>
    </sheetView>
  </sheetViews>
  <sheetFormatPr defaultRowHeight="14.4" x14ac:dyDescent="0.3"/>
  <cols>
    <col min="1" max="1" width="13.109375" bestFit="1" customWidth="1"/>
    <col min="2" max="2" width="8.21875" bestFit="1" customWidth="1"/>
    <col min="3" max="3" width="11.6640625" bestFit="1" customWidth="1"/>
    <col min="4" max="4" width="8.21875" bestFit="1" customWidth="1"/>
    <col min="5" max="5" width="13.88671875" bestFit="1" customWidth="1"/>
    <col min="6" max="6" width="13" bestFit="1" customWidth="1"/>
    <col min="7" max="7" width="11.6640625" bestFit="1" customWidth="1"/>
    <col min="8" max="8" width="16.5546875" bestFit="1" customWidth="1"/>
  </cols>
  <sheetData>
    <row r="2" spans="1:11" x14ac:dyDescent="0.3">
      <c r="A2" t="s">
        <v>63</v>
      </c>
      <c r="B2">
        <v>1</v>
      </c>
      <c r="C2">
        <v>1</v>
      </c>
      <c r="D2">
        <v>1</v>
      </c>
      <c r="E2">
        <v>1</v>
      </c>
      <c r="F2">
        <v>1</v>
      </c>
      <c r="G2" t="s">
        <v>16</v>
      </c>
      <c r="H2" t="s">
        <v>16</v>
      </c>
    </row>
    <row r="3" spans="1:11" x14ac:dyDescent="0.3">
      <c r="A3" t="s">
        <v>59</v>
      </c>
      <c r="B3" t="s">
        <v>60</v>
      </c>
      <c r="C3" t="s">
        <v>60</v>
      </c>
      <c r="D3" t="s">
        <v>60</v>
      </c>
      <c r="E3" t="s">
        <v>60</v>
      </c>
      <c r="F3" t="s">
        <v>60</v>
      </c>
      <c r="G3" t="s">
        <v>61</v>
      </c>
      <c r="H3" t="s">
        <v>62</v>
      </c>
    </row>
    <row r="4" spans="1:11" x14ac:dyDescent="0.3">
      <c r="B4" t="s">
        <v>49</v>
      </c>
      <c r="C4" t="s">
        <v>5</v>
      </c>
      <c r="D4" t="s">
        <v>50</v>
      </c>
      <c r="E4" t="s">
        <v>51</v>
      </c>
      <c r="F4" t="s">
        <v>52</v>
      </c>
      <c r="G4" t="s">
        <v>57</v>
      </c>
      <c r="H4" t="s">
        <v>58</v>
      </c>
    </row>
    <row r="5" spans="1:11" x14ac:dyDescent="0.3">
      <c r="A5" t="s">
        <v>0</v>
      </c>
      <c r="B5">
        <v>1</v>
      </c>
      <c r="C5">
        <v>1</v>
      </c>
      <c r="D5">
        <v>1</v>
      </c>
      <c r="E5">
        <v>1</v>
      </c>
      <c r="F5">
        <v>1</v>
      </c>
      <c r="G5" s="22">
        <v>10000</v>
      </c>
      <c r="H5">
        <v>3.2099999999999997E-2</v>
      </c>
      <c r="I5">
        <v>3.2140000000000002E-2</v>
      </c>
    </row>
    <row r="6" spans="1:11" x14ac:dyDescent="0.3">
      <c r="A6" t="s">
        <v>38</v>
      </c>
      <c r="B6" s="22">
        <v>2</v>
      </c>
      <c r="C6">
        <v>1</v>
      </c>
      <c r="D6">
        <v>1</v>
      </c>
      <c r="E6">
        <v>1</v>
      </c>
      <c r="F6">
        <v>1</v>
      </c>
      <c r="G6" s="45">
        <f>INT(H6/$H$5*10000)</f>
        <v>10218</v>
      </c>
      <c r="H6">
        <v>3.2800000000000003E-2</v>
      </c>
    </row>
    <row r="7" spans="1:11" x14ac:dyDescent="0.3">
      <c r="A7" t="s">
        <v>23</v>
      </c>
      <c r="B7" s="22">
        <v>3</v>
      </c>
      <c r="C7">
        <v>1</v>
      </c>
      <c r="D7">
        <v>1</v>
      </c>
      <c r="E7">
        <v>1</v>
      </c>
      <c r="F7">
        <v>1</v>
      </c>
      <c r="G7" s="4">
        <f t="shared" ref="G7:G23" si="0">INT(H7/$H$5*10000)</f>
        <v>10000</v>
      </c>
      <c r="H7">
        <v>3.2099999999999997E-2</v>
      </c>
      <c r="I7">
        <v>3.2079999999999997E-2</v>
      </c>
      <c r="J7">
        <f>I7/I5</f>
        <v>0.99813316739265701</v>
      </c>
      <c r="K7">
        <f>INT(J7*10000)</f>
        <v>9981</v>
      </c>
    </row>
    <row r="8" spans="1:11" x14ac:dyDescent="0.3">
      <c r="A8" t="s">
        <v>27</v>
      </c>
      <c r="B8">
        <v>1</v>
      </c>
      <c r="C8" s="46">
        <v>2</v>
      </c>
      <c r="D8">
        <v>1</v>
      </c>
      <c r="E8">
        <v>1</v>
      </c>
      <c r="F8">
        <v>1</v>
      </c>
      <c r="G8" s="47">
        <f t="shared" si="0"/>
        <v>7289</v>
      </c>
      <c r="H8">
        <v>2.3400000000000001E-2</v>
      </c>
    </row>
    <row r="9" spans="1:11" x14ac:dyDescent="0.3">
      <c r="A9" t="s">
        <v>26</v>
      </c>
      <c r="B9">
        <v>1</v>
      </c>
      <c r="C9" s="46">
        <v>3</v>
      </c>
      <c r="D9">
        <v>1</v>
      </c>
      <c r="E9">
        <v>1</v>
      </c>
      <c r="F9">
        <v>1</v>
      </c>
      <c r="G9" s="47">
        <f t="shared" si="0"/>
        <v>7320</v>
      </c>
      <c r="H9">
        <v>2.35E-2</v>
      </c>
    </row>
    <row r="10" spans="1:11" x14ac:dyDescent="0.3">
      <c r="A10" t="s">
        <v>28</v>
      </c>
      <c r="B10">
        <v>1</v>
      </c>
      <c r="C10">
        <v>4</v>
      </c>
      <c r="D10">
        <v>1</v>
      </c>
      <c r="E10">
        <v>1</v>
      </c>
      <c r="F10">
        <v>1</v>
      </c>
      <c r="G10" s="4">
        <f t="shared" si="0"/>
        <v>5264</v>
      </c>
      <c r="H10">
        <v>1.6899999999999998E-2</v>
      </c>
    </row>
    <row r="11" spans="1:11" x14ac:dyDescent="0.3">
      <c r="A11" t="s">
        <v>39</v>
      </c>
      <c r="B11">
        <v>1</v>
      </c>
      <c r="C11">
        <v>1</v>
      </c>
      <c r="D11">
        <v>2</v>
      </c>
      <c r="E11">
        <v>1</v>
      </c>
      <c r="F11">
        <v>1</v>
      </c>
      <c r="G11" s="4">
        <f t="shared" si="0"/>
        <v>8566</v>
      </c>
      <c r="H11">
        <v>2.75E-2</v>
      </c>
    </row>
    <row r="12" spans="1:11" x14ac:dyDescent="0.3">
      <c r="A12" t="s">
        <v>21</v>
      </c>
      <c r="B12">
        <v>1</v>
      </c>
      <c r="C12">
        <v>1</v>
      </c>
      <c r="D12">
        <v>3</v>
      </c>
      <c r="E12">
        <v>1</v>
      </c>
      <c r="F12">
        <v>1</v>
      </c>
      <c r="G12" s="4">
        <f t="shared" si="0"/>
        <v>8317</v>
      </c>
      <c r="H12">
        <v>2.6700000000000002E-2</v>
      </c>
    </row>
    <row r="13" spans="1:11" x14ac:dyDescent="0.3">
      <c r="A13" t="s">
        <v>40</v>
      </c>
      <c r="B13">
        <v>1</v>
      </c>
      <c r="C13">
        <v>1</v>
      </c>
      <c r="D13">
        <v>1</v>
      </c>
      <c r="E13">
        <v>2</v>
      </c>
      <c r="F13">
        <v>1</v>
      </c>
      <c r="G13" s="4">
        <f t="shared" si="0"/>
        <v>9314</v>
      </c>
      <c r="H13">
        <v>2.9899999999999999E-2</v>
      </c>
    </row>
    <row r="14" spans="1:11" x14ac:dyDescent="0.3">
      <c r="A14" t="s">
        <v>41</v>
      </c>
      <c r="B14">
        <v>1</v>
      </c>
      <c r="C14">
        <v>1</v>
      </c>
      <c r="D14">
        <v>1</v>
      </c>
      <c r="E14">
        <v>3</v>
      </c>
      <c r="F14">
        <v>1</v>
      </c>
      <c r="G14" s="4">
        <f t="shared" si="0"/>
        <v>7757</v>
      </c>
      <c r="H14">
        <v>2.4899999999999999E-2</v>
      </c>
    </row>
    <row r="15" spans="1:11" x14ac:dyDescent="0.3">
      <c r="A15" t="s">
        <v>42</v>
      </c>
      <c r="B15">
        <v>1</v>
      </c>
      <c r="C15">
        <v>1</v>
      </c>
      <c r="D15">
        <v>1</v>
      </c>
      <c r="E15">
        <v>4</v>
      </c>
      <c r="F15">
        <v>1</v>
      </c>
      <c r="G15" s="4">
        <f t="shared" si="0"/>
        <v>6915</v>
      </c>
      <c r="H15">
        <v>2.2200000000000001E-2</v>
      </c>
    </row>
    <row r="16" spans="1:11" x14ac:dyDescent="0.3">
      <c r="A16" t="s">
        <v>43</v>
      </c>
      <c r="B16">
        <v>1</v>
      </c>
      <c r="C16">
        <v>1</v>
      </c>
      <c r="D16">
        <v>1</v>
      </c>
      <c r="E16">
        <v>5</v>
      </c>
      <c r="F16">
        <v>1</v>
      </c>
      <c r="G16" s="4">
        <f t="shared" si="0"/>
        <v>5514</v>
      </c>
      <c r="H16">
        <v>1.77E-2</v>
      </c>
    </row>
    <row r="17" spans="1:8" x14ac:dyDescent="0.3">
      <c r="A17" t="s">
        <v>44</v>
      </c>
      <c r="B17">
        <v>1</v>
      </c>
      <c r="C17">
        <v>1</v>
      </c>
      <c r="D17">
        <v>1</v>
      </c>
      <c r="E17">
        <v>6</v>
      </c>
      <c r="F17">
        <v>1</v>
      </c>
      <c r="G17" s="4">
        <f t="shared" si="0"/>
        <v>3520</v>
      </c>
      <c r="H17">
        <v>1.1299999999999999E-2</v>
      </c>
    </row>
    <row r="18" spans="1:8" x14ac:dyDescent="0.3">
      <c r="A18" t="s">
        <v>45</v>
      </c>
      <c r="B18">
        <v>1</v>
      </c>
      <c r="C18">
        <v>1</v>
      </c>
      <c r="D18">
        <v>1</v>
      </c>
      <c r="E18">
        <v>7</v>
      </c>
      <c r="F18">
        <v>1</v>
      </c>
      <c r="G18" s="4">
        <f t="shared" si="0"/>
        <v>2523</v>
      </c>
      <c r="H18">
        <v>8.0999999999999996E-3</v>
      </c>
    </row>
    <row r="19" spans="1:8" x14ac:dyDescent="0.3">
      <c r="A19" t="s">
        <v>46</v>
      </c>
      <c r="B19">
        <v>1</v>
      </c>
      <c r="C19">
        <v>1</v>
      </c>
      <c r="D19">
        <v>1</v>
      </c>
      <c r="E19">
        <v>8</v>
      </c>
      <c r="F19">
        <v>1</v>
      </c>
      <c r="G19" s="4">
        <f t="shared" si="0"/>
        <v>1557</v>
      </c>
      <c r="H19">
        <v>5.0000000000000001E-3</v>
      </c>
    </row>
    <row r="20" spans="1:8" x14ac:dyDescent="0.3">
      <c r="A20" t="s">
        <v>47</v>
      </c>
      <c r="B20">
        <v>1</v>
      </c>
      <c r="C20">
        <v>1</v>
      </c>
      <c r="D20">
        <v>1</v>
      </c>
      <c r="E20">
        <v>9</v>
      </c>
      <c r="F20">
        <v>1</v>
      </c>
      <c r="G20" s="4">
        <f t="shared" si="0"/>
        <v>903</v>
      </c>
      <c r="H20">
        <v>2.8999999999999998E-3</v>
      </c>
    </row>
    <row r="21" spans="1:8" x14ac:dyDescent="0.3">
      <c r="A21" t="s">
        <v>48</v>
      </c>
      <c r="B21">
        <v>1</v>
      </c>
      <c r="C21">
        <v>1</v>
      </c>
      <c r="D21">
        <v>1</v>
      </c>
      <c r="E21">
        <v>10</v>
      </c>
      <c r="F21">
        <v>1</v>
      </c>
      <c r="G21" s="4">
        <f t="shared" si="0"/>
        <v>685</v>
      </c>
      <c r="H21">
        <v>2.2000000000000001E-3</v>
      </c>
    </row>
    <row r="22" spans="1:8" x14ac:dyDescent="0.3">
      <c r="A22" t="s">
        <v>25</v>
      </c>
      <c r="B22">
        <v>1</v>
      </c>
      <c r="C22">
        <v>1</v>
      </c>
      <c r="D22">
        <v>1</v>
      </c>
      <c r="E22">
        <v>1</v>
      </c>
      <c r="F22">
        <v>2</v>
      </c>
      <c r="G22" s="4">
        <f t="shared" si="0"/>
        <v>8722</v>
      </c>
      <c r="H22">
        <v>2.8000000000000001E-2</v>
      </c>
    </row>
    <row r="23" spans="1:8" x14ac:dyDescent="0.3">
      <c r="A23" t="s">
        <v>24</v>
      </c>
      <c r="B23">
        <v>1</v>
      </c>
      <c r="C23">
        <v>1</v>
      </c>
      <c r="D23">
        <v>1</v>
      </c>
      <c r="E23">
        <v>1</v>
      </c>
      <c r="F23">
        <v>3</v>
      </c>
      <c r="G23" s="4">
        <f t="shared" si="0"/>
        <v>8660</v>
      </c>
      <c r="H23">
        <v>2.7799999999999998E-2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6204-95C2-415C-83CE-0BCD081FA436}">
  <dimension ref="A1:N56"/>
  <sheetViews>
    <sheetView topLeftCell="A21" zoomScale="75" workbookViewId="0">
      <selection activeCell="N36" sqref="N36"/>
    </sheetView>
  </sheetViews>
  <sheetFormatPr defaultRowHeight="14.4" x14ac:dyDescent="0.3"/>
  <cols>
    <col min="2" max="8" width="9" bestFit="1" customWidth="1"/>
    <col min="9" max="9" width="10.5546875" bestFit="1" customWidth="1"/>
    <col min="10" max="12" width="9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>
        <v>1</v>
      </c>
      <c r="C2" s="11">
        <v>1</v>
      </c>
      <c r="D2" s="11">
        <v>1</v>
      </c>
      <c r="E2" s="11">
        <v>1</v>
      </c>
      <c r="F2" s="11">
        <v>1</v>
      </c>
      <c r="G2" s="11">
        <v>10000</v>
      </c>
    </row>
    <row r="3" spans="1:7" ht="15" thickBot="1" x14ac:dyDescent="0.35">
      <c r="A3" s="10" t="s">
        <v>79</v>
      </c>
      <c r="B3" s="11">
        <v>2</v>
      </c>
      <c r="C3" s="11">
        <v>1</v>
      </c>
      <c r="D3" s="11">
        <v>1</v>
      </c>
      <c r="E3" s="11">
        <v>1</v>
      </c>
      <c r="F3" s="11">
        <v>1</v>
      </c>
      <c r="G3" s="11">
        <v>10218</v>
      </c>
    </row>
    <row r="4" spans="1:7" ht="15" thickBot="1" x14ac:dyDescent="0.35">
      <c r="A4" s="10" t="s">
        <v>80</v>
      </c>
      <c r="B4" s="11">
        <v>3</v>
      </c>
      <c r="C4" s="11">
        <v>1</v>
      </c>
      <c r="D4" s="11">
        <v>1</v>
      </c>
      <c r="E4" s="11">
        <v>1</v>
      </c>
      <c r="F4" s="11">
        <v>1</v>
      </c>
      <c r="G4" s="11">
        <v>10000</v>
      </c>
    </row>
    <row r="5" spans="1:7" ht="15" thickBot="1" x14ac:dyDescent="0.35">
      <c r="A5" s="10" t="s">
        <v>81</v>
      </c>
      <c r="B5" s="11">
        <v>1</v>
      </c>
      <c r="C5" s="11">
        <v>2</v>
      </c>
      <c r="D5" s="11">
        <v>1</v>
      </c>
      <c r="E5" s="11">
        <v>1</v>
      </c>
      <c r="F5" s="11">
        <v>1</v>
      </c>
      <c r="G5" s="11">
        <v>7289</v>
      </c>
    </row>
    <row r="6" spans="1:7" ht="15" thickBot="1" x14ac:dyDescent="0.35">
      <c r="A6" s="10" t="s">
        <v>82</v>
      </c>
      <c r="B6" s="11">
        <v>1</v>
      </c>
      <c r="C6" s="11">
        <v>3</v>
      </c>
      <c r="D6" s="11">
        <v>1</v>
      </c>
      <c r="E6" s="11">
        <v>1</v>
      </c>
      <c r="F6" s="11">
        <v>1</v>
      </c>
      <c r="G6" s="11">
        <v>7320</v>
      </c>
    </row>
    <row r="7" spans="1:7" ht="15" thickBot="1" x14ac:dyDescent="0.35">
      <c r="A7" s="10" t="s">
        <v>83</v>
      </c>
      <c r="B7" s="11">
        <v>1</v>
      </c>
      <c r="C7" s="11">
        <v>4</v>
      </c>
      <c r="D7" s="11">
        <v>1</v>
      </c>
      <c r="E7" s="11">
        <v>1</v>
      </c>
      <c r="F7" s="11">
        <v>1</v>
      </c>
      <c r="G7" s="11">
        <v>5264</v>
      </c>
    </row>
    <row r="8" spans="1:7" ht="15" thickBot="1" x14ac:dyDescent="0.35">
      <c r="A8" s="10" t="s">
        <v>84</v>
      </c>
      <c r="B8" s="11">
        <v>1</v>
      </c>
      <c r="C8" s="11">
        <v>1</v>
      </c>
      <c r="D8" s="11">
        <v>2</v>
      </c>
      <c r="E8" s="11">
        <v>1</v>
      </c>
      <c r="F8" s="11">
        <v>1</v>
      </c>
      <c r="G8" s="11">
        <v>8566</v>
      </c>
    </row>
    <row r="9" spans="1:7" ht="15" thickBot="1" x14ac:dyDescent="0.35">
      <c r="A9" s="10" t="s">
        <v>85</v>
      </c>
      <c r="B9" s="11">
        <v>1</v>
      </c>
      <c r="C9" s="11">
        <v>1</v>
      </c>
      <c r="D9" s="11">
        <v>3</v>
      </c>
      <c r="E9" s="11">
        <v>1</v>
      </c>
      <c r="F9" s="11">
        <v>1</v>
      </c>
      <c r="G9" s="11">
        <v>8317</v>
      </c>
    </row>
    <row r="10" spans="1:7" ht="15" thickBot="1" x14ac:dyDescent="0.35">
      <c r="A10" s="10" t="s">
        <v>86</v>
      </c>
      <c r="B10" s="11">
        <v>1</v>
      </c>
      <c r="C10" s="11">
        <v>1</v>
      </c>
      <c r="D10" s="11">
        <v>1</v>
      </c>
      <c r="E10" s="11">
        <v>2</v>
      </c>
      <c r="F10" s="11">
        <v>1</v>
      </c>
      <c r="G10" s="11">
        <v>9314</v>
      </c>
    </row>
    <row r="11" spans="1:7" ht="15" thickBot="1" x14ac:dyDescent="0.35">
      <c r="A11" s="10" t="s">
        <v>87</v>
      </c>
      <c r="B11" s="11">
        <v>1</v>
      </c>
      <c r="C11" s="11">
        <v>1</v>
      </c>
      <c r="D11" s="11">
        <v>1</v>
      </c>
      <c r="E11" s="11">
        <v>3</v>
      </c>
      <c r="F11" s="11">
        <v>1</v>
      </c>
      <c r="G11" s="11">
        <v>7757</v>
      </c>
    </row>
    <row r="12" spans="1:7" ht="15" thickBot="1" x14ac:dyDescent="0.35">
      <c r="A12" s="10" t="s">
        <v>88</v>
      </c>
      <c r="B12" s="11">
        <v>1</v>
      </c>
      <c r="C12" s="11">
        <v>1</v>
      </c>
      <c r="D12" s="11">
        <v>1</v>
      </c>
      <c r="E12" s="11">
        <v>4</v>
      </c>
      <c r="F12" s="11">
        <v>1</v>
      </c>
      <c r="G12" s="11">
        <v>6915</v>
      </c>
    </row>
    <row r="13" spans="1:7" ht="15" thickBot="1" x14ac:dyDescent="0.35">
      <c r="A13" s="10" t="s">
        <v>89</v>
      </c>
      <c r="B13" s="11">
        <v>1</v>
      </c>
      <c r="C13" s="11">
        <v>1</v>
      </c>
      <c r="D13" s="11">
        <v>1</v>
      </c>
      <c r="E13" s="11">
        <v>5</v>
      </c>
      <c r="F13" s="11">
        <v>1</v>
      </c>
      <c r="G13" s="11">
        <v>5514</v>
      </c>
    </row>
    <row r="14" spans="1:7" ht="15" thickBot="1" x14ac:dyDescent="0.35">
      <c r="A14" s="10" t="s">
        <v>90</v>
      </c>
      <c r="B14" s="11">
        <v>1</v>
      </c>
      <c r="C14" s="11">
        <v>1</v>
      </c>
      <c r="D14" s="11">
        <v>1</v>
      </c>
      <c r="E14" s="11">
        <v>6</v>
      </c>
      <c r="F14" s="11">
        <v>1</v>
      </c>
      <c r="G14" s="11">
        <v>3520</v>
      </c>
    </row>
    <row r="15" spans="1:7" ht="15" thickBot="1" x14ac:dyDescent="0.35">
      <c r="A15" s="10" t="s">
        <v>91</v>
      </c>
      <c r="B15" s="11">
        <v>1</v>
      </c>
      <c r="C15" s="11">
        <v>1</v>
      </c>
      <c r="D15" s="11">
        <v>1</v>
      </c>
      <c r="E15" s="11">
        <v>7</v>
      </c>
      <c r="F15" s="11">
        <v>1</v>
      </c>
      <c r="G15" s="11">
        <v>2523</v>
      </c>
    </row>
    <row r="16" spans="1:7" ht="15" thickBot="1" x14ac:dyDescent="0.35">
      <c r="A16" s="10" t="s">
        <v>92</v>
      </c>
      <c r="B16" s="11">
        <v>1</v>
      </c>
      <c r="C16" s="11">
        <v>1</v>
      </c>
      <c r="D16" s="11">
        <v>1</v>
      </c>
      <c r="E16" s="11">
        <v>8</v>
      </c>
      <c r="F16" s="11">
        <v>1</v>
      </c>
      <c r="G16" s="11">
        <v>1557</v>
      </c>
    </row>
    <row r="17" spans="1:12" ht="15" thickBot="1" x14ac:dyDescent="0.35">
      <c r="A17" s="10" t="s">
        <v>93</v>
      </c>
      <c r="B17" s="11">
        <v>1</v>
      </c>
      <c r="C17" s="11">
        <v>1</v>
      </c>
      <c r="D17" s="11">
        <v>1</v>
      </c>
      <c r="E17" s="11">
        <v>9</v>
      </c>
      <c r="F17" s="11">
        <v>1</v>
      </c>
      <c r="G17" s="11">
        <v>903</v>
      </c>
    </row>
    <row r="18" spans="1:12" ht="15" thickBot="1" x14ac:dyDescent="0.35">
      <c r="A18" s="10" t="s">
        <v>94</v>
      </c>
      <c r="B18" s="11">
        <v>1</v>
      </c>
      <c r="C18" s="11">
        <v>1</v>
      </c>
      <c r="D18" s="11">
        <v>1</v>
      </c>
      <c r="E18" s="16">
        <v>10</v>
      </c>
      <c r="F18" s="11">
        <v>1</v>
      </c>
      <c r="G18" s="11">
        <v>685</v>
      </c>
    </row>
    <row r="19" spans="1:12" ht="15" thickBot="1" x14ac:dyDescent="0.35">
      <c r="A19" s="10" t="s">
        <v>95</v>
      </c>
      <c r="B19" s="11">
        <v>1</v>
      </c>
      <c r="C19" s="11">
        <v>1</v>
      </c>
      <c r="D19" s="11">
        <v>1</v>
      </c>
      <c r="E19" s="11">
        <v>1</v>
      </c>
      <c r="F19" s="11">
        <v>2</v>
      </c>
      <c r="G19" s="11">
        <v>8722</v>
      </c>
    </row>
    <row r="20" spans="1:12" ht="15" thickBot="1" x14ac:dyDescent="0.35">
      <c r="A20" s="10" t="s">
        <v>96</v>
      </c>
      <c r="B20" s="11">
        <v>1</v>
      </c>
      <c r="C20" s="11">
        <v>1</v>
      </c>
      <c r="D20" s="11">
        <v>1</v>
      </c>
      <c r="E20" s="11">
        <v>1</v>
      </c>
      <c r="F20" s="11">
        <v>3</v>
      </c>
      <c r="G20" s="11">
        <v>8660</v>
      </c>
    </row>
    <row r="22" spans="1:12" x14ac:dyDescent="0.3">
      <c r="D22" s="48" t="s">
        <v>262</v>
      </c>
      <c r="F22" s="48" t="s">
        <v>262</v>
      </c>
    </row>
    <row r="23" spans="1:12" x14ac:dyDescent="0.3">
      <c r="A23">
        <v>1</v>
      </c>
      <c r="B23" s="24">
        <v>2.4572306879195491E-10</v>
      </c>
      <c r="C23" s="24">
        <v>1714.0097065276161</v>
      </c>
      <c r="D23" s="24">
        <v>1.2599812727927674E-10</v>
      </c>
      <c r="E23" s="24">
        <v>7260.9886878668103</v>
      </c>
      <c r="F23" s="24">
        <v>0</v>
      </c>
      <c r="G23" s="4" t="s">
        <v>207</v>
      </c>
      <c r="H23" s="24">
        <f>B23-B24</f>
        <v>3.3881317890172014E-21</v>
      </c>
      <c r="I23" s="24">
        <f t="shared" ref="I23:I31" si="0">C23-C24</f>
        <v>1670.4908087032784</v>
      </c>
      <c r="J23" s="24">
        <f t="shared" ref="J23:J31" si="1">D23-D24</f>
        <v>4.5474735152173883E-13</v>
      </c>
      <c r="K23" s="24">
        <f t="shared" ref="K23:K31" si="2">E23-E24</f>
        <v>0</v>
      </c>
      <c r="L23" s="24">
        <f t="shared" ref="L23:L31" si="3">F23-F24</f>
        <v>0</v>
      </c>
    </row>
    <row r="24" spans="1:12" x14ac:dyDescent="0.3">
      <c r="A24">
        <v>2</v>
      </c>
      <c r="B24" s="24">
        <v>2.4572306878856678E-10</v>
      </c>
      <c r="C24" s="24">
        <v>43.518897824337699</v>
      </c>
      <c r="D24" s="24">
        <v>1.25543379927755E-10</v>
      </c>
      <c r="E24" s="24">
        <v>7260.9886878668121</v>
      </c>
      <c r="F24" s="24">
        <v>0</v>
      </c>
      <c r="G24" s="4" t="s">
        <v>209</v>
      </c>
      <c r="H24" s="24">
        <f t="shared" ref="H24:H31" si="4">B24-B25</f>
        <v>0</v>
      </c>
      <c r="I24" s="24">
        <f t="shared" si="0"/>
        <v>0</v>
      </c>
      <c r="J24" s="24">
        <f t="shared" si="1"/>
        <v>0</v>
      </c>
      <c r="K24" s="24">
        <f t="shared" si="2"/>
        <v>1218.0027630405557</v>
      </c>
      <c r="L24" s="24">
        <f t="shared" si="3"/>
        <v>0</v>
      </c>
    </row>
    <row r="25" spans="1:12" x14ac:dyDescent="0.3">
      <c r="A25">
        <v>3</v>
      </c>
      <c r="B25" s="24">
        <v>2.4572306878856678E-10</v>
      </c>
      <c r="C25" s="24">
        <v>43.518897824337714</v>
      </c>
      <c r="D25" s="24">
        <v>1.25543379927755E-10</v>
      </c>
      <c r="E25" s="24">
        <v>6042.9859248262565</v>
      </c>
      <c r="F25" s="24">
        <v>0</v>
      </c>
      <c r="G25" s="4" t="s">
        <v>209</v>
      </c>
      <c r="H25" s="24">
        <f t="shared" si="4"/>
        <v>0</v>
      </c>
      <c r="I25" s="24">
        <f t="shared" si="0"/>
        <v>43.51889782433723</v>
      </c>
      <c r="J25" s="24">
        <f t="shared" si="1"/>
        <v>0</v>
      </c>
      <c r="K25" s="24">
        <f t="shared" si="2"/>
        <v>841.99352989783347</v>
      </c>
      <c r="L25" s="24">
        <f t="shared" si="3"/>
        <v>0</v>
      </c>
    </row>
    <row r="26" spans="1:12" x14ac:dyDescent="0.3">
      <c r="A26">
        <v>4</v>
      </c>
      <c r="B26" s="24">
        <v>2.4572306878856678E-10</v>
      </c>
      <c r="C26" s="24">
        <v>4.8316906031686813E-13</v>
      </c>
      <c r="D26" s="24">
        <v>1.25543379927755E-10</v>
      </c>
      <c r="E26" s="24">
        <v>5200.992394928423</v>
      </c>
      <c r="F26" s="24">
        <v>0</v>
      </c>
      <c r="G26" s="4" t="s">
        <v>209</v>
      </c>
      <c r="H26" s="24">
        <f t="shared" si="4"/>
        <v>0</v>
      </c>
      <c r="I26" s="24">
        <f t="shared" si="0"/>
        <v>0</v>
      </c>
      <c r="J26" s="24">
        <f t="shared" si="1"/>
        <v>0</v>
      </c>
      <c r="K26" s="24">
        <f t="shared" si="2"/>
        <v>1400.9948251078317</v>
      </c>
      <c r="L26" s="24">
        <f t="shared" si="3"/>
        <v>0</v>
      </c>
    </row>
    <row r="27" spans="1:12" x14ac:dyDescent="0.3">
      <c r="A27">
        <v>5</v>
      </c>
      <c r="B27" s="24">
        <v>2.4572306878856678E-10</v>
      </c>
      <c r="C27" s="24">
        <v>4.8316906031686813E-13</v>
      </c>
      <c r="D27" s="24">
        <v>1.25543379927755E-10</v>
      </c>
      <c r="E27" s="24">
        <v>3799.9975698205913</v>
      </c>
      <c r="F27" s="24">
        <v>0</v>
      </c>
      <c r="G27" s="4" t="s">
        <v>209</v>
      </c>
      <c r="H27" s="24">
        <f t="shared" si="4"/>
        <v>0</v>
      </c>
      <c r="I27" s="24">
        <f t="shared" si="0"/>
        <v>0</v>
      </c>
      <c r="J27" s="24">
        <f t="shared" si="1"/>
        <v>0</v>
      </c>
      <c r="K27" s="24">
        <f t="shared" si="2"/>
        <v>1994.0188803968313</v>
      </c>
      <c r="L27" s="24">
        <f t="shared" si="3"/>
        <v>0</v>
      </c>
    </row>
    <row r="28" spans="1:12" x14ac:dyDescent="0.3">
      <c r="A28">
        <v>6</v>
      </c>
      <c r="B28" s="24">
        <v>2.4572306878856678E-10</v>
      </c>
      <c r="C28" s="24">
        <v>4.8316906031686813E-13</v>
      </c>
      <c r="D28" s="24">
        <v>1.25543379927755E-10</v>
      </c>
      <c r="E28" s="24">
        <v>1805.97868942376</v>
      </c>
      <c r="F28" s="24">
        <v>0</v>
      </c>
      <c r="G28" s="4" t="s">
        <v>209</v>
      </c>
      <c r="H28" s="24">
        <f t="shared" si="4"/>
        <v>0</v>
      </c>
      <c r="I28" s="24">
        <f t="shared" si="0"/>
        <v>0</v>
      </c>
      <c r="J28" s="24">
        <f t="shared" si="1"/>
        <v>0</v>
      </c>
      <c r="K28" s="24">
        <f t="shared" si="2"/>
        <v>996.9948864814038</v>
      </c>
      <c r="L28" s="24">
        <f t="shared" si="3"/>
        <v>0</v>
      </c>
    </row>
    <row r="29" spans="1:12" x14ac:dyDescent="0.3">
      <c r="A29">
        <v>7</v>
      </c>
      <c r="B29" s="24">
        <v>2.4572306878856678E-10</v>
      </c>
      <c r="C29" s="24">
        <v>4.8316906031686813E-13</v>
      </c>
      <c r="D29" s="24">
        <v>1.25543379927755E-10</v>
      </c>
      <c r="E29" s="24">
        <v>808.98380294235619</v>
      </c>
      <c r="F29" s="24">
        <v>0</v>
      </c>
      <c r="G29" s="4" t="s">
        <v>209</v>
      </c>
      <c r="H29" s="24">
        <f t="shared" si="4"/>
        <v>0</v>
      </c>
      <c r="I29" s="24">
        <f t="shared" si="0"/>
        <v>0</v>
      </c>
      <c r="J29" s="24">
        <f t="shared" si="1"/>
        <v>0</v>
      </c>
      <c r="K29" s="24">
        <f t="shared" si="2"/>
        <v>808.98380294235619</v>
      </c>
      <c r="L29" s="24">
        <f t="shared" si="3"/>
        <v>0</v>
      </c>
    </row>
    <row r="30" spans="1:12" x14ac:dyDescent="0.3">
      <c r="A30">
        <v>8</v>
      </c>
      <c r="B30" s="24">
        <v>2.4572306878856678E-10</v>
      </c>
      <c r="C30" s="24">
        <v>4.8316906031686813E-13</v>
      </c>
      <c r="D30" s="24">
        <v>1.25543379927755E-10</v>
      </c>
      <c r="E30" s="24">
        <v>0</v>
      </c>
      <c r="F30" s="24">
        <v>0</v>
      </c>
      <c r="G30" s="4" t="s">
        <v>209</v>
      </c>
      <c r="H30" s="24">
        <f t="shared" si="4"/>
        <v>0</v>
      </c>
      <c r="I30" s="24">
        <f t="shared" si="0"/>
        <v>0</v>
      </c>
      <c r="J30" s="24">
        <f t="shared" si="1"/>
        <v>0</v>
      </c>
      <c r="K30" s="24">
        <f t="shared" si="2"/>
        <v>0</v>
      </c>
      <c r="L30" s="24">
        <f t="shared" si="3"/>
        <v>0</v>
      </c>
    </row>
    <row r="31" spans="1:12" x14ac:dyDescent="0.3">
      <c r="A31">
        <v>9</v>
      </c>
      <c r="B31" s="24">
        <v>2.4572306878856678E-10</v>
      </c>
      <c r="C31" s="24">
        <v>4.8316906031686813E-13</v>
      </c>
      <c r="D31" s="24">
        <v>1.25543379927755E-10</v>
      </c>
      <c r="E31" s="24">
        <v>0</v>
      </c>
      <c r="F31" s="24">
        <v>0</v>
      </c>
      <c r="G31" s="4" t="s">
        <v>208</v>
      </c>
      <c r="H31" s="24">
        <f t="shared" si="4"/>
        <v>-2.6467716843536261E-13</v>
      </c>
      <c r="I31" s="24">
        <f t="shared" si="0"/>
        <v>4.8316906031686813E-13</v>
      </c>
      <c r="J31" s="24">
        <f t="shared" si="1"/>
        <v>-2.8954615126971367E-13</v>
      </c>
      <c r="K31" s="24">
        <f t="shared" si="2"/>
        <v>0</v>
      </c>
      <c r="L31" s="24">
        <f t="shared" si="3"/>
        <v>-2.1316286943242452E-14</v>
      </c>
    </row>
    <row r="32" spans="1:12" x14ac:dyDescent="0.3">
      <c r="A32" s="22">
        <v>10</v>
      </c>
      <c r="B32" s="24">
        <v>2.4598774595700214E-10</v>
      </c>
      <c r="C32" s="24">
        <v>0</v>
      </c>
      <c r="D32" s="24">
        <v>1.2583292607902472E-10</v>
      </c>
      <c r="E32" s="24">
        <v>0</v>
      </c>
      <c r="F32" s="24">
        <v>2.1316286943242452E-14</v>
      </c>
      <c r="G32" s="4"/>
      <c r="H32" s="4"/>
      <c r="I32" s="4"/>
      <c r="J32" s="4"/>
      <c r="K32" s="4"/>
      <c r="L32" s="4"/>
    </row>
    <row r="33" spans="1:14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4" x14ac:dyDescent="0.3">
      <c r="B34" s="4"/>
      <c r="C34" s="4"/>
      <c r="D34" s="4"/>
      <c r="E34" s="4"/>
      <c r="F34" s="4"/>
      <c r="G34" s="4"/>
      <c r="H34">
        <f>CORREL(G36:G54,H36:H54)</f>
        <v>0.97549795037051734</v>
      </c>
      <c r="I34" s="4"/>
      <c r="J34" s="4"/>
      <c r="K34" s="4"/>
      <c r="L34" s="4"/>
    </row>
    <row r="35" spans="1:14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4" x14ac:dyDescent="0.3">
      <c r="A36" t="str">
        <f>A2</f>
        <v>O1</v>
      </c>
      <c r="B36" s="4">
        <f>VLOOKUP(B2,$A$23:$F$32,B$33,0)</f>
        <v>2.4572306879195491E-10</v>
      </c>
      <c r="C36" s="4">
        <f t="shared" ref="C36:F36" si="5">VLOOKUP(C2,$A$23:$F$32,C$33,0)</f>
        <v>1714.0097065276161</v>
      </c>
      <c r="D36" s="4">
        <f t="shared" si="5"/>
        <v>1.2599812727927674E-10</v>
      </c>
      <c r="E36" s="4">
        <f t="shared" si="5"/>
        <v>7260.9886878668103</v>
      </c>
      <c r="F36" s="4">
        <f t="shared" si="5"/>
        <v>0</v>
      </c>
      <c r="G36" s="25">
        <f>SUM(B36:F36)</f>
        <v>8974.9983943947991</v>
      </c>
      <c r="H36" s="25">
        <f>G2</f>
        <v>10000</v>
      </c>
      <c r="I36" s="4">
        <f>H36-G36</f>
        <v>1025.0016056052009</v>
      </c>
      <c r="J36" s="4">
        <f>modell1!I71</f>
        <v>1316.2</v>
      </c>
      <c r="K36" s="4">
        <f>ABS(I36)</f>
        <v>1025.0016056052009</v>
      </c>
      <c r="L36" s="4">
        <f t="shared" ref="L36:L54" si="6">ABS(J36)</f>
        <v>1316.2</v>
      </c>
      <c r="N36" s="48" t="s">
        <v>261</v>
      </c>
    </row>
    <row r="37" spans="1:14" x14ac:dyDescent="0.3">
      <c r="A37" t="str">
        <f t="shared" ref="A37:A54" si="7">A3</f>
        <v>O2</v>
      </c>
      <c r="B37" s="4">
        <f t="shared" ref="B37:F37" si="8">VLOOKUP(B3,$A$23:$F$32,B$33,0)</f>
        <v>2.4572306878856678E-10</v>
      </c>
      <c r="C37" s="4">
        <f t="shared" si="8"/>
        <v>1714.0097065276161</v>
      </c>
      <c r="D37" s="4">
        <f t="shared" si="8"/>
        <v>1.2599812727927674E-10</v>
      </c>
      <c r="E37" s="4">
        <f t="shared" si="8"/>
        <v>7260.9886878668103</v>
      </c>
      <c r="F37" s="4">
        <f t="shared" si="8"/>
        <v>0</v>
      </c>
      <c r="G37" s="4">
        <f t="shared" ref="G37:G54" si="9">SUM(B37:F37)</f>
        <v>8974.9983943947991</v>
      </c>
      <c r="H37" s="4">
        <f t="shared" ref="H37:H54" si="10">G3</f>
        <v>10218</v>
      </c>
      <c r="I37" s="4">
        <f t="shared" ref="I37:I54" si="11">H37-G37</f>
        <v>1243.0016056052009</v>
      </c>
      <c r="J37" s="4">
        <f>modell1!I72</f>
        <v>1534.2</v>
      </c>
      <c r="K37" s="4">
        <f t="shared" ref="K37:K54" si="12">ABS(I37)</f>
        <v>1243.0016056052009</v>
      </c>
      <c r="L37" s="4">
        <f t="shared" si="6"/>
        <v>1534.2</v>
      </c>
    </row>
    <row r="38" spans="1:14" x14ac:dyDescent="0.3">
      <c r="A38" t="str">
        <f t="shared" si="7"/>
        <v>O3</v>
      </c>
      <c r="B38" s="4">
        <f t="shared" ref="B38:F38" si="13">VLOOKUP(B4,$A$23:$F$32,B$33,0)</f>
        <v>2.4572306878856678E-10</v>
      </c>
      <c r="C38" s="4">
        <f t="shared" si="13"/>
        <v>1714.0097065276161</v>
      </c>
      <c r="D38" s="4">
        <f t="shared" si="13"/>
        <v>1.2599812727927674E-10</v>
      </c>
      <c r="E38" s="4">
        <f t="shared" si="13"/>
        <v>7260.9886878668103</v>
      </c>
      <c r="F38" s="4">
        <f t="shared" si="13"/>
        <v>0</v>
      </c>
      <c r="G38" s="4">
        <f t="shared" si="9"/>
        <v>8974.9983943947991</v>
      </c>
      <c r="H38" s="4">
        <f t="shared" si="10"/>
        <v>10000</v>
      </c>
      <c r="I38" s="4">
        <f t="shared" si="11"/>
        <v>1025.0016056052009</v>
      </c>
      <c r="J38" s="4">
        <f>modell1!I73</f>
        <v>1316.2</v>
      </c>
      <c r="K38" s="4">
        <f t="shared" si="12"/>
        <v>1025.0016056052009</v>
      </c>
      <c r="L38" s="4">
        <f t="shared" si="6"/>
        <v>1316.2</v>
      </c>
    </row>
    <row r="39" spans="1:14" x14ac:dyDescent="0.3">
      <c r="A39" t="str">
        <f t="shared" si="7"/>
        <v>O4</v>
      </c>
      <c r="B39" s="4">
        <f t="shared" ref="B39:F39" si="14">VLOOKUP(B5,$A$23:$F$32,B$33,0)</f>
        <v>2.4572306879195491E-10</v>
      </c>
      <c r="C39" s="4">
        <f t="shared" si="14"/>
        <v>43.518897824337699</v>
      </c>
      <c r="D39" s="4">
        <f t="shared" si="14"/>
        <v>1.2599812727927674E-10</v>
      </c>
      <c r="E39" s="4">
        <f t="shared" si="14"/>
        <v>7260.9886878668103</v>
      </c>
      <c r="F39" s="4">
        <f t="shared" si="14"/>
        <v>0</v>
      </c>
      <c r="G39" s="4">
        <f t="shared" si="9"/>
        <v>7304.50758569152</v>
      </c>
      <c r="H39" s="4">
        <f t="shared" si="10"/>
        <v>7289</v>
      </c>
      <c r="I39" s="4">
        <f t="shared" si="11"/>
        <v>-15.507585691520035</v>
      </c>
      <c r="J39" s="4">
        <f>modell1!I74</f>
        <v>-558.5</v>
      </c>
      <c r="K39" s="4">
        <f t="shared" si="12"/>
        <v>15.507585691520035</v>
      </c>
      <c r="L39" s="4">
        <f t="shared" si="6"/>
        <v>558.5</v>
      </c>
    </row>
    <row r="40" spans="1:14" x14ac:dyDescent="0.3">
      <c r="A40" t="str">
        <f t="shared" si="7"/>
        <v>O5</v>
      </c>
      <c r="B40" s="4">
        <f t="shared" ref="B40:F40" si="15">VLOOKUP(B6,$A$23:$F$32,B$33,0)</f>
        <v>2.4572306879195491E-10</v>
      </c>
      <c r="C40" s="4">
        <f t="shared" si="15"/>
        <v>43.518897824337714</v>
      </c>
      <c r="D40" s="4">
        <f t="shared" si="15"/>
        <v>1.2599812727927674E-10</v>
      </c>
      <c r="E40" s="4">
        <f t="shared" si="15"/>
        <v>7260.9886878668103</v>
      </c>
      <c r="F40" s="4">
        <f t="shared" si="15"/>
        <v>0</v>
      </c>
      <c r="G40" s="4">
        <f t="shared" si="9"/>
        <v>7304.50758569152</v>
      </c>
      <c r="H40" s="4">
        <f t="shared" si="10"/>
        <v>7320</v>
      </c>
      <c r="I40" s="4">
        <f t="shared" si="11"/>
        <v>15.492414308479965</v>
      </c>
      <c r="J40" s="4">
        <f>modell1!I75</f>
        <v>-527.5</v>
      </c>
      <c r="K40" s="4">
        <f t="shared" si="12"/>
        <v>15.492414308479965</v>
      </c>
      <c r="L40" s="4">
        <f t="shared" si="6"/>
        <v>527.5</v>
      </c>
    </row>
    <row r="41" spans="1:14" x14ac:dyDescent="0.3">
      <c r="A41" t="str">
        <f t="shared" si="7"/>
        <v>O6</v>
      </c>
      <c r="B41" s="4">
        <f t="shared" ref="B41:F41" si="16">VLOOKUP(B7,$A$23:$F$32,B$33,0)</f>
        <v>2.4572306879195491E-10</v>
      </c>
      <c r="C41" s="4">
        <f t="shared" si="16"/>
        <v>4.8316906031686813E-13</v>
      </c>
      <c r="D41" s="4">
        <f t="shared" si="16"/>
        <v>1.2599812727927674E-10</v>
      </c>
      <c r="E41" s="4">
        <f t="shared" si="16"/>
        <v>7260.9886878668103</v>
      </c>
      <c r="F41" s="4">
        <f t="shared" si="16"/>
        <v>0</v>
      </c>
      <c r="G41" s="4">
        <f t="shared" si="9"/>
        <v>7260.9886878671823</v>
      </c>
      <c r="H41" s="4">
        <f t="shared" si="10"/>
        <v>5264</v>
      </c>
      <c r="I41" s="4">
        <f t="shared" si="11"/>
        <v>-1996.9886878671823</v>
      </c>
      <c r="J41" s="4">
        <f>modell1!I76</f>
        <v>-2215.5</v>
      </c>
      <c r="K41" s="4">
        <f t="shared" si="12"/>
        <v>1996.9886878671823</v>
      </c>
      <c r="L41" s="4">
        <f t="shared" si="6"/>
        <v>2215.5</v>
      </c>
    </row>
    <row r="42" spans="1:14" x14ac:dyDescent="0.3">
      <c r="A42" t="str">
        <f t="shared" si="7"/>
        <v>O7</v>
      </c>
      <c r="B42" s="4">
        <f t="shared" ref="B42:F42" si="17">VLOOKUP(B8,$A$23:$F$32,B$33,0)</f>
        <v>2.4572306879195491E-10</v>
      </c>
      <c r="C42" s="4">
        <f t="shared" si="17"/>
        <v>1714.0097065276161</v>
      </c>
      <c r="D42" s="4">
        <f t="shared" si="17"/>
        <v>1.25543379927755E-10</v>
      </c>
      <c r="E42" s="4">
        <f t="shared" si="17"/>
        <v>7260.9886878668103</v>
      </c>
      <c r="F42" s="4">
        <f t="shared" si="17"/>
        <v>0</v>
      </c>
      <c r="G42" s="4">
        <f t="shared" si="9"/>
        <v>8974.9983943947973</v>
      </c>
      <c r="H42" s="4">
        <f t="shared" si="10"/>
        <v>8566</v>
      </c>
      <c r="I42" s="4">
        <f t="shared" si="11"/>
        <v>-408.99839439479729</v>
      </c>
      <c r="J42" s="4">
        <f>modell1!I77</f>
        <v>-117.8</v>
      </c>
      <c r="K42" s="4">
        <f t="shared" si="12"/>
        <v>408.99839439479729</v>
      </c>
      <c r="L42" s="4">
        <f t="shared" si="6"/>
        <v>117.8</v>
      </c>
    </row>
    <row r="43" spans="1:14" x14ac:dyDescent="0.3">
      <c r="A43" t="str">
        <f t="shared" si="7"/>
        <v>O8</v>
      </c>
      <c r="B43" s="4">
        <f t="shared" ref="B43:F43" si="18">VLOOKUP(B9,$A$23:$F$32,B$33,0)</f>
        <v>2.4572306879195491E-10</v>
      </c>
      <c r="C43" s="4">
        <f t="shared" si="18"/>
        <v>1714.0097065276161</v>
      </c>
      <c r="D43" s="4">
        <f t="shared" si="18"/>
        <v>1.25543379927755E-10</v>
      </c>
      <c r="E43" s="4">
        <f t="shared" si="18"/>
        <v>7260.9886878668103</v>
      </c>
      <c r="F43" s="4">
        <f t="shared" si="18"/>
        <v>0</v>
      </c>
      <c r="G43" s="4">
        <f t="shared" si="9"/>
        <v>8974.9983943947973</v>
      </c>
      <c r="H43" s="4">
        <f t="shared" si="10"/>
        <v>8317</v>
      </c>
      <c r="I43" s="4">
        <f t="shared" si="11"/>
        <v>-657.99839439479729</v>
      </c>
      <c r="J43" s="4">
        <f>modell1!I78</f>
        <v>-366.8</v>
      </c>
      <c r="K43" s="4">
        <f t="shared" si="12"/>
        <v>657.99839439479729</v>
      </c>
      <c r="L43" s="4">
        <f t="shared" si="6"/>
        <v>366.8</v>
      </c>
    </row>
    <row r="44" spans="1:14" x14ac:dyDescent="0.3">
      <c r="A44" t="str">
        <f t="shared" si="7"/>
        <v>O9</v>
      </c>
      <c r="B44" s="4">
        <f t="shared" ref="B44:F44" si="19">VLOOKUP(B10,$A$23:$F$32,B$33,0)</f>
        <v>2.4572306879195491E-10</v>
      </c>
      <c r="C44" s="4">
        <f t="shared" si="19"/>
        <v>1714.0097065276161</v>
      </c>
      <c r="D44" s="4">
        <f t="shared" si="19"/>
        <v>1.2599812727927674E-10</v>
      </c>
      <c r="E44" s="4">
        <f t="shared" si="19"/>
        <v>7260.9886878668121</v>
      </c>
      <c r="F44" s="4">
        <f t="shared" si="19"/>
        <v>0</v>
      </c>
      <c r="G44" s="4">
        <f t="shared" si="9"/>
        <v>8974.9983943947991</v>
      </c>
      <c r="H44" s="4">
        <f t="shared" si="10"/>
        <v>9314</v>
      </c>
      <c r="I44" s="4">
        <f t="shared" si="11"/>
        <v>339.00160560520089</v>
      </c>
      <c r="J44" s="4">
        <f>modell1!I79</f>
        <v>1115.8</v>
      </c>
      <c r="K44" s="4">
        <f t="shared" si="12"/>
        <v>339.00160560520089</v>
      </c>
      <c r="L44" s="4">
        <f t="shared" si="6"/>
        <v>1115.8</v>
      </c>
    </row>
    <row r="45" spans="1:14" x14ac:dyDescent="0.3">
      <c r="A45" t="str">
        <f t="shared" si="7"/>
        <v>O10</v>
      </c>
      <c r="B45" s="4">
        <f t="shared" ref="B45:F45" si="20">VLOOKUP(B11,$A$23:$F$32,B$33,0)</f>
        <v>2.4572306879195491E-10</v>
      </c>
      <c r="C45" s="4">
        <f t="shared" si="20"/>
        <v>1714.0097065276161</v>
      </c>
      <c r="D45" s="4">
        <f t="shared" si="20"/>
        <v>1.2599812727927674E-10</v>
      </c>
      <c r="E45" s="4">
        <f t="shared" si="20"/>
        <v>6042.9859248262565</v>
      </c>
      <c r="F45" s="4">
        <f t="shared" si="20"/>
        <v>0</v>
      </c>
      <c r="G45" s="4">
        <f t="shared" si="9"/>
        <v>7756.9956313542443</v>
      </c>
      <c r="H45" s="4">
        <f t="shared" si="10"/>
        <v>7757</v>
      </c>
      <c r="I45" s="4">
        <f t="shared" si="11"/>
        <v>4.3686457556759706E-3</v>
      </c>
      <c r="J45" s="4">
        <f>modell1!I80</f>
        <v>395.1</v>
      </c>
      <c r="K45" s="4">
        <f t="shared" si="12"/>
        <v>4.3686457556759706E-3</v>
      </c>
      <c r="L45" s="4">
        <f t="shared" si="6"/>
        <v>395.1</v>
      </c>
    </row>
    <row r="46" spans="1:14" x14ac:dyDescent="0.3">
      <c r="A46" t="str">
        <f t="shared" si="7"/>
        <v>O11</v>
      </c>
      <c r="B46" s="4">
        <f t="shared" ref="B46:F46" si="21">VLOOKUP(B12,$A$23:$F$32,B$33,0)</f>
        <v>2.4572306879195491E-10</v>
      </c>
      <c r="C46" s="4">
        <f t="shared" si="21"/>
        <v>1714.0097065276161</v>
      </c>
      <c r="D46" s="4">
        <f t="shared" si="21"/>
        <v>1.2599812727927674E-10</v>
      </c>
      <c r="E46" s="4">
        <f t="shared" si="21"/>
        <v>5200.992394928423</v>
      </c>
      <c r="F46" s="4">
        <f t="shared" si="21"/>
        <v>0</v>
      </c>
      <c r="G46" s="4">
        <f t="shared" si="9"/>
        <v>6915.0021014564109</v>
      </c>
      <c r="H46" s="4">
        <f t="shared" si="10"/>
        <v>6915</v>
      </c>
      <c r="I46" s="4">
        <f t="shared" si="11"/>
        <v>-2.1014564108554623E-3</v>
      </c>
      <c r="J46" s="4">
        <f>modell1!I81</f>
        <v>5.4</v>
      </c>
      <c r="K46" s="4">
        <f t="shared" si="12"/>
        <v>2.1014564108554623E-3</v>
      </c>
      <c r="L46" s="4">
        <f t="shared" si="6"/>
        <v>5.4</v>
      </c>
    </row>
    <row r="47" spans="1:14" x14ac:dyDescent="0.3">
      <c r="A47" t="str">
        <f t="shared" si="7"/>
        <v>O12</v>
      </c>
      <c r="B47" s="4">
        <f t="shared" ref="B47:F47" si="22">VLOOKUP(B13,$A$23:$F$32,B$33,0)</f>
        <v>2.4572306879195491E-10</v>
      </c>
      <c r="C47" s="4">
        <f t="shared" si="22"/>
        <v>1714.0097065276161</v>
      </c>
      <c r="D47" s="4">
        <f t="shared" si="22"/>
        <v>1.2599812727927674E-10</v>
      </c>
      <c r="E47" s="4">
        <f t="shared" si="22"/>
        <v>3799.9975698205913</v>
      </c>
      <c r="F47" s="4">
        <f t="shared" si="22"/>
        <v>0</v>
      </c>
      <c r="G47" s="4">
        <f t="shared" si="9"/>
        <v>5514.0072763485787</v>
      </c>
      <c r="H47" s="4">
        <f t="shared" si="10"/>
        <v>5514</v>
      </c>
      <c r="I47" s="4">
        <f t="shared" si="11"/>
        <v>-7.276348578670877E-3</v>
      </c>
      <c r="J47" s="4">
        <f>modell1!I82</f>
        <v>-409.5</v>
      </c>
      <c r="K47" s="4">
        <f t="shared" si="12"/>
        <v>7.276348578670877E-3</v>
      </c>
      <c r="L47" s="4">
        <f t="shared" si="6"/>
        <v>409.5</v>
      </c>
    </row>
    <row r="48" spans="1:14" x14ac:dyDescent="0.3">
      <c r="A48" t="str">
        <f t="shared" si="7"/>
        <v>O13</v>
      </c>
      <c r="B48" s="4">
        <f t="shared" ref="B48:F48" si="23">VLOOKUP(B14,$A$23:$F$32,B$33,0)</f>
        <v>2.4572306879195491E-10</v>
      </c>
      <c r="C48" s="4">
        <f t="shared" si="23"/>
        <v>1714.0097065276161</v>
      </c>
      <c r="D48" s="4">
        <f t="shared" si="23"/>
        <v>1.2599812727927674E-10</v>
      </c>
      <c r="E48" s="4">
        <f t="shared" si="23"/>
        <v>1805.97868942376</v>
      </c>
      <c r="F48" s="4">
        <f t="shared" si="23"/>
        <v>0</v>
      </c>
      <c r="G48" s="4">
        <f t="shared" si="9"/>
        <v>3519.9883959517479</v>
      </c>
      <c r="H48" s="4">
        <f t="shared" si="10"/>
        <v>3520</v>
      </c>
      <c r="I48" s="4">
        <f t="shared" si="11"/>
        <v>1.1604048252138455E-2</v>
      </c>
      <c r="J48" s="4">
        <f>modell1!I83</f>
        <v>-261.39999999999998</v>
      </c>
      <c r="K48" s="4">
        <f t="shared" si="12"/>
        <v>1.1604048252138455E-2</v>
      </c>
      <c r="L48" s="4">
        <f t="shared" si="6"/>
        <v>261.39999999999998</v>
      </c>
    </row>
    <row r="49" spans="1:12" x14ac:dyDescent="0.3">
      <c r="A49" t="str">
        <f t="shared" si="7"/>
        <v>O14</v>
      </c>
      <c r="B49" s="4">
        <f t="shared" ref="B49:F49" si="24">VLOOKUP(B15,$A$23:$F$32,B$33,0)</f>
        <v>2.4572306879195491E-10</v>
      </c>
      <c r="C49" s="4">
        <f t="shared" si="24"/>
        <v>1714.0097065276161</v>
      </c>
      <c r="D49" s="4">
        <f t="shared" si="24"/>
        <v>1.2599812727927674E-10</v>
      </c>
      <c r="E49" s="4">
        <f t="shared" si="24"/>
        <v>808.98380294235619</v>
      </c>
      <c r="F49" s="4">
        <f t="shared" si="24"/>
        <v>0</v>
      </c>
      <c r="G49" s="4">
        <f t="shared" si="9"/>
        <v>2522.9935094703442</v>
      </c>
      <c r="H49" s="4">
        <f t="shared" si="10"/>
        <v>2523</v>
      </c>
      <c r="I49" s="4">
        <f t="shared" si="11"/>
        <v>6.4905296558208647E-3</v>
      </c>
      <c r="J49" s="4">
        <f>modell1!I84</f>
        <v>-187.4</v>
      </c>
      <c r="K49" s="4">
        <f t="shared" si="12"/>
        <v>6.4905296558208647E-3</v>
      </c>
      <c r="L49" s="4">
        <f t="shared" si="6"/>
        <v>187.4</v>
      </c>
    </row>
    <row r="50" spans="1:12" x14ac:dyDescent="0.3">
      <c r="A50" t="str">
        <f t="shared" si="7"/>
        <v>O15</v>
      </c>
      <c r="B50" s="4">
        <f t="shared" ref="B50:F50" si="25">VLOOKUP(B16,$A$23:$F$32,B$33,0)</f>
        <v>2.4572306879195491E-10</v>
      </c>
      <c r="C50" s="4">
        <f t="shared" si="25"/>
        <v>1714.0097065276161</v>
      </c>
      <c r="D50" s="4">
        <f t="shared" si="25"/>
        <v>1.2599812727927674E-10</v>
      </c>
      <c r="E50" s="4">
        <f t="shared" si="25"/>
        <v>0</v>
      </c>
      <c r="F50" s="4">
        <f t="shared" si="25"/>
        <v>0</v>
      </c>
      <c r="G50" s="4">
        <f t="shared" si="9"/>
        <v>1714.0097065279879</v>
      </c>
      <c r="H50" s="4">
        <f t="shared" si="10"/>
        <v>1557</v>
      </c>
      <c r="I50" s="4">
        <f t="shared" si="11"/>
        <v>-157.00970652798787</v>
      </c>
      <c r="J50" s="4">
        <f>modell1!I85</f>
        <v>-115.6</v>
      </c>
      <c r="K50" s="4">
        <f t="shared" si="12"/>
        <v>157.00970652798787</v>
      </c>
      <c r="L50" s="4">
        <f t="shared" si="6"/>
        <v>115.6</v>
      </c>
    </row>
    <row r="51" spans="1:12" x14ac:dyDescent="0.3">
      <c r="A51" t="str">
        <f t="shared" si="7"/>
        <v>O16</v>
      </c>
      <c r="B51" s="4">
        <f t="shared" ref="B51:F51" si="26">VLOOKUP(B17,$A$23:$F$32,B$33,0)</f>
        <v>2.4572306879195491E-10</v>
      </c>
      <c r="C51" s="4">
        <f t="shared" si="26"/>
        <v>1714.0097065276161</v>
      </c>
      <c r="D51" s="4">
        <f t="shared" si="26"/>
        <v>1.2599812727927674E-10</v>
      </c>
      <c r="E51" s="4">
        <f t="shared" si="26"/>
        <v>0</v>
      </c>
      <c r="F51" s="4">
        <f t="shared" si="26"/>
        <v>0</v>
      </c>
      <c r="G51" s="4">
        <f t="shared" si="9"/>
        <v>1714.0097065279879</v>
      </c>
      <c r="H51" s="4">
        <f t="shared" si="10"/>
        <v>903</v>
      </c>
      <c r="I51" s="4">
        <f t="shared" si="11"/>
        <v>-811.00970652798787</v>
      </c>
      <c r="J51" s="4">
        <f>modell1!I86</f>
        <v>-418.3</v>
      </c>
      <c r="K51" s="4">
        <f t="shared" si="12"/>
        <v>811.00970652798787</v>
      </c>
      <c r="L51" s="4">
        <f t="shared" si="6"/>
        <v>418.3</v>
      </c>
    </row>
    <row r="52" spans="1:12" x14ac:dyDescent="0.3">
      <c r="A52" t="str">
        <f t="shared" si="7"/>
        <v>O17</v>
      </c>
      <c r="B52" s="4">
        <f t="shared" ref="B52:F52" si="27">VLOOKUP(B18,$A$23:$F$32,B$33,0)</f>
        <v>2.4572306879195491E-10</v>
      </c>
      <c r="C52" s="4">
        <f t="shared" si="27"/>
        <v>1714.0097065276161</v>
      </c>
      <c r="D52" s="4">
        <f t="shared" si="27"/>
        <v>1.2599812727927674E-10</v>
      </c>
      <c r="E52" s="4">
        <f t="shared" si="27"/>
        <v>0</v>
      </c>
      <c r="F52" s="4">
        <f t="shared" si="27"/>
        <v>0</v>
      </c>
      <c r="G52" s="4">
        <f t="shared" si="9"/>
        <v>1714.0097065279879</v>
      </c>
      <c r="H52" s="4">
        <f t="shared" si="10"/>
        <v>685</v>
      </c>
      <c r="I52" s="4">
        <f t="shared" si="11"/>
        <v>-1029.0097065279879</v>
      </c>
      <c r="J52" s="4">
        <f>modell1!I87</f>
        <v>-519.20000000000005</v>
      </c>
      <c r="K52" s="4">
        <f t="shared" si="12"/>
        <v>1029.0097065279879</v>
      </c>
      <c r="L52" s="4">
        <f t="shared" si="6"/>
        <v>519.20000000000005</v>
      </c>
    </row>
    <row r="53" spans="1:12" x14ac:dyDescent="0.3">
      <c r="A53" t="str">
        <f t="shared" si="7"/>
        <v>O18</v>
      </c>
      <c r="B53" s="4">
        <f t="shared" ref="B53:F53" si="28">VLOOKUP(B19,$A$23:$F$32,B$33,0)</f>
        <v>2.4572306879195491E-10</v>
      </c>
      <c r="C53" s="4">
        <f t="shared" si="28"/>
        <v>1714.0097065276161</v>
      </c>
      <c r="D53" s="4">
        <f t="shared" si="28"/>
        <v>1.2599812727927674E-10</v>
      </c>
      <c r="E53" s="4">
        <f t="shared" si="28"/>
        <v>7260.9886878668103</v>
      </c>
      <c r="F53" s="4">
        <f t="shared" si="28"/>
        <v>0</v>
      </c>
      <c r="G53" s="4">
        <f t="shared" si="9"/>
        <v>8974.9983943947991</v>
      </c>
      <c r="H53" s="4">
        <f t="shared" si="10"/>
        <v>8722</v>
      </c>
      <c r="I53" s="4">
        <f t="shared" si="11"/>
        <v>-252.99839439479911</v>
      </c>
      <c r="J53" s="4">
        <f>modell1!I88</f>
        <v>38.200000000000003</v>
      </c>
      <c r="K53" s="4">
        <f t="shared" si="12"/>
        <v>252.99839439479911</v>
      </c>
      <c r="L53" s="4">
        <f t="shared" si="6"/>
        <v>38.200000000000003</v>
      </c>
    </row>
    <row r="54" spans="1:12" x14ac:dyDescent="0.3">
      <c r="A54" t="str">
        <f t="shared" si="7"/>
        <v>O19</v>
      </c>
      <c r="B54" s="4">
        <f t="shared" ref="B54:F54" si="29">VLOOKUP(B20,$A$23:$F$32,B$33,0)</f>
        <v>2.4572306879195491E-10</v>
      </c>
      <c r="C54" s="4">
        <f t="shared" si="29"/>
        <v>1714.0097065276161</v>
      </c>
      <c r="D54" s="4">
        <f t="shared" si="29"/>
        <v>1.2599812727927674E-10</v>
      </c>
      <c r="E54" s="4">
        <f t="shared" si="29"/>
        <v>7260.9886878668103</v>
      </c>
      <c r="F54" s="4">
        <f t="shared" si="29"/>
        <v>0</v>
      </c>
      <c r="G54" s="4">
        <f t="shared" si="9"/>
        <v>8974.9983943947991</v>
      </c>
      <c r="H54" s="4">
        <f t="shared" si="10"/>
        <v>8660</v>
      </c>
      <c r="I54" s="4">
        <f t="shared" si="11"/>
        <v>-314.99839439479911</v>
      </c>
      <c r="J54" s="4">
        <f>modell1!I89</f>
        <v>-23.8</v>
      </c>
      <c r="K54" s="4">
        <f t="shared" si="12"/>
        <v>314.99839439479911</v>
      </c>
      <c r="L54" s="4">
        <f t="shared" si="6"/>
        <v>23.8</v>
      </c>
    </row>
    <row r="55" spans="1:12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3">
      <c r="B56" s="4"/>
      <c r="C56" s="4"/>
      <c r="D56" s="4"/>
      <c r="E56" s="4"/>
      <c r="F56" s="4"/>
      <c r="G56" s="4"/>
      <c r="H56" s="4"/>
      <c r="I56" s="4">
        <f>SUMSQ(I36:I54)</f>
        <v>10254399.500801031</v>
      </c>
      <c r="J56" s="4"/>
      <c r="K56" s="4">
        <f>SUM(K36:K54)</f>
        <v>9292.049648479795</v>
      </c>
      <c r="L56" s="4">
        <f>SUM(L36:L54)</f>
        <v>11442.4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C477-F784-492D-99D3-C367540D6238}">
  <dimension ref="A1:O56"/>
  <sheetViews>
    <sheetView topLeftCell="A31" workbookViewId="0">
      <selection activeCell="I36" sqref="I36"/>
    </sheetView>
  </sheetViews>
  <sheetFormatPr defaultRowHeight="14.4" x14ac:dyDescent="0.3"/>
  <cols>
    <col min="2" max="7" width="9" bestFit="1" customWidth="1"/>
    <col min="8" max="8" width="12.44140625" bestFit="1" customWidth="1"/>
    <col min="9" max="9" width="10.5546875" bestFit="1" customWidth="1"/>
    <col min="10" max="12" width="9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>
        <v>1</v>
      </c>
      <c r="C2" s="11">
        <v>1</v>
      </c>
      <c r="D2" s="11">
        <v>1</v>
      </c>
      <c r="E2" s="11">
        <v>1</v>
      </c>
      <c r="F2" s="11">
        <v>1</v>
      </c>
      <c r="G2" s="11">
        <v>10000</v>
      </c>
    </row>
    <row r="3" spans="1:7" ht="15" thickBot="1" x14ac:dyDescent="0.35">
      <c r="A3" s="10" t="s">
        <v>79</v>
      </c>
      <c r="B3" s="11">
        <v>2</v>
      </c>
      <c r="C3" s="11">
        <v>1</v>
      </c>
      <c r="D3" s="11">
        <v>1</v>
      </c>
      <c r="E3" s="11">
        <v>1</v>
      </c>
      <c r="F3" s="11">
        <v>1</v>
      </c>
      <c r="G3" s="11">
        <v>10218</v>
      </c>
    </row>
    <row r="4" spans="1:7" ht="15" thickBot="1" x14ac:dyDescent="0.35">
      <c r="A4" s="10" t="s">
        <v>80</v>
      </c>
      <c r="B4" s="11">
        <v>3</v>
      </c>
      <c r="C4" s="11">
        <v>1</v>
      </c>
      <c r="D4" s="11">
        <v>1</v>
      </c>
      <c r="E4" s="11">
        <v>1</v>
      </c>
      <c r="F4" s="11">
        <v>1</v>
      </c>
      <c r="G4" s="11">
        <v>10000</v>
      </c>
    </row>
    <row r="5" spans="1:7" ht="15" thickBot="1" x14ac:dyDescent="0.35">
      <c r="A5" s="10" t="s">
        <v>81</v>
      </c>
      <c r="B5" s="11">
        <v>1</v>
      </c>
      <c r="C5" s="11">
        <v>2</v>
      </c>
      <c r="D5" s="11">
        <v>1</v>
      </c>
      <c r="E5" s="11">
        <v>1</v>
      </c>
      <c r="F5" s="11">
        <v>1</v>
      </c>
      <c r="G5" s="11">
        <v>7289</v>
      </c>
    </row>
    <row r="6" spans="1:7" ht="15" thickBot="1" x14ac:dyDescent="0.35">
      <c r="A6" s="10" t="s">
        <v>82</v>
      </c>
      <c r="B6" s="11">
        <v>1</v>
      </c>
      <c r="C6" s="11">
        <v>3</v>
      </c>
      <c r="D6" s="11">
        <v>1</v>
      </c>
      <c r="E6" s="11">
        <v>1</v>
      </c>
      <c r="F6" s="11">
        <v>1</v>
      </c>
      <c r="G6" s="11">
        <v>7320</v>
      </c>
    </row>
    <row r="7" spans="1:7" ht="15" thickBot="1" x14ac:dyDescent="0.35">
      <c r="A7" s="10" t="s">
        <v>83</v>
      </c>
      <c r="B7" s="11">
        <v>1</v>
      </c>
      <c r="C7" s="11">
        <v>4</v>
      </c>
      <c r="D7" s="11">
        <v>1</v>
      </c>
      <c r="E7" s="11">
        <v>1</v>
      </c>
      <c r="F7" s="11">
        <v>1</v>
      </c>
      <c r="G7" s="11">
        <v>5264</v>
      </c>
    </row>
    <row r="8" spans="1:7" ht="15" thickBot="1" x14ac:dyDescent="0.35">
      <c r="A8" s="10" t="s">
        <v>84</v>
      </c>
      <c r="B8" s="11">
        <v>1</v>
      </c>
      <c r="C8" s="11">
        <v>1</v>
      </c>
      <c r="D8" s="11">
        <v>2</v>
      </c>
      <c r="E8" s="11">
        <v>1</v>
      </c>
      <c r="F8" s="11">
        <v>1</v>
      </c>
      <c r="G8" s="11">
        <v>8566</v>
      </c>
    </row>
    <row r="9" spans="1:7" ht="15" thickBot="1" x14ac:dyDescent="0.35">
      <c r="A9" s="10" t="s">
        <v>85</v>
      </c>
      <c r="B9" s="11">
        <v>1</v>
      </c>
      <c r="C9" s="11">
        <v>1</v>
      </c>
      <c r="D9" s="11">
        <v>3</v>
      </c>
      <c r="E9" s="11">
        <v>1</v>
      </c>
      <c r="F9" s="11">
        <v>1</v>
      </c>
      <c r="G9" s="11">
        <v>8317</v>
      </c>
    </row>
    <row r="10" spans="1:7" ht="15" thickBot="1" x14ac:dyDescent="0.35">
      <c r="A10" s="10" t="s">
        <v>86</v>
      </c>
      <c r="B10" s="11">
        <v>1</v>
      </c>
      <c r="C10" s="11">
        <v>1</v>
      </c>
      <c r="D10" s="11">
        <v>1</v>
      </c>
      <c r="E10" s="11">
        <v>2</v>
      </c>
      <c r="F10" s="11">
        <v>1</v>
      </c>
      <c r="G10" s="11">
        <v>9314</v>
      </c>
    </row>
    <row r="11" spans="1:7" ht="15" thickBot="1" x14ac:dyDescent="0.35">
      <c r="A11" s="10" t="s">
        <v>87</v>
      </c>
      <c r="B11" s="11">
        <v>1</v>
      </c>
      <c r="C11" s="11">
        <v>1</v>
      </c>
      <c r="D11" s="11">
        <v>1</v>
      </c>
      <c r="E11" s="11">
        <v>3</v>
      </c>
      <c r="F11" s="11">
        <v>1</v>
      </c>
      <c r="G11" s="11">
        <v>7757</v>
      </c>
    </row>
    <row r="12" spans="1:7" ht="15" thickBot="1" x14ac:dyDescent="0.35">
      <c r="A12" s="10" t="s">
        <v>88</v>
      </c>
      <c r="B12" s="11">
        <v>1</v>
      </c>
      <c r="C12" s="11">
        <v>1</v>
      </c>
      <c r="D12" s="11">
        <v>1</v>
      </c>
      <c r="E12" s="11">
        <v>4</v>
      </c>
      <c r="F12" s="11">
        <v>1</v>
      </c>
      <c r="G12" s="11">
        <v>6915</v>
      </c>
    </row>
    <row r="13" spans="1:7" ht="15" thickBot="1" x14ac:dyDescent="0.35">
      <c r="A13" s="10" t="s">
        <v>89</v>
      </c>
      <c r="B13" s="11">
        <v>1</v>
      </c>
      <c r="C13" s="11">
        <v>1</v>
      </c>
      <c r="D13" s="11">
        <v>1</v>
      </c>
      <c r="E13" s="11">
        <v>5</v>
      </c>
      <c r="F13" s="11">
        <v>1</v>
      </c>
      <c r="G13" s="11">
        <v>5514</v>
      </c>
    </row>
    <row r="14" spans="1:7" ht="15" thickBot="1" x14ac:dyDescent="0.35">
      <c r="A14" s="10" t="s">
        <v>90</v>
      </c>
      <c r="B14" s="11">
        <v>1</v>
      </c>
      <c r="C14" s="11">
        <v>1</v>
      </c>
      <c r="D14" s="11">
        <v>1</v>
      </c>
      <c r="E14" s="11">
        <v>6</v>
      </c>
      <c r="F14" s="11">
        <v>1</v>
      </c>
      <c r="G14" s="11">
        <v>3520</v>
      </c>
    </row>
    <row r="15" spans="1:7" ht="15" thickBot="1" x14ac:dyDescent="0.35">
      <c r="A15" s="10" t="s">
        <v>91</v>
      </c>
      <c r="B15" s="11">
        <v>1</v>
      </c>
      <c r="C15" s="11">
        <v>1</v>
      </c>
      <c r="D15" s="11">
        <v>1</v>
      </c>
      <c r="E15" s="11">
        <v>7</v>
      </c>
      <c r="F15" s="11">
        <v>1</v>
      </c>
      <c r="G15" s="11">
        <v>2523</v>
      </c>
    </row>
    <row r="16" spans="1:7" ht="15" thickBot="1" x14ac:dyDescent="0.35">
      <c r="A16" s="10" t="s">
        <v>92</v>
      </c>
      <c r="B16" s="11">
        <v>1</v>
      </c>
      <c r="C16" s="11">
        <v>1</v>
      </c>
      <c r="D16" s="11">
        <v>1</v>
      </c>
      <c r="E16" s="11">
        <v>8</v>
      </c>
      <c r="F16" s="11">
        <v>1</v>
      </c>
      <c r="G16" s="11">
        <v>1557</v>
      </c>
    </row>
    <row r="17" spans="1:12" ht="15" thickBot="1" x14ac:dyDescent="0.35">
      <c r="A17" s="10" t="s">
        <v>93</v>
      </c>
      <c r="B17" s="11">
        <v>1</v>
      </c>
      <c r="C17" s="11">
        <v>1</v>
      </c>
      <c r="D17" s="11">
        <v>1</v>
      </c>
      <c r="E17" s="11">
        <v>9</v>
      </c>
      <c r="F17" s="11">
        <v>1</v>
      </c>
      <c r="G17" s="11">
        <v>903</v>
      </c>
    </row>
    <row r="18" spans="1:12" ht="15" thickBot="1" x14ac:dyDescent="0.35">
      <c r="A18" s="10" t="s">
        <v>94</v>
      </c>
      <c r="B18" s="11">
        <v>1</v>
      </c>
      <c r="C18" s="11">
        <v>1</v>
      </c>
      <c r="D18" s="11">
        <v>1</v>
      </c>
      <c r="E18" s="16">
        <v>10</v>
      </c>
      <c r="F18" s="11">
        <v>1</v>
      </c>
      <c r="G18" s="11">
        <v>685</v>
      </c>
    </row>
    <row r="19" spans="1:12" ht="15" thickBot="1" x14ac:dyDescent="0.35">
      <c r="A19" s="10" t="s">
        <v>95</v>
      </c>
      <c r="B19" s="11">
        <v>1</v>
      </c>
      <c r="C19" s="11">
        <v>1</v>
      </c>
      <c r="D19" s="11">
        <v>1</v>
      </c>
      <c r="E19" s="11">
        <v>1</v>
      </c>
      <c r="F19" s="11">
        <v>2</v>
      </c>
      <c r="G19" s="11">
        <v>8722</v>
      </c>
    </row>
    <row r="20" spans="1:12" ht="15" thickBot="1" x14ac:dyDescent="0.35">
      <c r="A20" s="10" t="s">
        <v>96</v>
      </c>
      <c r="B20" s="11">
        <v>1</v>
      </c>
      <c r="C20" s="11">
        <v>1</v>
      </c>
      <c r="D20" s="11">
        <v>1</v>
      </c>
      <c r="E20" s="11">
        <v>1</v>
      </c>
      <c r="F20" s="11">
        <v>3</v>
      </c>
      <c r="G20" s="11">
        <v>8660</v>
      </c>
    </row>
    <row r="23" spans="1:12" x14ac:dyDescent="0.3">
      <c r="A23">
        <v>1</v>
      </c>
      <c r="B23" s="24">
        <v>0</v>
      </c>
      <c r="C23" s="24">
        <v>2212.031756599597</v>
      </c>
      <c r="D23" s="24">
        <v>0</v>
      </c>
      <c r="E23" s="24">
        <v>7787.9682434072811</v>
      </c>
      <c r="F23" s="24">
        <v>0</v>
      </c>
      <c r="G23" s="4" t="s">
        <v>207</v>
      </c>
      <c r="H23" s="24">
        <f>B23-B24</f>
        <v>0</v>
      </c>
      <c r="I23" s="24">
        <f t="shared" ref="I23:L31" si="0">C23-C24</f>
        <v>2212.031756599597</v>
      </c>
      <c r="J23" s="24">
        <f t="shared" si="0"/>
        <v>0</v>
      </c>
      <c r="K23" s="24">
        <f t="shared" si="0"/>
        <v>685.89169587016386</v>
      </c>
      <c r="L23" s="24">
        <f t="shared" si="0"/>
        <v>0</v>
      </c>
    </row>
    <row r="24" spans="1:12" x14ac:dyDescent="0.3">
      <c r="A24">
        <v>2</v>
      </c>
      <c r="B24" s="24">
        <v>0</v>
      </c>
      <c r="C24" s="24">
        <v>0</v>
      </c>
      <c r="D24" s="24">
        <v>0</v>
      </c>
      <c r="E24" s="24">
        <v>7102.0765475371172</v>
      </c>
      <c r="F24" s="24">
        <v>0</v>
      </c>
      <c r="G24" s="4" t="s">
        <v>209</v>
      </c>
      <c r="H24" s="24">
        <f t="shared" ref="H24:H31" si="1">B24-B25</f>
        <v>0</v>
      </c>
      <c r="I24" s="24">
        <f t="shared" si="0"/>
        <v>0</v>
      </c>
      <c r="J24" s="24">
        <f t="shared" si="0"/>
        <v>0</v>
      </c>
      <c r="K24" s="24">
        <f t="shared" si="0"/>
        <v>1557.0194200014885</v>
      </c>
      <c r="L24" s="24">
        <f t="shared" si="0"/>
        <v>0</v>
      </c>
    </row>
    <row r="25" spans="1:12" x14ac:dyDescent="0.3">
      <c r="A25">
        <v>3</v>
      </c>
      <c r="B25" s="24">
        <v>0</v>
      </c>
      <c r="C25" s="24">
        <v>0</v>
      </c>
      <c r="D25" s="24">
        <v>0</v>
      </c>
      <c r="E25" s="24">
        <v>5545.0571275356288</v>
      </c>
      <c r="F25" s="24">
        <v>0</v>
      </c>
      <c r="G25" s="4" t="s">
        <v>209</v>
      </c>
      <c r="H25" s="24">
        <f t="shared" si="1"/>
        <v>0</v>
      </c>
      <c r="I25" s="24">
        <f t="shared" si="0"/>
        <v>0</v>
      </c>
      <c r="J25" s="24">
        <f t="shared" si="0"/>
        <v>0</v>
      </c>
      <c r="K25" s="24">
        <f t="shared" si="0"/>
        <v>842.09782201660346</v>
      </c>
      <c r="L25" s="24">
        <f t="shared" si="0"/>
        <v>0</v>
      </c>
    </row>
    <row r="26" spans="1:12" x14ac:dyDescent="0.3">
      <c r="A26">
        <v>4</v>
      </c>
      <c r="B26" s="24">
        <v>0</v>
      </c>
      <c r="C26" s="24">
        <v>0</v>
      </c>
      <c r="D26" s="24">
        <v>0</v>
      </c>
      <c r="E26" s="24">
        <v>4702.9593055190253</v>
      </c>
      <c r="F26" s="24">
        <v>0</v>
      </c>
      <c r="G26" s="4" t="s">
        <v>209</v>
      </c>
      <c r="H26" s="24">
        <f t="shared" si="1"/>
        <v>0</v>
      </c>
      <c r="I26" s="24">
        <f t="shared" si="0"/>
        <v>0</v>
      </c>
      <c r="J26" s="24">
        <f t="shared" si="0"/>
        <v>0</v>
      </c>
      <c r="K26" s="24">
        <f t="shared" si="0"/>
        <v>1400.9534595831901</v>
      </c>
      <c r="L26" s="24">
        <f t="shared" si="0"/>
        <v>0</v>
      </c>
    </row>
    <row r="27" spans="1:12" x14ac:dyDescent="0.3">
      <c r="A27">
        <v>5</v>
      </c>
      <c r="B27" s="24">
        <v>0</v>
      </c>
      <c r="C27" s="24">
        <v>0</v>
      </c>
      <c r="D27" s="24">
        <v>0</v>
      </c>
      <c r="E27" s="24">
        <v>3302.0058459358352</v>
      </c>
      <c r="F27" s="24">
        <v>0</v>
      </c>
      <c r="G27" s="4" t="s">
        <v>209</v>
      </c>
      <c r="H27" s="24">
        <f t="shared" si="1"/>
        <v>0</v>
      </c>
      <c r="I27" s="24">
        <f t="shared" si="0"/>
        <v>0</v>
      </c>
      <c r="J27" s="24">
        <f t="shared" si="0"/>
        <v>0</v>
      </c>
      <c r="K27" s="24">
        <f t="shared" si="0"/>
        <v>1993.8321090679729</v>
      </c>
      <c r="L27" s="24">
        <f t="shared" si="0"/>
        <v>0</v>
      </c>
    </row>
    <row r="28" spans="1:12" x14ac:dyDescent="0.3">
      <c r="A28">
        <v>6</v>
      </c>
      <c r="B28" s="24">
        <v>0</v>
      </c>
      <c r="C28" s="24">
        <v>0</v>
      </c>
      <c r="D28" s="24">
        <v>0</v>
      </c>
      <c r="E28" s="24">
        <v>1308.1737368678623</v>
      </c>
      <c r="F28" s="24">
        <v>0</v>
      </c>
      <c r="G28" s="4" t="s">
        <v>209</v>
      </c>
      <c r="H28" s="24">
        <f t="shared" si="1"/>
        <v>0</v>
      </c>
      <c r="I28" s="24">
        <f t="shared" si="0"/>
        <v>0</v>
      </c>
      <c r="J28" s="24">
        <f t="shared" si="0"/>
        <v>0</v>
      </c>
      <c r="K28" s="24">
        <f t="shared" si="0"/>
        <v>997.22247203518907</v>
      </c>
      <c r="L28" s="24">
        <f t="shared" si="0"/>
        <v>0</v>
      </c>
    </row>
    <row r="29" spans="1:12" x14ac:dyDescent="0.3">
      <c r="A29">
        <v>7</v>
      </c>
      <c r="B29" s="24">
        <v>0</v>
      </c>
      <c r="C29" s="24">
        <v>0</v>
      </c>
      <c r="D29" s="24">
        <v>0</v>
      </c>
      <c r="E29" s="24">
        <v>310.95126483267325</v>
      </c>
      <c r="F29" s="24">
        <v>0</v>
      </c>
      <c r="G29" s="4" t="s">
        <v>209</v>
      </c>
      <c r="H29" s="24">
        <f t="shared" si="1"/>
        <v>0</v>
      </c>
      <c r="I29" s="24">
        <f t="shared" si="0"/>
        <v>0</v>
      </c>
      <c r="J29" s="24">
        <f t="shared" si="0"/>
        <v>0</v>
      </c>
      <c r="K29" s="24">
        <f t="shared" si="0"/>
        <v>310.95126483267325</v>
      </c>
      <c r="L29" s="24">
        <f t="shared" si="0"/>
        <v>0</v>
      </c>
    </row>
    <row r="30" spans="1:12" x14ac:dyDescent="0.3">
      <c r="A30">
        <v>8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4" t="s">
        <v>209</v>
      </c>
      <c r="H30" s="24">
        <f t="shared" si="1"/>
        <v>0</v>
      </c>
      <c r="I30" s="24">
        <f t="shared" si="0"/>
        <v>0</v>
      </c>
      <c r="J30" s="24">
        <f t="shared" si="0"/>
        <v>0</v>
      </c>
      <c r="K30" s="24">
        <f t="shared" si="0"/>
        <v>0</v>
      </c>
      <c r="L30" s="24">
        <f t="shared" si="0"/>
        <v>0</v>
      </c>
    </row>
    <row r="31" spans="1:12" x14ac:dyDescent="0.3">
      <c r="A31">
        <v>9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4" t="s">
        <v>208</v>
      </c>
      <c r="H31" s="24">
        <f t="shared" si="1"/>
        <v>0</v>
      </c>
      <c r="I31" s="24">
        <f t="shared" si="0"/>
        <v>0</v>
      </c>
      <c r="J31" s="24">
        <f t="shared" si="0"/>
        <v>0</v>
      </c>
      <c r="K31" s="24">
        <f t="shared" si="0"/>
        <v>0</v>
      </c>
      <c r="L31" s="24">
        <f t="shared" si="0"/>
        <v>0</v>
      </c>
    </row>
    <row r="32" spans="1:12" x14ac:dyDescent="0.3">
      <c r="A32" s="22">
        <v>10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4"/>
      <c r="H32" s="4"/>
      <c r="I32" s="4"/>
      <c r="J32" s="4"/>
      <c r="K32" s="4"/>
      <c r="L32" s="4"/>
    </row>
    <row r="33" spans="1:15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5" x14ac:dyDescent="0.3">
      <c r="B34" s="4"/>
      <c r="C34" s="4"/>
      <c r="D34" s="4"/>
      <c r="E34" s="4"/>
      <c r="F34" s="4"/>
      <c r="G34" s="4"/>
      <c r="H34">
        <f>CORREL(G36:G54,H36:H54)</f>
        <v>0.96824862078871821</v>
      </c>
      <c r="I34" s="4"/>
      <c r="J34" s="4"/>
      <c r="K34" s="4"/>
      <c r="L34" s="4"/>
      <c r="N34">
        <f>solver!H34</f>
        <v>0.97549795037051734</v>
      </c>
      <c r="O34">
        <f>H34-N34</f>
        <v>-7.2493295817991354E-3</v>
      </c>
    </row>
    <row r="35" spans="1:15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5" x14ac:dyDescent="0.3">
      <c r="A36" t="str">
        <f>A2</f>
        <v>O1</v>
      </c>
      <c r="B36" s="4">
        <f>VLOOKUP(B2,$A$23:$F$32,B$33,0)</f>
        <v>0</v>
      </c>
      <c r="C36" s="4">
        <f t="shared" ref="C36:F36" si="2">VLOOKUP(C2,$A$23:$F$32,C$33,0)</f>
        <v>2212.031756599597</v>
      </c>
      <c r="D36" s="4">
        <f t="shared" si="2"/>
        <v>0</v>
      </c>
      <c r="E36" s="4">
        <f t="shared" si="2"/>
        <v>7787.9682434072811</v>
      </c>
      <c r="F36" s="4">
        <f t="shared" si="2"/>
        <v>0</v>
      </c>
      <c r="G36" s="26">
        <f>SUM(B36:F36)</f>
        <v>10000.000000006878</v>
      </c>
      <c r="H36" s="26">
        <f>G2</f>
        <v>10000</v>
      </c>
      <c r="I36" s="26">
        <f>H36-G36</f>
        <v>-6.8775989348068833E-9</v>
      </c>
      <c r="J36" s="4">
        <f>modell1!I71</f>
        <v>1316.2</v>
      </c>
      <c r="K36" s="4">
        <f>ABS(I36)</f>
        <v>6.8775989348068833E-9</v>
      </c>
      <c r="L36" s="4">
        <f t="shared" ref="L36:L54" si="3">ABS(J36)</f>
        <v>1316.2</v>
      </c>
    </row>
    <row r="37" spans="1:15" x14ac:dyDescent="0.3">
      <c r="A37" t="str">
        <f t="shared" ref="A37:A54" si="4">A3</f>
        <v>O2</v>
      </c>
      <c r="B37" s="4">
        <f t="shared" ref="B37:F52" si="5">VLOOKUP(B3,$A$23:$F$32,B$33,0)</f>
        <v>0</v>
      </c>
      <c r="C37" s="4">
        <f t="shared" si="5"/>
        <v>2212.031756599597</v>
      </c>
      <c r="D37" s="4">
        <f t="shared" si="5"/>
        <v>0</v>
      </c>
      <c r="E37" s="4">
        <f t="shared" si="5"/>
        <v>7787.9682434072811</v>
      </c>
      <c r="F37" s="4">
        <f t="shared" si="5"/>
        <v>0</v>
      </c>
      <c r="G37" s="4">
        <f t="shared" ref="G37:G54" si="6">SUM(B37:F37)</f>
        <v>10000.000000006878</v>
      </c>
      <c r="H37" s="4">
        <f t="shared" ref="H37:H54" si="7">G3</f>
        <v>10218</v>
      </c>
      <c r="I37" s="4">
        <f t="shared" ref="I37:I54" si="8">H37-G37</f>
        <v>217.9999999931224</v>
      </c>
      <c r="J37" s="4">
        <f>modell1!I72</f>
        <v>1534.2</v>
      </c>
      <c r="K37" s="4">
        <f t="shared" ref="K37:K54" si="9">ABS(I37)</f>
        <v>217.9999999931224</v>
      </c>
      <c r="L37" s="4">
        <f t="shared" si="3"/>
        <v>1534.2</v>
      </c>
    </row>
    <row r="38" spans="1:15" x14ac:dyDescent="0.3">
      <c r="A38" t="str">
        <f t="shared" si="4"/>
        <v>O3</v>
      </c>
      <c r="B38" s="4">
        <f t="shared" si="5"/>
        <v>0</v>
      </c>
      <c r="C38" s="4">
        <f t="shared" si="5"/>
        <v>2212.031756599597</v>
      </c>
      <c r="D38" s="4">
        <f t="shared" si="5"/>
        <v>0</v>
      </c>
      <c r="E38" s="4">
        <f t="shared" si="5"/>
        <v>7787.9682434072811</v>
      </c>
      <c r="F38" s="4">
        <f t="shared" si="5"/>
        <v>0</v>
      </c>
      <c r="G38" s="4">
        <f t="shared" si="6"/>
        <v>10000.000000006878</v>
      </c>
      <c r="H38" s="4">
        <f t="shared" si="7"/>
        <v>10000</v>
      </c>
      <c r="I38" s="4">
        <f t="shared" si="8"/>
        <v>-6.8775989348068833E-9</v>
      </c>
      <c r="J38" s="4">
        <f>modell1!I73</f>
        <v>1316.2</v>
      </c>
      <c r="K38" s="4">
        <f t="shared" si="9"/>
        <v>6.8775989348068833E-9</v>
      </c>
      <c r="L38" s="4">
        <f t="shared" si="3"/>
        <v>1316.2</v>
      </c>
    </row>
    <row r="39" spans="1:15" x14ac:dyDescent="0.3">
      <c r="A39" t="str">
        <f t="shared" si="4"/>
        <v>O4</v>
      </c>
      <c r="B39" s="4">
        <f t="shared" si="5"/>
        <v>0</v>
      </c>
      <c r="C39" s="4">
        <f t="shared" si="5"/>
        <v>0</v>
      </c>
      <c r="D39" s="4">
        <f t="shared" si="5"/>
        <v>0</v>
      </c>
      <c r="E39" s="4">
        <f t="shared" si="5"/>
        <v>7787.9682434072811</v>
      </c>
      <c r="F39" s="4">
        <f t="shared" si="5"/>
        <v>0</v>
      </c>
      <c r="G39" s="4">
        <f t="shared" si="6"/>
        <v>7787.9682434072811</v>
      </c>
      <c r="H39" s="4">
        <f t="shared" si="7"/>
        <v>7289</v>
      </c>
      <c r="I39" s="4">
        <f t="shared" si="8"/>
        <v>-498.96824340728108</v>
      </c>
      <c r="J39" s="4">
        <f>modell1!I74</f>
        <v>-558.5</v>
      </c>
      <c r="K39" s="4">
        <f t="shared" si="9"/>
        <v>498.96824340728108</v>
      </c>
      <c r="L39" s="4">
        <f t="shared" si="3"/>
        <v>558.5</v>
      </c>
    </row>
    <row r="40" spans="1:15" x14ac:dyDescent="0.3">
      <c r="A40" t="str">
        <f t="shared" si="4"/>
        <v>O5</v>
      </c>
      <c r="B40" s="4">
        <f t="shared" si="5"/>
        <v>0</v>
      </c>
      <c r="C40" s="4">
        <f t="shared" si="5"/>
        <v>0</v>
      </c>
      <c r="D40" s="4">
        <f t="shared" si="5"/>
        <v>0</v>
      </c>
      <c r="E40" s="4">
        <f t="shared" si="5"/>
        <v>7787.9682434072811</v>
      </c>
      <c r="F40" s="4">
        <f t="shared" si="5"/>
        <v>0</v>
      </c>
      <c r="G40" s="4">
        <f t="shared" si="6"/>
        <v>7787.9682434072811</v>
      </c>
      <c r="H40" s="4">
        <f t="shared" si="7"/>
        <v>7320</v>
      </c>
      <c r="I40" s="4">
        <f t="shared" si="8"/>
        <v>-467.96824340728108</v>
      </c>
      <c r="J40" s="4">
        <f>modell1!I75</f>
        <v>-527.5</v>
      </c>
      <c r="K40" s="4">
        <f t="shared" si="9"/>
        <v>467.96824340728108</v>
      </c>
      <c r="L40" s="4">
        <f t="shared" si="3"/>
        <v>527.5</v>
      </c>
    </row>
    <row r="41" spans="1:15" x14ac:dyDescent="0.3">
      <c r="A41" t="str">
        <f t="shared" si="4"/>
        <v>O6</v>
      </c>
      <c r="B41" s="4">
        <f t="shared" si="5"/>
        <v>0</v>
      </c>
      <c r="C41" s="4">
        <f t="shared" si="5"/>
        <v>0</v>
      </c>
      <c r="D41" s="4">
        <f t="shared" si="5"/>
        <v>0</v>
      </c>
      <c r="E41" s="4">
        <f t="shared" si="5"/>
        <v>7787.9682434072811</v>
      </c>
      <c r="F41" s="4">
        <f t="shared" si="5"/>
        <v>0</v>
      </c>
      <c r="G41" s="4">
        <f t="shared" si="6"/>
        <v>7787.9682434072811</v>
      </c>
      <c r="H41" s="4">
        <f t="shared" si="7"/>
        <v>5264</v>
      </c>
      <c r="I41" s="4">
        <f t="shared" si="8"/>
        <v>-2523.9682434072811</v>
      </c>
      <c r="J41" s="4">
        <f>modell1!I76</f>
        <v>-2215.5</v>
      </c>
      <c r="K41" s="4">
        <f t="shared" si="9"/>
        <v>2523.9682434072811</v>
      </c>
      <c r="L41" s="4">
        <f t="shared" si="3"/>
        <v>2215.5</v>
      </c>
    </row>
    <row r="42" spans="1:15" x14ac:dyDescent="0.3">
      <c r="A42" t="str">
        <f t="shared" si="4"/>
        <v>O7</v>
      </c>
      <c r="B42" s="4">
        <f t="shared" si="5"/>
        <v>0</v>
      </c>
      <c r="C42" s="4">
        <f t="shared" si="5"/>
        <v>2212.031756599597</v>
      </c>
      <c r="D42" s="4">
        <f t="shared" si="5"/>
        <v>0</v>
      </c>
      <c r="E42" s="4">
        <f t="shared" si="5"/>
        <v>7787.9682434072811</v>
      </c>
      <c r="F42" s="4">
        <f t="shared" si="5"/>
        <v>0</v>
      </c>
      <c r="G42" s="4">
        <f t="shared" si="6"/>
        <v>10000.000000006878</v>
      </c>
      <c r="H42" s="4">
        <f t="shared" si="7"/>
        <v>8566</v>
      </c>
      <c r="I42" s="4">
        <f t="shared" si="8"/>
        <v>-1434.0000000068776</v>
      </c>
      <c r="J42" s="4">
        <f>modell1!I77</f>
        <v>-117.8</v>
      </c>
      <c r="K42" s="4">
        <f t="shared" si="9"/>
        <v>1434.0000000068776</v>
      </c>
      <c r="L42" s="4">
        <f t="shared" si="3"/>
        <v>117.8</v>
      </c>
    </row>
    <row r="43" spans="1:15" x14ac:dyDescent="0.3">
      <c r="A43" t="str">
        <f t="shared" si="4"/>
        <v>O8</v>
      </c>
      <c r="B43" s="4">
        <f t="shared" si="5"/>
        <v>0</v>
      </c>
      <c r="C43" s="4">
        <f t="shared" si="5"/>
        <v>2212.031756599597</v>
      </c>
      <c r="D43" s="4">
        <f t="shared" si="5"/>
        <v>0</v>
      </c>
      <c r="E43" s="4">
        <f t="shared" si="5"/>
        <v>7787.9682434072811</v>
      </c>
      <c r="F43" s="4">
        <f t="shared" si="5"/>
        <v>0</v>
      </c>
      <c r="G43" s="4">
        <f t="shared" si="6"/>
        <v>10000.000000006878</v>
      </c>
      <c r="H43" s="4">
        <f t="shared" si="7"/>
        <v>8317</v>
      </c>
      <c r="I43" s="4">
        <f t="shared" si="8"/>
        <v>-1683.0000000068776</v>
      </c>
      <c r="J43" s="4">
        <f>modell1!I78</f>
        <v>-366.8</v>
      </c>
      <c r="K43" s="4">
        <f t="shared" si="9"/>
        <v>1683.0000000068776</v>
      </c>
      <c r="L43" s="4">
        <f t="shared" si="3"/>
        <v>366.8</v>
      </c>
    </row>
    <row r="44" spans="1:15" x14ac:dyDescent="0.3">
      <c r="A44" t="str">
        <f t="shared" si="4"/>
        <v>O9</v>
      </c>
      <c r="B44" s="4">
        <f t="shared" si="5"/>
        <v>0</v>
      </c>
      <c r="C44" s="4">
        <f t="shared" si="5"/>
        <v>2212.031756599597</v>
      </c>
      <c r="D44" s="4">
        <f t="shared" si="5"/>
        <v>0</v>
      </c>
      <c r="E44" s="4">
        <f t="shared" si="5"/>
        <v>7102.0765475371172</v>
      </c>
      <c r="F44" s="4">
        <f t="shared" si="5"/>
        <v>0</v>
      </c>
      <c r="G44" s="4">
        <f t="shared" si="6"/>
        <v>9314.1083041367147</v>
      </c>
      <c r="H44" s="4">
        <f t="shared" si="7"/>
        <v>9314</v>
      </c>
      <c r="I44" s="4">
        <f t="shared" si="8"/>
        <v>-0.10830413671465067</v>
      </c>
      <c r="J44" s="4">
        <f>modell1!I79</f>
        <v>1115.8</v>
      </c>
      <c r="K44" s="4">
        <f t="shared" si="9"/>
        <v>0.10830413671465067</v>
      </c>
      <c r="L44" s="4">
        <f t="shared" si="3"/>
        <v>1115.8</v>
      </c>
    </row>
    <row r="45" spans="1:15" x14ac:dyDescent="0.3">
      <c r="A45" t="str">
        <f t="shared" si="4"/>
        <v>O10</v>
      </c>
      <c r="B45" s="4">
        <f t="shared" si="5"/>
        <v>0</v>
      </c>
      <c r="C45" s="4">
        <f t="shared" si="5"/>
        <v>2212.031756599597</v>
      </c>
      <c r="D45" s="4">
        <f t="shared" si="5"/>
        <v>0</v>
      </c>
      <c r="E45" s="4">
        <f t="shared" si="5"/>
        <v>5545.0571275356288</v>
      </c>
      <c r="F45" s="4">
        <f t="shared" si="5"/>
        <v>0</v>
      </c>
      <c r="G45" s="4">
        <f t="shared" si="6"/>
        <v>7757.0888841352262</v>
      </c>
      <c r="H45" s="4">
        <f t="shared" si="7"/>
        <v>7757</v>
      </c>
      <c r="I45" s="4">
        <f t="shared" si="8"/>
        <v>-8.8884135226180661E-2</v>
      </c>
      <c r="J45" s="4">
        <f>modell1!I80</f>
        <v>395.1</v>
      </c>
      <c r="K45" s="4">
        <f t="shared" si="9"/>
        <v>8.8884135226180661E-2</v>
      </c>
      <c r="L45" s="4">
        <f t="shared" si="3"/>
        <v>395.1</v>
      </c>
    </row>
    <row r="46" spans="1:15" x14ac:dyDescent="0.3">
      <c r="A46" t="str">
        <f t="shared" si="4"/>
        <v>O11</v>
      </c>
      <c r="B46" s="4">
        <f t="shared" si="5"/>
        <v>0</v>
      </c>
      <c r="C46" s="4">
        <f t="shared" si="5"/>
        <v>2212.031756599597</v>
      </c>
      <c r="D46" s="4">
        <f t="shared" si="5"/>
        <v>0</v>
      </c>
      <c r="E46" s="4">
        <f t="shared" si="5"/>
        <v>4702.9593055190253</v>
      </c>
      <c r="F46" s="4">
        <f t="shared" si="5"/>
        <v>0</v>
      </c>
      <c r="G46" s="4">
        <f t="shared" si="6"/>
        <v>6914.9910621186227</v>
      </c>
      <c r="H46" s="4">
        <f t="shared" si="7"/>
        <v>6915</v>
      </c>
      <c r="I46" s="4">
        <f t="shared" si="8"/>
        <v>8.9378813772782451E-3</v>
      </c>
      <c r="J46" s="4">
        <f>modell1!I81</f>
        <v>5.4</v>
      </c>
      <c r="K46" s="4">
        <f t="shared" si="9"/>
        <v>8.9378813772782451E-3</v>
      </c>
      <c r="L46" s="4">
        <f t="shared" si="3"/>
        <v>5.4</v>
      </c>
    </row>
    <row r="47" spans="1:15" x14ac:dyDescent="0.3">
      <c r="A47" t="str">
        <f t="shared" si="4"/>
        <v>O12</v>
      </c>
      <c r="B47" s="4">
        <f t="shared" si="5"/>
        <v>0</v>
      </c>
      <c r="C47" s="4">
        <f t="shared" si="5"/>
        <v>2212.031756599597</v>
      </c>
      <c r="D47" s="4">
        <f t="shared" si="5"/>
        <v>0</v>
      </c>
      <c r="E47" s="4">
        <f t="shared" si="5"/>
        <v>3302.0058459358352</v>
      </c>
      <c r="F47" s="4">
        <f t="shared" si="5"/>
        <v>0</v>
      </c>
      <c r="G47" s="4">
        <f t="shared" si="6"/>
        <v>5514.0376025354326</v>
      </c>
      <c r="H47" s="4">
        <f t="shared" si="7"/>
        <v>5514</v>
      </c>
      <c r="I47" s="4">
        <f t="shared" si="8"/>
        <v>-3.7602535432597506E-2</v>
      </c>
      <c r="J47" s="4">
        <f>modell1!I82</f>
        <v>-409.5</v>
      </c>
      <c r="K47" s="4">
        <f t="shared" si="9"/>
        <v>3.7602535432597506E-2</v>
      </c>
      <c r="L47" s="4">
        <f t="shared" si="3"/>
        <v>409.5</v>
      </c>
    </row>
    <row r="48" spans="1:15" x14ac:dyDescent="0.3">
      <c r="A48" t="str">
        <f t="shared" si="4"/>
        <v>O13</v>
      </c>
      <c r="B48" s="4">
        <f t="shared" si="5"/>
        <v>0</v>
      </c>
      <c r="C48" s="4">
        <f t="shared" si="5"/>
        <v>2212.031756599597</v>
      </c>
      <c r="D48" s="4">
        <f t="shared" si="5"/>
        <v>0</v>
      </c>
      <c r="E48" s="4">
        <f t="shared" si="5"/>
        <v>1308.1737368678623</v>
      </c>
      <c r="F48" s="4">
        <f t="shared" si="5"/>
        <v>0</v>
      </c>
      <c r="G48" s="4">
        <f t="shared" si="6"/>
        <v>3520.2054934674593</v>
      </c>
      <c r="H48" s="4">
        <f t="shared" si="7"/>
        <v>3520</v>
      </c>
      <c r="I48" s="4">
        <f t="shared" si="8"/>
        <v>-0.20549346745929142</v>
      </c>
      <c r="J48" s="4">
        <f>modell1!I83</f>
        <v>-261.39999999999998</v>
      </c>
      <c r="K48" s="4">
        <f t="shared" si="9"/>
        <v>0.20549346745929142</v>
      </c>
      <c r="L48" s="4">
        <f t="shared" si="3"/>
        <v>261.39999999999998</v>
      </c>
    </row>
    <row r="49" spans="1:15" x14ac:dyDescent="0.3">
      <c r="A49" t="str">
        <f t="shared" si="4"/>
        <v>O14</v>
      </c>
      <c r="B49" s="4">
        <f t="shared" si="5"/>
        <v>0</v>
      </c>
      <c r="C49" s="4">
        <f t="shared" si="5"/>
        <v>2212.031756599597</v>
      </c>
      <c r="D49" s="4">
        <f t="shared" si="5"/>
        <v>0</v>
      </c>
      <c r="E49" s="4">
        <f t="shared" si="5"/>
        <v>310.95126483267325</v>
      </c>
      <c r="F49" s="4">
        <f t="shared" si="5"/>
        <v>0</v>
      </c>
      <c r="G49" s="4">
        <f t="shared" si="6"/>
        <v>2522.9830214322701</v>
      </c>
      <c r="H49" s="4">
        <f t="shared" si="7"/>
        <v>2523</v>
      </c>
      <c r="I49" s="4">
        <f t="shared" si="8"/>
        <v>1.6978567729893257E-2</v>
      </c>
      <c r="J49" s="4">
        <f>modell1!I84</f>
        <v>-187.4</v>
      </c>
      <c r="K49" s="4">
        <f t="shared" si="9"/>
        <v>1.6978567729893257E-2</v>
      </c>
      <c r="L49" s="4">
        <f t="shared" si="3"/>
        <v>187.4</v>
      </c>
    </row>
    <row r="50" spans="1:15" x14ac:dyDescent="0.3">
      <c r="A50" t="str">
        <f t="shared" si="4"/>
        <v>O15</v>
      </c>
      <c r="B50" s="4">
        <f t="shared" si="5"/>
        <v>0</v>
      </c>
      <c r="C50" s="4">
        <f t="shared" si="5"/>
        <v>2212.031756599597</v>
      </c>
      <c r="D50" s="4">
        <f t="shared" si="5"/>
        <v>0</v>
      </c>
      <c r="E50" s="4">
        <f t="shared" si="5"/>
        <v>0</v>
      </c>
      <c r="F50" s="4">
        <f t="shared" si="5"/>
        <v>0</v>
      </c>
      <c r="G50" s="4">
        <f t="shared" si="6"/>
        <v>2212.031756599597</v>
      </c>
      <c r="H50" s="4">
        <f t="shared" si="7"/>
        <v>1557</v>
      </c>
      <c r="I50" s="4">
        <f t="shared" si="8"/>
        <v>-655.03175659959697</v>
      </c>
      <c r="J50" s="4">
        <f>modell1!I85</f>
        <v>-115.6</v>
      </c>
      <c r="K50" s="4">
        <f t="shared" si="9"/>
        <v>655.03175659959697</v>
      </c>
      <c r="L50" s="4">
        <f t="shared" si="3"/>
        <v>115.6</v>
      </c>
    </row>
    <row r="51" spans="1:15" x14ac:dyDescent="0.3">
      <c r="A51" t="str">
        <f t="shared" si="4"/>
        <v>O16</v>
      </c>
      <c r="B51" s="4">
        <f t="shared" si="5"/>
        <v>0</v>
      </c>
      <c r="C51" s="4">
        <f t="shared" si="5"/>
        <v>2212.031756599597</v>
      </c>
      <c r="D51" s="4">
        <f t="shared" si="5"/>
        <v>0</v>
      </c>
      <c r="E51" s="4">
        <f t="shared" si="5"/>
        <v>0</v>
      </c>
      <c r="F51" s="4">
        <f t="shared" si="5"/>
        <v>0</v>
      </c>
      <c r="G51" s="4">
        <f t="shared" si="6"/>
        <v>2212.031756599597</v>
      </c>
      <c r="H51" s="4">
        <f t="shared" si="7"/>
        <v>903</v>
      </c>
      <c r="I51" s="4">
        <f t="shared" si="8"/>
        <v>-1309.031756599597</v>
      </c>
      <c r="J51" s="4">
        <f>modell1!I86</f>
        <v>-418.3</v>
      </c>
      <c r="K51" s="4">
        <f t="shared" si="9"/>
        <v>1309.031756599597</v>
      </c>
      <c r="L51" s="4">
        <f t="shared" si="3"/>
        <v>418.3</v>
      </c>
    </row>
    <row r="52" spans="1:15" x14ac:dyDescent="0.3">
      <c r="A52" t="str">
        <f t="shared" si="4"/>
        <v>O17</v>
      </c>
      <c r="B52" s="4">
        <f t="shared" si="5"/>
        <v>0</v>
      </c>
      <c r="C52" s="4">
        <f t="shared" si="5"/>
        <v>2212.031756599597</v>
      </c>
      <c r="D52" s="4">
        <f t="shared" si="5"/>
        <v>0</v>
      </c>
      <c r="E52" s="4">
        <f t="shared" si="5"/>
        <v>0</v>
      </c>
      <c r="F52" s="4">
        <f t="shared" si="5"/>
        <v>0</v>
      </c>
      <c r="G52" s="4">
        <f t="shared" si="6"/>
        <v>2212.031756599597</v>
      </c>
      <c r="H52" s="4">
        <f t="shared" si="7"/>
        <v>685</v>
      </c>
      <c r="I52" s="4">
        <f t="shared" si="8"/>
        <v>-1527.031756599597</v>
      </c>
      <c r="J52" s="4">
        <f>modell1!I87</f>
        <v>-519.20000000000005</v>
      </c>
      <c r="K52" s="4">
        <f t="shared" si="9"/>
        <v>1527.031756599597</v>
      </c>
      <c r="L52" s="4">
        <f t="shared" si="3"/>
        <v>519.20000000000005</v>
      </c>
    </row>
    <row r="53" spans="1:15" x14ac:dyDescent="0.3">
      <c r="A53" t="str">
        <f t="shared" si="4"/>
        <v>O18</v>
      </c>
      <c r="B53" s="4">
        <f t="shared" ref="B53:F54" si="10">VLOOKUP(B19,$A$23:$F$32,B$33,0)</f>
        <v>0</v>
      </c>
      <c r="C53" s="4">
        <f t="shared" si="10"/>
        <v>2212.031756599597</v>
      </c>
      <c r="D53" s="4">
        <f t="shared" si="10"/>
        <v>0</v>
      </c>
      <c r="E53" s="4">
        <f t="shared" si="10"/>
        <v>7787.9682434072811</v>
      </c>
      <c r="F53" s="4">
        <f t="shared" si="10"/>
        <v>0</v>
      </c>
      <c r="G53" s="4">
        <f t="shared" si="6"/>
        <v>10000.000000006878</v>
      </c>
      <c r="H53" s="4">
        <f t="shared" si="7"/>
        <v>8722</v>
      </c>
      <c r="I53" s="4">
        <f t="shared" si="8"/>
        <v>-1278.0000000068776</v>
      </c>
      <c r="J53" s="4">
        <f>modell1!I88</f>
        <v>38.200000000000003</v>
      </c>
      <c r="K53" s="4">
        <f t="shared" si="9"/>
        <v>1278.0000000068776</v>
      </c>
      <c r="L53" s="4">
        <f t="shared" si="3"/>
        <v>38.200000000000003</v>
      </c>
    </row>
    <row r="54" spans="1:15" x14ac:dyDescent="0.3">
      <c r="A54" t="str">
        <f t="shared" si="4"/>
        <v>O19</v>
      </c>
      <c r="B54" s="4">
        <f t="shared" si="10"/>
        <v>0</v>
      </c>
      <c r="C54" s="4">
        <f t="shared" si="10"/>
        <v>2212.031756599597</v>
      </c>
      <c r="D54" s="4">
        <f t="shared" si="10"/>
        <v>0</v>
      </c>
      <c r="E54" s="4">
        <f t="shared" si="10"/>
        <v>7787.9682434072811</v>
      </c>
      <c r="F54" s="4">
        <f t="shared" si="10"/>
        <v>0</v>
      </c>
      <c r="G54" s="4">
        <f t="shared" si="6"/>
        <v>10000.000000006878</v>
      </c>
      <c r="H54" s="4">
        <f t="shared" si="7"/>
        <v>8660</v>
      </c>
      <c r="I54" s="4">
        <f t="shared" si="8"/>
        <v>-1340.0000000068776</v>
      </c>
      <c r="J54" s="4">
        <f>modell1!I89</f>
        <v>-23.8</v>
      </c>
      <c r="K54" s="4">
        <f t="shared" si="9"/>
        <v>1340.0000000068776</v>
      </c>
      <c r="L54" s="4">
        <f t="shared" si="3"/>
        <v>23.8</v>
      </c>
    </row>
    <row r="55" spans="1:15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5" x14ac:dyDescent="0.3">
      <c r="B56" s="4"/>
      <c r="C56" s="4"/>
      <c r="D56" s="4"/>
      <c r="E56" s="4"/>
      <c r="F56" s="4"/>
      <c r="G56" s="4"/>
      <c r="H56" s="4"/>
      <c r="I56" s="4">
        <f>SUMSQ(I36:I54)</f>
        <v>19678089.069814645</v>
      </c>
      <c r="J56" s="4"/>
      <c r="K56" s="4">
        <f>SUM(K36:K54)</f>
        <v>12935.466200778963</v>
      </c>
      <c r="L56" s="4">
        <f>SUM(L36:L54)</f>
        <v>11442.4</v>
      </c>
      <c r="N56" s="4">
        <f>solver!I56</f>
        <v>10254399.500801031</v>
      </c>
      <c r="O56" s="4">
        <f>I56-N56</f>
        <v>9423689.5690136142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6A7B9-91A6-47B6-B24D-6D6DB3BA81DF}">
  <sheetPr>
    <tabColor rgb="FF92D050"/>
  </sheetPr>
  <dimension ref="A1:L56"/>
  <sheetViews>
    <sheetView zoomScale="50" zoomScaleNormal="50" workbookViewId="0">
      <selection activeCell="I37" sqref="I37"/>
    </sheetView>
  </sheetViews>
  <sheetFormatPr defaultRowHeight="14.4" x14ac:dyDescent="0.3"/>
  <cols>
    <col min="2" max="7" width="9" bestFit="1" customWidth="1"/>
    <col min="8" max="8" width="12.44140625" bestFit="1" customWidth="1"/>
    <col min="9" max="9" width="10.5546875" bestFit="1" customWidth="1"/>
    <col min="10" max="12" width="9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/>
      <c r="C2" s="11"/>
      <c r="D2" s="11"/>
      <c r="E2" s="11"/>
      <c r="F2" s="11"/>
      <c r="G2" s="11"/>
    </row>
    <row r="3" spans="1:7" ht="15" thickBot="1" x14ac:dyDescent="0.35">
      <c r="A3" s="10" t="s">
        <v>79</v>
      </c>
      <c r="B3" s="35">
        <v>1</v>
      </c>
      <c r="C3" s="27">
        <v>1</v>
      </c>
      <c r="D3" s="27">
        <v>1</v>
      </c>
      <c r="E3" s="27">
        <v>1</v>
      </c>
      <c r="F3" s="27">
        <v>1</v>
      </c>
      <c r="G3" s="27">
        <v>10218</v>
      </c>
    </row>
    <row r="4" spans="1:7" ht="15" thickBot="1" x14ac:dyDescent="0.35">
      <c r="A4" s="10" t="s">
        <v>80</v>
      </c>
      <c r="B4" s="35">
        <v>2</v>
      </c>
      <c r="C4" s="27">
        <v>1</v>
      </c>
      <c r="D4" s="27">
        <v>1</v>
      </c>
      <c r="E4" s="27">
        <v>1</v>
      </c>
      <c r="F4" s="27">
        <v>1</v>
      </c>
      <c r="G4" s="27">
        <v>10000</v>
      </c>
    </row>
    <row r="5" spans="1:7" ht="15" thickBot="1" x14ac:dyDescent="0.35">
      <c r="A5" s="10" t="s">
        <v>81</v>
      </c>
      <c r="B5" s="35">
        <v>2</v>
      </c>
      <c r="C5" s="27">
        <v>2</v>
      </c>
      <c r="D5" s="27">
        <v>1</v>
      </c>
      <c r="E5" s="27">
        <v>1</v>
      </c>
      <c r="F5" s="27">
        <v>1</v>
      </c>
      <c r="G5" s="27">
        <v>7289</v>
      </c>
    </row>
    <row r="6" spans="1:7" ht="15" thickBot="1" x14ac:dyDescent="0.35">
      <c r="A6" s="10" t="s">
        <v>82</v>
      </c>
      <c r="B6" s="35">
        <v>2</v>
      </c>
      <c r="C6" s="27">
        <v>3</v>
      </c>
      <c r="D6" s="27">
        <v>1</v>
      </c>
      <c r="E6" s="27">
        <v>1</v>
      </c>
      <c r="F6" s="27">
        <v>1</v>
      </c>
      <c r="G6" s="27">
        <v>7320</v>
      </c>
    </row>
    <row r="7" spans="1:7" ht="15" thickBot="1" x14ac:dyDescent="0.35">
      <c r="A7" s="10" t="s">
        <v>83</v>
      </c>
      <c r="B7" s="35">
        <v>2</v>
      </c>
      <c r="C7" s="27">
        <v>4</v>
      </c>
      <c r="D7" s="27">
        <v>1</v>
      </c>
      <c r="E7" s="27">
        <v>1</v>
      </c>
      <c r="F7" s="27">
        <v>1</v>
      </c>
      <c r="G7" s="27">
        <v>5264</v>
      </c>
    </row>
    <row r="8" spans="1:7" ht="15" thickBot="1" x14ac:dyDescent="0.35">
      <c r="A8" s="10" t="s">
        <v>84</v>
      </c>
      <c r="B8" s="35">
        <v>2</v>
      </c>
      <c r="C8" s="27">
        <v>1</v>
      </c>
      <c r="D8" s="27">
        <v>2</v>
      </c>
      <c r="E8" s="27">
        <v>1</v>
      </c>
      <c r="F8" s="27">
        <v>1</v>
      </c>
      <c r="G8" s="27">
        <v>8566</v>
      </c>
    </row>
    <row r="9" spans="1:7" ht="15" thickBot="1" x14ac:dyDescent="0.35">
      <c r="A9" s="10" t="s">
        <v>85</v>
      </c>
      <c r="B9" s="35">
        <v>2</v>
      </c>
      <c r="C9" s="27">
        <v>1</v>
      </c>
      <c r="D9" s="27">
        <v>3</v>
      </c>
      <c r="E9" s="27">
        <v>1</v>
      </c>
      <c r="F9" s="27">
        <v>1</v>
      </c>
      <c r="G9" s="27">
        <v>8317</v>
      </c>
    </row>
    <row r="10" spans="1:7" ht="15" thickBot="1" x14ac:dyDescent="0.35">
      <c r="A10" s="10" t="s">
        <v>86</v>
      </c>
      <c r="B10" s="35">
        <v>2</v>
      </c>
      <c r="C10" s="27">
        <v>1</v>
      </c>
      <c r="D10" s="27">
        <v>1</v>
      </c>
      <c r="E10" s="27">
        <v>2</v>
      </c>
      <c r="F10" s="27">
        <v>1</v>
      </c>
      <c r="G10" s="27">
        <v>9314</v>
      </c>
    </row>
    <row r="11" spans="1:7" ht="15" thickBot="1" x14ac:dyDescent="0.35">
      <c r="A11" s="10" t="s">
        <v>87</v>
      </c>
      <c r="B11" s="35">
        <v>2</v>
      </c>
      <c r="C11" s="27">
        <v>1</v>
      </c>
      <c r="D11" s="27">
        <v>1</v>
      </c>
      <c r="E11" s="27">
        <v>3</v>
      </c>
      <c r="F11" s="27">
        <v>1</v>
      </c>
      <c r="G11" s="27">
        <v>7757</v>
      </c>
    </row>
    <row r="12" spans="1:7" ht="15" thickBot="1" x14ac:dyDescent="0.35">
      <c r="A12" s="10" t="s">
        <v>88</v>
      </c>
      <c r="B12" s="35">
        <v>2</v>
      </c>
      <c r="C12" s="27">
        <v>1</v>
      </c>
      <c r="D12" s="27">
        <v>1</v>
      </c>
      <c r="E12" s="27">
        <v>4</v>
      </c>
      <c r="F12" s="27">
        <v>1</v>
      </c>
      <c r="G12" s="27">
        <v>6915</v>
      </c>
    </row>
    <row r="13" spans="1:7" ht="15" thickBot="1" x14ac:dyDescent="0.35">
      <c r="A13" s="10" t="s">
        <v>89</v>
      </c>
      <c r="B13" s="35">
        <v>2</v>
      </c>
      <c r="C13" s="27">
        <v>1</v>
      </c>
      <c r="D13" s="27">
        <v>1</v>
      </c>
      <c r="E13" s="27">
        <v>5</v>
      </c>
      <c r="F13" s="27">
        <v>1</v>
      </c>
      <c r="G13" s="27">
        <v>5514</v>
      </c>
    </row>
    <row r="14" spans="1:7" ht="15" thickBot="1" x14ac:dyDescent="0.35">
      <c r="A14" s="10" t="s">
        <v>90</v>
      </c>
      <c r="B14" s="35">
        <v>2</v>
      </c>
      <c r="C14" s="27">
        <v>1</v>
      </c>
      <c r="D14" s="27">
        <v>1</v>
      </c>
      <c r="E14" s="27">
        <v>6</v>
      </c>
      <c r="F14" s="27">
        <v>1</v>
      </c>
      <c r="G14" s="27">
        <v>3520</v>
      </c>
    </row>
    <row r="15" spans="1:7" ht="15" thickBot="1" x14ac:dyDescent="0.35">
      <c r="A15" s="10" t="s">
        <v>91</v>
      </c>
      <c r="B15" s="35">
        <v>2</v>
      </c>
      <c r="C15" s="27">
        <v>1</v>
      </c>
      <c r="D15" s="27">
        <v>1</v>
      </c>
      <c r="E15" s="27">
        <v>7</v>
      </c>
      <c r="F15" s="27">
        <v>1</v>
      </c>
      <c r="G15" s="27">
        <v>2523</v>
      </c>
    </row>
    <row r="16" spans="1:7" ht="15" thickBot="1" x14ac:dyDescent="0.35">
      <c r="A16" s="10" t="s">
        <v>92</v>
      </c>
      <c r="B16" s="35">
        <v>2</v>
      </c>
      <c r="C16" s="27">
        <v>1</v>
      </c>
      <c r="D16" s="27">
        <v>1</v>
      </c>
      <c r="E16" s="27">
        <v>8</v>
      </c>
      <c r="F16" s="27">
        <v>1</v>
      </c>
      <c r="G16" s="27">
        <v>1557</v>
      </c>
    </row>
    <row r="17" spans="1:12" ht="15" thickBot="1" x14ac:dyDescent="0.35">
      <c r="A17" s="10" t="s">
        <v>93</v>
      </c>
      <c r="B17" s="35">
        <v>2</v>
      </c>
      <c r="C17" s="27">
        <v>1</v>
      </c>
      <c r="D17" s="27">
        <v>1</v>
      </c>
      <c r="E17" s="27">
        <v>9</v>
      </c>
      <c r="F17" s="27">
        <v>1</v>
      </c>
      <c r="G17" s="27">
        <v>903</v>
      </c>
    </row>
    <row r="18" spans="1:12" ht="15" thickBot="1" x14ac:dyDescent="0.35">
      <c r="A18" s="10" t="s">
        <v>94</v>
      </c>
      <c r="B18" s="35">
        <v>2</v>
      </c>
      <c r="C18" s="27">
        <v>1</v>
      </c>
      <c r="D18" s="27">
        <v>1</v>
      </c>
      <c r="E18" s="27">
        <v>10</v>
      </c>
      <c r="F18" s="27">
        <v>1</v>
      </c>
      <c r="G18" s="27">
        <v>685</v>
      </c>
    </row>
    <row r="19" spans="1:12" ht="15" thickBot="1" x14ac:dyDescent="0.35">
      <c r="A19" s="10" t="s">
        <v>95</v>
      </c>
      <c r="B19" s="35">
        <v>2</v>
      </c>
      <c r="C19" s="27">
        <v>1</v>
      </c>
      <c r="D19" s="27">
        <v>1</v>
      </c>
      <c r="E19" s="27">
        <v>1</v>
      </c>
      <c r="F19" s="27">
        <v>2</v>
      </c>
      <c r="G19" s="27">
        <v>8722</v>
      </c>
    </row>
    <row r="20" spans="1:12" ht="15" thickBot="1" x14ac:dyDescent="0.35">
      <c r="A20" s="10" t="s">
        <v>96</v>
      </c>
      <c r="B20" s="35">
        <v>2</v>
      </c>
      <c r="C20" s="27">
        <v>1</v>
      </c>
      <c r="D20" s="27">
        <v>1</v>
      </c>
      <c r="E20" s="27">
        <v>1</v>
      </c>
      <c r="F20" s="27">
        <v>3</v>
      </c>
      <c r="G20" s="27">
        <v>8660</v>
      </c>
    </row>
    <row r="23" spans="1:12" x14ac:dyDescent="0.3">
      <c r="A23">
        <v>1</v>
      </c>
      <c r="B23" s="24">
        <v>1579.0074859317065</v>
      </c>
      <c r="C23" s="24">
        <v>1630.0135171512413</v>
      </c>
      <c r="D23" s="24">
        <v>2.8402475676304346E-10</v>
      </c>
      <c r="E23" s="24">
        <v>7008.9785962241358</v>
      </c>
      <c r="F23" s="24">
        <v>7.2830630415410269E-13</v>
      </c>
      <c r="G23" s="4" t="s">
        <v>207</v>
      </c>
      <c r="H23" s="24">
        <f>B23-B24</f>
        <v>1579.0074859317065</v>
      </c>
      <c r="I23" s="24">
        <f t="shared" ref="I23:L31" si="0">C23-C24</f>
        <v>1334.4926124634292</v>
      </c>
      <c r="J23" s="24">
        <f t="shared" si="0"/>
        <v>-4.5652370772586437E-13</v>
      </c>
      <c r="K23" s="24">
        <f t="shared" si="0"/>
        <v>-8.1854523159563541E-12</v>
      </c>
      <c r="L23" s="24">
        <f t="shared" si="0"/>
        <v>0</v>
      </c>
    </row>
    <row r="24" spans="1:12" x14ac:dyDescent="0.3">
      <c r="A24">
        <v>2</v>
      </c>
      <c r="B24" s="24">
        <v>0</v>
      </c>
      <c r="C24" s="24">
        <v>295.52090468781216</v>
      </c>
      <c r="D24" s="24">
        <v>2.8448128047076932E-10</v>
      </c>
      <c r="E24" s="24">
        <v>7008.978596224144</v>
      </c>
      <c r="F24" s="24">
        <v>7.2830630415410269E-13</v>
      </c>
      <c r="G24" s="4" t="s">
        <v>209</v>
      </c>
      <c r="H24" s="24">
        <f t="shared" ref="H24:H31" si="1">B24-B25</f>
        <v>0</v>
      </c>
      <c r="I24" s="24">
        <f t="shared" si="0"/>
        <v>5.1159076974727213E-13</v>
      </c>
      <c r="J24" s="24">
        <f t="shared" si="0"/>
        <v>0</v>
      </c>
      <c r="K24" s="24">
        <f t="shared" si="0"/>
        <v>881.99803735633668</v>
      </c>
      <c r="L24" s="24">
        <f t="shared" si="0"/>
        <v>0</v>
      </c>
    </row>
    <row r="25" spans="1:12" x14ac:dyDescent="0.3">
      <c r="A25">
        <v>3</v>
      </c>
      <c r="B25" s="24">
        <v>0</v>
      </c>
      <c r="C25" s="24">
        <v>295.52090468781165</v>
      </c>
      <c r="D25" s="24">
        <v>2.8448128047076932E-10</v>
      </c>
      <c r="E25" s="24">
        <v>6126.9805588678073</v>
      </c>
      <c r="F25" s="24">
        <v>7.2830630415410269E-13</v>
      </c>
      <c r="G25" s="4" t="s">
        <v>209</v>
      </c>
      <c r="H25" s="24">
        <f t="shared" si="1"/>
        <v>0</v>
      </c>
      <c r="I25" s="24">
        <f t="shared" si="0"/>
        <v>295.52090468781154</v>
      </c>
      <c r="J25" s="24">
        <f t="shared" si="0"/>
        <v>0</v>
      </c>
      <c r="K25" s="24">
        <f t="shared" si="0"/>
        <v>841.99963860672142</v>
      </c>
      <c r="L25" s="24">
        <f t="shared" si="0"/>
        <v>0</v>
      </c>
    </row>
    <row r="26" spans="1:12" x14ac:dyDescent="0.3">
      <c r="A26">
        <v>4</v>
      </c>
      <c r="B26" s="24">
        <v>0</v>
      </c>
      <c r="C26" s="24">
        <v>1.3145040611561853E-13</v>
      </c>
      <c r="D26" s="24">
        <v>2.8448128047076932E-10</v>
      </c>
      <c r="E26" s="24">
        <v>5284.9809202610859</v>
      </c>
      <c r="F26" s="24">
        <v>7.2830630415410269E-13</v>
      </c>
      <c r="G26" s="4" t="s">
        <v>209</v>
      </c>
      <c r="H26" s="24">
        <f t="shared" si="1"/>
        <v>0</v>
      </c>
      <c r="I26" s="24">
        <f t="shared" si="0"/>
        <v>0</v>
      </c>
      <c r="J26" s="24">
        <f t="shared" si="0"/>
        <v>0</v>
      </c>
      <c r="K26" s="24">
        <f t="shared" si="0"/>
        <v>1400.9980852221456</v>
      </c>
      <c r="L26" s="24">
        <f t="shared" si="0"/>
        <v>0</v>
      </c>
    </row>
    <row r="27" spans="1:12" x14ac:dyDescent="0.3">
      <c r="A27">
        <v>5</v>
      </c>
      <c r="B27" s="24">
        <v>0</v>
      </c>
      <c r="C27" s="24">
        <v>1.3145040611561853E-13</v>
      </c>
      <c r="D27" s="24">
        <v>2.8448128047076932E-10</v>
      </c>
      <c r="E27" s="24">
        <v>3883.9828350389403</v>
      </c>
      <c r="F27" s="24">
        <v>7.2830630415410269E-13</v>
      </c>
      <c r="G27" s="4" t="s">
        <v>209</v>
      </c>
      <c r="H27" s="24">
        <f t="shared" si="1"/>
        <v>0</v>
      </c>
      <c r="I27" s="24">
        <f t="shared" si="0"/>
        <v>0</v>
      </c>
      <c r="J27" s="24">
        <f t="shared" si="0"/>
        <v>0</v>
      </c>
      <c r="K27" s="24">
        <f t="shared" si="0"/>
        <v>1993.9975888526901</v>
      </c>
      <c r="L27" s="24">
        <f t="shared" si="0"/>
        <v>0</v>
      </c>
    </row>
    <row r="28" spans="1:12" x14ac:dyDescent="0.3">
      <c r="A28">
        <v>6</v>
      </c>
      <c r="B28" s="24">
        <v>0</v>
      </c>
      <c r="C28" s="24">
        <v>1.3145040611561853E-13</v>
      </c>
      <c r="D28" s="24">
        <v>2.8448128047076932E-10</v>
      </c>
      <c r="E28" s="24">
        <v>1889.9852461862502</v>
      </c>
      <c r="F28" s="24">
        <v>7.2830630415410269E-13</v>
      </c>
      <c r="G28" s="4" t="s">
        <v>209</v>
      </c>
      <c r="H28" s="24">
        <f t="shared" si="1"/>
        <v>0</v>
      </c>
      <c r="I28" s="24">
        <f t="shared" si="0"/>
        <v>0</v>
      </c>
      <c r="J28" s="24">
        <f t="shared" si="0"/>
        <v>0</v>
      </c>
      <c r="K28" s="24">
        <f t="shared" si="0"/>
        <v>996.99963353397675</v>
      </c>
      <c r="L28" s="24">
        <f t="shared" si="0"/>
        <v>0</v>
      </c>
    </row>
    <row r="29" spans="1:12" x14ac:dyDescent="0.3">
      <c r="A29">
        <v>7</v>
      </c>
      <c r="B29" s="24">
        <v>0</v>
      </c>
      <c r="C29" s="24">
        <v>1.3145040611561853E-13</v>
      </c>
      <c r="D29" s="24">
        <v>2.8448128047076932E-10</v>
      </c>
      <c r="E29" s="24">
        <v>892.9856126522734</v>
      </c>
      <c r="F29" s="24">
        <v>7.2830630415410269E-13</v>
      </c>
      <c r="G29" s="4" t="s">
        <v>209</v>
      </c>
      <c r="H29" s="24">
        <f t="shared" si="1"/>
        <v>0</v>
      </c>
      <c r="I29" s="24">
        <f t="shared" si="0"/>
        <v>0</v>
      </c>
      <c r="J29" s="24">
        <f t="shared" si="0"/>
        <v>0</v>
      </c>
      <c r="K29" s="24">
        <f t="shared" si="0"/>
        <v>892.9856126522734</v>
      </c>
      <c r="L29" s="24">
        <f t="shared" si="0"/>
        <v>0</v>
      </c>
    </row>
    <row r="30" spans="1:12" x14ac:dyDescent="0.3">
      <c r="A30">
        <v>8</v>
      </c>
      <c r="B30" s="24">
        <v>0</v>
      </c>
      <c r="C30" s="24">
        <v>1.3145040611561853E-13</v>
      </c>
      <c r="D30" s="24">
        <v>2.8448128047076932E-10</v>
      </c>
      <c r="E30" s="24">
        <v>0</v>
      </c>
      <c r="F30" s="24">
        <v>7.2830630415410269E-13</v>
      </c>
      <c r="G30" s="4" t="s">
        <v>209</v>
      </c>
      <c r="H30" s="24">
        <f t="shared" si="1"/>
        <v>0</v>
      </c>
      <c r="I30" s="24">
        <f t="shared" si="0"/>
        <v>0</v>
      </c>
      <c r="J30" s="24">
        <f t="shared" si="0"/>
        <v>0</v>
      </c>
      <c r="K30" s="24">
        <f t="shared" si="0"/>
        <v>0</v>
      </c>
      <c r="L30" s="24">
        <f t="shared" si="0"/>
        <v>0</v>
      </c>
    </row>
    <row r="31" spans="1:12" x14ac:dyDescent="0.3">
      <c r="A31">
        <v>9</v>
      </c>
      <c r="B31" s="24">
        <v>0</v>
      </c>
      <c r="C31" s="24">
        <v>1.3145040611561853E-13</v>
      </c>
      <c r="D31" s="24">
        <v>2.8448128047076932E-10</v>
      </c>
      <c r="E31" s="24">
        <v>0</v>
      </c>
      <c r="F31" s="24">
        <v>7.2830630415410269E-13</v>
      </c>
      <c r="G31" s="4" t="s">
        <v>208</v>
      </c>
      <c r="H31" s="24">
        <f t="shared" si="1"/>
        <v>0</v>
      </c>
      <c r="I31" s="24">
        <f t="shared" si="0"/>
        <v>1.3145040611561853E-13</v>
      </c>
      <c r="J31" s="24">
        <f t="shared" si="0"/>
        <v>6.6791017161449417E-13</v>
      </c>
      <c r="K31" s="24">
        <f t="shared" si="0"/>
        <v>0</v>
      </c>
      <c r="L31" s="24">
        <f t="shared" si="0"/>
        <v>7.2830630415410269E-13</v>
      </c>
    </row>
    <row r="32" spans="1:12" x14ac:dyDescent="0.3">
      <c r="A32" s="22">
        <v>10</v>
      </c>
      <c r="B32" s="24">
        <v>0</v>
      </c>
      <c r="C32" s="24">
        <v>0</v>
      </c>
      <c r="D32" s="24">
        <v>2.8381337029915483E-10</v>
      </c>
      <c r="E32" s="24">
        <v>0</v>
      </c>
      <c r="F32" s="24">
        <v>0</v>
      </c>
      <c r="G32" s="4"/>
      <c r="H32" s="4"/>
      <c r="I32" s="4"/>
      <c r="J32" s="4"/>
      <c r="K32" s="4"/>
      <c r="L32" s="4"/>
    </row>
    <row r="33" spans="1:12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2" x14ac:dyDescent="0.3">
      <c r="B34" s="4"/>
      <c r="C34" s="4"/>
      <c r="D34" s="4"/>
      <c r="E34" s="4"/>
      <c r="F34" s="4"/>
      <c r="G34" s="4"/>
      <c r="H34">
        <f>CORREL(G36:G54,H36:H54)</f>
        <v>0.98265514801219611</v>
      </c>
      <c r="I34" s="4"/>
      <c r="J34" s="4"/>
      <c r="K34" s="4"/>
      <c r="L34" s="4"/>
    </row>
    <row r="35" spans="1:12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2" x14ac:dyDescent="0.3">
      <c r="A36" t="str">
        <f>A2</f>
        <v>O1</v>
      </c>
      <c r="B36" s="4"/>
      <c r="C36" s="4"/>
      <c r="D36" s="4"/>
      <c r="E36" s="4"/>
      <c r="F36" s="4"/>
      <c r="G36" s="26"/>
      <c r="H36" s="26"/>
      <c r="I36" s="26">
        <v>0</v>
      </c>
      <c r="J36" s="4"/>
      <c r="K36" s="4"/>
      <c r="L36" s="4"/>
    </row>
    <row r="37" spans="1:12" x14ac:dyDescent="0.3">
      <c r="A37" t="str">
        <f t="shared" ref="A37:A54" si="2">A3</f>
        <v>O2</v>
      </c>
      <c r="B37" s="4">
        <f t="shared" ref="B37:F52" si="3">VLOOKUP(B3,$A$23:$F$32,B$33,0)</f>
        <v>1579.0074859317065</v>
      </c>
      <c r="C37" s="4">
        <f t="shared" si="3"/>
        <v>1630.0135171512413</v>
      </c>
      <c r="D37" s="4">
        <f t="shared" si="3"/>
        <v>2.8402475676304346E-10</v>
      </c>
      <c r="E37" s="4">
        <f t="shared" si="3"/>
        <v>7008.9785962241358</v>
      </c>
      <c r="F37" s="4">
        <f t="shared" si="3"/>
        <v>7.2830630415410269E-13</v>
      </c>
      <c r="G37" s="4">
        <f t="shared" ref="G37:G54" si="4">SUM(B37:F37)</f>
        <v>10217.999599307368</v>
      </c>
      <c r="H37" s="4">
        <f t="shared" ref="H37:H54" si="5">G3</f>
        <v>10218</v>
      </c>
      <c r="I37" s="29">
        <f t="shared" ref="I37:I54" si="6">H37-G37</f>
        <v>4.0069263195618987E-4</v>
      </c>
      <c r="J37" s="4">
        <f>modell1!I72</f>
        <v>1534.2</v>
      </c>
      <c r="K37" s="4">
        <f t="shared" ref="K37:K54" si="7">ABS(I37)</f>
        <v>4.0069263195618987E-4</v>
      </c>
      <c r="L37" s="4">
        <f t="shared" ref="L36:L54" si="8">ABS(J37)</f>
        <v>1534.2</v>
      </c>
    </row>
    <row r="38" spans="1:12" x14ac:dyDescent="0.3">
      <c r="A38" t="str">
        <f t="shared" si="2"/>
        <v>O3</v>
      </c>
      <c r="B38" s="4">
        <f t="shared" si="3"/>
        <v>0</v>
      </c>
      <c r="C38" s="4">
        <f t="shared" si="3"/>
        <v>1630.0135171512413</v>
      </c>
      <c r="D38" s="4">
        <f t="shared" si="3"/>
        <v>2.8402475676304346E-10</v>
      </c>
      <c r="E38" s="4">
        <f t="shared" si="3"/>
        <v>7008.9785962241358</v>
      </c>
      <c r="F38" s="4">
        <f t="shared" si="3"/>
        <v>7.2830630415410269E-13</v>
      </c>
      <c r="G38" s="4">
        <f t="shared" si="4"/>
        <v>8638.9921133756616</v>
      </c>
      <c r="H38" s="4">
        <f t="shared" si="5"/>
        <v>10000</v>
      </c>
      <c r="I38" s="4">
        <f t="shared" si="6"/>
        <v>1361.0078866243384</v>
      </c>
      <c r="J38" s="4">
        <f>modell1!I73</f>
        <v>1316.2</v>
      </c>
      <c r="K38" s="4">
        <f t="shared" si="7"/>
        <v>1361.0078866243384</v>
      </c>
      <c r="L38" s="4">
        <f t="shared" si="8"/>
        <v>1316.2</v>
      </c>
    </row>
    <row r="39" spans="1:12" x14ac:dyDescent="0.3">
      <c r="A39" t="str">
        <f t="shared" si="2"/>
        <v>O4</v>
      </c>
      <c r="B39" s="4">
        <f t="shared" si="3"/>
        <v>0</v>
      </c>
      <c r="C39" s="4">
        <f t="shared" si="3"/>
        <v>295.52090468781216</v>
      </c>
      <c r="D39" s="4">
        <f t="shared" si="3"/>
        <v>2.8402475676304346E-10</v>
      </c>
      <c r="E39" s="4">
        <f t="shared" si="3"/>
        <v>7008.9785962241358</v>
      </c>
      <c r="F39" s="4">
        <f t="shared" si="3"/>
        <v>7.2830630415410269E-13</v>
      </c>
      <c r="G39" s="4">
        <f t="shared" si="4"/>
        <v>7304.4995009122331</v>
      </c>
      <c r="H39" s="4">
        <f t="shared" si="5"/>
        <v>7289</v>
      </c>
      <c r="I39" s="4">
        <f t="shared" si="6"/>
        <v>-15.499500912233088</v>
      </c>
      <c r="J39" s="4">
        <f>modell1!I74</f>
        <v>-558.5</v>
      </c>
      <c r="K39" s="4">
        <f t="shared" si="7"/>
        <v>15.499500912233088</v>
      </c>
      <c r="L39" s="4">
        <f t="shared" si="8"/>
        <v>558.5</v>
      </c>
    </row>
    <row r="40" spans="1:12" x14ac:dyDescent="0.3">
      <c r="A40" t="str">
        <f t="shared" si="2"/>
        <v>O5</v>
      </c>
      <c r="B40" s="4">
        <f t="shared" si="3"/>
        <v>0</v>
      </c>
      <c r="C40" s="4">
        <f t="shared" si="3"/>
        <v>295.52090468781165</v>
      </c>
      <c r="D40" s="4">
        <f t="shared" si="3"/>
        <v>2.8402475676304346E-10</v>
      </c>
      <c r="E40" s="4">
        <f t="shared" si="3"/>
        <v>7008.9785962241358</v>
      </c>
      <c r="F40" s="4">
        <f t="shared" si="3"/>
        <v>7.2830630415410269E-13</v>
      </c>
      <c r="G40" s="4">
        <f t="shared" si="4"/>
        <v>7304.4995009122322</v>
      </c>
      <c r="H40" s="4">
        <f t="shared" si="5"/>
        <v>7320</v>
      </c>
      <c r="I40" s="4">
        <f t="shared" si="6"/>
        <v>15.500499087767821</v>
      </c>
      <c r="J40" s="4">
        <f>modell1!I75</f>
        <v>-527.5</v>
      </c>
      <c r="K40" s="4">
        <f t="shared" si="7"/>
        <v>15.500499087767821</v>
      </c>
      <c r="L40" s="4">
        <f t="shared" si="8"/>
        <v>527.5</v>
      </c>
    </row>
    <row r="41" spans="1:12" x14ac:dyDescent="0.3">
      <c r="A41" t="str">
        <f t="shared" si="2"/>
        <v>O6</v>
      </c>
      <c r="B41" s="4">
        <f t="shared" si="3"/>
        <v>0</v>
      </c>
      <c r="C41" s="4">
        <f t="shared" si="3"/>
        <v>1.3145040611561853E-13</v>
      </c>
      <c r="D41" s="4">
        <f t="shared" si="3"/>
        <v>2.8402475676304346E-10</v>
      </c>
      <c r="E41" s="4">
        <f t="shared" si="3"/>
        <v>7008.9785962241358</v>
      </c>
      <c r="F41" s="4">
        <f t="shared" si="3"/>
        <v>7.2830630415410269E-13</v>
      </c>
      <c r="G41" s="4">
        <f t="shared" si="4"/>
        <v>7008.9785962244205</v>
      </c>
      <c r="H41" s="4">
        <f t="shared" si="5"/>
        <v>5264</v>
      </c>
      <c r="I41" s="4">
        <f t="shared" si="6"/>
        <v>-1744.9785962244205</v>
      </c>
      <c r="J41" s="4">
        <f>modell1!I76</f>
        <v>-2215.5</v>
      </c>
      <c r="K41" s="4">
        <f t="shared" si="7"/>
        <v>1744.9785962244205</v>
      </c>
      <c r="L41" s="4">
        <f t="shared" si="8"/>
        <v>2215.5</v>
      </c>
    </row>
    <row r="42" spans="1:12" x14ac:dyDescent="0.3">
      <c r="A42" t="str">
        <f t="shared" si="2"/>
        <v>O7</v>
      </c>
      <c r="B42" s="4">
        <f t="shared" si="3"/>
        <v>0</v>
      </c>
      <c r="C42" s="4">
        <f t="shared" si="3"/>
        <v>1630.0135171512413</v>
      </c>
      <c r="D42" s="4">
        <f t="shared" si="3"/>
        <v>2.8448128047076932E-10</v>
      </c>
      <c r="E42" s="4">
        <f t="shared" si="3"/>
        <v>7008.9785962241358</v>
      </c>
      <c r="F42" s="4">
        <f t="shared" si="3"/>
        <v>7.2830630415410269E-13</v>
      </c>
      <c r="G42" s="4">
        <f t="shared" si="4"/>
        <v>8638.9921133756616</v>
      </c>
      <c r="H42" s="4">
        <f t="shared" si="5"/>
        <v>8566</v>
      </c>
      <c r="I42" s="4">
        <f t="shared" si="6"/>
        <v>-72.992113375661575</v>
      </c>
      <c r="J42" s="4">
        <f>modell1!I77</f>
        <v>-117.8</v>
      </c>
      <c r="K42" s="4">
        <f t="shared" si="7"/>
        <v>72.992113375661575</v>
      </c>
      <c r="L42" s="4">
        <f t="shared" si="8"/>
        <v>117.8</v>
      </c>
    </row>
    <row r="43" spans="1:12" x14ac:dyDescent="0.3">
      <c r="A43" t="str">
        <f t="shared" si="2"/>
        <v>O8</v>
      </c>
      <c r="B43" s="4">
        <f t="shared" si="3"/>
        <v>0</v>
      </c>
      <c r="C43" s="4">
        <f t="shared" si="3"/>
        <v>1630.0135171512413</v>
      </c>
      <c r="D43" s="4">
        <f t="shared" si="3"/>
        <v>2.8448128047076932E-10</v>
      </c>
      <c r="E43" s="4">
        <f t="shared" si="3"/>
        <v>7008.9785962241358</v>
      </c>
      <c r="F43" s="4">
        <f t="shared" si="3"/>
        <v>7.2830630415410269E-13</v>
      </c>
      <c r="G43" s="4">
        <f t="shared" si="4"/>
        <v>8638.9921133756616</v>
      </c>
      <c r="H43" s="4">
        <f t="shared" si="5"/>
        <v>8317</v>
      </c>
      <c r="I43" s="4">
        <f t="shared" si="6"/>
        <v>-321.99211337566157</v>
      </c>
      <c r="J43" s="4">
        <f>modell1!I78</f>
        <v>-366.8</v>
      </c>
      <c r="K43" s="4">
        <f t="shared" si="7"/>
        <v>321.99211337566157</v>
      </c>
      <c r="L43" s="4">
        <f t="shared" si="8"/>
        <v>366.8</v>
      </c>
    </row>
    <row r="44" spans="1:12" x14ac:dyDescent="0.3">
      <c r="A44" t="str">
        <f t="shared" si="2"/>
        <v>O9</v>
      </c>
      <c r="B44" s="4">
        <f t="shared" si="3"/>
        <v>0</v>
      </c>
      <c r="C44" s="4">
        <f t="shared" si="3"/>
        <v>1630.0135171512413</v>
      </c>
      <c r="D44" s="4">
        <f t="shared" si="3"/>
        <v>2.8402475676304346E-10</v>
      </c>
      <c r="E44" s="4">
        <f t="shared" si="3"/>
        <v>7008.978596224144</v>
      </c>
      <c r="F44" s="4">
        <f t="shared" si="3"/>
        <v>7.2830630415410269E-13</v>
      </c>
      <c r="G44" s="4">
        <f t="shared" si="4"/>
        <v>8638.9921133756689</v>
      </c>
      <c r="H44" s="4">
        <f t="shared" si="5"/>
        <v>9314</v>
      </c>
      <c r="I44" s="4">
        <f t="shared" si="6"/>
        <v>675.00788662433115</v>
      </c>
      <c r="J44" s="4">
        <f>modell1!I79</f>
        <v>1115.8</v>
      </c>
      <c r="K44" s="4">
        <f t="shared" si="7"/>
        <v>675.00788662433115</v>
      </c>
      <c r="L44" s="4">
        <f t="shared" si="8"/>
        <v>1115.8</v>
      </c>
    </row>
    <row r="45" spans="1:12" x14ac:dyDescent="0.3">
      <c r="A45" t="str">
        <f t="shared" si="2"/>
        <v>O10</v>
      </c>
      <c r="B45" s="4">
        <f t="shared" si="3"/>
        <v>0</v>
      </c>
      <c r="C45" s="4">
        <f t="shared" si="3"/>
        <v>1630.0135171512413</v>
      </c>
      <c r="D45" s="4">
        <f t="shared" si="3"/>
        <v>2.8402475676304346E-10</v>
      </c>
      <c r="E45" s="4">
        <f t="shared" si="3"/>
        <v>6126.9805588678073</v>
      </c>
      <c r="F45" s="4">
        <f t="shared" si="3"/>
        <v>7.2830630415410269E-13</v>
      </c>
      <c r="G45" s="4">
        <f t="shared" si="4"/>
        <v>7756.994076019334</v>
      </c>
      <c r="H45" s="4">
        <f t="shared" si="5"/>
        <v>7757</v>
      </c>
      <c r="I45" s="4">
        <f t="shared" si="6"/>
        <v>5.9239806660116301E-3</v>
      </c>
      <c r="J45" s="4">
        <f>modell1!I80</f>
        <v>395.1</v>
      </c>
      <c r="K45" s="4">
        <f t="shared" si="7"/>
        <v>5.9239806660116301E-3</v>
      </c>
      <c r="L45" s="4">
        <f t="shared" si="8"/>
        <v>395.1</v>
      </c>
    </row>
    <row r="46" spans="1:12" x14ac:dyDescent="0.3">
      <c r="A46" t="str">
        <f t="shared" si="2"/>
        <v>O11</v>
      </c>
      <c r="B46" s="4">
        <f t="shared" si="3"/>
        <v>0</v>
      </c>
      <c r="C46" s="4">
        <f t="shared" si="3"/>
        <v>1630.0135171512413</v>
      </c>
      <c r="D46" s="4">
        <f t="shared" si="3"/>
        <v>2.8402475676304346E-10</v>
      </c>
      <c r="E46" s="4">
        <f t="shared" si="3"/>
        <v>5284.9809202610859</v>
      </c>
      <c r="F46" s="4">
        <f t="shared" si="3"/>
        <v>7.2830630415410269E-13</v>
      </c>
      <c r="G46" s="4">
        <f t="shared" si="4"/>
        <v>6914.9944374126126</v>
      </c>
      <c r="H46" s="4">
        <f t="shared" si="5"/>
        <v>6915</v>
      </c>
      <c r="I46" s="4">
        <f t="shared" si="6"/>
        <v>5.5625873874305398E-3</v>
      </c>
      <c r="J46" s="4">
        <f>modell1!I81</f>
        <v>5.4</v>
      </c>
      <c r="K46" s="4">
        <f t="shared" si="7"/>
        <v>5.5625873874305398E-3</v>
      </c>
      <c r="L46" s="4">
        <f t="shared" si="8"/>
        <v>5.4</v>
      </c>
    </row>
    <row r="47" spans="1:12" x14ac:dyDescent="0.3">
      <c r="A47" t="str">
        <f t="shared" si="2"/>
        <v>O12</v>
      </c>
      <c r="B47" s="4">
        <f t="shared" si="3"/>
        <v>0</v>
      </c>
      <c r="C47" s="4">
        <f t="shared" si="3"/>
        <v>1630.0135171512413</v>
      </c>
      <c r="D47" s="4">
        <f t="shared" si="3"/>
        <v>2.8402475676304346E-10</v>
      </c>
      <c r="E47" s="4">
        <f t="shared" si="3"/>
        <v>3883.9828350389403</v>
      </c>
      <c r="F47" s="4">
        <f t="shared" si="3"/>
        <v>7.2830630415410269E-13</v>
      </c>
      <c r="G47" s="4">
        <f t="shared" si="4"/>
        <v>5513.9963521904665</v>
      </c>
      <c r="H47" s="4">
        <f t="shared" si="5"/>
        <v>5514</v>
      </c>
      <c r="I47" s="4">
        <f t="shared" si="6"/>
        <v>3.6478095335041871E-3</v>
      </c>
      <c r="J47" s="4">
        <f>modell1!I82</f>
        <v>-409.5</v>
      </c>
      <c r="K47" s="4">
        <f t="shared" si="7"/>
        <v>3.6478095335041871E-3</v>
      </c>
      <c r="L47" s="4">
        <f t="shared" si="8"/>
        <v>409.5</v>
      </c>
    </row>
    <row r="48" spans="1:12" x14ac:dyDescent="0.3">
      <c r="A48" t="str">
        <f t="shared" si="2"/>
        <v>O13</v>
      </c>
      <c r="B48" s="4">
        <f t="shared" si="3"/>
        <v>0</v>
      </c>
      <c r="C48" s="4">
        <f t="shared" si="3"/>
        <v>1630.0135171512413</v>
      </c>
      <c r="D48" s="4">
        <f t="shared" si="3"/>
        <v>2.8402475676304346E-10</v>
      </c>
      <c r="E48" s="4">
        <f t="shared" si="3"/>
        <v>1889.9852461862502</v>
      </c>
      <c r="F48" s="4">
        <f t="shared" si="3"/>
        <v>7.2830630415410269E-13</v>
      </c>
      <c r="G48" s="4">
        <f t="shared" si="4"/>
        <v>3519.9987633377764</v>
      </c>
      <c r="H48" s="4">
        <f t="shared" si="5"/>
        <v>3520</v>
      </c>
      <c r="I48" s="4">
        <f t="shared" si="6"/>
        <v>1.2366622236186231E-3</v>
      </c>
      <c r="J48" s="4">
        <f>modell1!I83</f>
        <v>-261.39999999999998</v>
      </c>
      <c r="K48" s="4">
        <f t="shared" si="7"/>
        <v>1.2366622236186231E-3</v>
      </c>
      <c r="L48" s="4">
        <f t="shared" si="8"/>
        <v>261.39999999999998</v>
      </c>
    </row>
    <row r="49" spans="1:12" x14ac:dyDescent="0.3">
      <c r="A49" t="str">
        <f t="shared" si="2"/>
        <v>O14</v>
      </c>
      <c r="B49" s="4">
        <f t="shared" si="3"/>
        <v>0</v>
      </c>
      <c r="C49" s="4">
        <f t="shared" si="3"/>
        <v>1630.0135171512413</v>
      </c>
      <c r="D49" s="4">
        <f t="shared" si="3"/>
        <v>2.8402475676304346E-10</v>
      </c>
      <c r="E49" s="4">
        <f t="shared" si="3"/>
        <v>892.9856126522734</v>
      </c>
      <c r="F49" s="4">
        <f t="shared" si="3"/>
        <v>7.2830630415410269E-13</v>
      </c>
      <c r="G49" s="4">
        <f t="shared" si="4"/>
        <v>2522.9991298037994</v>
      </c>
      <c r="H49" s="4">
        <f t="shared" si="5"/>
        <v>2523</v>
      </c>
      <c r="I49" s="4">
        <f t="shared" si="6"/>
        <v>8.701962005943642E-4</v>
      </c>
      <c r="J49" s="4">
        <f>modell1!I84</f>
        <v>-187.4</v>
      </c>
      <c r="K49" s="4">
        <f t="shared" si="7"/>
        <v>8.701962005943642E-4</v>
      </c>
      <c r="L49" s="4">
        <f t="shared" si="8"/>
        <v>187.4</v>
      </c>
    </row>
    <row r="50" spans="1:12" x14ac:dyDescent="0.3">
      <c r="A50" t="str">
        <f t="shared" si="2"/>
        <v>O15</v>
      </c>
      <c r="B50" s="4">
        <f t="shared" si="3"/>
        <v>0</v>
      </c>
      <c r="C50" s="4">
        <f t="shared" si="3"/>
        <v>1630.0135171512413</v>
      </c>
      <c r="D50" s="4">
        <f t="shared" si="3"/>
        <v>2.8402475676304346E-10</v>
      </c>
      <c r="E50" s="4">
        <f t="shared" si="3"/>
        <v>0</v>
      </c>
      <c r="F50" s="4">
        <f t="shared" si="3"/>
        <v>7.2830630415410269E-13</v>
      </c>
      <c r="G50" s="4">
        <f t="shared" si="4"/>
        <v>1630.013517151526</v>
      </c>
      <c r="H50" s="4">
        <f t="shared" si="5"/>
        <v>1557</v>
      </c>
      <c r="I50" s="4">
        <f t="shared" si="6"/>
        <v>-73.013517151526003</v>
      </c>
      <c r="J50" s="4">
        <f>modell1!I85</f>
        <v>-115.6</v>
      </c>
      <c r="K50" s="4">
        <f t="shared" si="7"/>
        <v>73.013517151526003</v>
      </c>
      <c r="L50" s="4">
        <f t="shared" si="8"/>
        <v>115.6</v>
      </c>
    </row>
    <row r="51" spans="1:12" x14ac:dyDescent="0.3">
      <c r="A51" t="str">
        <f t="shared" si="2"/>
        <v>O16</v>
      </c>
      <c r="B51" s="4">
        <f t="shared" si="3"/>
        <v>0</v>
      </c>
      <c r="C51" s="4">
        <f t="shared" si="3"/>
        <v>1630.0135171512413</v>
      </c>
      <c r="D51" s="4">
        <f t="shared" si="3"/>
        <v>2.8402475676304346E-10</v>
      </c>
      <c r="E51" s="4">
        <f t="shared" si="3"/>
        <v>0</v>
      </c>
      <c r="F51" s="4">
        <f t="shared" si="3"/>
        <v>7.2830630415410269E-13</v>
      </c>
      <c r="G51" s="4">
        <f t="shared" si="4"/>
        <v>1630.013517151526</v>
      </c>
      <c r="H51" s="4">
        <f t="shared" si="5"/>
        <v>903</v>
      </c>
      <c r="I51" s="4">
        <f t="shared" si="6"/>
        <v>-727.013517151526</v>
      </c>
      <c r="J51" s="4">
        <f>modell1!I86</f>
        <v>-418.3</v>
      </c>
      <c r="K51" s="4">
        <f t="shared" si="7"/>
        <v>727.013517151526</v>
      </c>
      <c r="L51" s="4">
        <f t="shared" si="8"/>
        <v>418.3</v>
      </c>
    </row>
    <row r="52" spans="1:12" x14ac:dyDescent="0.3">
      <c r="A52" t="str">
        <f t="shared" si="2"/>
        <v>O17</v>
      </c>
      <c r="B52" s="4">
        <f t="shared" si="3"/>
        <v>0</v>
      </c>
      <c r="C52" s="4">
        <f t="shared" si="3"/>
        <v>1630.0135171512413</v>
      </c>
      <c r="D52" s="4">
        <f t="shared" si="3"/>
        <v>2.8402475676304346E-10</v>
      </c>
      <c r="E52" s="4">
        <f t="shared" si="3"/>
        <v>0</v>
      </c>
      <c r="F52" s="4">
        <f t="shared" si="3"/>
        <v>7.2830630415410269E-13</v>
      </c>
      <c r="G52" s="4">
        <f t="shared" si="4"/>
        <v>1630.013517151526</v>
      </c>
      <c r="H52" s="4">
        <f t="shared" si="5"/>
        <v>685</v>
      </c>
      <c r="I52" s="4">
        <f t="shared" si="6"/>
        <v>-945.013517151526</v>
      </c>
      <c r="J52" s="4">
        <f>modell1!I87</f>
        <v>-519.20000000000005</v>
      </c>
      <c r="K52" s="4">
        <f t="shared" si="7"/>
        <v>945.013517151526</v>
      </c>
      <c r="L52" s="4">
        <f t="shared" si="8"/>
        <v>519.20000000000005</v>
      </c>
    </row>
    <row r="53" spans="1:12" x14ac:dyDescent="0.3">
      <c r="A53" t="str">
        <f t="shared" si="2"/>
        <v>O18</v>
      </c>
      <c r="B53" s="4">
        <f t="shared" ref="B53:F54" si="9">VLOOKUP(B19,$A$23:$F$32,B$33,0)</f>
        <v>0</v>
      </c>
      <c r="C53" s="4">
        <f t="shared" si="9"/>
        <v>1630.0135171512413</v>
      </c>
      <c r="D53" s="4">
        <f t="shared" si="9"/>
        <v>2.8402475676304346E-10</v>
      </c>
      <c r="E53" s="4">
        <f t="shared" si="9"/>
        <v>7008.9785962241358</v>
      </c>
      <c r="F53" s="4">
        <f t="shared" si="9"/>
        <v>7.2830630415410269E-13</v>
      </c>
      <c r="G53" s="4">
        <f t="shared" si="4"/>
        <v>8638.9921133756616</v>
      </c>
      <c r="H53" s="4">
        <f t="shared" si="5"/>
        <v>8722</v>
      </c>
      <c r="I53" s="4">
        <f t="shared" si="6"/>
        <v>83.007886624338425</v>
      </c>
      <c r="J53" s="4">
        <f>modell1!I88</f>
        <v>38.200000000000003</v>
      </c>
      <c r="K53" s="4">
        <f t="shared" si="7"/>
        <v>83.007886624338425</v>
      </c>
      <c r="L53" s="4">
        <f t="shared" si="8"/>
        <v>38.200000000000003</v>
      </c>
    </row>
    <row r="54" spans="1:12" x14ac:dyDescent="0.3">
      <c r="A54" t="str">
        <f t="shared" si="2"/>
        <v>O19</v>
      </c>
      <c r="B54" s="4">
        <f t="shared" si="9"/>
        <v>0</v>
      </c>
      <c r="C54" s="4">
        <f t="shared" si="9"/>
        <v>1630.0135171512413</v>
      </c>
      <c r="D54" s="4">
        <f t="shared" si="9"/>
        <v>2.8402475676304346E-10</v>
      </c>
      <c r="E54" s="4">
        <f t="shared" si="9"/>
        <v>7008.9785962241358</v>
      </c>
      <c r="F54" s="4">
        <f t="shared" si="9"/>
        <v>7.2830630415410269E-13</v>
      </c>
      <c r="G54" s="4">
        <f t="shared" si="4"/>
        <v>8638.9921133756616</v>
      </c>
      <c r="H54" s="4">
        <f t="shared" si="5"/>
        <v>8660</v>
      </c>
      <c r="I54" s="4">
        <f t="shared" si="6"/>
        <v>21.007886624338425</v>
      </c>
      <c r="J54" s="4">
        <f>modell1!I89</f>
        <v>-23.8</v>
      </c>
      <c r="K54" s="4">
        <f t="shared" si="7"/>
        <v>21.007886624338425</v>
      </c>
      <c r="L54" s="4">
        <f t="shared" si="8"/>
        <v>23.8</v>
      </c>
    </row>
    <row r="55" spans="1:12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3">
      <c r="B56" s="4"/>
      <c r="C56" s="4"/>
      <c r="D56" s="4"/>
      <c r="E56" s="4"/>
      <c r="F56" s="4"/>
      <c r="G56" s="4"/>
      <c r="H56" s="4"/>
      <c r="I56" s="4">
        <f>SUMSQ(I36:I54)</f>
        <v>6896677.5014627259</v>
      </c>
      <c r="J56" s="4"/>
      <c r="K56" s="4">
        <f>SUM(K36:K54)</f>
        <v>6056.0525628563119</v>
      </c>
      <c r="L56" s="4">
        <f>SUM(L36:L54)</f>
        <v>10126.199999999999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4B81-0112-42EF-A0EA-15F92C4AE2E5}">
  <dimension ref="A1:N56"/>
  <sheetViews>
    <sheetView topLeftCell="A20" workbookViewId="0">
      <selection activeCell="D23" sqref="D23"/>
    </sheetView>
  </sheetViews>
  <sheetFormatPr defaultRowHeight="14.4" x14ac:dyDescent="0.3"/>
  <cols>
    <col min="2" max="7" width="9" bestFit="1" customWidth="1"/>
    <col min="8" max="8" width="12.44140625" bestFit="1" customWidth="1"/>
    <col min="9" max="9" width="10.5546875" bestFit="1" customWidth="1"/>
    <col min="10" max="12" width="9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/>
      <c r="C2" s="11"/>
      <c r="D2" s="11"/>
      <c r="E2" s="11"/>
      <c r="F2" s="11"/>
      <c r="G2" s="11"/>
    </row>
    <row r="3" spans="1:7" ht="15" thickBot="1" x14ac:dyDescent="0.35">
      <c r="A3" s="10" t="s">
        <v>79</v>
      </c>
      <c r="B3" s="27">
        <v>1</v>
      </c>
      <c r="C3" s="27">
        <v>1</v>
      </c>
      <c r="D3" s="27">
        <v>1</v>
      </c>
      <c r="E3" s="27">
        <v>1</v>
      </c>
      <c r="F3" s="27">
        <v>1</v>
      </c>
      <c r="G3" s="27">
        <v>10218</v>
      </c>
    </row>
    <row r="4" spans="1:7" ht="15" thickBot="1" x14ac:dyDescent="0.35">
      <c r="A4" s="10" t="s">
        <v>80</v>
      </c>
      <c r="B4" s="27">
        <v>2</v>
      </c>
      <c r="C4" s="27">
        <v>1</v>
      </c>
      <c r="D4" s="27">
        <v>1</v>
      </c>
      <c r="E4" s="27">
        <v>1</v>
      </c>
      <c r="F4" s="27">
        <v>1</v>
      </c>
      <c r="G4" s="27">
        <v>10000</v>
      </c>
    </row>
    <row r="5" spans="1:7" ht="15" thickBot="1" x14ac:dyDescent="0.35">
      <c r="A5" s="10" t="s">
        <v>81</v>
      </c>
      <c r="B5" s="27">
        <v>2</v>
      </c>
      <c r="C5" s="27">
        <v>2</v>
      </c>
      <c r="D5" s="27">
        <v>1</v>
      </c>
      <c r="E5" s="27">
        <v>1</v>
      </c>
      <c r="F5" s="27">
        <v>1</v>
      </c>
      <c r="G5" s="27">
        <v>7289</v>
      </c>
    </row>
    <row r="6" spans="1:7" ht="15" thickBot="1" x14ac:dyDescent="0.35">
      <c r="A6" s="10" t="s">
        <v>82</v>
      </c>
      <c r="B6" s="27">
        <v>2</v>
      </c>
      <c r="C6" s="27">
        <v>3</v>
      </c>
      <c r="D6" s="27">
        <v>1</v>
      </c>
      <c r="E6" s="27">
        <v>1</v>
      </c>
      <c r="F6" s="27">
        <v>1</v>
      </c>
      <c r="G6" s="27">
        <v>7320</v>
      </c>
    </row>
    <row r="7" spans="1:7" ht="15" thickBot="1" x14ac:dyDescent="0.35">
      <c r="A7" s="10" t="s">
        <v>83</v>
      </c>
      <c r="B7" s="27">
        <v>2</v>
      </c>
      <c r="C7" s="27">
        <v>4</v>
      </c>
      <c r="D7" s="27">
        <v>1</v>
      </c>
      <c r="E7" s="27">
        <v>1</v>
      </c>
      <c r="F7" s="27">
        <v>1</v>
      </c>
      <c r="G7" s="27">
        <v>5264</v>
      </c>
    </row>
    <row r="8" spans="1:7" ht="15" thickBot="1" x14ac:dyDescent="0.35">
      <c r="A8" s="10" t="s">
        <v>84</v>
      </c>
      <c r="B8" s="27">
        <v>2</v>
      </c>
      <c r="C8" s="27">
        <v>1</v>
      </c>
      <c r="D8" s="30">
        <v>2</v>
      </c>
      <c r="E8" s="27">
        <v>1</v>
      </c>
      <c r="F8" s="27">
        <v>1</v>
      </c>
      <c r="G8" s="27">
        <v>8566</v>
      </c>
    </row>
    <row r="9" spans="1:7" ht="15" thickBot="1" x14ac:dyDescent="0.35">
      <c r="A9" s="10" t="s">
        <v>85</v>
      </c>
      <c r="B9" s="27">
        <v>2</v>
      </c>
      <c r="C9" s="27">
        <v>1</v>
      </c>
      <c r="D9" s="30">
        <v>3</v>
      </c>
      <c r="E9" s="27">
        <v>1</v>
      </c>
      <c r="F9" s="27">
        <v>1</v>
      </c>
      <c r="G9" s="27">
        <v>8317</v>
      </c>
    </row>
    <row r="10" spans="1:7" ht="15" thickBot="1" x14ac:dyDescent="0.35">
      <c r="A10" s="10" t="s">
        <v>86</v>
      </c>
      <c r="B10" s="27">
        <v>2</v>
      </c>
      <c r="C10" s="27">
        <v>1</v>
      </c>
      <c r="D10" s="27">
        <v>1</v>
      </c>
      <c r="E10" s="27">
        <v>2</v>
      </c>
      <c r="F10" s="27">
        <v>1</v>
      </c>
      <c r="G10" s="27">
        <v>9314</v>
      </c>
    </row>
    <row r="11" spans="1:7" ht="15" thickBot="1" x14ac:dyDescent="0.35">
      <c r="A11" s="10" t="s">
        <v>87</v>
      </c>
      <c r="B11" s="27">
        <v>2</v>
      </c>
      <c r="C11" s="27">
        <v>1</v>
      </c>
      <c r="D11" s="27">
        <v>1</v>
      </c>
      <c r="E11" s="27">
        <v>3</v>
      </c>
      <c r="F11" s="27">
        <v>1</v>
      </c>
      <c r="G11" s="27">
        <v>7757</v>
      </c>
    </row>
    <row r="12" spans="1:7" ht="15" thickBot="1" x14ac:dyDescent="0.35">
      <c r="A12" s="10" t="s">
        <v>88</v>
      </c>
      <c r="B12" s="27">
        <v>2</v>
      </c>
      <c r="C12" s="27">
        <v>1</v>
      </c>
      <c r="D12" s="27">
        <v>1</v>
      </c>
      <c r="E12" s="27">
        <v>4</v>
      </c>
      <c r="F12" s="27">
        <v>1</v>
      </c>
      <c r="G12" s="27">
        <v>6915</v>
      </c>
    </row>
    <row r="13" spans="1:7" ht="15" thickBot="1" x14ac:dyDescent="0.35">
      <c r="A13" s="10" t="s">
        <v>89</v>
      </c>
      <c r="B13" s="27">
        <v>2</v>
      </c>
      <c r="C13" s="27">
        <v>1</v>
      </c>
      <c r="D13" s="27">
        <v>1</v>
      </c>
      <c r="E13" s="27">
        <v>5</v>
      </c>
      <c r="F13" s="27">
        <v>1</v>
      </c>
      <c r="G13" s="27">
        <v>5514</v>
      </c>
    </row>
    <row r="14" spans="1:7" ht="15" thickBot="1" x14ac:dyDescent="0.35">
      <c r="A14" s="10" t="s">
        <v>90</v>
      </c>
      <c r="B14" s="27">
        <v>2</v>
      </c>
      <c r="C14" s="27">
        <v>1</v>
      </c>
      <c r="D14" s="27">
        <v>1</v>
      </c>
      <c r="E14" s="27">
        <v>6</v>
      </c>
      <c r="F14" s="27">
        <v>1</v>
      </c>
      <c r="G14" s="27">
        <v>3520</v>
      </c>
    </row>
    <row r="15" spans="1:7" ht="15" thickBot="1" x14ac:dyDescent="0.35">
      <c r="A15" s="10" t="s">
        <v>91</v>
      </c>
      <c r="B15" s="27">
        <v>2</v>
      </c>
      <c r="C15" s="27">
        <v>1</v>
      </c>
      <c r="D15" s="27">
        <v>1</v>
      </c>
      <c r="E15" s="27">
        <v>7</v>
      </c>
      <c r="F15" s="27">
        <v>1</v>
      </c>
      <c r="G15" s="27">
        <v>2523</v>
      </c>
    </row>
    <row r="16" spans="1:7" ht="15" thickBot="1" x14ac:dyDescent="0.35">
      <c r="A16" s="10" t="s">
        <v>92</v>
      </c>
      <c r="B16" s="27">
        <v>2</v>
      </c>
      <c r="C16" s="27">
        <v>1</v>
      </c>
      <c r="D16" s="27">
        <v>1</v>
      </c>
      <c r="E16" s="27">
        <v>8</v>
      </c>
      <c r="F16" s="27">
        <v>1</v>
      </c>
      <c r="G16" s="27">
        <v>1557</v>
      </c>
    </row>
    <row r="17" spans="1:12" ht="15" thickBot="1" x14ac:dyDescent="0.35">
      <c r="A17" s="10" t="s">
        <v>93</v>
      </c>
      <c r="B17" s="27">
        <v>2</v>
      </c>
      <c r="C17" s="27">
        <v>1</v>
      </c>
      <c r="D17" s="27">
        <v>1</v>
      </c>
      <c r="E17" s="27">
        <v>9</v>
      </c>
      <c r="F17" s="27">
        <v>1</v>
      </c>
      <c r="G17" s="27">
        <v>903</v>
      </c>
    </row>
    <row r="18" spans="1:12" ht="15" thickBot="1" x14ac:dyDescent="0.35">
      <c r="A18" s="10" t="s">
        <v>94</v>
      </c>
      <c r="B18" s="27">
        <v>2</v>
      </c>
      <c r="C18" s="27">
        <v>1</v>
      </c>
      <c r="D18" s="27">
        <v>1</v>
      </c>
      <c r="E18" s="27">
        <v>10</v>
      </c>
      <c r="F18" s="27">
        <v>1</v>
      </c>
      <c r="G18" s="27">
        <v>685</v>
      </c>
    </row>
    <row r="19" spans="1:12" ht="15" thickBot="1" x14ac:dyDescent="0.35">
      <c r="A19" s="10" t="s">
        <v>95</v>
      </c>
      <c r="B19" s="27">
        <v>2</v>
      </c>
      <c r="C19" s="27">
        <v>1</v>
      </c>
      <c r="D19" s="27">
        <v>1</v>
      </c>
      <c r="E19" s="27">
        <v>1</v>
      </c>
      <c r="F19" s="30">
        <v>2</v>
      </c>
      <c r="G19" s="27">
        <v>8722</v>
      </c>
    </row>
    <row r="20" spans="1:12" ht="15" thickBot="1" x14ac:dyDescent="0.35">
      <c r="A20" s="10" t="s">
        <v>96</v>
      </c>
      <c r="B20" s="27">
        <v>2</v>
      </c>
      <c r="C20" s="27">
        <v>1</v>
      </c>
      <c r="D20" s="27">
        <v>1</v>
      </c>
      <c r="E20" s="27">
        <v>1</v>
      </c>
      <c r="F20" s="30">
        <v>3</v>
      </c>
      <c r="G20" s="27">
        <v>8660</v>
      </c>
    </row>
    <row r="23" spans="1:12" x14ac:dyDescent="0.3">
      <c r="A23">
        <v>1</v>
      </c>
      <c r="B23" s="31">
        <v>1579</v>
      </c>
      <c r="C23" s="24">
        <v>1630.0135171512413</v>
      </c>
      <c r="D23" s="31">
        <v>289</v>
      </c>
      <c r="E23" s="31">
        <v>6430</v>
      </c>
      <c r="F23" s="31">
        <v>289</v>
      </c>
      <c r="G23" s="4" t="s">
        <v>207</v>
      </c>
      <c r="H23" s="24">
        <f>B23-B24</f>
        <v>1579</v>
      </c>
      <c r="I23" s="24">
        <f t="shared" ref="I23:L31" si="0">C23-C24</f>
        <v>1334.4926124634292</v>
      </c>
      <c r="J23" s="24">
        <f t="shared" si="0"/>
        <v>288.9999999997155</v>
      </c>
      <c r="K23" s="24">
        <f t="shared" si="0"/>
        <v>0</v>
      </c>
      <c r="L23" s="24">
        <f t="shared" si="0"/>
        <v>288.99999999999926</v>
      </c>
    </row>
    <row r="24" spans="1:12" x14ac:dyDescent="0.3">
      <c r="A24">
        <v>2</v>
      </c>
      <c r="B24" s="24">
        <v>0</v>
      </c>
      <c r="C24" s="24">
        <v>295.52090468781216</v>
      </c>
      <c r="D24" s="24">
        <v>2.8448128047076932E-10</v>
      </c>
      <c r="E24" s="31">
        <v>6430</v>
      </c>
      <c r="F24" s="24">
        <v>7.2830630415410269E-13</v>
      </c>
      <c r="G24" s="4" t="s">
        <v>209</v>
      </c>
      <c r="H24" s="24">
        <f t="shared" ref="H24:H31" si="1">B24-B25</f>
        <v>0</v>
      </c>
      <c r="I24" s="24">
        <f t="shared" si="0"/>
        <v>5.1159076974727213E-13</v>
      </c>
      <c r="J24" s="24">
        <f t="shared" si="0"/>
        <v>0</v>
      </c>
      <c r="K24" s="24">
        <f t="shared" si="0"/>
        <v>303.0194411321927</v>
      </c>
      <c r="L24" s="24">
        <f t="shared" si="0"/>
        <v>0</v>
      </c>
    </row>
    <row r="25" spans="1:12" x14ac:dyDescent="0.3">
      <c r="A25">
        <v>3</v>
      </c>
      <c r="B25" s="24">
        <v>0</v>
      </c>
      <c r="C25" s="24">
        <v>295.52090468781165</v>
      </c>
      <c r="D25" s="24">
        <v>2.8448128047076932E-10</v>
      </c>
      <c r="E25" s="24">
        <v>6126.9805588678073</v>
      </c>
      <c r="F25" s="24">
        <v>7.2830630415410269E-13</v>
      </c>
      <c r="G25" s="4" t="s">
        <v>209</v>
      </c>
      <c r="H25" s="24">
        <f t="shared" si="1"/>
        <v>0</v>
      </c>
      <c r="I25" s="24">
        <f t="shared" si="0"/>
        <v>295.52090468781154</v>
      </c>
      <c r="J25" s="24">
        <f t="shared" si="0"/>
        <v>0</v>
      </c>
      <c r="K25" s="24">
        <f t="shared" si="0"/>
        <v>841.99963860672142</v>
      </c>
      <c r="L25" s="24">
        <f t="shared" si="0"/>
        <v>0</v>
      </c>
    </row>
    <row r="26" spans="1:12" x14ac:dyDescent="0.3">
      <c r="A26">
        <v>4</v>
      </c>
      <c r="B26" s="24">
        <v>0</v>
      </c>
      <c r="C26" s="24">
        <v>1.3145040611561853E-13</v>
      </c>
      <c r="D26" s="24">
        <v>2.8448128047076932E-10</v>
      </c>
      <c r="E26" s="24">
        <v>5284.9809202610859</v>
      </c>
      <c r="F26" s="24">
        <v>7.2830630415410269E-13</v>
      </c>
      <c r="G26" s="4" t="s">
        <v>209</v>
      </c>
      <c r="H26" s="24">
        <f t="shared" si="1"/>
        <v>0</v>
      </c>
      <c r="I26" s="24">
        <f t="shared" si="0"/>
        <v>0</v>
      </c>
      <c r="J26" s="24">
        <f t="shared" si="0"/>
        <v>0</v>
      </c>
      <c r="K26" s="24">
        <f t="shared" si="0"/>
        <v>1400.9980852221456</v>
      </c>
      <c r="L26" s="24">
        <f t="shared" si="0"/>
        <v>0</v>
      </c>
    </row>
    <row r="27" spans="1:12" x14ac:dyDescent="0.3">
      <c r="A27">
        <v>5</v>
      </c>
      <c r="B27" s="24">
        <v>0</v>
      </c>
      <c r="C27" s="24">
        <v>1.3145040611561853E-13</v>
      </c>
      <c r="D27" s="24">
        <v>2.8448128047076932E-10</v>
      </c>
      <c r="E27" s="24">
        <v>3883.9828350389403</v>
      </c>
      <c r="F27" s="24">
        <v>7.2830630415410269E-13</v>
      </c>
      <c r="G27" s="4" t="s">
        <v>209</v>
      </c>
      <c r="H27" s="24">
        <f t="shared" si="1"/>
        <v>0</v>
      </c>
      <c r="I27" s="24">
        <f t="shared" si="0"/>
        <v>0</v>
      </c>
      <c r="J27" s="24">
        <f t="shared" si="0"/>
        <v>0</v>
      </c>
      <c r="K27" s="24">
        <f t="shared" si="0"/>
        <v>1993.9975888526901</v>
      </c>
      <c r="L27" s="24">
        <f t="shared" si="0"/>
        <v>0</v>
      </c>
    </row>
    <row r="28" spans="1:12" x14ac:dyDescent="0.3">
      <c r="A28">
        <v>6</v>
      </c>
      <c r="B28" s="24">
        <v>0</v>
      </c>
      <c r="C28" s="24">
        <v>1.3145040611561853E-13</v>
      </c>
      <c r="D28" s="24">
        <v>2.8448128047076932E-10</v>
      </c>
      <c r="E28" s="24">
        <v>1889.9852461862502</v>
      </c>
      <c r="F28" s="24">
        <v>7.2830630415410269E-13</v>
      </c>
      <c r="G28" s="4" t="s">
        <v>209</v>
      </c>
      <c r="H28" s="24">
        <f t="shared" si="1"/>
        <v>0</v>
      </c>
      <c r="I28" s="24">
        <f t="shared" si="0"/>
        <v>0</v>
      </c>
      <c r="J28" s="24">
        <f t="shared" si="0"/>
        <v>0</v>
      </c>
      <c r="K28" s="24">
        <f t="shared" si="0"/>
        <v>996.99963353397675</v>
      </c>
      <c r="L28" s="24">
        <f t="shared" si="0"/>
        <v>0</v>
      </c>
    </row>
    <row r="29" spans="1:12" x14ac:dyDescent="0.3">
      <c r="A29">
        <v>7</v>
      </c>
      <c r="B29" s="24">
        <v>0</v>
      </c>
      <c r="C29" s="24">
        <v>1.3145040611561853E-13</v>
      </c>
      <c r="D29" s="24">
        <v>2.8448128047076932E-10</v>
      </c>
      <c r="E29" s="24">
        <v>892.9856126522734</v>
      </c>
      <c r="F29" s="24">
        <v>7.2830630415410269E-13</v>
      </c>
      <c r="G29" s="4" t="s">
        <v>209</v>
      </c>
      <c r="H29" s="24">
        <f t="shared" si="1"/>
        <v>0</v>
      </c>
      <c r="I29" s="24">
        <f t="shared" si="0"/>
        <v>0</v>
      </c>
      <c r="J29" s="24">
        <f t="shared" si="0"/>
        <v>0</v>
      </c>
      <c r="K29" s="24">
        <f t="shared" si="0"/>
        <v>892.9856126522734</v>
      </c>
      <c r="L29" s="24">
        <f t="shared" si="0"/>
        <v>0</v>
      </c>
    </row>
    <row r="30" spans="1:12" x14ac:dyDescent="0.3">
      <c r="A30">
        <v>8</v>
      </c>
      <c r="B30" s="24">
        <v>0</v>
      </c>
      <c r="C30" s="24">
        <v>1.3145040611561853E-13</v>
      </c>
      <c r="D30" s="24">
        <v>2.8448128047076932E-10</v>
      </c>
      <c r="E30" s="24">
        <v>0</v>
      </c>
      <c r="F30" s="24">
        <v>7.2830630415410269E-13</v>
      </c>
      <c r="G30" s="4" t="s">
        <v>209</v>
      </c>
      <c r="H30" s="24">
        <f t="shared" si="1"/>
        <v>0</v>
      </c>
      <c r="I30" s="24">
        <f t="shared" si="0"/>
        <v>0</v>
      </c>
      <c r="J30" s="24">
        <f t="shared" si="0"/>
        <v>0</v>
      </c>
      <c r="K30" s="24">
        <f t="shared" si="0"/>
        <v>0</v>
      </c>
      <c r="L30" s="24">
        <f t="shared" si="0"/>
        <v>0</v>
      </c>
    </row>
    <row r="31" spans="1:12" x14ac:dyDescent="0.3">
      <c r="A31">
        <v>9</v>
      </c>
      <c r="B31" s="24">
        <v>0</v>
      </c>
      <c r="C31" s="24">
        <v>1.3145040611561853E-13</v>
      </c>
      <c r="D31" s="24">
        <v>2.8448128047076932E-10</v>
      </c>
      <c r="E31" s="24">
        <v>0</v>
      </c>
      <c r="F31" s="24">
        <v>7.2830630415410269E-13</v>
      </c>
      <c r="G31" s="4" t="s">
        <v>208</v>
      </c>
      <c r="H31" s="24">
        <f t="shared" si="1"/>
        <v>0</v>
      </c>
      <c r="I31" s="24">
        <f t="shared" si="0"/>
        <v>1.3145040611561853E-13</v>
      </c>
      <c r="J31" s="24">
        <f t="shared" si="0"/>
        <v>6.6791017161449417E-13</v>
      </c>
      <c r="K31" s="24">
        <f t="shared" si="0"/>
        <v>0</v>
      </c>
      <c r="L31" s="24">
        <f t="shared" si="0"/>
        <v>7.2830630415410269E-13</v>
      </c>
    </row>
    <row r="32" spans="1:12" x14ac:dyDescent="0.3">
      <c r="A32" s="22">
        <v>10</v>
      </c>
      <c r="B32" s="24">
        <v>0</v>
      </c>
      <c r="C32" s="24">
        <v>0</v>
      </c>
      <c r="D32" s="24">
        <v>2.8381337029915483E-10</v>
      </c>
      <c r="E32" s="24">
        <v>0</v>
      </c>
      <c r="F32" s="24">
        <v>0</v>
      </c>
      <c r="G32" s="4"/>
      <c r="H32" s="4"/>
      <c r="I32" s="4"/>
      <c r="J32" s="4"/>
      <c r="K32" s="4"/>
      <c r="L32" s="4"/>
    </row>
    <row r="33" spans="1:14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4" x14ac:dyDescent="0.3">
      <c r="B34" s="4"/>
      <c r="C34" s="4"/>
      <c r="D34" s="4"/>
      <c r="E34" s="4"/>
      <c r="F34" s="4"/>
      <c r="G34" s="4"/>
      <c r="H34">
        <f>CORREL(G36:G54,H36:H54)</f>
        <v>0.9824383518189409</v>
      </c>
      <c r="I34" s="4"/>
      <c r="J34" s="4"/>
      <c r="K34" s="4"/>
      <c r="L34" s="4"/>
      <c r="N34">
        <v>0.98265514801219611</v>
      </c>
    </row>
    <row r="35" spans="1:14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4" x14ac:dyDescent="0.3">
      <c r="A36" t="str">
        <f>A2</f>
        <v>O1</v>
      </c>
      <c r="B36" s="4"/>
      <c r="C36" s="4"/>
      <c r="D36" s="4"/>
      <c r="E36" s="4"/>
      <c r="F36" s="4"/>
      <c r="G36" s="26"/>
      <c r="H36" s="26"/>
      <c r="I36" s="26">
        <v>0</v>
      </c>
      <c r="J36" s="4"/>
      <c r="K36" s="4"/>
      <c r="L36" s="4"/>
    </row>
    <row r="37" spans="1:14" x14ac:dyDescent="0.3">
      <c r="A37" t="str">
        <f t="shared" ref="A37:A54" si="2">A3</f>
        <v>O2</v>
      </c>
      <c r="B37" s="4">
        <f t="shared" ref="B37:F52" si="3">VLOOKUP(B3,$A$23:$F$32,B$33,0)</f>
        <v>1579</v>
      </c>
      <c r="C37" s="4">
        <f t="shared" si="3"/>
        <v>1630.0135171512413</v>
      </c>
      <c r="D37" s="4">
        <f t="shared" si="3"/>
        <v>289</v>
      </c>
      <c r="E37" s="4">
        <f t="shared" si="3"/>
        <v>6430</v>
      </c>
      <c r="F37" s="4">
        <f t="shared" si="3"/>
        <v>289</v>
      </c>
      <c r="G37" s="4">
        <f t="shared" ref="G37:G54" si="4">SUM(B37:F37)</f>
        <v>10217.013517151241</v>
      </c>
      <c r="H37" s="4">
        <f t="shared" ref="H37:H54" si="5">G3</f>
        <v>10218</v>
      </c>
      <c r="I37" s="29">
        <f t="shared" ref="I37:I54" si="6">H37-G37</f>
        <v>0.98648284875889658</v>
      </c>
      <c r="J37" s="4">
        <f>modell1!I72</f>
        <v>1534.2</v>
      </c>
      <c r="K37" s="4">
        <f t="shared" ref="K37:L54" si="7">ABS(I37)</f>
        <v>0.98648284875889658</v>
      </c>
      <c r="L37" s="4">
        <f t="shared" si="7"/>
        <v>1534.2</v>
      </c>
    </row>
    <row r="38" spans="1:14" x14ac:dyDescent="0.3">
      <c r="A38" t="str">
        <f t="shared" si="2"/>
        <v>O3</v>
      </c>
      <c r="B38" s="4">
        <f t="shared" si="3"/>
        <v>0</v>
      </c>
      <c r="C38" s="4">
        <f t="shared" si="3"/>
        <v>1630.0135171512413</v>
      </c>
      <c r="D38" s="4">
        <f t="shared" si="3"/>
        <v>289</v>
      </c>
      <c r="E38" s="4">
        <f t="shared" si="3"/>
        <v>6430</v>
      </c>
      <c r="F38" s="4">
        <f t="shared" si="3"/>
        <v>289</v>
      </c>
      <c r="G38" s="4">
        <f t="shared" si="4"/>
        <v>8638.0135171512411</v>
      </c>
      <c r="H38" s="4">
        <f t="shared" si="5"/>
        <v>10000</v>
      </c>
      <c r="I38" s="4">
        <f t="shared" si="6"/>
        <v>1361.9864828487589</v>
      </c>
      <c r="J38" s="4">
        <f>modell1!I73</f>
        <v>1316.2</v>
      </c>
      <c r="K38" s="4">
        <f t="shared" si="7"/>
        <v>1361.9864828487589</v>
      </c>
      <c r="L38" s="4">
        <f t="shared" si="7"/>
        <v>1316.2</v>
      </c>
    </row>
    <row r="39" spans="1:14" x14ac:dyDescent="0.3">
      <c r="A39" t="str">
        <f t="shared" si="2"/>
        <v>O4</v>
      </c>
      <c r="B39" s="4">
        <f t="shared" si="3"/>
        <v>0</v>
      </c>
      <c r="C39" s="4">
        <f t="shared" si="3"/>
        <v>295.52090468781216</v>
      </c>
      <c r="D39" s="4">
        <f t="shared" si="3"/>
        <v>289</v>
      </c>
      <c r="E39" s="4">
        <f t="shared" si="3"/>
        <v>6430</v>
      </c>
      <c r="F39" s="4">
        <f t="shared" si="3"/>
        <v>289</v>
      </c>
      <c r="G39" s="4">
        <f t="shared" si="4"/>
        <v>7303.5209046878117</v>
      </c>
      <c r="H39" s="4">
        <f t="shared" si="5"/>
        <v>7289</v>
      </c>
      <c r="I39" s="4">
        <f t="shared" si="6"/>
        <v>-14.520904687811708</v>
      </c>
      <c r="J39" s="4">
        <f>modell1!I74</f>
        <v>-558.5</v>
      </c>
      <c r="K39" s="4">
        <f t="shared" si="7"/>
        <v>14.520904687811708</v>
      </c>
      <c r="L39" s="4">
        <f t="shared" si="7"/>
        <v>558.5</v>
      </c>
    </row>
    <row r="40" spans="1:14" x14ac:dyDescent="0.3">
      <c r="A40" t="str">
        <f t="shared" si="2"/>
        <v>O5</v>
      </c>
      <c r="B40" s="4">
        <f t="shared" si="3"/>
        <v>0</v>
      </c>
      <c r="C40" s="4">
        <f t="shared" si="3"/>
        <v>295.52090468781165</v>
      </c>
      <c r="D40" s="4">
        <f t="shared" si="3"/>
        <v>289</v>
      </c>
      <c r="E40" s="4">
        <f t="shared" si="3"/>
        <v>6430</v>
      </c>
      <c r="F40" s="4">
        <f t="shared" si="3"/>
        <v>289</v>
      </c>
      <c r="G40" s="4">
        <f t="shared" si="4"/>
        <v>7303.5209046878117</v>
      </c>
      <c r="H40" s="4">
        <f t="shared" si="5"/>
        <v>7320</v>
      </c>
      <c r="I40" s="4">
        <f t="shared" si="6"/>
        <v>16.479095312188292</v>
      </c>
      <c r="J40" s="4">
        <f>modell1!I75</f>
        <v>-527.5</v>
      </c>
      <c r="K40" s="4">
        <f t="shared" si="7"/>
        <v>16.479095312188292</v>
      </c>
      <c r="L40" s="4">
        <f t="shared" si="7"/>
        <v>527.5</v>
      </c>
    </row>
    <row r="41" spans="1:14" x14ac:dyDescent="0.3">
      <c r="A41" t="str">
        <f t="shared" si="2"/>
        <v>O6</v>
      </c>
      <c r="B41" s="4">
        <f t="shared" si="3"/>
        <v>0</v>
      </c>
      <c r="C41" s="4">
        <f t="shared" si="3"/>
        <v>1.3145040611561853E-13</v>
      </c>
      <c r="D41" s="4">
        <f t="shared" si="3"/>
        <v>289</v>
      </c>
      <c r="E41" s="4">
        <f t="shared" si="3"/>
        <v>6430</v>
      </c>
      <c r="F41" s="4">
        <f t="shared" si="3"/>
        <v>289</v>
      </c>
      <c r="G41" s="4">
        <f t="shared" si="4"/>
        <v>7008</v>
      </c>
      <c r="H41" s="4">
        <f t="shared" si="5"/>
        <v>5264</v>
      </c>
      <c r="I41" s="4">
        <f t="shared" si="6"/>
        <v>-1744</v>
      </c>
      <c r="J41" s="4">
        <f>modell1!I76</f>
        <v>-2215.5</v>
      </c>
      <c r="K41" s="4">
        <f t="shared" si="7"/>
        <v>1744</v>
      </c>
      <c r="L41" s="4">
        <f t="shared" si="7"/>
        <v>2215.5</v>
      </c>
    </row>
    <row r="42" spans="1:14" x14ac:dyDescent="0.3">
      <c r="A42" t="str">
        <f t="shared" si="2"/>
        <v>O7</v>
      </c>
      <c r="B42" s="4">
        <f t="shared" si="3"/>
        <v>0</v>
      </c>
      <c r="C42" s="4">
        <f t="shared" si="3"/>
        <v>1630.0135171512413</v>
      </c>
      <c r="D42" s="4">
        <f t="shared" si="3"/>
        <v>2.8448128047076932E-10</v>
      </c>
      <c r="E42" s="4">
        <f t="shared" si="3"/>
        <v>6430</v>
      </c>
      <c r="F42" s="4">
        <f t="shared" si="3"/>
        <v>289</v>
      </c>
      <c r="G42" s="4">
        <f t="shared" si="4"/>
        <v>8349.0135171515249</v>
      </c>
      <c r="H42" s="4">
        <f t="shared" si="5"/>
        <v>8566</v>
      </c>
      <c r="I42" s="4">
        <f t="shared" si="6"/>
        <v>216.98648284847513</v>
      </c>
      <c r="J42" s="4">
        <f>modell1!I77</f>
        <v>-117.8</v>
      </c>
      <c r="K42" s="4">
        <f t="shared" si="7"/>
        <v>216.98648284847513</v>
      </c>
      <c r="L42" s="4">
        <f t="shared" si="7"/>
        <v>117.8</v>
      </c>
    </row>
    <row r="43" spans="1:14" x14ac:dyDescent="0.3">
      <c r="A43" t="str">
        <f t="shared" si="2"/>
        <v>O8</v>
      </c>
      <c r="B43" s="4">
        <f t="shared" si="3"/>
        <v>0</v>
      </c>
      <c r="C43" s="4">
        <f t="shared" si="3"/>
        <v>1630.0135171512413</v>
      </c>
      <c r="D43" s="4">
        <f t="shared" si="3"/>
        <v>2.8448128047076932E-10</v>
      </c>
      <c r="E43" s="4">
        <f t="shared" si="3"/>
        <v>6430</v>
      </c>
      <c r="F43" s="4">
        <f t="shared" si="3"/>
        <v>289</v>
      </c>
      <c r="G43" s="4">
        <f t="shared" si="4"/>
        <v>8349.0135171515249</v>
      </c>
      <c r="H43" s="4">
        <f t="shared" si="5"/>
        <v>8317</v>
      </c>
      <c r="I43" s="4">
        <f t="shared" si="6"/>
        <v>-32.013517151524866</v>
      </c>
      <c r="J43" s="4">
        <f>modell1!I78</f>
        <v>-366.8</v>
      </c>
      <c r="K43" s="4">
        <f t="shared" si="7"/>
        <v>32.013517151524866</v>
      </c>
      <c r="L43" s="4">
        <f t="shared" si="7"/>
        <v>366.8</v>
      </c>
    </row>
    <row r="44" spans="1:14" x14ac:dyDescent="0.3">
      <c r="A44" t="str">
        <f t="shared" si="2"/>
        <v>O9</v>
      </c>
      <c r="B44" s="4">
        <f t="shared" si="3"/>
        <v>0</v>
      </c>
      <c r="C44" s="4">
        <f t="shared" si="3"/>
        <v>1630.0135171512413</v>
      </c>
      <c r="D44" s="4">
        <f t="shared" si="3"/>
        <v>289</v>
      </c>
      <c r="E44" s="4">
        <f t="shared" si="3"/>
        <v>6430</v>
      </c>
      <c r="F44" s="4">
        <f t="shared" si="3"/>
        <v>289</v>
      </c>
      <c r="G44" s="4">
        <f t="shared" si="4"/>
        <v>8638.0135171512411</v>
      </c>
      <c r="H44" s="4">
        <f t="shared" si="5"/>
        <v>9314</v>
      </c>
      <c r="I44" s="4">
        <f t="shared" si="6"/>
        <v>675.9864828487589</v>
      </c>
      <c r="J44" s="4">
        <f>modell1!I79</f>
        <v>1115.8</v>
      </c>
      <c r="K44" s="4">
        <f t="shared" si="7"/>
        <v>675.9864828487589</v>
      </c>
      <c r="L44" s="4">
        <f t="shared" si="7"/>
        <v>1115.8</v>
      </c>
    </row>
    <row r="45" spans="1:14" x14ac:dyDescent="0.3">
      <c r="A45" t="str">
        <f t="shared" si="2"/>
        <v>O10</v>
      </c>
      <c r="B45" s="4">
        <f t="shared" si="3"/>
        <v>0</v>
      </c>
      <c r="C45" s="4">
        <f t="shared" si="3"/>
        <v>1630.0135171512413</v>
      </c>
      <c r="D45" s="4">
        <f t="shared" si="3"/>
        <v>289</v>
      </c>
      <c r="E45" s="4">
        <f t="shared" si="3"/>
        <v>6126.9805588678073</v>
      </c>
      <c r="F45" s="4">
        <f t="shared" si="3"/>
        <v>289</v>
      </c>
      <c r="G45" s="4">
        <f t="shared" si="4"/>
        <v>8334.9940760190475</v>
      </c>
      <c r="H45" s="4">
        <f t="shared" si="5"/>
        <v>7757</v>
      </c>
      <c r="I45" s="4">
        <f t="shared" si="6"/>
        <v>-577.9940760190475</v>
      </c>
      <c r="J45" s="4">
        <f>modell1!I80</f>
        <v>395.1</v>
      </c>
      <c r="K45" s="4">
        <f t="shared" si="7"/>
        <v>577.9940760190475</v>
      </c>
      <c r="L45" s="4">
        <f t="shared" si="7"/>
        <v>395.1</v>
      </c>
    </row>
    <row r="46" spans="1:14" x14ac:dyDescent="0.3">
      <c r="A46" t="str">
        <f t="shared" si="2"/>
        <v>O11</v>
      </c>
      <c r="B46" s="4">
        <f t="shared" si="3"/>
        <v>0</v>
      </c>
      <c r="C46" s="4">
        <f t="shared" si="3"/>
        <v>1630.0135171512413</v>
      </c>
      <c r="D46" s="4">
        <f t="shared" si="3"/>
        <v>289</v>
      </c>
      <c r="E46" s="4">
        <f t="shared" si="3"/>
        <v>5284.9809202610859</v>
      </c>
      <c r="F46" s="4">
        <f t="shared" si="3"/>
        <v>289</v>
      </c>
      <c r="G46" s="4">
        <f t="shared" si="4"/>
        <v>7492.994437412327</v>
      </c>
      <c r="H46" s="4">
        <f t="shared" si="5"/>
        <v>6915</v>
      </c>
      <c r="I46" s="4">
        <f t="shared" si="6"/>
        <v>-577.99443741232699</v>
      </c>
      <c r="J46" s="4">
        <f>modell1!I81</f>
        <v>5.4</v>
      </c>
      <c r="K46" s="4">
        <f t="shared" si="7"/>
        <v>577.99443741232699</v>
      </c>
      <c r="L46" s="4">
        <f t="shared" si="7"/>
        <v>5.4</v>
      </c>
    </row>
    <row r="47" spans="1:14" x14ac:dyDescent="0.3">
      <c r="A47" t="str">
        <f t="shared" si="2"/>
        <v>O12</v>
      </c>
      <c r="B47" s="4">
        <f t="shared" si="3"/>
        <v>0</v>
      </c>
      <c r="C47" s="4">
        <f t="shared" si="3"/>
        <v>1630.0135171512413</v>
      </c>
      <c r="D47" s="4">
        <f t="shared" si="3"/>
        <v>289</v>
      </c>
      <c r="E47" s="4">
        <f t="shared" si="3"/>
        <v>3883.9828350389403</v>
      </c>
      <c r="F47" s="4">
        <f t="shared" si="3"/>
        <v>289</v>
      </c>
      <c r="G47" s="4">
        <f t="shared" si="4"/>
        <v>6091.9963521901818</v>
      </c>
      <c r="H47" s="4">
        <f t="shared" si="5"/>
        <v>5514</v>
      </c>
      <c r="I47" s="4">
        <f t="shared" si="6"/>
        <v>-577.99635219018182</v>
      </c>
      <c r="J47" s="4">
        <f>modell1!I82</f>
        <v>-409.5</v>
      </c>
      <c r="K47" s="4">
        <f t="shared" si="7"/>
        <v>577.99635219018182</v>
      </c>
      <c r="L47" s="4">
        <f t="shared" si="7"/>
        <v>409.5</v>
      </c>
    </row>
    <row r="48" spans="1:14" x14ac:dyDescent="0.3">
      <c r="A48" t="str">
        <f t="shared" si="2"/>
        <v>O13</v>
      </c>
      <c r="B48" s="4">
        <f t="shared" si="3"/>
        <v>0</v>
      </c>
      <c r="C48" s="4">
        <f t="shared" si="3"/>
        <v>1630.0135171512413</v>
      </c>
      <c r="D48" s="4">
        <f t="shared" si="3"/>
        <v>289</v>
      </c>
      <c r="E48" s="4">
        <f t="shared" si="3"/>
        <v>1889.9852461862502</v>
      </c>
      <c r="F48" s="4">
        <f t="shared" si="3"/>
        <v>289</v>
      </c>
      <c r="G48" s="4">
        <f t="shared" si="4"/>
        <v>4097.9987633374913</v>
      </c>
      <c r="H48" s="4">
        <f t="shared" si="5"/>
        <v>3520</v>
      </c>
      <c r="I48" s="4">
        <f t="shared" si="6"/>
        <v>-577.99876333749125</v>
      </c>
      <c r="J48" s="4">
        <f>modell1!I83</f>
        <v>-261.39999999999998</v>
      </c>
      <c r="K48" s="4">
        <f t="shared" si="7"/>
        <v>577.99876333749125</v>
      </c>
      <c r="L48" s="4">
        <f t="shared" si="7"/>
        <v>261.39999999999998</v>
      </c>
    </row>
    <row r="49" spans="1:14" x14ac:dyDescent="0.3">
      <c r="A49" t="str">
        <f t="shared" si="2"/>
        <v>O14</v>
      </c>
      <c r="B49" s="4">
        <f t="shared" si="3"/>
        <v>0</v>
      </c>
      <c r="C49" s="4">
        <f t="shared" si="3"/>
        <v>1630.0135171512413</v>
      </c>
      <c r="D49" s="4">
        <f t="shared" si="3"/>
        <v>289</v>
      </c>
      <c r="E49" s="4">
        <f t="shared" si="3"/>
        <v>892.9856126522734</v>
      </c>
      <c r="F49" s="4">
        <f t="shared" si="3"/>
        <v>289</v>
      </c>
      <c r="G49" s="4">
        <f t="shared" si="4"/>
        <v>3100.9991298035147</v>
      </c>
      <c r="H49" s="4">
        <f t="shared" si="5"/>
        <v>2523</v>
      </c>
      <c r="I49" s="4">
        <f t="shared" si="6"/>
        <v>-577.99912980351473</v>
      </c>
      <c r="J49" s="4">
        <f>modell1!I84</f>
        <v>-187.4</v>
      </c>
      <c r="K49" s="4">
        <f t="shared" si="7"/>
        <v>577.99912980351473</v>
      </c>
      <c r="L49" s="4">
        <f t="shared" si="7"/>
        <v>187.4</v>
      </c>
    </row>
    <row r="50" spans="1:14" x14ac:dyDescent="0.3">
      <c r="A50" t="str">
        <f t="shared" si="2"/>
        <v>O15</v>
      </c>
      <c r="B50" s="4">
        <f t="shared" si="3"/>
        <v>0</v>
      </c>
      <c r="C50" s="4">
        <f t="shared" si="3"/>
        <v>1630.0135171512413</v>
      </c>
      <c r="D50" s="4">
        <f t="shared" si="3"/>
        <v>289</v>
      </c>
      <c r="E50" s="4">
        <f t="shared" si="3"/>
        <v>0</v>
      </c>
      <c r="F50" s="4">
        <f t="shared" si="3"/>
        <v>289</v>
      </c>
      <c r="G50" s="4">
        <f t="shared" si="4"/>
        <v>2208.0135171512411</v>
      </c>
      <c r="H50" s="4">
        <f t="shared" si="5"/>
        <v>1557</v>
      </c>
      <c r="I50" s="4">
        <f t="shared" si="6"/>
        <v>-651.0135171512411</v>
      </c>
      <c r="J50" s="4">
        <f>modell1!I85</f>
        <v>-115.6</v>
      </c>
      <c r="K50" s="4">
        <f t="shared" si="7"/>
        <v>651.0135171512411</v>
      </c>
      <c r="L50" s="4">
        <f t="shared" si="7"/>
        <v>115.6</v>
      </c>
    </row>
    <row r="51" spans="1:14" x14ac:dyDescent="0.3">
      <c r="A51" t="str">
        <f t="shared" si="2"/>
        <v>O16</v>
      </c>
      <c r="B51" s="4">
        <f t="shared" si="3"/>
        <v>0</v>
      </c>
      <c r="C51" s="4">
        <f t="shared" si="3"/>
        <v>1630.0135171512413</v>
      </c>
      <c r="D51" s="4">
        <f t="shared" si="3"/>
        <v>289</v>
      </c>
      <c r="E51" s="4">
        <f t="shared" si="3"/>
        <v>0</v>
      </c>
      <c r="F51" s="4">
        <f t="shared" si="3"/>
        <v>289</v>
      </c>
      <c r="G51" s="4">
        <f t="shared" si="4"/>
        <v>2208.0135171512411</v>
      </c>
      <c r="H51" s="4">
        <f t="shared" si="5"/>
        <v>903</v>
      </c>
      <c r="I51" s="4">
        <f t="shared" si="6"/>
        <v>-1305.0135171512411</v>
      </c>
      <c r="J51" s="4">
        <f>modell1!I86</f>
        <v>-418.3</v>
      </c>
      <c r="K51" s="4">
        <f t="shared" si="7"/>
        <v>1305.0135171512411</v>
      </c>
      <c r="L51" s="4">
        <f t="shared" si="7"/>
        <v>418.3</v>
      </c>
    </row>
    <row r="52" spans="1:14" x14ac:dyDescent="0.3">
      <c r="A52" t="str">
        <f t="shared" si="2"/>
        <v>O17</v>
      </c>
      <c r="B52" s="4">
        <f t="shared" si="3"/>
        <v>0</v>
      </c>
      <c r="C52" s="4">
        <f t="shared" si="3"/>
        <v>1630.0135171512413</v>
      </c>
      <c r="D52" s="4">
        <f t="shared" si="3"/>
        <v>289</v>
      </c>
      <c r="E52" s="4">
        <f t="shared" si="3"/>
        <v>0</v>
      </c>
      <c r="F52" s="4">
        <f t="shared" si="3"/>
        <v>289</v>
      </c>
      <c r="G52" s="4">
        <f t="shared" si="4"/>
        <v>2208.0135171512411</v>
      </c>
      <c r="H52" s="4">
        <f t="shared" si="5"/>
        <v>685</v>
      </c>
      <c r="I52" s="4">
        <f t="shared" si="6"/>
        <v>-1523.0135171512411</v>
      </c>
      <c r="J52" s="4">
        <f>modell1!I87</f>
        <v>-519.20000000000005</v>
      </c>
      <c r="K52" s="4">
        <f t="shared" si="7"/>
        <v>1523.0135171512411</v>
      </c>
      <c r="L52" s="4">
        <f t="shared" si="7"/>
        <v>519.20000000000005</v>
      </c>
    </row>
    <row r="53" spans="1:14" x14ac:dyDescent="0.3">
      <c r="A53" t="str">
        <f t="shared" si="2"/>
        <v>O18</v>
      </c>
      <c r="B53" s="4">
        <f t="shared" ref="B53:F54" si="8">VLOOKUP(B19,$A$23:$F$32,B$33,0)</f>
        <v>0</v>
      </c>
      <c r="C53" s="4">
        <f t="shared" si="8"/>
        <v>1630.0135171512413</v>
      </c>
      <c r="D53" s="4">
        <f t="shared" si="8"/>
        <v>289</v>
      </c>
      <c r="E53" s="4">
        <f t="shared" si="8"/>
        <v>6430</v>
      </c>
      <c r="F53" s="4">
        <f t="shared" si="8"/>
        <v>7.2830630415410269E-13</v>
      </c>
      <c r="G53" s="4">
        <f t="shared" si="4"/>
        <v>8349.0135171512411</v>
      </c>
      <c r="H53" s="4">
        <f t="shared" si="5"/>
        <v>8722</v>
      </c>
      <c r="I53" s="4">
        <f t="shared" si="6"/>
        <v>372.9864828487589</v>
      </c>
      <c r="J53" s="4">
        <f>modell1!I88</f>
        <v>38.200000000000003</v>
      </c>
      <c r="K53" s="4">
        <f t="shared" si="7"/>
        <v>372.9864828487589</v>
      </c>
      <c r="L53" s="4">
        <f t="shared" si="7"/>
        <v>38.200000000000003</v>
      </c>
    </row>
    <row r="54" spans="1:14" x14ac:dyDescent="0.3">
      <c r="A54" t="str">
        <f t="shared" si="2"/>
        <v>O19</v>
      </c>
      <c r="B54" s="4">
        <f t="shared" si="8"/>
        <v>0</v>
      </c>
      <c r="C54" s="4">
        <f t="shared" si="8"/>
        <v>1630.0135171512413</v>
      </c>
      <c r="D54" s="4">
        <f t="shared" si="8"/>
        <v>289</v>
      </c>
      <c r="E54" s="4">
        <f t="shared" si="8"/>
        <v>6430</v>
      </c>
      <c r="F54" s="4">
        <f t="shared" si="8"/>
        <v>7.2830630415410269E-13</v>
      </c>
      <c r="G54" s="4">
        <f t="shared" si="4"/>
        <v>8349.0135171512411</v>
      </c>
      <c r="H54" s="4">
        <f t="shared" si="5"/>
        <v>8660</v>
      </c>
      <c r="I54" s="4">
        <f t="shared" si="6"/>
        <v>310.9864828487589</v>
      </c>
      <c r="J54" s="4">
        <f>modell1!I89</f>
        <v>-23.8</v>
      </c>
      <c r="K54" s="4">
        <f t="shared" si="7"/>
        <v>310.9864828487589</v>
      </c>
      <c r="L54" s="4">
        <f t="shared" si="7"/>
        <v>23.8</v>
      </c>
    </row>
    <row r="55" spans="1:14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4" x14ac:dyDescent="0.3">
      <c r="B56" s="4"/>
      <c r="C56" s="4"/>
      <c r="D56" s="4"/>
      <c r="E56" s="4"/>
      <c r="F56" s="4"/>
      <c r="G56" s="4"/>
      <c r="H56" s="4"/>
      <c r="I56" s="4">
        <f>SUMSQ(I36:I54)</f>
        <v>11754772.924880158</v>
      </c>
      <c r="J56" s="4"/>
      <c r="K56" s="4">
        <f>SUM(K36:K54)</f>
        <v>11115.95572446008</v>
      </c>
      <c r="L56" s="4">
        <f>SUM(L36:L54)</f>
        <v>10126.199999999999</v>
      </c>
      <c r="N56">
        <v>6896677.5014627259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F76B-5F58-4F2D-85E4-BD0A7E8F23B8}">
  <dimension ref="A1:L56"/>
  <sheetViews>
    <sheetView topLeftCell="A18" workbookViewId="0">
      <selection activeCell="D23" sqref="D23"/>
    </sheetView>
  </sheetViews>
  <sheetFormatPr defaultRowHeight="14.4" x14ac:dyDescent="0.3"/>
  <cols>
    <col min="2" max="7" width="9" bestFit="1" customWidth="1"/>
    <col min="8" max="8" width="12.44140625" bestFit="1" customWidth="1"/>
    <col min="9" max="9" width="10.5546875" bestFit="1" customWidth="1"/>
    <col min="10" max="12" width="9" bestFit="1" customWidth="1"/>
  </cols>
  <sheetData>
    <row r="1" spans="1:7" ht="15" thickBot="1" x14ac:dyDescent="0.35">
      <c r="A1" s="10" t="s">
        <v>71</v>
      </c>
      <c r="B1" s="10" t="s">
        <v>72</v>
      </c>
      <c r="C1" s="10" t="s">
        <v>73</v>
      </c>
      <c r="D1" s="10" t="s">
        <v>74</v>
      </c>
      <c r="E1" s="10" t="s">
        <v>75</v>
      </c>
      <c r="F1" s="10" t="s">
        <v>76</v>
      </c>
      <c r="G1" s="10" t="s">
        <v>77</v>
      </c>
    </row>
    <row r="2" spans="1:7" ht="15" thickBot="1" x14ac:dyDescent="0.35">
      <c r="A2" s="10" t="s">
        <v>78</v>
      </c>
      <c r="B2" s="11"/>
      <c r="C2" s="11"/>
      <c r="D2" s="11"/>
      <c r="E2" s="11"/>
      <c r="F2" s="11"/>
      <c r="G2" s="11"/>
    </row>
    <row r="3" spans="1:7" ht="15" thickBot="1" x14ac:dyDescent="0.35">
      <c r="A3" s="10" t="s">
        <v>79</v>
      </c>
      <c r="B3" s="27">
        <v>1</v>
      </c>
      <c r="C3" s="27">
        <v>1</v>
      </c>
      <c r="D3" s="27">
        <v>1</v>
      </c>
      <c r="E3" s="27">
        <v>1</v>
      </c>
      <c r="F3" s="27">
        <v>1</v>
      </c>
      <c r="G3" s="27">
        <v>10218</v>
      </c>
    </row>
    <row r="4" spans="1:7" ht="15" thickBot="1" x14ac:dyDescent="0.35">
      <c r="A4" s="10" t="s">
        <v>80</v>
      </c>
      <c r="B4" s="27">
        <v>2</v>
      </c>
      <c r="C4" s="27">
        <v>1</v>
      </c>
      <c r="D4" s="27">
        <v>1</v>
      </c>
      <c r="E4" s="27">
        <v>1</v>
      </c>
      <c r="F4" s="27">
        <v>1</v>
      </c>
      <c r="G4" s="27">
        <v>10000</v>
      </c>
    </row>
    <row r="5" spans="1:7" ht="15" thickBot="1" x14ac:dyDescent="0.35">
      <c r="A5" s="10" t="s">
        <v>81</v>
      </c>
      <c r="B5" s="27">
        <v>2</v>
      </c>
      <c r="C5" s="27">
        <v>2</v>
      </c>
      <c r="D5" s="27">
        <v>1</v>
      </c>
      <c r="E5" s="27">
        <v>1</v>
      </c>
      <c r="F5" s="27">
        <v>1</v>
      </c>
      <c r="G5" s="27">
        <v>7289</v>
      </c>
    </row>
    <row r="6" spans="1:7" ht="15" thickBot="1" x14ac:dyDescent="0.35">
      <c r="A6" s="10" t="s">
        <v>82</v>
      </c>
      <c r="B6" s="27">
        <v>2</v>
      </c>
      <c r="C6" s="27">
        <v>3</v>
      </c>
      <c r="D6" s="27">
        <v>1</v>
      </c>
      <c r="E6" s="27">
        <v>1</v>
      </c>
      <c r="F6" s="27">
        <v>1</v>
      </c>
      <c r="G6" s="27">
        <v>7320</v>
      </c>
    </row>
    <row r="7" spans="1:7" ht="15" thickBot="1" x14ac:dyDescent="0.35">
      <c r="A7" s="10" t="s">
        <v>83</v>
      </c>
      <c r="B7" s="27">
        <v>2</v>
      </c>
      <c r="C7" s="27">
        <v>4</v>
      </c>
      <c r="D7" s="27">
        <v>1</v>
      </c>
      <c r="E7" s="27">
        <v>1</v>
      </c>
      <c r="F7" s="27">
        <v>1</v>
      </c>
      <c r="G7" s="27">
        <v>5264</v>
      </c>
    </row>
    <row r="8" spans="1:7" ht="15" thickBot="1" x14ac:dyDescent="0.35">
      <c r="A8" s="10" t="s">
        <v>84</v>
      </c>
      <c r="B8" s="27">
        <v>2</v>
      </c>
      <c r="C8" s="27">
        <v>1</v>
      </c>
      <c r="D8" s="27">
        <v>2</v>
      </c>
      <c r="E8" s="27">
        <v>1</v>
      </c>
      <c r="F8" s="27">
        <v>1</v>
      </c>
      <c r="G8" s="27">
        <v>8566</v>
      </c>
    </row>
    <row r="9" spans="1:7" ht="15" thickBot="1" x14ac:dyDescent="0.35">
      <c r="A9" s="10" t="s">
        <v>85</v>
      </c>
      <c r="B9" s="27">
        <v>2</v>
      </c>
      <c r="C9" s="27">
        <v>1</v>
      </c>
      <c r="D9" s="27">
        <v>3</v>
      </c>
      <c r="E9" s="27">
        <v>1</v>
      </c>
      <c r="F9" s="27">
        <v>1</v>
      </c>
      <c r="G9" s="27">
        <v>8317</v>
      </c>
    </row>
    <row r="10" spans="1:7" ht="15" thickBot="1" x14ac:dyDescent="0.35">
      <c r="A10" s="10" t="s">
        <v>86</v>
      </c>
      <c r="B10" s="27">
        <v>2</v>
      </c>
      <c r="C10" s="27">
        <v>1</v>
      </c>
      <c r="D10" s="27">
        <v>1</v>
      </c>
      <c r="E10" s="27">
        <v>2</v>
      </c>
      <c r="F10" s="27">
        <v>1</v>
      </c>
      <c r="G10" s="27">
        <v>9314</v>
      </c>
    </row>
    <row r="11" spans="1:7" ht="15" thickBot="1" x14ac:dyDescent="0.35">
      <c r="A11" s="10" t="s">
        <v>87</v>
      </c>
      <c r="B11" s="27">
        <v>2</v>
      </c>
      <c r="C11" s="27">
        <v>1</v>
      </c>
      <c r="D11" s="27">
        <v>1</v>
      </c>
      <c r="E11" s="27">
        <v>3</v>
      </c>
      <c r="F11" s="27">
        <v>1</v>
      </c>
      <c r="G11" s="27">
        <v>7757</v>
      </c>
    </row>
    <row r="12" spans="1:7" ht="15" thickBot="1" x14ac:dyDescent="0.35">
      <c r="A12" s="10" t="s">
        <v>88</v>
      </c>
      <c r="B12" s="27">
        <v>2</v>
      </c>
      <c r="C12" s="27">
        <v>1</v>
      </c>
      <c r="D12" s="27">
        <v>1</v>
      </c>
      <c r="E12" s="27">
        <v>4</v>
      </c>
      <c r="F12" s="27">
        <v>1</v>
      </c>
      <c r="G12" s="27">
        <v>6915</v>
      </c>
    </row>
    <row r="13" spans="1:7" ht="15" thickBot="1" x14ac:dyDescent="0.35">
      <c r="A13" s="10" t="s">
        <v>89</v>
      </c>
      <c r="B13" s="27">
        <v>2</v>
      </c>
      <c r="C13" s="27">
        <v>1</v>
      </c>
      <c r="D13" s="27">
        <v>1</v>
      </c>
      <c r="E13" s="27">
        <v>5</v>
      </c>
      <c r="F13" s="27">
        <v>1</v>
      </c>
      <c r="G13" s="27">
        <v>5514</v>
      </c>
    </row>
    <row r="14" spans="1:7" ht="15" thickBot="1" x14ac:dyDescent="0.35">
      <c r="A14" s="10" t="s">
        <v>90</v>
      </c>
      <c r="B14" s="27">
        <v>2</v>
      </c>
      <c r="C14" s="27">
        <v>1</v>
      </c>
      <c r="D14" s="27">
        <v>1</v>
      </c>
      <c r="E14" s="27">
        <v>6</v>
      </c>
      <c r="F14" s="27">
        <v>1</v>
      </c>
      <c r="G14" s="27">
        <v>3520</v>
      </c>
    </row>
    <row r="15" spans="1:7" ht="15" thickBot="1" x14ac:dyDescent="0.35">
      <c r="A15" s="10" t="s">
        <v>91</v>
      </c>
      <c r="B15" s="27">
        <v>2</v>
      </c>
      <c r="C15" s="27">
        <v>1</v>
      </c>
      <c r="D15" s="27">
        <v>1</v>
      </c>
      <c r="E15" s="27">
        <v>7</v>
      </c>
      <c r="F15" s="27">
        <v>1</v>
      </c>
      <c r="G15" s="27">
        <v>2523</v>
      </c>
    </row>
    <row r="16" spans="1:7" ht="15" thickBot="1" x14ac:dyDescent="0.35">
      <c r="A16" s="10" t="s">
        <v>92</v>
      </c>
      <c r="B16" s="27">
        <v>2</v>
      </c>
      <c r="C16" s="27">
        <v>1</v>
      </c>
      <c r="D16" s="27">
        <v>1</v>
      </c>
      <c r="E16" s="27">
        <v>8</v>
      </c>
      <c r="F16" s="27">
        <v>1</v>
      </c>
      <c r="G16" s="27">
        <v>1557</v>
      </c>
    </row>
    <row r="17" spans="1:12" ht="15" thickBot="1" x14ac:dyDescent="0.35">
      <c r="A17" s="10" t="s">
        <v>93</v>
      </c>
      <c r="B17" s="27">
        <v>2</v>
      </c>
      <c r="C17" s="27">
        <v>1</v>
      </c>
      <c r="D17" s="27">
        <v>1</v>
      </c>
      <c r="E17" s="27">
        <v>9</v>
      </c>
      <c r="F17" s="27">
        <v>1</v>
      </c>
      <c r="G17" s="27">
        <v>903</v>
      </c>
    </row>
    <row r="18" spans="1:12" ht="15" thickBot="1" x14ac:dyDescent="0.35">
      <c r="A18" s="10" t="s">
        <v>94</v>
      </c>
      <c r="B18" s="27">
        <v>2</v>
      </c>
      <c r="C18" s="27">
        <v>1</v>
      </c>
      <c r="D18" s="27">
        <v>1</v>
      </c>
      <c r="E18" s="27">
        <v>10</v>
      </c>
      <c r="F18" s="27">
        <v>1</v>
      </c>
      <c r="G18" s="27">
        <v>685</v>
      </c>
    </row>
    <row r="19" spans="1:12" ht="15" thickBot="1" x14ac:dyDescent="0.35">
      <c r="A19" s="10" t="s">
        <v>95</v>
      </c>
      <c r="B19" s="27">
        <v>2</v>
      </c>
      <c r="C19" s="27">
        <v>1</v>
      </c>
      <c r="D19" s="27">
        <v>1</v>
      </c>
      <c r="E19" s="27">
        <v>1</v>
      </c>
      <c r="F19" s="27">
        <v>2</v>
      </c>
      <c r="G19" s="27">
        <v>8722</v>
      </c>
    </row>
    <row r="20" spans="1:12" ht="15" thickBot="1" x14ac:dyDescent="0.35">
      <c r="A20" s="10" t="s">
        <v>96</v>
      </c>
      <c r="B20" s="27">
        <v>2</v>
      </c>
      <c r="C20" s="27">
        <v>1</v>
      </c>
      <c r="D20" s="27">
        <v>1</v>
      </c>
      <c r="E20" s="27">
        <v>1</v>
      </c>
      <c r="F20" s="27">
        <v>3</v>
      </c>
      <c r="G20" s="27">
        <v>8660</v>
      </c>
    </row>
    <row r="23" spans="1:12" x14ac:dyDescent="0.3">
      <c r="A23">
        <v>1</v>
      </c>
      <c r="B23" s="24">
        <v>1578.342729736519</v>
      </c>
      <c r="C23" s="24">
        <v>1616.6797091040519</v>
      </c>
      <c r="D23" s="24">
        <v>9</v>
      </c>
      <c r="E23" s="24">
        <v>7004.9814039673338</v>
      </c>
      <c r="F23" s="24">
        <v>9</v>
      </c>
      <c r="G23" s="4" t="s">
        <v>207</v>
      </c>
      <c r="H23" s="24">
        <f>B23-B24</f>
        <v>1578.342729736519</v>
      </c>
      <c r="I23" s="24">
        <f t="shared" ref="I23:L31" si="0">C23-C24</f>
        <v>1335.1572998341699</v>
      </c>
      <c r="J23" s="24">
        <f t="shared" si="0"/>
        <v>9</v>
      </c>
      <c r="K23" s="24">
        <f t="shared" si="0"/>
        <v>0</v>
      </c>
      <c r="L23" s="24">
        <f t="shared" si="0"/>
        <v>0</v>
      </c>
    </row>
    <row r="24" spans="1:12" x14ac:dyDescent="0.3">
      <c r="A24">
        <v>2</v>
      </c>
      <c r="B24" s="24">
        <v>0</v>
      </c>
      <c r="C24" s="24">
        <v>281.52240926988208</v>
      </c>
      <c r="D24" s="24">
        <v>0</v>
      </c>
      <c r="E24" s="24">
        <v>7004.9814039673338</v>
      </c>
      <c r="F24" s="24">
        <v>9</v>
      </c>
      <c r="G24" s="4" t="s">
        <v>209</v>
      </c>
      <c r="H24" s="24">
        <f t="shared" ref="H24:H31" si="1">B24-B25</f>
        <v>0</v>
      </c>
      <c r="I24" s="24">
        <f t="shared" si="0"/>
        <v>0</v>
      </c>
      <c r="J24" s="24">
        <f t="shared" si="0"/>
        <v>0</v>
      </c>
      <c r="K24" s="24">
        <f t="shared" si="0"/>
        <v>882.66749559559685</v>
      </c>
      <c r="L24" s="24">
        <f t="shared" si="0"/>
        <v>2.2737367544323206E-13</v>
      </c>
    </row>
    <row r="25" spans="1:12" x14ac:dyDescent="0.3">
      <c r="A25">
        <v>3</v>
      </c>
      <c r="B25" s="24">
        <v>0</v>
      </c>
      <c r="C25" s="24">
        <v>281.52240926988196</v>
      </c>
      <c r="D25" s="24">
        <v>0</v>
      </c>
      <c r="E25" s="24">
        <v>6122.3139083717369</v>
      </c>
      <c r="F25" s="24">
        <v>8.9999999999997726</v>
      </c>
      <c r="G25" s="4" t="s">
        <v>209</v>
      </c>
      <c r="H25" s="24">
        <f t="shared" si="1"/>
        <v>0</v>
      </c>
      <c r="I25" s="24">
        <f t="shared" si="0"/>
        <v>281.52240926988168</v>
      </c>
      <c r="J25" s="24">
        <f t="shared" si="0"/>
        <v>0</v>
      </c>
      <c r="K25" s="24">
        <f t="shared" si="0"/>
        <v>842.00125834774917</v>
      </c>
      <c r="L25" s="24">
        <f t="shared" si="0"/>
        <v>0</v>
      </c>
    </row>
    <row r="26" spans="1:12" x14ac:dyDescent="0.3">
      <c r="A26">
        <v>4</v>
      </c>
      <c r="B26" s="24">
        <v>0</v>
      </c>
      <c r="C26" s="24">
        <v>2.9132252166164108E-13</v>
      </c>
      <c r="D26" s="24">
        <v>0</v>
      </c>
      <c r="E26" s="24">
        <v>5280.3126500239878</v>
      </c>
      <c r="F26" s="24">
        <v>8.9999999999997726</v>
      </c>
      <c r="G26" s="4" t="s">
        <v>209</v>
      </c>
      <c r="H26" s="24">
        <f t="shared" si="1"/>
        <v>0</v>
      </c>
      <c r="I26" s="24">
        <f t="shared" si="0"/>
        <v>0</v>
      </c>
      <c r="J26" s="24">
        <f t="shared" si="0"/>
        <v>0</v>
      </c>
      <c r="K26" s="24">
        <f t="shared" si="0"/>
        <v>1400.9974176068527</v>
      </c>
      <c r="L26" s="24">
        <f t="shared" si="0"/>
        <v>0</v>
      </c>
    </row>
    <row r="27" spans="1:12" x14ac:dyDescent="0.3">
      <c r="A27">
        <v>5</v>
      </c>
      <c r="B27" s="24">
        <v>0</v>
      </c>
      <c r="C27" s="24">
        <v>2.9132252166164108E-13</v>
      </c>
      <c r="D27" s="24">
        <v>0</v>
      </c>
      <c r="E27" s="24">
        <v>3879.3152324171351</v>
      </c>
      <c r="F27" s="24">
        <v>8.9999999999997726</v>
      </c>
      <c r="G27" s="4" t="s">
        <v>209</v>
      </c>
      <c r="H27" s="24">
        <f t="shared" si="1"/>
        <v>0</v>
      </c>
      <c r="I27" s="24">
        <f t="shared" si="0"/>
        <v>0</v>
      </c>
      <c r="J27" s="24">
        <f t="shared" si="0"/>
        <v>0</v>
      </c>
      <c r="K27" s="24">
        <f t="shared" si="0"/>
        <v>1993.9862038158269</v>
      </c>
      <c r="L27" s="24">
        <f t="shared" si="0"/>
        <v>0</v>
      </c>
    </row>
    <row r="28" spans="1:12" x14ac:dyDescent="0.3">
      <c r="A28">
        <v>6</v>
      </c>
      <c r="B28" s="24">
        <v>0</v>
      </c>
      <c r="C28" s="24">
        <v>2.9132252166164108E-13</v>
      </c>
      <c r="D28" s="24">
        <v>0</v>
      </c>
      <c r="E28" s="24">
        <v>1885.3290286013082</v>
      </c>
      <c r="F28" s="24">
        <v>8.9999999999997726</v>
      </c>
      <c r="G28" s="4" t="s">
        <v>209</v>
      </c>
      <c r="H28" s="24">
        <f t="shared" si="1"/>
        <v>0</v>
      </c>
      <c r="I28" s="24">
        <f t="shared" si="0"/>
        <v>0</v>
      </c>
      <c r="J28" s="24">
        <f t="shared" si="0"/>
        <v>0</v>
      </c>
      <c r="K28" s="24">
        <f t="shared" si="0"/>
        <v>997.01218080201295</v>
      </c>
      <c r="L28" s="24">
        <f t="shared" si="0"/>
        <v>0</v>
      </c>
    </row>
    <row r="29" spans="1:12" x14ac:dyDescent="0.3">
      <c r="A29">
        <v>7</v>
      </c>
      <c r="B29" s="24">
        <v>0</v>
      </c>
      <c r="C29" s="24">
        <v>2.9132252166164108E-13</v>
      </c>
      <c r="D29" s="24">
        <v>0</v>
      </c>
      <c r="E29" s="24">
        <v>888.31684779929526</v>
      </c>
      <c r="F29" s="24">
        <v>8.9999999999997726</v>
      </c>
      <c r="G29" s="4" t="s">
        <v>209</v>
      </c>
      <c r="H29" s="24">
        <f t="shared" si="1"/>
        <v>0</v>
      </c>
      <c r="I29" s="24">
        <f t="shared" si="0"/>
        <v>0</v>
      </c>
      <c r="J29" s="24">
        <f t="shared" si="0"/>
        <v>0</v>
      </c>
      <c r="K29" s="24">
        <f t="shared" si="0"/>
        <v>888.31684779929526</v>
      </c>
      <c r="L29" s="24">
        <f t="shared" si="0"/>
        <v>0</v>
      </c>
    </row>
    <row r="30" spans="1:12" x14ac:dyDescent="0.3">
      <c r="A30">
        <v>8</v>
      </c>
      <c r="B30" s="24">
        <v>0</v>
      </c>
      <c r="C30" s="24">
        <v>2.9132252166164108E-13</v>
      </c>
      <c r="D30" s="24">
        <v>0</v>
      </c>
      <c r="E30" s="24">
        <v>0</v>
      </c>
      <c r="F30" s="24">
        <v>8.9999999999997726</v>
      </c>
      <c r="G30" s="4" t="s">
        <v>209</v>
      </c>
      <c r="H30" s="24">
        <f t="shared" si="1"/>
        <v>0</v>
      </c>
      <c r="I30" s="24">
        <f t="shared" si="0"/>
        <v>0</v>
      </c>
      <c r="J30" s="24">
        <f t="shared" si="0"/>
        <v>0</v>
      </c>
      <c r="K30" s="24">
        <f t="shared" si="0"/>
        <v>0</v>
      </c>
      <c r="L30" s="24">
        <f t="shared" si="0"/>
        <v>0</v>
      </c>
    </row>
    <row r="31" spans="1:12" x14ac:dyDescent="0.3">
      <c r="A31">
        <v>9</v>
      </c>
      <c r="B31" s="24">
        <v>0</v>
      </c>
      <c r="C31" s="24">
        <v>2.9132252166164108E-13</v>
      </c>
      <c r="D31" s="24">
        <v>0</v>
      </c>
      <c r="E31" s="24">
        <v>0</v>
      </c>
      <c r="F31" s="24">
        <v>8.9999999999997726</v>
      </c>
      <c r="G31" s="4" t="s">
        <v>208</v>
      </c>
      <c r="H31" s="24">
        <f t="shared" si="1"/>
        <v>0</v>
      </c>
      <c r="I31" s="24">
        <f t="shared" si="0"/>
        <v>2.9132252166164108E-13</v>
      </c>
      <c r="J31" s="24">
        <f t="shared" si="0"/>
        <v>0</v>
      </c>
      <c r="K31" s="24">
        <f t="shared" si="0"/>
        <v>0</v>
      </c>
      <c r="L31" s="24">
        <f t="shared" si="0"/>
        <v>-2.8421709430404007E-13</v>
      </c>
    </row>
    <row r="32" spans="1:12" x14ac:dyDescent="0.3">
      <c r="A32" s="22">
        <v>10</v>
      </c>
      <c r="B32" s="24">
        <v>0</v>
      </c>
      <c r="C32" s="24">
        <v>0</v>
      </c>
      <c r="D32" s="24">
        <v>0</v>
      </c>
      <c r="E32" s="24">
        <v>0</v>
      </c>
      <c r="F32" s="24">
        <v>9.0000000000000568</v>
      </c>
      <c r="G32" s="4"/>
      <c r="H32" s="4"/>
      <c r="I32" s="4"/>
      <c r="J32" s="4"/>
      <c r="K32" s="4"/>
      <c r="L32" s="4"/>
    </row>
    <row r="33" spans="1:12" x14ac:dyDescent="0.3">
      <c r="A33" t="s">
        <v>210</v>
      </c>
      <c r="B33" s="4">
        <v>2</v>
      </c>
      <c r="C33" s="4">
        <v>3</v>
      </c>
      <c r="D33" s="4">
        <v>4</v>
      </c>
      <c r="E33" s="4">
        <v>5</v>
      </c>
      <c r="F33" s="4">
        <v>6</v>
      </c>
      <c r="G33" s="4"/>
      <c r="H33" s="4"/>
      <c r="I33" s="4"/>
      <c r="J33" s="4"/>
      <c r="K33" s="4"/>
      <c r="L33" s="4"/>
    </row>
    <row r="34" spans="1:12" x14ac:dyDescent="0.3">
      <c r="A34" t="s">
        <v>247</v>
      </c>
      <c r="B34" s="4"/>
      <c r="C34" s="4"/>
      <c r="D34" s="4">
        <f>STDEV(D23:D32)</f>
        <v>2.8460498941515415</v>
      </c>
      <c r="E34" s="4"/>
      <c r="F34" s="4">
        <f>STDEV(F23:F32)</f>
        <v>1.199884887293511E-13</v>
      </c>
      <c r="G34" s="4"/>
      <c r="H34">
        <f>CORREL(G36:G54,H36:H54)</f>
        <v>0.98252832023098746</v>
      </c>
      <c r="I34" s="4"/>
      <c r="J34" s="4"/>
      <c r="K34" s="4"/>
      <c r="L34" s="4"/>
    </row>
    <row r="35" spans="1:12" x14ac:dyDescent="0.3">
      <c r="B35" s="4"/>
      <c r="C35" s="4"/>
      <c r="D35" s="4"/>
      <c r="E35" s="4"/>
      <c r="F35" s="4"/>
      <c r="G35" s="4" t="s">
        <v>211</v>
      </c>
      <c r="H35" s="4" t="s">
        <v>212</v>
      </c>
      <c r="I35" s="4" t="s">
        <v>213</v>
      </c>
      <c r="J35" s="4" t="str">
        <f>modell1!I70</f>
        <v>Delta</v>
      </c>
      <c r="K35" s="4" t="s">
        <v>214</v>
      </c>
      <c r="L35" s="4" t="s">
        <v>215</v>
      </c>
    </row>
    <row r="36" spans="1:12" x14ac:dyDescent="0.3">
      <c r="A36" t="str">
        <f>A2</f>
        <v>O1</v>
      </c>
      <c r="B36" s="4"/>
      <c r="C36" s="4"/>
      <c r="D36" s="4"/>
      <c r="E36" s="4"/>
      <c r="F36" s="4"/>
      <c r="G36" s="26"/>
      <c r="H36" s="26"/>
      <c r="I36" s="26">
        <v>0</v>
      </c>
      <c r="J36" s="4"/>
      <c r="K36" s="4"/>
      <c r="L36" s="4"/>
    </row>
    <row r="37" spans="1:12" x14ac:dyDescent="0.3">
      <c r="A37" t="str">
        <f t="shared" ref="A37:A54" si="2">A3</f>
        <v>O2</v>
      </c>
      <c r="B37" s="4">
        <f t="shared" ref="B37:F52" si="3">VLOOKUP(B3,$A$23:$F$32,B$33,0)</f>
        <v>1578.342729736519</v>
      </c>
      <c r="C37" s="4">
        <f t="shared" si="3"/>
        <v>1616.6797091040519</v>
      </c>
      <c r="D37" s="4">
        <f t="shared" si="3"/>
        <v>9</v>
      </c>
      <c r="E37" s="4">
        <f t="shared" si="3"/>
        <v>7004.9814039673338</v>
      </c>
      <c r="F37" s="4">
        <f t="shared" si="3"/>
        <v>9</v>
      </c>
      <c r="G37" s="4">
        <f t="shared" ref="G37:G54" si="4">SUM(B37:F37)</f>
        <v>10218.003842807904</v>
      </c>
      <c r="H37" s="4">
        <f t="shared" ref="H37:H54" si="5">G3</f>
        <v>10218</v>
      </c>
      <c r="I37" s="29">
        <f t="shared" ref="I37:I54" si="6">H37-G37</f>
        <v>-3.8428079042205354E-3</v>
      </c>
      <c r="J37" s="4">
        <f>modell1!I72</f>
        <v>1534.2</v>
      </c>
      <c r="K37" s="4">
        <f t="shared" ref="K37:L54" si="7">ABS(I37)</f>
        <v>3.8428079042205354E-3</v>
      </c>
      <c r="L37" s="4">
        <f t="shared" si="7"/>
        <v>1534.2</v>
      </c>
    </row>
    <row r="38" spans="1:12" x14ac:dyDescent="0.3">
      <c r="A38" t="str">
        <f t="shared" si="2"/>
        <v>O3</v>
      </c>
      <c r="B38" s="4">
        <f t="shared" si="3"/>
        <v>0</v>
      </c>
      <c r="C38" s="4">
        <f t="shared" si="3"/>
        <v>1616.6797091040519</v>
      </c>
      <c r="D38" s="4">
        <f t="shared" si="3"/>
        <v>9</v>
      </c>
      <c r="E38" s="4">
        <f t="shared" si="3"/>
        <v>7004.9814039673338</v>
      </c>
      <c r="F38" s="4">
        <f t="shared" si="3"/>
        <v>9</v>
      </c>
      <c r="G38" s="4">
        <f t="shared" si="4"/>
        <v>8639.6611130713864</v>
      </c>
      <c r="H38" s="4">
        <f t="shared" si="5"/>
        <v>10000</v>
      </c>
      <c r="I38" s="4">
        <f t="shared" si="6"/>
        <v>1360.3388869286136</v>
      </c>
      <c r="J38" s="4">
        <f>modell1!I73</f>
        <v>1316.2</v>
      </c>
      <c r="K38" s="4">
        <f t="shared" si="7"/>
        <v>1360.3388869286136</v>
      </c>
      <c r="L38" s="4">
        <f t="shared" si="7"/>
        <v>1316.2</v>
      </c>
    </row>
    <row r="39" spans="1:12" x14ac:dyDescent="0.3">
      <c r="A39" t="str">
        <f t="shared" si="2"/>
        <v>O4</v>
      </c>
      <c r="B39" s="4">
        <f t="shared" si="3"/>
        <v>0</v>
      </c>
      <c r="C39" s="4">
        <f t="shared" si="3"/>
        <v>281.52240926988208</v>
      </c>
      <c r="D39" s="4">
        <f t="shared" si="3"/>
        <v>9</v>
      </c>
      <c r="E39" s="4">
        <f t="shared" si="3"/>
        <v>7004.9814039673338</v>
      </c>
      <c r="F39" s="4">
        <f t="shared" si="3"/>
        <v>9</v>
      </c>
      <c r="G39" s="4">
        <f t="shared" si="4"/>
        <v>7304.5038132372156</v>
      </c>
      <c r="H39" s="4">
        <f t="shared" si="5"/>
        <v>7289</v>
      </c>
      <c r="I39" s="4">
        <f t="shared" si="6"/>
        <v>-15.503813237215581</v>
      </c>
      <c r="J39" s="4">
        <f>modell1!I74</f>
        <v>-558.5</v>
      </c>
      <c r="K39" s="4">
        <f t="shared" si="7"/>
        <v>15.503813237215581</v>
      </c>
      <c r="L39" s="4">
        <f t="shared" si="7"/>
        <v>558.5</v>
      </c>
    </row>
    <row r="40" spans="1:12" x14ac:dyDescent="0.3">
      <c r="A40" t="str">
        <f t="shared" si="2"/>
        <v>O5</v>
      </c>
      <c r="B40" s="4">
        <f t="shared" si="3"/>
        <v>0</v>
      </c>
      <c r="C40" s="4">
        <f t="shared" si="3"/>
        <v>281.52240926988196</v>
      </c>
      <c r="D40" s="4">
        <f t="shared" si="3"/>
        <v>9</v>
      </c>
      <c r="E40" s="4">
        <f t="shared" si="3"/>
        <v>7004.9814039673338</v>
      </c>
      <c r="F40" s="4">
        <f t="shared" si="3"/>
        <v>9</v>
      </c>
      <c r="G40" s="4">
        <f t="shared" si="4"/>
        <v>7304.5038132372156</v>
      </c>
      <c r="H40" s="4">
        <f t="shared" si="5"/>
        <v>7320</v>
      </c>
      <c r="I40" s="4">
        <f t="shared" si="6"/>
        <v>15.496186762784419</v>
      </c>
      <c r="J40" s="4">
        <f>modell1!I75</f>
        <v>-527.5</v>
      </c>
      <c r="K40" s="4">
        <f t="shared" si="7"/>
        <v>15.496186762784419</v>
      </c>
      <c r="L40" s="4">
        <f t="shared" si="7"/>
        <v>527.5</v>
      </c>
    </row>
    <row r="41" spans="1:12" x14ac:dyDescent="0.3">
      <c r="A41" t="str">
        <f t="shared" si="2"/>
        <v>O6</v>
      </c>
      <c r="B41" s="4">
        <f t="shared" si="3"/>
        <v>0</v>
      </c>
      <c r="C41" s="4">
        <f t="shared" si="3"/>
        <v>2.9132252166164108E-13</v>
      </c>
      <c r="D41" s="4">
        <f t="shared" si="3"/>
        <v>9</v>
      </c>
      <c r="E41" s="4">
        <f t="shared" si="3"/>
        <v>7004.9814039673338</v>
      </c>
      <c r="F41" s="4">
        <f t="shared" si="3"/>
        <v>9</v>
      </c>
      <c r="G41" s="4">
        <f t="shared" si="4"/>
        <v>7022.9814039673338</v>
      </c>
      <c r="H41" s="4">
        <f t="shared" si="5"/>
        <v>5264</v>
      </c>
      <c r="I41" s="4">
        <f t="shared" si="6"/>
        <v>-1758.9814039673338</v>
      </c>
      <c r="J41" s="4">
        <f>modell1!I76</f>
        <v>-2215.5</v>
      </c>
      <c r="K41" s="4">
        <f t="shared" si="7"/>
        <v>1758.9814039673338</v>
      </c>
      <c r="L41" s="4">
        <f t="shared" si="7"/>
        <v>2215.5</v>
      </c>
    </row>
    <row r="42" spans="1:12" x14ac:dyDescent="0.3">
      <c r="A42" t="str">
        <f t="shared" si="2"/>
        <v>O7</v>
      </c>
      <c r="B42" s="4">
        <f t="shared" si="3"/>
        <v>0</v>
      </c>
      <c r="C42" s="4">
        <f t="shared" si="3"/>
        <v>1616.6797091040519</v>
      </c>
      <c r="D42" s="4">
        <f t="shared" si="3"/>
        <v>0</v>
      </c>
      <c r="E42" s="4">
        <f t="shared" si="3"/>
        <v>7004.9814039673338</v>
      </c>
      <c r="F42" s="4">
        <f t="shared" si="3"/>
        <v>9</v>
      </c>
      <c r="G42" s="4">
        <f t="shared" si="4"/>
        <v>8630.6611130713864</v>
      </c>
      <c r="H42" s="4">
        <f t="shared" si="5"/>
        <v>8566</v>
      </c>
      <c r="I42" s="4">
        <f t="shared" si="6"/>
        <v>-64.661113071386353</v>
      </c>
      <c r="J42" s="4">
        <f>modell1!I77</f>
        <v>-117.8</v>
      </c>
      <c r="K42" s="4">
        <f t="shared" si="7"/>
        <v>64.661113071386353</v>
      </c>
      <c r="L42" s="4">
        <f t="shared" si="7"/>
        <v>117.8</v>
      </c>
    </row>
    <row r="43" spans="1:12" x14ac:dyDescent="0.3">
      <c r="A43" t="str">
        <f t="shared" si="2"/>
        <v>O8</v>
      </c>
      <c r="B43" s="4">
        <f t="shared" si="3"/>
        <v>0</v>
      </c>
      <c r="C43" s="4">
        <f t="shared" si="3"/>
        <v>1616.6797091040519</v>
      </c>
      <c r="D43" s="4">
        <f t="shared" si="3"/>
        <v>0</v>
      </c>
      <c r="E43" s="4">
        <f t="shared" si="3"/>
        <v>7004.9814039673338</v>
      </c>
      <c r="F43" s="4">
        <f t="shared" si="3"/>
        <v>9</v>
      </c>
      <c r="G43" s="4">
        <f t="shared" si="4"/>
        <v>8630.6611130713864</v>
      </c>
      <c r="H43" s="4">
        <f t="shared" si="5"/>
        <v>8317</v>
      </c>
      <c r="I43" s="4">
        <f t="shared" si="6"/>
        <v>-313.66111307138635</v>
      </c>
      <c r="J43" s="4">
        <f>modell1!I78</f>
        <v>-366.8</v>
      </c>
      <c r="K43" s="4">
        <f t="shared" si="7"/>
        <v>313.66111307138635</v>
      </c>
      <c r="L43" s="4">
        <f t="shared" si="7"/>
        <v>366.8</v>
      </c>
    </row>
    <row r="44" spans="1:12" x14ac:dyDescent="0.3">
      <c r="A44" t="str">
        <f t="shared" si="2"/>
        <v>O9</v>
      </c>
      <c r="B44" s="4">
        <f t="shared" si="3"/>
        <v>0</v>
      </c>
      <c r="C44" s="4">
        <f t="shared" si="3"/>
        <v>1616.6797091040519</v>
      </c>
      <c r="D44" s="4">
        <f t="shared" si="3"/>
        <v>9</v>
      </c>
      <c r="E44" s="4">
        <f t="shared" si="3"/>
        <v>7004.9814039673338</v>
      </c>
      <c r="F44" s="4">
        <f t="shared" si="3"/>
        <v>9</v>
      </c>
      <c r="G44" s="4">
        <f t="shared" si="4"/>
        <v>8639.6611130713864</v>
      </c>
      <c r="H44" s="4">
        <f t="shared" si="5"/>
        <v>9314</v>
      </c>
      <c r="I44" s="4">
        <f t="shared" si="6"/>
        <v>674.33888692861365</v>
      </c>
      <c r="J44" s="4">
        <f>modell1!I79</f>
        <v>1115.8</v>
      </c>
      <c r="K44" s="4">
        <f t="shared" si="7"/>
        <v>674.33888692861365</v>
      </c>
      <c r="L44" s="4">
        <f t="shared" si="7"/>
        <v>1115.8</v>
      </c>
    </row>
    <row r="45" spans="1:12" x14ac:dyDescent="0.3">
      <c r="A45" t="str">
        <f t="shared" si="2"/>
        <v>O10</v>
      </c>
      <c r="B45" s="4">
        <f t="shared" si="3"/>
        <v>0</v>
      </c>
      <c r="C45" s="4">
        <f t="shared" si="3"/>
        <v>1616.6797091040519</v>
      </c>
      <c r="D45" s="4">
        <f t="shared" si="3"/>
        <v>9</v>
      </c>
      <c r="E45" s="4">
        <f t="shared" si="3"/>
        <v>6122.3139083717369</v>
      </c>
      <c r="F45" s="4">
        <f t="shared" si="3"/>
        <v>9</v>
      </c>
      <c r="G45" s="4">
        <f t="shared" si="4"/>
        <v>7756.9936174757886</v>
      </c>
      <c r="H45" s="4">
        <f t="shared" si="5"/>
        <v>7757</v>
      </c>
      <c r="I45" s="4">
        <f t="shared" si="6"/>
        <v>6.3825242114035063E-3</v>
      </c>
      <c r="J45" s="4">
        <f>modell1!I80</f>
        <v>395.1</v>
      </c>
      <c r="K45" s="4">
        <f t="shared" si="7"/>
        <v>6.3825242114035063E-3</v>
      </c>
      <c r="L45" s="4">
        <f t="shared" si="7"/>
        <v>395.1</v>
      </c>
    </row>
    <row r="46" spans="1:12" x14ac:dyDescent="0.3">
      <c r="A46" t="str">
        <f t="shared" si="2"/>
        <v>O11</v>
      </c>
      <c r="B46" s="4">
        <f t="shared" si="3"/>
        <v>0</v>
      </c>
      <c r="C46" s="4">
        <f t="shared" si="3"/>
        <v>1616.6797091040519</v>
      </c>
      <c r="D46" s="4">
        <f t="shared" si="3"/>
        <v>9</v>
      </c>
      <c r="E46" s="4">
        <f t="shared" si="3"/>
        <v>5280.3126500239878</v>
      </c>
      <c r="F46" s="4">
        <f t="shared" si="3"/>
        <v>9</v>
      </c>
      <c r="G46" s="4">
        <f t="shared" si="4"/>
        <v>6914.9923591280394</v>
      </c>
      <c r="H46" s="4">
        <f t="shared" si="5"/>
        <v>6915</v>
      </c>
      <c r="I46" s="4">
        <f t="shared" si="6"/>
        <v>7.6408719605751685E-3</v>
      </c>
      <c r="J46" s="4">
        <f>modell1!I81</f>
        <v>5.4</v>
      </c>
      <c r="K46" s="4">
        <f t="shared" si="7"/>
        <v>7.6408719605751685E-3</v>
      </c>
      <c r="L46" s="4">
        <f t="shared" si="7"/>
        <v>5.4</v>
      </c>
    </row>
    <row r="47" spans="1:12" x14ac:dyDescent="0.3">
      <c r="A47" t="str">
        <f t="shared" si="2"/>
        <v>O12</v>
      </c>
      <c r="B47" s="4">
        <f t="shared" si="3"/>
        <v>0</v>
      </c>
      <c r="C47" s="4">
        <f t="shared" si="3"/>
        <v>1616.6797091040519</v>
      </c>
      <c r="D47" s="4">
        <f t="shared" si="3"/>
        <v>9</v>
      </c>
      <c r="E47" s="4">
        <f t="shared" si="3"/>
        <v>3879.3152324171351</v>
      </c>
      <c r="F47" s="4">
        <f t="shared" si="3"/>
        <v>9</v>
      </c>
      <c r="G47" s="4">
        <f t="shared" si="4"/>
        <v>5513.9949415211868</v>
      </c>
      <c r="H47" s="4">
        <f t="shared" si="5"/>
        <v>5514</v>
      </c>
      <c r="I47" s="4">
        <f t="shared" si="6"/>
        <v>5.0584788132255198E-3</v>
      </c>
      <c r="J47" s="4">
        <f>modell1!I82</f>
        <v>-409.5</v>
      </c>
      <c r="K47" s="4">
        <f t="shared" si="7"/>
        <v>5.0584788132255198E-3</v>
      </c>
      <c r="L47" s="4">
        <f t="shared" si="7"/>
        <v>409.5</v>
      </c>
    </row>
    <row r="48" spans="1:12" x14ac:dyDescent="0.3">
      <c r="A48" t="str">
        <f t="shared" si="2"/>
        <v>O13</v>
      </c>
      <c r="B48" s="4">
        <f t="shared" si="3"/>
        <v>0</v>
      </c>
      <c r="C48" s="4">
        <f t="shared" si="3"/>
        <v>1616.6797091040519</v>
      </c>
      <c r="D48" s="4">
        <f t="shared" si="3"/>
        <v>9</v>
      </c>
      <c r="E48" s="4">
        <f t="shared" si="3"/>
        <v>1885.3290286013082</v>
      </c>
      <c r="F48" s="4">
        <f t="shared" si="3"/>
        <v>9</v>
      </c>
      <c r="G48" s="4">
        <f t="shared" si="4"/>
        <v>3520.0087377053601</v>
      </c>
      <c r="H48" s="4">
        <f t="shared" si="5"/>
        <v>3520</v>
      </c>
      <c r="I48" s="4">
        <f t="shared" si="6"/>
        <v>-8.7377053600903309E-3</v>
      </c>
      <c r="J48" s="4">
        <f>modell1!I83</f>
        <v>-261.39999999999998</v>
      </c>
      <c r="K48" s="4">
        <f t="shared" si="7"/>
        <v>8.7377053600903309E-3</v>
      </c>
      <c r="L48" s="4">
        <f t="shared" si="7"/>
        <v>261.39999999999998</v>
      </c>
    </row>
    <row r="49" spans="1:12" x14ac:dyDescent="0.3">
      <c r="A49" t="str">
        <f t="shared" si="2"/>
        <v>O14</v>
      </c>
      <c r="B49" s="4">
        <f t="shared" si="3"/>
        <v>0</v>
      </c>
      <c r="C49" s="4">
        <f t="shared" si="3"/>
        <v>1616.6797091040519</v>
      </c>
      <c r="D49" s="4">
        <f t="shared" si="3"/>
        <v>9</v>
      </c>
      <c r="E49" s="4">
        <f t="shared" si="3"/>
        <v>888.31684779929526</v>
      </c>
      <c r="F49" s="4">
        <f t="shared" si="3"/>
        <v>9</v>
      </c>
      <c r="G49" s="4">
        <f t="shared" si="4"/>
        <v>2522.996556903347</v>
      </c>
      <c r="H49" s="4">
        <f t="shared" si="5"/>
        <v>2523</v>
      </c>
      <c r="I49" s="4">
        <f t="shared" si="6"/>
        <v>3.4430966529725993E-3</v>
      </c>
      <c r="J49" s="4">
        <f>modell1!I84</f>
        <v>-187.4</v>
      </c>
      <c r="K49" s="4">
        <f t="shared" si="7"/>
        <v>3.4430966529725993E-3</v>
      </c>
      <c r="L49" s="4">
        <f t="shared" si="7"/>
        <v>187.4</v>
      </c>
    </row>
    <row r="50" spans="1:12" x14ac:dyDescent="0.3">
      <c r="A50" t="str">
        <f t="shared" si="2"/>
        <v>O15</v>
      </c>
      <c r="B50" s="4">
        <f t="shared" si="3"/>
        <v>0</v>
      </c>
      <c r="C50" s="4">
        <f t="shared" si="3"/>
        <v>1616.6797091040519</v>
      </c>
      <c r="D50" s="4">
        <f t="shared" si="3"/>
        <v>9</v>
      </c>
      <c r="E50" s="4">
        <f t="shared" si="3"/>
        <v>0</v>
      </c>
      <c r="F50" s="4">
        <f t="shared" si="3"/>
        <v>9</v>
      </c>
      <c r="G50" s="4">
        <f t="shared" si="4"/>
        <v>1634.6797091040519</v>
      </c>
      <c r="H50" s="4">
        <f t="shared" si="5"/>
        <v>1557</v>
      </c>
      <c r="I50" s="4">
        <f t="shared" si="6"/>
        <v>-77.679709104051881</v>
      </c>
      <c r="J50" s="4">
        <f>modell1!I85</f>
        <v>-115.6</v>
      </c>
      <c r="K50" s="4">
        <f t="shared" si="7"/>
        <v>77.679709104051881</v>
      </c>
      <c r="L50" s="4">
        <f t="shared" si="7"/>
        <v>115.6</v>
      </c>
    </row>
    <row r="51" spans="1:12" x14ac:dyDescent="0.3">
      <c r="A51" t="str">
        <f t="shared" si="2"/>
        <v>O16</v>
      </c>
      <c r="B51" s="4">
        <f t="shared" si="3"/>
        <v>0</v>
      </c>
      <c r="C51" s="4">
        <f t="shared" si="3"/>
        <v>1616.6797091040519</v>
      </c>
      <c r="D51" s="4">
        <f t="shared" si="3"/>
        <v>9</v>
      </c>
      <c r="E51" s="4">
        <f t="shared" si="3"/>
        <v>0</v>
      </c>
      <c r="F51" s="4">
        <f t="shared" si="3"/>
        <v>9</v>
      </c>
      <c r="G51" s="4">
        <f t="shared" si="4"/>
        <v>1634.6797091040519</v>
      </c>
      <c r="H51" s="4">
        <f t="shared" si="5"/>
        <v>903</v>
      </c>
      <c r="I51" s="4">
        <f t="shared" si="6"/>
        <v>-731.67970910405188</v>
      </c>
      <c r="J51" s="4">
        <f>modell1!I86</f>
        <v>-418.3</v>
      </c>
      <c r="K51" s="4">
        <f t="shared" si="7"/>
        <v>731.67970910405188</v>
      </c>
      <c r="L51" s="4">
        <f t="shared" si="7"/>
        <v>418.3</v>
      </c>
    </row>
    <row r="52" spans="1:12" x14ac:dyDescent="0.3">
      <c r="A52" t="str">
        <f t="shared" si="2"/>
        <v>O17</v>
      </c>
      <c r="B52" s="4">
        <f t="shared" si="3"/>
        <v>0</v>
      </c>
      <c r="C52" s="4">
        <f t="shared" si="3"/>
        <v>1616.6797091040519</v>
      </c>
      <c r="D52" s="4">
        <f t="shared" si="3"/>
        <v>9</v>
      </c>
      <c r="E52" s="4">
        <f t="shared" si="3"/>
        <v>0</v>
      </c>
      <c r="F52" s="4">
        <f t="shared" si="3"/>
        <v>9</v>
      </c>
      <c r="G52" s="4">
        <f t="shared" si="4"/>
        <v>1634.6797091040519</v>
      </c>
      <c r="H52" s="4">
        <f t="shared" si="5"/>
        <v>685</v>
      </c>
      <c r="I52" s="4">
        <f t="shared" si="6"/>
        <v>-949.67970910405188</v>
      </c>
      <c r="J52" s="4">
        <f>modell1!I87</f>
        <v>-519.20000000000005</v>
      </c>
      <c r="K52" s="4">
        <f t="shared" si="7"/>
        <v>949.67970910405188</v>
      </c>
      <c r="L52" s="4">
        <f t="shared" si="7"/>
        <v>519.20000000000005</v>
      </c>
    </row>
    <row r="53" spans="1:12" x14ac:dyDescent="0.3">
      <c r="A53" t="str">
        <f t="shared" si="2"/>
        <v>O18</v>
      </c>
      <c r="B53" s="4">
        <f t="shared" ref="B53:F54" si="8">VLOOKUP(B19,$A$23:$F$32,B$33,0)</f>
        <v>0</v>
      </c>
      <c r="C53" s="4">
        <f t="shared" si="8"/>
        <v>1616.6797091040519</v>
      </c>
      <c r="D53" s="4">
        <f t="shared" si="8"/>
        <v>9</v>
      </c>
      <c r="E53" s="4">
        <f t="shared" si="8"/>
        <v>7004.9814039673338</v>
      </c>
      <c r="F53" s="4">
        <f t="shared" si="8"/>
        <v>9</v>
      </c>
      <c r="G53" s="4">
        <f t="shared" si="4"/>
        <v>8639.6611130713864</v>
      </c>
      <c r="H53" s="4">
        <f t="shared" si="5"/>
        <v>8722</v>
      </c>
      <c r="I53" s="4">
        <f t="shared" si="6"/>
        <v>82.338886928613647</v>
      </c>
      <c r="J53" s="4">
        <f>modell1!I88</f>
        <v>38.200000000000003</v>
      </c>
      <c r="K53" s="4">
        <f t="shared" si="7"/>
        <v>82.338886928613647</v>
      </c>
      <c r="L53" s="4">
        <f t="shared" si="7"/>
        <v>38.200000000000003</v>
      </c>
    </row>
    <row r="54" spans="1:12" x14ac:dyDescent="0.3">
      <c r="A54" t="str">
        <f t="shared" si="2"/>
        <v>O19</v>
      </c>
      <c r="B54" s="4">
        <f t="shared" si="8"/>
        <v>0</v>
      </c>
      <c r="C54" s="4">
        <f t="shared" si="8"/>
        <v>1616.6797091040519</v>
      </c>
      <c r="D54" s="4">
        <f t="shared" si="8"/>
        <v>9</v>
      </c>
      <c r="E54" s="4">
        <f t="shared" si="8"/>
        <v>7004.9814039673338</v>
      </c>
      <c r="F54" s="4">
        <f t="shared" si="8"/>
        <v>8.9999999999997726</v>
      </c>
      <c r="G54" s="4">
        <f t="shared" si="4"/>
        <v>8639.6611130713864</v>
      </c>
      <c r="H54" s="4">
        <f t="shared" si="5"/>
        <v>8660</v>
      </c>
      <c r="I54" s="4">
        <f t="shared" si="6"/>
        <v>20.338886928613647</v>
      </c>
      <c r="J54" s="4">
        <f>modell1!I89</f>
        <v>-23.8</v>
      </c>
      <c r="K54" s="4">
        <f t="shared" si="7"/>
        <v>20.338886928613647</v>
      </c>
      <c r="L54" s="4">
        <f t="shared" si="7"/>
        <v>23.8</v>
      </c>
    </row>
    <row r="55" spans="1:12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3">
      <c r="B56" s="4"/>
      <c r="C56" s="4"/>
      <c r="D56" s="4"/>
      <c r="E56" s="4"/>
      <c r="F56" s="4"/>
      <c r="G56" s="4"/>
      <c r="H56" s="4"/>
      <c r="I56" s="4">
        <f>SUMSQ(I36:I54)</f>
        <v>6952789.5012979396</v>
      </c>
      <c r="J56" s="4"/>
      <c r="K56" s="4">
        <f>SUM(K36:K54)</f>
        <v>6064.7334106216185</v>
      </c>
      <c r="L56" s="4">
        <f>SUM(L36:L54)</f>
        <v>10126.199999999999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25</vt:i4>
      </vt:variant>
    </vt:vector>
  </HeadingPairs>
  <TitlesOfParts>
    <vt:vector size="25" baseType="lpstr">
      <vt:lpstr>info</vt:lpstr>
      <vt:lpstr>jegyzőkönyv</vt:lpstr>
      <vt:lpstr>OAM szöveges</vt:lpstr>
      <vt:lpstr>OAM rangsorok</vt:lpstr>
      <vt:lpstr>solver</vt:lpstr>
      <vt:lpstr>solver (2)</vt:lpstr>
      <vt:lpstr>solver (3)</vt:lpstr>
      <vt:lpstr>solver (4)</vt:lpstr>
      <vt:lpstr>solver (5)</vt:lpstr>
      <vt:lpstr>solver (6)</vt:lpstr>
      <vt:lpstr>solver (7)</vt:lpstr>
      <vt:lpstr>solver (8)</vt:lpstr>
      <vt:lpstr>solver (9)</vt:lpstr>
      <vt:lpstr>solver (10)</vt:lpstr>
      <vt:lpstr>solver (11)</vt:lpstr>
      <vt:lpstr>solver (12)</vt:lpstr>
      <vt:lpstr>solver (13)</vt:lpstr>
      <vt:lpstr>solver (14)</vt:lpstr>
      <vt:lpstr>solver (15)</vt:lpstr>
      <vt:lpstr>modell1</vt:lpstr>
      <vt:lpstr>modell2</vt:lpstr>
      <vt:lpstr>modell3</vt:lpstr>
      <vt:lpstr>modell1b</vt:lpstr>
      <vt:lpstr>modell3b</vt:lpstr>
      <vt:lpstr>modell3c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</dc:creator>
  <cp:lastModifiedBy>Lttd</cp:lastModifiedBy>
  <dcterms:created xsi:type="dcterms:W3CDTF">2022-02-28T15:43:22Z</dcterms:created>
  <dcterms:modified xsi:type="dcterms:W3CDTF">2023-01-03T15:43:40Z</dcterms:modified>
</cp:coreProperties>
</file>