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atitude\AppData\Local\Temp\scp15200\var\www\miau\data\miau\313\"/>
    </mc:Choice>
  </mc:AlternateContent>
  <xr:revisionPtr revIDLastSave="0" documentId="13_ncr:1_{E086ECCD-D54E-4E61-8772-34174307EE24}" xr6:coauthVersionLast="47" xr6:coauthVersionMax="47" xr10:uidLastSave="{00000000-0000-0000-0000-000000000000}"/>
  <bookViews>
    <workbookView xWindow="-108" yWindow="-108" windowWidth="23256" windowHeight="12456" activeTab="1" xr2:uid="{A75FF02F-D943-4679-A0FB-848D6289431E}"/>
  </bookViews>
  <sheets>
    <sheet name="chaos-OAM" sheetId="8" r:id="rId1"/>
    <sheet name="chaos" sheetId="12" r:id="rId2"/>
    <sheet name="real" sheetId="13" r:id="rId3"/>
    <sheet name="Measurements" sheetId="10" r:id="rId4"/>
    <sheet name="Automation" sheetId="1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2" i="12" l="1"/>
  <c r="U32" i="12"/>
  <c r="T32" i="12"/>
  <c r="S32" i="12"/>
  <c r="R32" i="12"/>
  <c r="Q32" i="12"/>
  <c r="P32" i="12"/>
  <c r="O32" i="12"/>
  <c r="N32" i="12"/>
  <c r="M32" i="12"/>
  <c r="V31" i="12"/>
  <c r="U31" i="12"/>
  <c r="T31" i="12"/>
  <c r="S31" i="12"/>
  <c r="R31" i="12"/>
  <c r="Q31" i="12"/>
  <c r="P31" i="12"/>
  <c r="O31" i="12"/>
  <c r="N31" i="12"/>
  <c r="M31" i="12"/>
  <c r="V30" i="12"/>
  <c r="U30" i="12"/>
  <c r="T30" i="12"/>
  <c r="S30" i="12"/>
  <c r="R30" i="12"/>
  <c r="Q30" i="12"/>
  <c r="P30" i="12"/>
  <c r="O30" i="12"/>
  <c r="N30" i="12"/>
  <c r="M30" i="12"/>
  <c r="V29" i="12"/>
  <c r="U29" i="12"/>
  <c r="T29" i="12"/>
  <c r="S29" i="12"/>
  <c r="R29" i="12"/>
  <c r="Q29" i="12"/>
  <c r="P29" i="12"/>
  <c r="O29" i="12"/>
  <c r="N29" i="12"/>
  <c r="M29" i="12"/>
  <c r="V28" i="12"/>
  <c r="U28" i="12"/>
  <c r="T28" i="12"/>
  <c r="S28" i="12"/>
  <c r="R28" i="12"/>
  <c r="Q28" i="12"/>
  <c r="P28" i="12"/>
  <c r="O28" i="12"/>
  <c r="N28" i="12"/>
  <c r="M28" i="12"/>
  <c r="V27" i="12"/>
  <c r="U27" i="12"/>
  <c r="T27" i="12"/>
  <c r="S27" i="12"/>
  <c r="R27" i="12"/>
  <c r="Q27" i="12"/>
  <c r="P27" i="12"/>
  <c r="O27" i="12"/>
  <c r="N27" i="12"/>
  <c r="M27" i="12"/>
  <c r="V26" i="12"/>
  <c r="U26" i="12"/>
  <c r="T26" i="12"/>
  <c r="S26" i="12"/>
  <c r="R26" i="12"/>
  <c r="Q26" i="12"/>
  <c r="P26" i="12"/>
  <c r="O26" i="12"/>
  <c r="N26" i="12"/>
  <c r="M26" i="12"/>
  <c r="V25" i="12"/>
  <c r="U25" i="12"/>
  <c r="T25" i="12"/>
  <c r="S25" i="12"/>
  <c r="R25" i="12"/>
  <c r="Q25" i="12"/>
  <c r="P25" i="12"/>
  <c r="O25" i="12"/>
  <c r="N25" i="12"/>
  <c r="M25" i="12"/>
  <c r="V24" i="12"/>
  <c r="U24" i="12"/>
  <c r="T24" i="12"/>
  <c r="S24" i="12"/>
  <c r="R24" i="12"/>
  <c r="Q24" i="12"/>
  <c r="P24" i="12"/>
  <c r="O24" i="12"/>
  <c r="N24" i="12"/>
  <c r="M24" i="12"/>
  <c r="V23" i="12"/>
  <c r="U23" i="12"/>
  <c r="T23" i="12"/>
  <c r="S23" i="12"/>
  <c r="R23" i="12"/>
  <c r="Q23" i="12"/>
  <c r="P23" i="12"/>
  <c r="O23" i="12"/>
  <c r="N23" i="12"/>
  <c r="M23" i="12"/>
  <c r="V22" i="12"/>
  <c r="U22" i="12"/>
  <c r="T22" i="12"/>
  <c r="S22" i="12"/>
  <c r="R22" i="12"/>
  <c r="Q22" i="12"/>
  <c r="P22" i="12"/>
  <c r="O22" i="12"/>
  <c r="N22" i="12"/>
  <c r="M22" i="12"/>
  <c r="V21" i="12"/>
  <c r="U21" i="12"/>
  <c r="T21" i="12"/>
  <c r="S21" i="12"/>
  <c r="R21" i="12"/>
  <c r="Q21" i="12"/>
  <c r="P21" i="12"/>
  <c r="O21" i="12"/>
  <c r="N21" i="12"/>
  <c r="M21" i="12"/>
  <c r="V20" i="12"/>
  <c r="U20" i="12"/>
  <c r="T20" i="12"/>
  <c r="S20" i="12"/>
  <c r="R20" i="12"/>
  <c r="Q20" i="12"/>
  <c r="P20" i="12"/>
  <c r="O20" i="12"/>
  <c r="N20" i="12"/>
  <c r="M20" i="12"/>
  <c r="V19" i="12"/>
  <c r="U19" i="12"/>
  <c r="T19" i="12"/>
  <c r="S19" i="12"/>
  <c r="R19" i="12"/>
  <c r="Q19" i="12"/>
  <c r="P19" i="12"/>
  <c r="O19" i="12"/>
  <c r="N19" i="12"/>
  <c r="M19" i="12"/>
  <c r="V18" i="12"/>
  <c r="U18" i="12"/>
  <c r="T18" i="12"/>
  <c r="S18" i="12"/>
  <c r="R18" i="12"/>
  <c r="Q18" i="12"/>
  <c r="P18" i="12"/>
  <c r="O18" i="12"/>
  <c r="N18" i="12"/>
  <c r="M18" i="12"/>
  <c r="V17" i="12"/>
  <c r="U17" i="12"/>
  <c r="T17" i="12"/>
  <c r="S17" i="12"/>
  <c r="R17" i="12"/>
  <c r="Q17" i="12"/>
  <c r="P17" i="12"/>
  <c r="O17" i="12"/>
  <c r="N17" i="12"/>
  <c r="M17" i="12"/>
  <c r="V16" i="12"/>
  <c r="U16" i="12"/>
  <c r="T16" i="12"/>
  <c r="S16" i="12"/>
  <c r="R16" i="12"/>
  <c r="Q16" i="12"/>
  <c r="P16" i="12"/>
  <c r="O16" i="12"/>
  <c r="N16" i="12"/>
  <c r="M16" i="12"/>
  <c r="V15" i="12"/>
  <c r="U15" i="12"/>
  <c r="T15" i="12"/>
  <c r="S15" i="12"/>
  <c r="R15" i="12"/>
  <c r="Q15" i="12"/>
  <c r="P15" i="12"/>
  <c r="O15" i="12"/>
  <c r="N15" i="12"/>
  <c r="M15" i="12"/>
  <c r="V14" i="12"/>
  <c r="U14" i="12"/>
  <c r="T14" i="12"/>
  <c r="S14" i="12"/>
  <c r="R14" i="12"/>
  <c r="Q14" i="12"/>
  <c r="P14" i="12"/>
  <c r="O14" i="12"/>
  <c r="N14" i="12"/>
  <c r="M14" i="12"/>
  <c r="V13" i="12"/>
  <c r="U13" i="12"/>
  <c r="T13" i="12"/>
  <c r="S13" i="12"/>
  <c r="R13" i="12"/>
  <c r="Q13" i="12"/>
  <c r="P13" i="12"/>
  <c r="O13" i="12"/>
  <c r="N13" i="12"/>
  <c r="M13" i="12"/>
  <c r="V12" i="12"/>
  <c r="U12" i="12"/>
  <c r="T12" i="12"/>
  <c r="S12" i="12"/>
  <c r="R12" i="12"/>
  <c r="Q12" i="12"/>
  <c r="P12" i="12"/>
  <c r="O12" i="12"/>
  <c r="N12" i="12"/>
  <c r="M12" i="12"/>
  <c r="V11" i="12"/>
  <c r="U11" i="12"/>
  <c r="T11" i="12"/>
  <c r="S11" i="12"/>
  <c r="R11" i="12"/>
  <c r="Q11" i="12"/>
  <c r="P11" i="12"/>
  <c r="O11" i="12"/>
  <c r="N11" i="12"/>
  <c r="M11" i="12"/>
  <c r="V10" i="12"/>
  <c r="U10" i="12"/>
  <c r="T10" i="12"/>
  <c r="S10" i="12"/>
  <c r="R10" i="12"/>
  <c r="Q10" i="12"/>
  <c r="P10" i="12"/>
  <c r="O10" i="12"/>
  <c r="N10" i="12"/>
  <c r="M10" i="12"/>
  <c r="V9" i="12"/>
  <c r="U9" i="12"/>
  <c r="T9" i="12"/>
  <c r="S9" i="12"/>
  <c r="R9" i="12"/>
  <c r="Q9" i="12"/>
  <c r="P9" i="12"/>
  <c r="O9" i="12"/>
  <c r="N9" i="12"/>
  <c r="M9" i="12"/>
  <c r="V8" i="12"/>
  <c r="U8" i="12"/>
  <c r="T8" i="12"/>
  <c r="S8" i="12"/>
  <c r="R8" i="12"/>
  <c r="Q8" i="12"/>
  <c r="P8" i="12"/>
  <c r="O8" i="12"/>
  <c r="N8" i="12"/>
  <c r="M8" i="12"/>
  <c r="AD37" i="8"/>
  <c r="AD36" i="8"/>
  <c r="AD35" i="8"/>
  <c r="AD34" i="8"/>
  <c r="AD33" i="8"/>
  <c r="AD32" i="8"/>
  <c r="AD31" i="8"/>
  <c r="AD30" i="8"/>
  <c r="AD29" i="8"/>
  <c r="AD28" i="8"/>
  <c r="AD27" i="8"/>
  <c r="AD26" i="8"/>
  <c r="AD25" i="8"/>
  <c r="AD24" i="8"/>
  <c r="AD23" i="8"/>
  <c r="AD22" i="8"/>
  <c r="AD21" i="8"/>
  <c r="AD20" i="8"/>
  <c r="AD19" i="8"/>
  <c r="AD18" i="8"/>
  <c r="AD17" i="8"/>
  <c r="AD16" i="8"/>
  <c r="AD15" i="8"/>
  <c r="AD14" i="8"/>
  <c r="AD13" i="8"/>
  <c r="AP37" i="8"/>
  <c r="AP36" i="8"/>
  <c r="AP35" i="8"/>
  <c r="AP34" i="8"/>
  <c r="AP33" i="8"/>
  <c r="AP32" i="8"/>
  <c r="AP31" i="8"/>
  <c r="AP30" i="8"/>
  <c r="AP29" i="8"/>
  <c r="AP28" i="8"/>
  <c r="AP27" i="8"/>
  <c r="AP26" i="8"/>
  <c r="AP25" i="8"/>
  <c r="AP24" i="8"/>
  <c r="AP23" i="8"/>
  <c r="AP22" i="8"/>
  <c r="AP21" i="8"/>
  <c r="AP20" i="8"/>
  <c r="AP19" i="8"/>
  <c r="AP18" i="8"/>
  <c r="AP17" i="8"/>
  <c r="AP16" i="8"/>
  <c r="AP15" i="8"/>
  <c r="AP14" i="8"/>
  <c r="AP13" i="8"/>
  <c r="AP12" i="8"/>
  <c r="AO37" i="8"/>
  <c r="AO36" i="8"/>
  <c r="AO35" i="8"/>
  <c r="AO34" i="8"/>
  <c r="AO33" i="8"/>
  <c r="AO32" i="8"/>
  <c r="AO31" i="8"/>
  <c r="AO30" i="8"/>
  <c r="AO29" i="8"/>
  <c r="AO28" i="8"/>
  <c r="AO27" i="8"/>
  <c r="AO26" i="8"/>
  <c r="AO25" i="8"/>
  <c r="AO24" i="8"/>
  <c r="AO23" i="8"/>
  <c r="AO22" i="8"/>
  <c r="AO21" i="8"/>
  <c r="AO20" i="8"/>
  <c r="AO19" i="8"/>
  <c r="AO18" i="8"/>
  <c r="AO17" i="8"/>
  <c r="AO16" i="8"/>
  <c r="AO15" i="8"/>
  <c r="AO14" i="8"/>
  <c r="AO13" i="8"/>
  <c r="T32" i="13"/>
  <c r="T31" i="13"/>
  <c r="T30" i="13"/>
  <c r="T29" i="13"/>
  <c r="T28" i="13"/>
  <c r="T27" i="13"/>
  <c r="T26" i="13"/>
  <c r="T25" i="13"/>
  <c r="T24" i="13"/>
  <c r="T23" i="13"/>
  <c r="T22" i="13"/>
  <c r="T21" i="13"/>
  <c r="T20" i="13"/>
  <c r="T19" i="13"/>
  <c r="T18" i="13"/>
  <c r="T17" i="13"/>
  <c r="T16" i="13"/>
  <c r="T15" i="13"/>
  <c r="T14" i="13"/>
  <c r="T13" i="13"/>
  <c r="T12" i="13"/>
  <c r="T11" i="13"/>
  <c r="T10" i="13"/>
  <c r="T9" i="13"/>
  <c r="T8" i="13"/>
  <c r="S32" i="13"/>
  <c r="R32" i="13"/>
  <c r="Q32" i="13"/>
  <c r="P32" i="13"/>
  <c r="O32" i="13"/>
  <c r="N32" i="13"/>
  <c r="M32" i="13"/>
  <c r="L32" i="13"/>
  <c r="S31" i="13"/>
  <c r="R31" i="13"/>
  <c r="Q31" i="13"/>
  <c r="P31" i="13"/>
  <c r="O31" i="13"/>
  <c r="N31" i="13"/>
  <c r="M31" i="13"/>
  <c r="L31" i="13"/>
  <c r="S30" i="13"/>
  <c r="R30" i="13"/>
  <c r="Q30" i="13"/>
  <c r="P30" i="13"/>
  <c r="O30" i="13"/>
  <c r="N30" i="13"/>
  <c r="M30" i="13"/>
  <c r="L30" i="13"/>
  <c r="S29" i="13"/>
  <c r="R29" i="13"/>
  <c r="Q29" i="13"/>
  <c r="P29" i="13"/>
  <c r="O29" i="13"/>
  <c r="N29" i="13"/>
  <c r="M29" i="13"/>
  <c r="L29" i="13"/>
  <c r="S28" i="13"/>
  <c r="R28" i="13"/>
  <c r="Q28" i="13"/>
  <c r="P28" i="13"/>
  <c r="O28" i="13"/>
  <c r="N28" i="13"/>
  <c r="M28" i="13"/>
  <c r="L28" i="13"/>
  <c r="S27" i="13"/>
  <c r="R27" i="13"/>
  <c r="Q27" i="13"/>
  <c r="P27" i="13"/>
  <c r="O27" i="13"/>
  <c r="N27" i="13"/>
  <c r="M27" i="13"/>
  <c r="L27" i="13"/>
  <c r="S26" i="13"/>
  <c r="R26" i="13"/>
  <c r="Q26" i="13"/>
  <c r="P26" i="13"/>
  <c r="O26" i="13"/>
  <c r="N26" i="13"/>
  <c r="M26" i="13"/>
  <c r="L26" i="13"/>
  <c r="S25" i="13"/>
  <c r="R25" i="13"/>
  <c r="Q25" i="13"/>
  <c r="P25" i="13"/>
  <c r="O25" i="13"/>
  <c r="N25" i="13"/>
  <c r="M25" i="13"/>
  <c r="L25" i="13"/>
  <c r="S24" i="13"/>
  <c r="R24" i="13"/>
  <c r="Q24" i="13"/>
  <c r="P24" i="13"/>
  <c r="O24" i="13"/>
  <c r="N24" i="13"/>
  <c r="M24" i="13"/>
  <c r="L24" i="13"/>
  <c r="S23" i="13"/>
  <c r="R23" i="13"/>
  <c r="Q23" i="13"/>
  <c r="P23" i="13"/>
  <c r="O23" i="13"/>
  <c r="N23" i="13"/>
  <c r="M23" i="13"/>
  <c r="L23" i="13"/>
  <c r="S22" i="13"/>
  <c r="R22" i="13"/>
  <c r="Q22" i="13"/>
  <c r="P22" i="13"/>
  <c r="O22" i="13"/>
  <c r="N22" i="13"/>
  <c r="M22" i="13"/>
  <c r="L22" i="13"/>
  <c r="S21" i="13"/>
  <c r="R21" i="13"/>
  <c r="Q21" i="13"/>
  <c r="P21" i="13"/>
  <c r="O21" i="13"/>
  <c r="N21" i="13"/>
  <c r="M21" i="13"/>
  <c r="L21" i="13"/>
  <c r="S20" i="13"/>
  <c r="R20" i="13"/>
  <c r="Q20" i="13"/>
  <c r="P20" i="13"/>
  <c r="O20" i="13"/>
  <c r="N20" i="13"/>
  <c r="M20" i="13"/>
  <c r="L20" i="13"/>
  <c r="S19" i="13"/>
  <c r="R19" i="13"/>
  <c r="Q19" i="13"/>
  <c r="P19" i="13"/>
  <c r="O19" i="13"/>
  <c r="N19" i="13"/>
  <c r="M19" i="13"/>
  <c r="L19" i="13"/>
  <c r="S18" i="13"/>
  <c r="R18" i="13"/>
  <c r="Q18" i="13"/>
  <c r="P18" i="13"/>
  <c r="O18" i="13"/>
  <c r="N18" i="13"/>
  <c r="M18" i="13"/>
  <c r="L18" i="13"/>
  <c r="S17" i="13"/>
  <c r="R17" i="13"/>
  <c r="Q17" i="13"/>
  <c r="P17" i="13"/>
  <c r="O17" i="13"/>
  <c r="N17" i="13"/>
  <c r="M17" i="13"/>
  <c r="L17" i="13"/>
  <c r="S16" i="13"/>
  <c r="R16" i="13"/>
  <c r="Q16" i="13"/>
  <c r="P16" i="13"/>
  <c r="O16" i="13"/>
  <c r="N16" i="13"/>
  <c r="M16" i="13"/>
  <c r="L16" i="13"/>
  <c r="S15" i="13"/>
  <c r="R15" i="13"/>
  <c r="Q15" i="13"/>
  <c r="P15" i="13"/>
  <c r="O15" i="13"/>
  <c r="N15" i="13"/>
  <c r="M15" i="13"/>
  <c r="L15" i="13"/>
  <c r="S14" i="13"/>
  <c r="R14" i="13"/>
  <c r="Q14" i="13"/>
  <c r="P14" i="13"/>
  <c r="O14" i="13"/>
  <c r="N14" i="13"/>
  <c r="M14" i="13"/>
  <c r="L14" i="13"/>
  <c r="S13" i="13"/>
  <c r="R13" i="13"/>
  <c r="Q13" i="13"/>
  <c r="P13" i="13"/>
  <c r="O13" i="13"/>
  <c r="N13" i="13"/>
  <c r="M13" i="13"/>
  <c r="L13" i="13"/>
  <c r="S12" i="13"/>
  <c r="R12" i="13"/>
  <c r="Q12" i="13"/>
  <c r="P12" i="13"/>
  <c r="O12" i="13"/>
  <c r="N12" i="13"/>
  <c r="M12" i="13"/>
  <c r="L12" i="13"/>
  <c r="S11" i="13"/>
  <c r="R11" i="13"/>
  <c r="Q11" i="13"/>
  <c r="P11" i="13"/>
  <c r="O11" i="13"/>
  <c r="N11" i="13"/>
  <c r="M11" i="13"/>
  <c r="L11" i="13"/>
  <c r="S10" i="13"/>
  <c r="R10" i="13"/>
  <c r="Q10" i="13"/>
  <c r="P10" i="13"/>
  <c r="O10" i="13"/>
  <c r="N10" i="13"/>
  <c r="M10" i="13"/>
  <c r="L10" i="13"/>
  <c r="S9" i="13"/>
  <c r="R9" i="13"/>
  <c r="Q9" i="13"/>
  <c r="P9" i="13"/>
  <c r="O9" i="13"/>
  <c r="N9" i="13"/>
  <c r="M9" i="13"/>
  <c r="L9" i="13"/>
  <c r="S8" i="13"/>
  <c r="R8" i="13"/>
  <c r="Q8" i="13"/>
  <c r="P8" i="13"/>
  <c r="O8" i="13"/>
  <c r="N8" i="13"/>
  <c r="M8" i="13"/>
  <c r="L8" i="13"/>
  <c r="AN37" i="8"/>
  <c r="AN36" i="8"/>
  <c r="AN35" i="8"/>
  <c r="AN34" i="8"/>
  <c r="AN33" i="8"/>
  <c r="AN32" i="8"/>
  <c r="AN31" i="8"/>
  <c r="AN30" i="8"/>
  <c r="AN29" i="8"/>
  <c r="AN28" i="8"/>
  <c r="AN27" i="8"/>
  <c r="AN26" i="8"/>
  <c r="AN25" i="8"/>
  <c r="AN24" i="8"/>
  <c r="AN23" i="8"/>
  <c r="AN22" i="8"/>
  <c r="AN21" i="8"/>
  <c r="AN20" i="8"/>
  <c r="AN19" i="8"/>
  <c r="AN18" i="8"/>
  <c r="AN17" i="8"/>
  <c r="AN16" i="8"/>
  <c r="AN15" i="8"/>
  <c r="AN14" i="8"/>
  <c r="AN13" i="8"/>
  <c r="K87" i="13"/>
  <c r="AJ37" i="8"/>
  <c r="AJ36" i="8"/>
  <c r="AJ35" i="8"/>
  <c r="AJ34" i="8"/>
  <c r="AJ33" i="8"/>
  <c r="AJ32" i="8"/>
  <c r="AJ31" i="8"/>
  <c r="AJ30" i="8"/>
  <c r="AJ29" i="8"/>
  <c r="AJ28" i="8"/>
  <c r="AJ27" i="8"/>
  <c r="AJ26" i="8"/>
  <c r="AJ25" i="8"/>
  <c r="AJ24" i="8"/>
  <c r="AJ23" i="8"/>
  <c r="AJ22" i="8"/>
  <c r="AJ21" i="8"/>
  <c r="AJ20" i="8"/>
  <c r="AJ19" i="8"/>
  <c r="AJ18" i="8"/>
  <c r="AJ17" i="8"/>
  <c r="AJ16" i="8"/>
  <c r="AJ15" i="8"/>
  <c r="AJ14" i="8"/>
  <c r="AJ6" i="8" s="1"/>
  <c r="AJ13" i="8"/>
  <c r="AL37" i="8"/>
  <c r="AK37" i="8"/>
  <c r="AI37" i="8"/>
  <c r="AH37" i="8"/>
  <c r="AG37" i="8"/>
  <c r="AF37" i="8"/>
  <c r="AE37" i="8"/>
  <c r="AL36" i="8"/>
  <c r="AK36" i="8"/>
  <c r="AI36" i="8"/>
  <c r="AH36" i="8"/>
  <c r="AG36" i="8"/>
  <c r="AF36" i="8"/>
  <c r="AE36" i="8"/>
  <c r="AL35" i="8"/>
  <c r="AK35" i="8"/>
  <c r="AI35" i="8"/>
  <c r="AH35" i="8"/>
  <c r="AG35" i="8"/>
  <c r="AF35" i="8"/>
  <c r="AE35" i="8"/>
  <c r="AL34" i="8"/>
  <c r="AK34" i="8"/>
  <c r="AI34" i="8"/>
  <c r="AH34" i="8"/>
  <c r="AG34" i="8"/>
  <c r="AF34" i="8"/>
  <c r="AE34" i="8"/>
  <c r="AL33" i="8"/>
  <c r="AK33" i="8"/>
  <c r="AI33" i="8"/>
  <c r="AH33" i="8"/>
  <c r="AG33" i="8"/>
  <c r="AF33" i="8"/>
  <c r="AE33" i="8"/>
  <c r="AL32" i="8"/>
  <c r="AK32" i="8"/>
  <c r="AI32" i="8"/>
  <c r="AH32" i="8"/>
  <c r="AG32" i="8"/>
  <c r="AF32" i="8"/>
  <c r="AE32" i="8"/>
  <c r="AL31" i="8"/>
  <c r="AK31" i="8"/>
  <c r="AI31" i="8"/>
  <c r="AH31" i="8"/>
  <c r="AG31" i="8"/>
  <c r="AF31" i="8"/>
  <c r="AE31" i="8"/>
  <c r="AL30" i="8"/>
  <c r="AK30" i="8"/>
  <c r="AI30" i="8"/>
  <c r="AH30" i="8"/>
  <c r="AG30" i="8"/>
  <c r="AF30" i="8"/>
  <c r="AE30" i="8"/>
  <c r="AL29" i="8"/>
  <c r="AK29" i="8"/>
  <c r="AI29" i="8"/>
  <c r="AH29" i="8"/>
  <c r="AG29" i="8"/>
  <c r="AF29" i="8"/>
  <c r="AE29" i="8"/>
  <c r="AL28" i="8"/>
  <c r="AK28" i="8"/>
  <c r="AI28" i="8"/>
  <c r="AH28" i="8"/>
  <c r="AG28" i="8"/>
  <c r="AF28" i="8"/>
  <c r="AE28" i="8"/>
  <c r="AL27" i="8"/>
  <c r="AK27" i="8"/>
  <c r="AI27" i="8"/>
  <c r="AH27" i="8"/>
  <c r="AG27" i="8"/>
  <c r="AF27" i="8"/>
  <c r="AE27" i="8"/>
  <c r="AL26" i="8"/>
  <c r="AK26" i="8"/>
  <c r="AI26" i="8"/>
  <c r="AH26" i="8"/>
  <c r="AG26" i="8"/>
  <c r="AF26" i="8"/>
  <c r="AE26" i="8"/>
  <c r="AL25" i="8"/>
  <c r="AK25" i="8"/>
  <c r="AI25" i="8"/>
  <c r="AH25" i="8"/>
  <c r="AG25" i="8"/>
  <c r="AF25" i="8"/>
  <c r="AE25" i="8"/>
  <c r="AL24" i="8"/>
  <c r="AK24" i="8"/>
  <c r="AI24" i="8"/>
  <c r="AH24" i="8"/>
  <c r="AG24" i="8"/>
  <c r="AF24" i="8"/>
  <c r="AE24" i="8"/>
  <c r="AL23" i="8"/>
  <c r="AK23" i="8"/>
  <c r="AI23" i="8"/>
  <c r="AH23" i="8"/>
  <c r="AG23" i="8"/>
  <c r="AF23" i="8"/>
  <c r="AE23" i="8"/>
  <c r="AL22" i="8"/>
  <c r="AK22" i="8"/>
  <c r="AI22" i="8"/>
  <c r="AH22" i="8"/>
  <c r="AG22" i="8"/>
  <c r="AF22" i="8"/>
  <c r="AE22" i="8"/>
  <c r="AL21" i="8"/>
  <c r="AK21" i="8"/>
  <c r="AI21" i="8"/>
  <c r="AH21" i="8"/>
  <c r="AG21" i="8"/>
  <c r="AF21" i="8"/>
  <c r="AE21" i="8"/>
  <c r="AL20" i="8"/>
  <c r="AK20" i="8"/>
  <c r="AI20" i="8"/>
  <c r="AH20" i="8"/>
  <c r="AG20" i="8"/>
  <c r="AF20" i="8"/>
  <c r="AE20" i="8"/>
  <c r="AL19" i="8"/>
  <c r="AK19" i="8"/>
  <c r="AI19" i="8"/>
  <c r="AH19" i="8"/>
  <c r="AG19" i="8"/>
  <c r="AF19" i="8"/>
  <c r="AE19" i="8"/>
  <c r="AL18" i="8"/>
  <c r="AK18" i="8"/>
  <c r="AI18" i="8"/>
  <c r="AH18" i="8"/>
  <c r="AG18" i="8"/>
  <c r="AF18" i="8"/>
  <c r="AE18" i="8"/>
  <c r="AL17" i="8"/>
  <c r="AK17" i="8"/>
  <c r="AI17" i="8"/>
  <c r="AH17" i="8"/>
  <c r="AG17" i="8"/>
  <c r="AF17" i="8"/>
  <c r="AE17" i="8"/>
  <c r="AL16" i="8"/>
  <c r="AK16" i="8"/>
  <c r="AI16" i="8"/>
  <c r="AH16" i="8"/>
  <c r="AG16" i="8"/>
  <c r="AF16" i="8"/>
  <c r="AE16" i="8"/>
  <c r="AL15" i="8"/>
  <c r="AK15" i="8"/>
  <c r="AI15" i="8"/>
  <c r="AH15" i="8"/>
  <c r="AG15" i="8"/>
  <c r="AF15" i="8"/>
  <c r="AE15" i="8"/>
  <c r="AL14" i="8"/>
  <c r="AL6" i="8" s="1"/>
  <c r="AK14" i="8"/>
  <c r="AI14" i="8"/>
  <c r="AH14" i="8"/>
  <c r="AG14" i="8"/>
  <c r="AF14" i="8"/>
  <c r="AE14" i="8"/>
  <c r="AH13" i="8"/>
  <c r="AL13" i="8"/>
  <c r="AK13" i="8"/>
  <c r="AK6" i="8" s="1"/>
  <c r="AI13" i="8"/>
  <c r="AI6" i="8" s="1"/>
  <c r="AH12" i="8"/>
  <c r="AJ12" i="8"/>
  <c r="AI12" i="8"/>
  <c r="AF13" i="8"/>
  <c r="AF6" i="8" s="1"/>
  <c r="AE13" i="8"/>
  <c r="N2" i="8"/>
  <c r="M2" i="8"/>
  <c r="L2" i="8"/>
  <c r="K2" i="8"/>
  <c r="J2" i="8"/>
  <c r="I2" i="8"/>
  <c r="H2" i="8"/>
  <c r="G2" i="8"/>
  <c r="F2" i="8"/>
  <c r="E2" i="8"/>
  <c r="AG13" i="8"/>
  <c r="AM6" i="8"/>
  <c r="Y11" i="8"/>
  <c r="Y10" i="8"/>
  <c r="Y9" i="8"/>
  <c r="Y37" i="8"/>
  <c r="Y36" i="8"/>
  <c r="Y35" i="8"/>
  <c r="Y34" i="8"/>
  <c r="Y33" i="8"/>
  <c r="Y32" i="8"/>
  <c r="Y31" i="8"/>
  <c r="Y30" i="8"/>
  <c r="Y29" i="8"/>
  <c r="Y28" i="8"/>
  <c r="Y27" i="8"/>
  <c r="Y26" i="8"/>
  <c r="Y25" i="8"/>
  <c r="Y24" i="8"/>
  <c r="Y23" i="8"/>
  <c r="Y22" i="8"/>
  <c r="Y21" i="8"/>
  <c r="Y20" i="8"/>
  <c r="Y19" i="8"/>
  <c r="Y18" i="8"/>
  <c r="Y17" i="8"/>
  <c r="Y16" i="8"/>
  <c r="Y15" i="8"/>
  <c r="Y14" i="8"/>
  <c r="Y13" i="8"/>
  <c r="X37" i="8"/>
  <c r="W37" i="8"/>
  <c r="X36" i="8"/>
  <c r="W36" i="8"/>
  <c r="X35" i="8"/>
  <c r="W35" i="8"/>
  <c r="X34" i="8"/>
  <c r="W34" i="8"/>
  <c r="X33" i="8"/>
  <c r="W33" i="8"/>
  <c r="X32" i="8"/>
  <c r="W32" i="8"/>
  <c r="X31" i="8"/>
  <c r="W31" i="8"/>
  <c r="X30" i="8"/>
  <c r="W30" i="8"/>
  <c r="X29" i="8"/>
  <c r="W29" i="8"/>
  <c r="X28" i="8"/>
  <c r="W28" i="8"/>
  <c r="X27" i="8"/>
  <c r="W27" i="8"/>
  <c r="X26" i="8"/>
  <c r="W26" i="8"/>
  <c r="X25" i="8"/>
  <c r="W25" i="8"/>
  <c r="X24" i="8"/>
  <c r="W24" i="8"/>
  <c r="X23" i="8"/>
  <c r="W23" i="8"/>
  <c r="X22" i="8"/>
  <c r="W22" i="8"/>
  <c r="X21" i="8"/>
  <c r="W21" i="8"/>
  <c r="X20" i="8"/>
  <c r="W20" i="8"/>
  <c r="X19" i="8"/>
  <c r="W19" i="8"/>
  <c r="X18" i="8"/>
  <c r="W18" i="8"/>
  <c r="X17" i="8"/>
  <c r="W17" i="8"/>
  <c r="X16" i="8"/>
  <c r="W16" i="8"/>
  <c r="X15" i="8"/>
  <c r="W15" i="8"/>
  <c r="X14" i="8"/>
  <c r="W14" i="8"/>
  <c r="X13" i="8"/>
  <c r="W13" i="8"/>
  <c r="V37" i="8"/>
  <c r="V36" i="8"/>
  <c r="V35" i="8"/>
  <c r="V34" i="8"/>
  <c r="V33" i="8"/>
  <c r="V32" i="8"/>
  <c r="V31" i="8"/>
  <c r="V30" i="8"/>
  <c r="V29" i="8"/>
  <c r="V28" i="8"/>
  <c r="V27" i="8"/>
  <c r="V26" i="8"/>
  <c r="V25" i="8"/>
  <c r="V24" i="8"/>
  <c r="V23" i="8"/>
  <c r="V22" i="8"/>
  <c r="V21" i="8"/>
  <c r="V20" i="8"/>
  <c r="V19" i="8"/>
  <c r="V18" i="8"/>
  <c r="V17" i="8"/>
  <c r="V16" i="8"/>
  <c r="V15" i="8"/>
  <c r="V14" i="8"/>
  <c r="V13" i="8"/>
  <c r="X11" i="8"/>
  <c r="W11" i="8"/>
  <c r="X10" i="8"/>
  <c r="W10" i="8"/>
  <c r="X9" i="8"/>
  <c r="W9" i="8"/>
  <c r="V11" i="8"/>
  <c r="V10" i="8"/>
  <c r="V9" i="8"/>
  <c r="T9" i="8"/>
  <c r="K87" i="12"/>
  <c r="AM12" i="8"/>
  <c r="AL12" i="8"/>
  <c r="AK12" i="8"/>
  <c r="AG12" i="8"/>
  <c r="AF12" i="8"/>
  <c r="AE12" i="8"/>
  <c r="AL11" i="8"/>
  <c r="AK11" i="8"/>
  <c r="AJ11" i="8"/>
  <c r="AI11" i="8"/>
  <c r="AH11" i="8"/>
  <c r="AG11" i="8"/>
  <c r="AF11" i="8"/>
  <c r="AE11" i="8"/>
  <c r="AL10" i="8"/>
  <c r="AK10" i="8"/>
  <c r="AJ10" i="8"/>
  <c r="AI10" i="8"/>
  <c r="AH10" i="8"/>
  <c r="AG10" i="8"/>
  <c r="AF10" i="8"/>
  <c r="AE10" i="8"/>
  <c r="T37" i="8"/>
  <c r="AM37" i="8" s="1"/>
  <c r="T36" i="8"/>
  <c r="AM36" i="8" s="1"/>
  <c r="T35" i="8"/>
  <c r="AM35" i="8" s="1"/>
  <c r="T34" i="8"/>
  <c r="AM34" i="8" s="1"/>
  <c r="T33" i="8"/>
  <c r="AM33" i="8" s="1"/>
  <c r="T32" i="8"/>
  <c r="AM32" i="8" s="1"/>
  <c r="T31" i="8"/>
  <c r="AM31" i="8" s="1"/>
  <c r="T30" i="8"/>
  <c r="AM30" i="8" s="1"/>
  <c r="T29" i="8"/>
  <c r="AM29" i="8" s="1"/>
  <c r="T28" i="8"/>
  <c r="AM28" i="8" s="1"/>
  <c r="T27" i="8"/>
  <c r="AM27" i="8" s="1"/>
  <c r="T26" i="8"/>
  <c r="AM26" i="8" s="1"/>
  <c r="T25" i="8"/>
  <c r="AM25" i="8" s="1"/>
  <c r="T24" i="8"/>
  <c r="AM24" i="8" s="1"/>
  <c r="T23" i="8"/>
  <c r="AM23" i="8" s="1"/>
  <c r="T22" i="8"/>
  <c r="AM22" i="8" s="1"/>
  <c r="T21" i="8"/>
  <c r="AM21" i="8" s="1"/>
  <c r="T20" i="8"/>
  <c r="AM20" i="8" s="1"/>
  <c r="T19" i="8"/>
  <c r="AM19" i="8" s="1"/>
  <c r="T18" i="8"/>
  <c r="AM18" i="8" s="1"/>
  <c r="T17" i="8"/>
  <c r="AM17" i="8" s="1"/>
  <c r="T16" i="8"/>
  <c r="AM16" i="8" s="1"/>
  <c r="T15" i="8"/>
  <c r="AM15" i="8" s="1"/>
  <c r="T14" i="8"/>
  <c r="AM14" i="8" s="1"/>
  <c r="T13" i="8"/>
  <c r="AM13" i="8" s="1"/>
  <c r="T11" i="8"/>
  <c r="AM11" i="8" s="1"/>
  <c r="T10" i="8"/>
  <c r="AM10" i="8" s="1"/>
  <c r="R37" i="8"/>
  <c r="R36" i="8"/>
  <c r="R35" i="8"/>
  <c r="R34" i="8"/>
  <c r="R33" i="8"/>
  <c r="R32" i="8"/>
  <c r="R31" i="8"/>
  <c r="R30" i="8"/>
  <c r="R29" i="8"/>
  <c r="R28" i="8"/>
  <c r="R27" i="8"/>
  <c r="R26" i="8"/>
  <c r="R25" i="8"/>
  <c r="R24" i="8"/>
  <c r="R23" i="8"/>
  <c r="R22" i="8"/>
  <c r="R21" i="8"/>
  <c r="R20" i="8"/>
  <c r="R19" i="8"/>
  <c r="R18" i="8"/>
  <c r="R17" i="8"/>
  <c r="R16" i="8"/>
  <c r="R15" i="8"/>
  <c r="R14" i="8"/>
  <c r="R13" i="8"/>
  <c r="C77" i="8"/>
  <c r="C76" i="8"/>
  <c r="C75" i="8"/>
  <c r="C74" i="8"/>
  <c r="C73" i="8"/>
  <c r="C72" i="8"/>
  <c r="C71" i="8"/>
  <c r="C70" i="8"/>
  <c r="C69" i="8"/>
  <c r="C68" i="8"/>
  <c r="C67" i="8"/>
  <c r="C66" i="8"/>
  <c r="C65" i="8"/>
  <c r="C64" i="8"/>
  <c r="C63" i="8"/>
  <c r="C62" i="8"/>
  <c r="C61" i="8"/>
  <c r="C60" i="8"/>
  <c r="C59" i="8"/>
  <c r="C58" i="8"/>
  <c r="C57" i="8"/>
  <c r="C56" i="8"/>
  <c r="C55" i="8"/>
  <c r="C54" i="8"/>
  <c r="C53" i="8"/>
  <c r="N52" i="8"/>
  <c r="M52" i="8"/>
  <c r="L52" i="8"/>
  <c r="K52" i="8"/>
  <c r="J52" i="8"/>
  <c r="I52" i="8"/>
  <c r="H52" i="8"/>
  <c r="G52" i="8"/>
  <c r="F52" i="8"/>
  <c r="E52" i="8"/>
  <c r="D52" i="8"/>
  <c r="C52" i="8"/>
  <c r="N51" i="8"/>
  <c r="M51" i="8"/>
  <c r="L51" i="8"/>
  <c r="K51" i="8"/>
  <c r="J51" i="8"/>
  <c r="I51" i="8"/>
  <c r="H51" i="8"/>
  <c r="G51" i="8"/>
  <c r="F51" i="8"/>
  <c r="E51" i="8"/>
  <c r="D51" i="8"/>
  <c r="C51" i="8"/>
  <c r="N50" i="8"/>
  <c r="M50" i="8"/>
  <c r="L50" i="8"/>
  <c r="K50" i="8"/>
  <c r="J50" i="8"/>
  <c r="I50" i="8"/>
  <c r="H50" i="8"/>
  <c r="G50" i="8"/>
  <c r="F50" i="8"/>
  <c r="E50" i="8"/>
  <c r="D50" i="8"/>
  <c r="C50" i="8"/>
  <c r="N49" i="8"/>
  <c r="M49" i="8"/>
  <c r="L49" i="8"/>
  <c r="K49" i="8"/>
  <c r="J49" i="8"/>
  <c r="I49" i="8"/>
  <c r="H49" i="8"/>
  <c r="G49" i="8"/>
  <c r="F49" i="8"/>
  <c r="E49" i="8"/>
  <c r="D49" i="8"/>
  <c r="C49" i="8"/>
  <c r="F6" i="8"/>
  <c r="F8" i="8" s="1"/>
  <c r="E6" i="8"/>
  <c r="E8" i="8" s="1"/>
  <c r="G6" i="8"/>
  <c r="H6" i="8"/>
  <c r="H8" i="8" s="1"/>
  <c r="I6" i="8"/>
  <c r="I8" i="8" s="1"/>
  <c r="M6" i="8"/>
  <c r="M8" i="8" s="1"/>
  <c r="N6" i="8"/>
  <c r="N8" i="8" s="1"/>
  <c r="D6" i="8"/>
  <c r="E41" i="8"/>
  <c r="F41" i="8"/>
  <c r="G41" i="8"/>
  <c r="H41" i="8"/>
  <c r="I41" i="8"/>
  <c r="M41" i="8"/>
  <c r="N41" i="8"/>
  <c r="E42" i="8"/>
  <c r="F42" i="8"/>
  <c r="G42" i="8"/>
  <c r="H42" i="8"/>
  <c r="I42" i="8"/>
  <c r="M42" i="8"/>
  <c r="N42" i="8"/>
  <c r="E43" i="8"/>
  <c r="F43" i="8"/>
  <c r="G43" i="8"/>
  <c r="H43" i="8"/>
  <c r="I43" i="8"/>
  <c r="M43" i="8"/>
  <c r="N43" i="8"/>
  <c r="E44" i="8"/>
  <c r="F44" i="8"/>
  <c r="G44" i="8"/>
  <c r="H44" i="8"/>
  <c r="I44" i="8"/>
  <c r="M44" i="8"/>
  <c r="N44" i="8"/>
  <c r="D44" i="8"/>
  <c r="D43" i="8"/>
  <c r="D42" i="8"/>
  <c r="D41" i="8"/>
  <c r="E40" i="8"/>
  <c r="F40" i="8"/>
  <c r="G40" i="8"/>
  <c r="H40" i="8"/>
  <c r="I40" i="8"/>
  <c r="M40" i="8"/>
  <c r="N40" i="8"/>
  <c r="D40" i="8"/>
  <c r="G8" i="8"/>
  <c r="J37" i="8"/>
  <c r="J32" i="8"/>
  <c r="J31" i="8"/>
  <c r="J20" i="8"/>
  <c r="J29" i="8"/>
  <c r="J14" i="8"/>
  <c r="J13" i="8"/>
  <c r="J15" i="8"/>
  <c r="J27" i="8"/>
  <c r="K16" i="8"/>
  <c r="J24" i="8"/>
  <c r="K23" i="8"/>
  <c r="J36" i="8"/>
  <c r="J22" i="8"/>
  <c r="J21" i="8"/>
  <c r="J35" i="8"/>
  <c r="J34" i="8"/>
  <c r="J28" i="8"/>
  <c r="J25" i="8"/>
  <c r="K17" i="8"/>
  <c r="K19" i="8"/>
  <c r="L18" i="8"/>
  <c r="L41" i="8" s="1"/>
  <c r="AE6" i="8" l="1"/>
  <c r="AH6" i="8"/>
  <c r="AG6" i="8"/>
  <c r="K6" i="8"/>
  <c r="K8" i="8" s="1"/>
  <c r="J6" i="8"/>
  <c r="J8" i="8" s="1"/>
  <c r="L6" i="8"/>
  <c r="L8" i="8" s="1"/>
  <c r="K42" i="8"/>
  <c r="J42" i="8"/>
  <c r="K41" i="8"/>
  <c r="L44" i="8"/>
  <c r="J41" i="8"/>
  <c r="L40" i="8"/>
  <c r="K44" i="8"/>
  <c r="K40" i="8"/>
  <c r="J44" i="8"/>
  <c r="L43" i="8"/>
  <c r="J40" i="8"/>
  <c r="K43" i="8"/>
  <c r="J43" i="8"/>
  <c r="L42" i="8"/>
</calcChain>
</file>

<file path=xl/sharedStrings.xml><?xml version="1.0" encoding="utf-8"?>
<sst xmlns="http://schemas.openxmlformats.org/spreadsheetml/2006/main" count="1558" uniqueCount="313">
  <si>
    <t>China</t>
  </si>
  <si>
    <t>Japan</t>
  </si>
  <si>
    <t>Mongolia</t>
  </si>
  <si>
    <t>South Korea</t>
  </si>
  <si>
    <t>Egypt</t>
  </si>
  <si>
    <t>Turkey</t>
  </si>
  <si>
    <t>Nuclear</t>
  </si>
  <si>
    <t>Fossil</t>
  </si>
  <si>
    <t>Renewable</t>
  </si>
  <si>
    <t>Nigeria</t>
  </si>
  <si>
    <t>South Africa</t>
  </si>
  <si>
    <t>Kenya</t>
  </si>
  <si>
    <t>Ethiopia</t>
  </si>
  <si>
    <t>France</t>
  </si>
  <si>
    <t>Germany</t>
  </si>
  <si>
    <t>UK</t>
  </si>
  <si>
    <t>Hungary</t>
  </si>
  <si>
    <t>Italy</t>
  </si>
  <si>
    <t>USA</t>
  </si>
  <si>
    <t>Canada</t>
  </si>
  <si>
    <t>Mexico</t>
  </si>
  <si>
    <t>Brazil</t>
  </si>
  <si>
    <t>Argentina</t>
  </si>
  <si>
    <t>Australia</t>
  </si>
  <si>
    <t>New Zealand</t>
  </si>
  <si>
    <t>Fiji</t>
  </si>
  <si>
    <t>Papua New Guinea</t>
  </si>
  <si>
    <t>Samoa</t>
  </si>
  <si>
    <t>Population</t>
  </si>
  <si>
    <t>Population (million)</t>
  </si>
  <si>
    <t>Energy Production</t>
  </si>
  <si>
    <t>Energy Import</t>
  </si>
  <si>
    <t>Energy Export</t>
  </si>
  <si>
    <t>Energy Consumption (%)</t>
  </si>
  <si>
    <t>Energy Consumption (TWh)</t>
  </si>
  <si>
    <t>Energy Policy Rating (0-5)</t>
  </si>
  <si>
    <t>GDP (Trillion USD)</t>
  </si>
  <si>
    <t>870 </t>
  </si>
  <si>
    <t>3,808 </t>
  </si>
  <si>
    <t>41,514 </t>
  </si>
  <si>
    <t>984 </t>
  </si>
  <si>
    <t>8 </t>
  </si>
  <si>
    <t>2,454 </t>
  </si>
  <si>
    <t>3,448 </t>
  </si>
  <si>
    <t>270 </t>
  </si>
  <si>
    <t>1,652 </t>
  </si>
  <si>
    <t>4,763 </t>
  </si>
  <si>
    <t>99 </t>
  </si>
  <si>
    <t>2,064 </t>
  </si>
  <si>
    <t>67 </t>
  </si>
  <si>
    <t>240 </t>
  </si>
  <si>
    <t>509 </t>
  </si>
  <si>
    <t>21 </t>
  </si>
  <si>
    <t>2 </t>
  </si>
  <si>
    <t>1,386 </t>
  </si>
  <si>
    <t>3,334 </t>
  </si>
  <si>
    <t>1,803 </t>
  </si>
  <si>
    <t>1,973 </t>
  </si>
  <si>
    <t>24,603 </t>
  </si>
  <si>
    <t>Energy Production (Twh)</t>
  </si>
  <si>
    <t>Energy Export (Twh)</t>
  </si>
  <si>
    <t>Energy Import (Twh)</t>
  </si>
  <si>
    <t>Correlation</t>
  </si>
  <si>
    <t>Carbon Emmision (Million tonn)</t>
  </si>
  <si>
    <t>Attributes</t>
  </si>
  <si>
    <t>Attribute ID</t>
  </si>
  <si>
    <t>A1</t>
  </si>
  <si>
    <t>A2</t>
  </si>
  <si>
    <t>A3</t>
  </si>
  <si>
    <t>A4</t>
  </si>
  <si>
    <t>A5</t>
  </si>
  <si>
    <t>A6</t>
  </si>
  <si>
    <t>A7</t>
  </si>
  <si>
    <t>A8</t>
  </si>
  <si>
    <t>A9</t>
  </si>
  <si>
    <t>A10</t>
  </si>
  <si>
    <t>A11</t>
  </si>
  <si>
    <t>Type</t>
  </si>
  <si>
    <t>Y</t>
  </si>
  <si>
    <t>X</t>
  </si>
  <si>
    <t>Maximum</t>
  </si>
  <si>
    <t>Minimum</t>
  </si>
  <si>
    <t>Average</t>
  </si>
  <si>
    <t>Standard Deviation</t>
  </si>
  <si>
    <t>Medien</t>
  </si>
  <si>
    <t>Direction Rule</t>
  </si>
  <si>
    <t>Direction ID</t>
  </si>
  <si>
    <t>N/A</t>
  </si>
  <si>
    <t>Objects \ Attributes</t>
  </si>
  <si>
    <t>Types</t>
  </si>
  <si>
    <t>Attribute Descriptions</t>
  </si>
  <si>
    <t>Energy Consumption</t>
  </si>
  <si>
    <t>GDP</t>
  </si>
  <si>
    <t>Energy Policy Rating</t>
  </si>
  <si>
    <t>Carbon Emission</t>
  </si>
  <si>
    <t>Total amount of energy that countries used</t>
  </si>
  <si>
    <t>Gross Domestic Product - a measurement of economic output</t>
  </si>
  <si>
    <t>The need for energy is increasing due to population growth and industrialization</t>
  </si>
  <si>
    <t>the amount of primary energy a country extracts from nature</t>
  </si>
  <si>
    <t>the amount of energy from other countries</t>
  </si>
  <si>
    <t xml:space="preserve">the amount of power that is produced and saved after accounting </t>
  </si>
  <si>
    <t>released energy from nuclear</t>
  </si>
  <si>
    <t>the average consumption of energy from coal, oil and gas</t>
  </si>
  <si>
    <t>energy consumption from all renewable resources</t>
  </si>
  <si>
    <t>Rating energy policies of countries on a scale from 0 to 5 involves a comprehensive assessment of various factors</t>
  </si>
  <si>
    <t>the amount of combustion of fossil fuels for energy and transportation</t>
  </si>
  <si>
    <t>quantitative attribute</t>
  </si>
  <si>
    <t>qualitative attribute</t>
  </si>
  <si>
    <t>Energy Consumption/Production</t>
  </si>
  <si>
    <t>Energy Import/Export</t>
  </si>
  <si>
    <t>Energy Policy</t>
  </si>
  <si>
    <t>Population data is typically available from national statistical offices, international organizations such as the United Nations Population Division, or databases like the World Bank.</t>
  </si>
  <si>
    <t>GDP data can be sourced from national statistical offices, the World Bank, the International Monetary Fund (IMF), or the Organisation for Economic Co-operation and Development (OECD).</t>
  </si>
  <si>
    <t>Energy consumption and production data can be obtained from national energy agencies, international organizations like the International Energy Agency (IEA), the U.S. Energy Information Administration (EIA), or databases like BP Statistical Review of World Energy.</t>
  </si>
  <si>
    <t>Import and export data for energy can be found in databases provided by organizations like the IEA, EIA, or national energy agencies.</t>
  </si>
  <si>
    <t>Energy Consumption Percentage of each type</t>
  </si>
  <si>
    <t>Qualitative data on energy policies and regulations can be gathered from official government sources, reports from international organizations, academic studies, or databases that track policy developments in the energy sector.</t>
  </si>
  <si>
    <t>Carbon emissions data can be obtained from national greenhouse gas inventories, databases like the Global Carbon Atlas, or reports published by organizations such as the Carbon Disclosure Project (CDP) or the World Resources Institute (WRI).</t>
  </si>
  <si>
    <t>Data on energy production as a percentage of total energy production can be sourced from the IEA, EIA, national energy agencies, or organizations focused on energy consumption and production like World Bank, International Energy Agency or BP Statistical Review of World Energy.</t>
  </si>
  <si>
    <t>Data collecting sources</t>
  </si>
  <si>
    <t>the higher A2 the more energy consumption</t>
  </si>
  <si>
    <t>the higher A3 the more energy consumption</t>
  </si>
  <si>
    <t>the higher A4 the more energy consumption</t>
  </si>
  <si>
    <t>the more A8 the more overall energy consumption</t>
  </si>
  <si>
    <t>source URL?</t>
  </si>
  <si>
    <r>
      <t xml:space="preserve">the higher A5 the </t>
    </r>
    <r>
      <rPr>
        <sz val="11"/>
        <color rgb="FFFF0000"/>
        <rFont val="Calibri"/>
        <family val="2"/>
        <charset val="238"/>
        <scheme val="minor"/>
      </rPr>
      <t>MORE</t>
    </r>
    <r>
      <rPr>
        <sz val="11"/>
        <color theme="1"/>
        <rFont val="Calibri"/>
        <family val="2"/>
        <scheme val="minor"/>
      </rPr>
      <t xml:space="preserve"> energy consumption</t>
    </r>
  </si>
  <si>
    <r>
      <t xml:space="preserve">the </t>
    </r>
    <r>
      <rPr>
        <sz val="11"/>
        <color rgb="FFFF0000"/>
        <rFont val="Calibri"/>
        <family val="2"/>
        <charset val="238"/>
        <scheme val="minor"/>
      </rPr>
      <t>LESS</t>
    </r>
    <r>
      <rPr>
        <sz val="11"/>
        <color theme="1"/>
        <rFont val="Calibri"/>
        <family val="2"/>
        <scheme val="minor"/>
      </rPr>
      <t xml:space="preserve"> A6 the </t>
    </r>
    <r>
      <rPr>
        <sz val="11"/>
        <color rgb="FFFF0000"/>
        <rFont val="Calibri"/>
        <family val="2"/>
        <charset val="238"/>
        <scheme val="minor"/>
      </rPr>
      <t>MORE</t>
    </r>
    <r>
      <rPr>
        <sz val="11"/>
        <color theme="1"/>
        <rFont val="Calibri"/>
        <family val="2"/>
        <scheme val="minor"/>
      </rPr>
      <t xml:space="preserve"> energy consumption</t>
    </r>
  </si>
  <si>
    <r>
      <t xml:space="preserve">the </t>
    </r>
    <r>
      <rPr>
        <sz val="11"/>
        <color rgb="FFFF0000"/>
        <rFont val="Calibri"/>
        <family val="2"/>
        <charset val="238"/>
        <scheme val="minor"/>
      </rPr>
      <t>LESS</t>
    </r>
    <r>
      <rPr>
        <sz val="11"/>
        <color theme="1"/>
        <rFont val="Calibri"/>
        <family val="2"/>
        <scheme val="minor"/>
      </rPr>
      <t xml:space="preserve"> A7 the </t>
    </r>
    <r>
      <rPr>
        <sz val="11"/>
        <color rgb="FFFF0000"/>
        <rFont val="Calibri"/>
        <family val="2"/>
        <charset val="238"/>
        <scheme val="minor"/>
      </rPr>
      <t>MORE</t>
    </r>
    <r>
      <rPr>
        <sz val="11"/>
        <color theme="1"/>
        <rFont val="Calibri"/>
        <family val="2"/>
        <scheme val="minor"/>
      </rPr>
      <t xml:space="preserve"> overall energy consumption</t>
    </r>
  </si>
  <si>
    <r>
      <t xml:space="preserve">the </t>
    </r>
    <r>
      <rPr>
        <sz val="11"/>
        <color rgb="FFFF0000"/>
        <rFont val="Calibri"/>
        <family val="2"/>
        <charset val="238"/>
        <scheme val="minor"/>
      </rPr>
      <t>LESS</t>
    </r>
    <r>
      <rPr>
        <sz val="11"/>
        <color theme="1"/>
        <rFont val="Calibri"/>
        <family val="2"/>
        <scheme val="minor"/>
      </rPr>
      <t xml:space="preserve"> A9 the </t>
    </r>
    <r>
      <rPr>
        <sz val="11"/>
        <color rgb="FFFF0000"/>
        <rFont val="Calibri"/>
        <family val="2"/>
        <charset val="238"/>
        <scheme val="minor"/>
      </rPr>
      <t>MORE</t>
    </r>
    <r>
      <rPr>
        <sz val="11"/>
        <color theme="1"/>
        <rFont val="Calibri"/>
        <family val="2"/>
        <scheme val="minor"/>
      </rPr>
      <t xml:space="preserve"> overall energy consumption</t>
    </r>
  </si>
  <si>
    <r>
      <t xml:space="preserve">the </t>
    </r>
    <r>
      <rPr>
        <sz val="11"/>
        <color rgb="FFFF0000"/>
        <rFont val="Calibri"/>
        <family val="2"/>
        <charset val="238"/>
        <scheme val="minor"/>
      </rPr>
      <t>MORE</t>
    </r>
    <r>
      <rPr>
        <sz val="11"/>
        <color theme="1"/>
        <rFont val="Calibri"/>
        <family val="2"/>
        <scheme val="minor"/>
      </rPr>
      <t xml:space="preserve"> A10 the </t>
    </r>
    <r>
      <rPr>
        <sz val="11"/>
        <color rgb="FFFF0000"/>
        <rFont val="Calibri"/>
        <family val="2"/>
        <charset val="238"/>
        <scheme val="minor"/>
      </rPr>
      <t>MORE</t>
    </r>
    <r>
      <rPr>
        <sz val="11"/>
        <color theme="1"/>
        <rFont val="Calibri"/>
        <family val="2"/>
        <scheme val="minor"/>
      </rPr>
      <t xml:space="preserve"> energy consumption</t>
    </r>
  </si>
  <si>
    <r>
      <t xml:space="preserve">the more A11 the </t>
    </r>
    <r>
      <rPr>
        <sz val="11"/>
        <color rgb="FFFF0000"/>
        <rFont val="Calibri"/>
        <family val="2"/>
        <charset val="238"/>
        <scheme val="minor"/>
      </rPr>
      <t>MORE</t>
    </r>
    <r>
      <rPr>
        <sz val="11"/>
        <color theme="1"/>
        <rFont val="Calibri"/>
        <family val="2"/>
        <scheme val="minor"/>
      </rPr>
      <t xml:space="preserve"> energy consumption</t>
    </r>
  </si>
  <si>
    <t>the MORE energy consupmtion (Y) = constant text part in the rule!!!</t>
  </si>
  <si>
    <t>suspicion = Y = X ?</t>
  </si>
  <si>
    <t>produced energy must be used</t>
  </si>
  <si>
    <t>consume/capita</t>
  </si>
  <si>
    <t>wrong formats (delimiters, spaces)</t>
  </si>
  <si>
    <t>finetuned</t>
  </si>
  <si>
    <t>Y+</t>
  </si>
  <si>
    <t>unit=?</t>
  </si>
  <si>
    <t>Azonosító:</t>
  </si>
  <si>
    <t>Objektumok:</t>
  </si>
  <si>
    <t>Attribútumok:</t>
  </si>
  <si>
    <t>Lépcsôk:</t>
  </si>
  <si>
    <t>Eltolás:</t>
  </si>
  <si>
    <t>Leírás:</t>
  </si>
  <si>
    <t>COCO STD: 9937054</t>
  </si>
  <si>
    <t>Rangsor</t>
  </si>
  <si>
    <t>X(A1)</t>
  </si>
  <si>
    <t>X(A2)</t>
  </si>
  <si>
    <t>X(A3)</t>
  </si>
  <si>
    <t>X(A4)</t>
  </si>
  <si>
    <t>X(A5)</t>
  </si>
  <si>
    <t>X(A6)</t>
  </si>
  <si>
    <t>X(A7)</t>
  </si>
  <si>
    <t>X(A8)</t>
  </si>
  <si>
    <t>Y(A9)</t>
  </si>
  <si>
    <t>O1</t>
  </si>
  <si>
    <t>O2</t>
  </si>
  <si>
    <t>O3</t>
  </si>
  <si>
    <t>O4</t>
  </si>
  <si>
    <t>O5</t>
  </si>
  <si>
    <t>O6</t>
  </si>
  <si>
    <t>O7</t>
  </si>
  <si>
    <t>O8</t>
  </si>
  <si>
    <t>O9</t>
  </si>
  <si>
    <t>O10</t>
  </si>
  <si>
    <t>O11</t>
  </si>
  <si>
    <t>O12</t>
  </si>
  <si>
    <t>O13</t>
  </si>
  <si>
    <t>O14</t>
  </si>
  <si>
    <t>O15</t>
  </si>
  <si>
    <t>O16</t>
  </si>
  <si>
    <t>O17</t>
  </si>
  <si>
    <t>O18</t>
  </si>
  <si>
    <t>O19</t>
  </si>
  <si>
    <t>O20</t>
  </si>
  <si>
    <t>O21</t>
  </si>
  <si>
    <t>O22</t>
  </si>
  <si>
    <t>O23</t>
  </si>
  <si>
    <t>O24</t>
  </si>
  <si>
    <t>O25</t>
  </si>
  <si>
    <t>Lépcsôk(1)</t>
  </si>
  <si>
    <t>S1</t>
  </si>
  <si>
    <t>(17722159.4+766509.4)/(2)=9244334.4</t>
  </si>
  <si>
    <t>(9470483.7+30036877.8)/(2)=19753680.75</t>
  </si>
  <si>
    <t>(1534694.5+0)/(2)=767347.25</t>
  </si>
  <si>
    <t>(0+0)/(2)=0</t>
  </si>
  <si>
    <t>(0+9766087.2)/(2)=4883043.6</t>
  </si>
  <si>
    <t>(39417118.2+6172789.6)/(2)=22794953.9</t>
  </si>
  <si>
    <t>(13064854.9+0)/(2)=6532427.45</t>
  </si>
  <si>
    <t>(0+46020937.3)/(2)=23010468.65</t>
  </si>
  <si>
    <t>S2</t>
  </si>
  <si>
    <t>(0+8727591.2)/(2)=4363795.6</t>
  </si>
  <si>
    <t>(15940596.2+6172789.6)/(2)=11056692.9</t>
  </si>
  <si>
    <t>S3</t>
  </si>
  <si>
    <t>(6298466.9+766509.4)/(2)=3532488.15</t>
  </si>
  <si>
    <t>(15740472.5+6172789.6)/(2)=10956631.05</t>
  </si>
  <si>
    <t>S4</t>
  </si>
  <si>
    <t>S5</t>
  </si>
  <si>
    <t>(15668557.1+6172789.6)/(2)=10920673.35</t>
  </si>
  <si>
    <t>S6</t>
  </si>
  <si>
    <t>(766509.4+0)/(2)=383254.7</t>
  </si>
  <si>
    <t>(7335330.9+6172789.6)/(2)=6754060.25</t>
  </si>
  <si>
    <t>S7</t>
  </si>
  <si>
    <t>(2022950.9+30036877.8)/(2)=16029914.35</t>
  </si>
  <si>
    <t>S8</t>
  </si>
  <si>
    <t>(7335330.9+771882.1)/(2)=4053606.5</t>
  </si>
  <si>
    <t>(0+8400498.5)/(2)=4200249.25</t>
  </si>
  <si>
    <t>S9</t>
  </si>
  <si>
    <t>S10</t>
  </si>
  <si>
    <t>S11</t>
  </si>
  <si>
    <t>S12</t>
  </si>
  <si>
    <t>S13</t>
  </si>
  <si>
    <t>(0+768181.6)/(2)=384090.8</t>
  </si>
  <si>
    <t>S14</t>
  </si>
  <si>
    <t>(0+766509.4)/(2)=383254.7</t>
  </si>
  <si>
    <t>(33689.4+0)/(2)=16844.7</t>
  </si>
  <si>
    <t>S15</t>
  </si>
  <si>
    <t>S16</t>
  </si>
  <si>
    <t>S17</t>
  </si>
  <si>
    <t>S18</t>
  </si>
  <si>
    <t>S19</t>
  </si>
  <si>
    <t>(0+505513.4)/(2)=252756.7</t>
  </si>
  <si>
    <t>(6223165.2+0)/(2)=3111582.6</t>
  </si>
  <si>
    <t>S20</t>
  </si>
  <si>
    <t>S21</t>
  </si>
  <si>
    <t>(4689483.1+0)/(2)=2344741.55</t>
  </si>
  <si>
    <t>S22</t>
  </si>
  <si>
    <t>S23</t>
  </si>
  <si>
    <t>S24</t>
  </si>
  <si>
    <t>S25</t>
  </si>
  <si>
    <t>Lépcsôk(2)</t>
  </si>
  <si>
    <t>COCO:STD</t>
  </si>
  <si>
    <t>Becslés</t>
  </si>
  <si>
    <t>Tény+0</t>
  </si>
  <si>
    <t>Delta</t>
  </si>
  <si>
    <t>Delta/Tény</t>
  </si>
  <si>
    <t>S1 összeg:</t>
  </si>
  <si>
    <t>S25 összeg:</t>
  </si>
  <si>
    <t>Becslés összeg:</t>
  </si>
  <si>
    <t>Tény összeg:</t>
  </si>
  <si>
    <t>Tény-becslés eltérés:</t>
  </si>
  <si>
    <t>Tény négyzetösszeg:</t>
  </si>
  <si>
    <t>Becslés négyzetösszeg:</t>
  </si>
  <si>
    <t>Négyzetösszeg hiba:</t>
  </si>
  <si>
    <t>Open url</t>
  </si>
  <si>
    <r>
      <t>Maximális memória használat: </t>
    </r>
    <r>
      <rPr>
        <b/>
        <sz val="7"/>
        <color rgb="FF333333"/>
        <rFont val="Verdana"/>
        <family val="2"/>
        <charset val="238"/>
      </rPr>
      <t>1.4 Mb</t>
    </r>
  </si>
  <si>
    <r>
      <t>A futtatás idôtartama: </t>
    </r>
    <r>
      <rPr>
        <b/>
        <sz val="7"/>
        <color rgb="FF333333"/>
        <rFont val="Verdana"/>
        <family val="2"/>
        <charset val="238"/>
      </rPr>
      <t>0.09 mp (0 p)</t>
    </r>
  </si>
  <si>
    <t>????</t>
  </si>
  <si>
    <t>rel A2 e.g. /population</t>
  </si>
  <si>
    <t>rel Y? e.g. Y/population</t>
  </si>
  <si>
    <t>rel A5 e.g. /population</t>
  </si>
  <si>
    <t>rel A6 e.g. /population</t>
  </si>
  <si>
    <t>rel A11 e.g. /population</t>
  </si>
  <si>
    <t>logical error concerning the direction id?</t>
  </si>
  <si>
    <t>WRONG!!!</t>
  </si>
  <si>
    <t>correlation</t>
  </si>
  <si>
    <t>wrong!!!</t>
  </si>
  <si>
    <t>COCO STD: 7721324</t>
  </si>
  <si>
    <t>(49840930.9+52713808.2)/(2)=51277369.6</t>
  </si>
  <si>
    <t>(38800339.3+8837753.9)/(2)=23819046.65</t>
  </si>
  <si>
    <t>(2331414.1+23057651.7)/(2)=12694532.85</t>
  </si>
  <si>
    <t>(19602393.6+17829803.6)/(2)=18716098.55</t>
  </si>
  <si>
    <t>(2981839.8+3992456.6)/(2)=3487148.2</t>
  </si>
  <si>
    <t>(4501250.1+30143485.5)/(2)=17322367.85</t>
  </si>
  <si>
    <t>(11925126.4+9990364.9)/(2)=10957745.65</t>
  </si>
  <si>
    <t>(6316558.2+5344766.8)/(2)=5830662.5</t>
  </si>
  <si>
    <t>(49840930.9+46006873.9)/(2)=47923902.4</t>
  </si>
  <si>
    <t>(11513436.5+8837753.9)/(2)=10175595.2</t>
  </si>
  <si>
    <t>(9731270.9+15086880.7)/(2)=12409075.75</t>
  </si>
  <si>
    <t>(4501250.1+2856502.2)/(2)=3678876.2</t>
  </si>
  <si>
    <t>(11513436.5+1879872.8)/(2)=6696654.65</t>
  </si>
  <si>
    <t>(7693642.3+15086880.7)/(2)=11390261.45</t>
  </si>
  <si>
    <t>(17284739.4+15346688.9)/(2)=16315714.15</t>
  </si>
  <si>
    <t>(503971.6+1879872.8)/(2)=1191922.2</t>
  </si>
  <si>
    <t>(2331414.1+6398644.7)/(2)=4365029.35</t>
  </si>
  <si>
    <t>(38826.4+0)/(2)=19413.2</t>
  </si>
  <si>
    <t>(7037724.6+10058389.8)/(2)=8548057.2</t>
  </si>
  <si>
    <t>(2331414.1+5114651)/(2)=3723032.55</t>
  </si>
  <si>
    <t>(7693642.3+5887849.5)/(2)=6790745.85</t>
  </si>
  <si>
    <t>(4571598.5+2633467.5)/(2)=3602533</t>
  </si>
  <si>
    <t>(2872334.1+5887849.5)/(2)=4380091.8</t>
  </si>
  <si>
    <t>(4571598.5+1173059.7)/(2)=2872329.1</t>
  </si>
  <si>
    <t>(844561.8+5887849.5)/(2)=3366205.6</t>
  </si>
  <si>
    <t>(2981839.8+0)/(2)=1490919.9</t>
  </si>
  <si>
    <t>(0+1173059.7)/(2)=586529.85</t>
  </si>
  <si>
    <t>(6316558.2+5208817.6)/(2)=5762687.9</t>
  </si>
  <si>
    <t>(844561.8+1768707.5)/(2)=1306634.65</t>
  </si>
  <si>
    <r>
      <t>A futtatás idôtartama: </t>
    </r>
    <r>
      <rPr>
        <b/>
        <sz val="7"/>
        <color rgb="FF333333"/>
        <rFont val="Verdana"/>
        <family val="2"/>
        <charset val="238"/>
      </rPr>
      <t>0.11 mp (0 p)</t>
    </r>
  </si>
  <si>
    <t>estimation</t>
  </si>
  <si>
    <t>validation</t>
  </si>
  <si>
    <t>inverse</t>
  </si>
  <si>
    <t>COCO STD: 1908392</t>
  </si>
  <si>
    <t>(7121816.4+40225459)/(2)=23673637.7</t>
  </si>
  <si>
    <t>(6981260.9+56639021.3)/(2)=31810141.15</t>
  </si>
  <si>
    <t>(1288268.2+0)/(2)=644134.1</t>
  </si>
  <si>
    <t>(0+20108546.3)/(2)=10054273.15</t>
  </si>
  <si>
    <t>(0+21462856.7)/(2)=10731428.35</t>
  </si>
  <si>
    <t>(286294.6+0)/(2)=143147.3</t>
  </si>
  <si>
    <t>(765403.3+0)/(2)=382701.65</t>
  </si>
  <si>
    <t>(968331.9+0)/(2)=484165.95</t>
  </si>
  <si>
    <t>(0+40225459)/(2)=20112729.5</t>
  </si>
  <si>
    <t>(6981260.9+4402415.2)/(2)=5691838.05</t>
  </si>
  <si>
    <t>(0+4402415.2)/(2)=2201207.6</t>
  </si>
  <si>
    <t>(767073+0)/(2)=383536.5</t>
  </si>
  <si>
    <t>(0+19433918.5)/(2)=9716959.25</t>
  </si>
  <si>
    <t>(0+12280562.5)/(2)=6140281.25</t>
  </si>
  <si>
    <t>(0+9398251.8)/(2)=4699125.9</t>
  </si>
  <si>
    <r>
      <t>A futtatás idôtartama: </t>
    </r>
    <r>
      <rPr>
        <b/>
        <sz val="7"/>
        <color rgb="FF333333"/>
        <rFont val="Verdana"/>
        <family val="2"/>
        <charset val="238"/>
      </rPr>
      <t>0.07 mp (0 p)</t>
    </r>
  </si>
  <si>
    <t>revalidation</t>
  </si>
  <si>
    <t>abs(min) can be accepted as ZERO</t>
  </si>
  <si>
    <t>source</t>
  </si>
  <si>
    <t>The relationships (X vs Y and/or absolute/relative) are confuse! Suspicion: see red cell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</si>
</sst>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19" x14ac:knownFonts="1">
    <font>
      <sz val="11"/>
      <color theme="1"/>
      <name val="Calibri"/>
      <family val="2"/>
      <scheme val="minor"/>
    </font>
    <font>
      <sz val="8"/>
      <name val="Calibri"/>
      <family val="2"/>
      <scheme val="minor"/>
    </font>
    <font>
      <sz val="11"/>
      <name val="Calibri"/>
      <family val="2"/>
      <scheme val="minor"/>
    </font>
    <font>
      <b/>
      <sz val="12"/>
      <color theme="1"/>
      <name val="Calibri"/>
      <family val="2"/>
      <scheme val="minor"/>
    </font>
    <font>
      <sz val="12"/>
      <name val="Calibri"/>
      <family val="2"/>
      <scheme val="minor"/>
    </font>
    <font>
      <sz val="10"/>
      <color rgb="FF000000"/>
      <name val="Calibri"/>
      <family val="2"/>
      <scheme val="minor"/>
    </font>
    <font>
      <u/>
      <sz val="10"/>
      <color theme="10"/>
      <name val="Calibri"/>
      <family val="2"/>
      <scheme val="minor"/>
    </font>
    <font>
      <sz val="10"/>
      <name val="Segoe UI"/>
      <family val="2"/>
    </font>
    <font>
      <sz val="11"/>
      <color rgb="FFFF0000"/>
      <name val="Calibri"/>
      <family val="2"/>
      <charset val="238"/>
      <scheme val="minor"/>
    </font>
    <font>
      <u/>
      <sz val="11"/>
      <color theme="10"/>
      <name val="Calibri"/>
      <family val="2"/>
      <scheme val="minor"/>
    </font>
    <font>
      <sz val="11"/>
      <color rgb="FFFF0000"/>
      <name val="Calibri"/>
      <family val="2"/>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s>
  <fills count="2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333333"/>
        <bgColor indexed="64"/>
      </patternFill>
    </fill>
    <fill>
      <patternFill patternType="solid">
        <fgColor rgb="FFFF0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rgb="FF000000"/>
      </left>
      <right style="medium">
        <color rgb="FF000000"/>
      </right>
      <top style="medium">
        <color rgb="FF000000"/>
      </top>
      <bottom style="medium">
        <color rgb="FF000000"/>
      </bottom>
      <diagonal/>
    </border>
    <border>
      <left style="medium">
        <color rgb="FF666666"/>
      </left>
      <right style="medium">
        <color rgb="FF666666"/>
      </right>
      <top style="medium">
        <color rgb="FF666666"/>
      </top>
      <bottom style="medium">
        <color rgb="FF666666"/>
      </bottom>
      <diagonal/>
    </border>
    <border>
      <left style="medium">
        <color rgb="FF000000"/>
      </left>
      <right/>
      <top/>
      <bottom/>
      <diagonal/>
    </border>
  </borders>
  <cellStyleXfs count="4">
    <xf numFmtId="0" fontId="0" fillId="0" borderId="0"/>
    <xf numFmtId="0" fontId="5" fillId="0" borderId="0"/>
    <xf numFmtId="0" fontId="6" fillId="0" borderId="0" applyNumberFormat="0" applyFill="0" applyBorder="0" applyAlignment="0" applyProtection="0"/>
    <xf numFmtId="0" fontId="9" fillId="0" borderId="0" applyNumberFormat="0" applyFill="0" applyBorder="0" applyAlignment="0" applyProtection="0"/>
  </cellStyleXfs>
  <cellXfs count="63">
    <xf numFmtId="0" fontId="0" fillId="0" borderId="0" xfId="0"/>
    <xf numFmtId="0" fontId="0" fillId="0" borderId="0" xfId="0" applyAlignment="1">
      <alignment horizontal="center"/>
    </xf>
    <xf numFmtId="0" fontId="0" fillId="0" borderId="0" xfId="0" applyAlignment="1">
      <alignment wrapText="1"/>
    </xf>
    <xf numFmtId="0" fontId="2" fillId="0" borderId="1" xfId="0" applyFont="1" applyBorder="1" applyAlignment="1">
      <alignment horizontal="center"/>
    </xf>
    <xf numFmtId="2" fontId="2" fillId="0" borderId="1" xfId="0" applyNumberFormat="1" applyFont="1" applyBorder="1" applyAlignment="1">
      <alignment horizontal="center"/>
    </xf>
    <xf numFmtId="2" fontId="2" fillId="3" borderId="1" xfId="0" applyNumberFormat="1" applyFont="1" applyFill="1" applyBorder="1" applyAlignment="1">
      <alignment horizontal="center"/>
    </xf>
    <xf numFmtId="4" fontId="0" fillId="0" borderId="1" xfId="0" applyNumberFormat="1" applyBorder="1"/>
    <xf numFmtId="0" fontId="0" fillId="4" borderId="1" xfId="0" applyFill="1" applyBorder="1"/>
    <xf numFmtId="2" fontId="0" fillId="4" borderId="1" xfId="0" applyNumberFormat="1" applyFill="1" applyBorder="1"/>
    <xf numFmtId="0" fontId="2" fillId="5" borderId="1" xfId="0" applyFont="1" applyFill="1" applyBorder="1" applyAlignment="1">
      <alignment horizontal="center"/>
    </xf>
    <xf numFmtId="0" fontId="2" fillId="5" borderId="1" xfId="1" applyFont="1" applyFill="1" applyBorder="1" applyAlignment="1">
      <alignment horizontal="center" vertical="center"/>
    </xf>
    <xf numFmtId="0" fontId="0" fillId="6" borderId="1" xfId="0" applyFill="1" applyBorder="1" applyAlignment="1">
      <alignment horizontal="center"/>
    </xf>
    <xf numFmtId="0" fontId="0" fillId="6" borderId="1" xfId="0" applyFill="1" applyBorder="1" applyAlignment="1">
      <alignment horizontal="center" vertical="center" wrapText="1"/>
    </xf>
    <xf numFmtId="0" fontId="0" fillId="6" borderId="1" xfId="0" applyFill="1" applyBorder="1" applyAlignment="1">
      <alignment horizontal="center" wrapText="1"/>
    </xf>
    <xf numFmtId="0" fontId="2" fillId="6" borderId="1" xfId="0" applyFont="1" applyFill="1" applyBorder="1" applyAlignment="1">
      <alignment horizontal="center" vertical="center" wrapText="1"/>
    </xf>
    <xf numFmtId="0" fontId="3" fillId="7" borderId="0" xfId="0" applyFont="1" applyFill="1"/>
    <xf numFmtId="0" fontId="2" fillId="8" borderId="0" xfId="0" applyFont="1" applyFill="1"/>
    <xf numFmtId="0" fontId="0" fillId="8" borderId="0" xfId="0" applyFill="1"/>
    <xf numFmtId="0" fontId="0" fillId="9" borderId="0" xfId="0" applyFill="1"/>
    <xf numFmtId="0" fontId="3" fillId="10" borderId="0" xfId="0" applyFont="1" applyFill="1"/>
    <xf numFmtId="0" fontId="0" fillId="11" borderId="0" xfId="0" applyFill="1"/>
    <xf numFmtId="0" fontId="2" fillId="11" borderId="0" xfId="0" applyFont="1" applyFill="1" applyAlignment="1">
      <alignment wrapText="1"/>
    </xf>
    <xf numFmtId="0" fontId="3" fillId="12" borderId="0" xfId="0" applyFont="1" applyFill="1"/>
    <xf numFmtId="0" fontId="7" fillId="13" borderId="0" xfId="0" applyFont="1" applyFill="1" applyAlignment="1">
      <alignment horizontal="center" vertical="center" wrapText="1"/>
    </xf>
    <xf numFmtId="0" fontId="3" fillId="0" borderId="0" xfId="0" applyFont="1"/>
    <xf numFmtId="0" fontId="4" fillId="8" borderId="0" xfId="0" applyFont="1" applyFill="1" applyAlignment="1">
      <alignment horizontal="center" vertical="center" wrapText="1"/>
    </xf>
    <xf numFmtId="2" fontId="0" fillId="6" borderId="1" xfId="0" applyNumberFormat="1" applyFill="1" applyBorder="1" applyAlignment="1">
      <alignment horizontal="center"/>
    </xf>
    <xf numFmtId="0" fontId="10" fillId="6" borderId="1" xfId="0" applyFont="1" applyFill="1" applyBorder="1" applyAlignment="1">
      <alignment horizontal="center" wrapText="1"/>
    </xf>
    <xf numFmtId="2" fontId="0" fillId="14" borderId="1" xfId="0" applyNumberFormat="1" applyFill="1" applyBorder="1" applyAlignment="1">
      <alignment horizontal="center"/>
    </xf>
    <xf numFmtId="0" fontId="0" fillId="6" borderId="4" xfId="0" applyFill="1" applyBorder="1" applyAlignment="1">
      <alignment horizontal="center" vertical="center" wrapText="1"/>
    </xf>
    <xf numFmtId="0" fontId="0" fillId="14" borderId="0" xfId="0" applyFill="1"/>
    <xf numFmtId="0" fontId="0" fillId="14" borderId="0" xfId="0" applyFill="1" applyAlignment="1">
      <alignment wrapText="1"/>
    </xf>
    <xf numFmtId="0" fontId="0" fillId="15" borderId="1" xfId="0" applyFill="1" applyBorder="1" applyAlignment="1">
      <alignment horizontal="center"/>
    </xf>
    <xf numFmtId="0" fontId="2" fillId="16" borderId="1" xfId="0" applyFont="1" applyFill="1" applyBorder="1" applyAlignment="1">
      <alignment horizontal="center" vertical="center"/>
    </xf>
    <xf numFmtId="3" fontId="2" fillId="16" borderId="1" xfId="0" applyNumberFormat="1" applyFont="1" applyFill="1" applyBorder="1" applyAlignment="1">
      <alignment horizontal="center" vertical="center"/>
    </xf>
    <xf numFmtId="0" fontId="0" fillId="16" borderId="0" xfId="0" applyFill="1"/>
    <xf numFmtId="0" fontId="0" fillId="6" borderId="0" xfId="0" applyFill="1" applyAlignment="1">
      <alignment horizontal="center" vertical="center" wrapText="1"/>
    </xf>
    <xf numFmtId="0" fontId="0" fillId="15" borderId="0" xfId="0" applyFill="1"/>
    <xf numFmtId="0" fontId="11" fillId="0" borderId="0" xfId="0" applyFont="1" applyAlignment="1">
      <alignment vertical="center" wrapText="1"/>
    </xf>
    <xf numFmtId="0" fontId="0" fillId="0" borderId="0" xfId="0" applyAlignment="1">
      <alignment vertical="center" wrapText="1"/>
    </xf>
    <xf numFmtId="0" fontId="13" fillId="0" borderId="0" xfId="0" applyFont="1" applyAlignment="1">
      <alignment horizontal="right" vertical="center" wrapText="1"/>
    </xf>
    <xf numFmtId="0" fontId="12" fillId="0" borderId="0" xfId="0" applyFont="1" applyAlignment="1">
      <alignment vertical="center" wrapText="1"/>
    </xf>
    <xf numFmtId="0" fontId="14" fillId="17"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4" fillId="17" borderId="5" xfId="0" applyFont="1" applyFill="1" applyBorder="1" applyAlignment="1">
      <alignment horizontal="left" vertical="center" wrapText="1"/>
    </xf>
    <xf numFmtId="0" fontId="16" fillId="2" borderId="6" xfId="0" applyFont="1" applyFill="1" applyBorder="1" applyAlignment="1">
      <alignment horizontal="center" vertical="center" wrapText="1"/>
    </xf>
    <xf numFmtId="0" fontId="9" fillId="0" borderId="0" xfId="3"/>
    <xf numFmtId="0" fontId="17" fillId="0" borderId="0" xfId="0" applyFont="1"/>
    <xf numFmtId="164" fontId="0" fillId="0" borderId="0" xfId="0" applyNumberFormat="1"/>
    <xf numFmtId="0" fontId="0" fillId="18" borderId="0" xfId="0" applyFill="1" applyAlignment="1">
      <alignment wrapText="1"/>
    </xf>
    <xf numFmtId="2" fontId="2" fillId="18" borderId="1" xfId="0" applyNumberFormat="1" applyFont="1" applyFill="1" applyBorder="1" applyAlignment="1">
      <alignment horizontal="center"/>
    </xf>
    <xf numFmtId="0" fontId="0" fillId="18" borderId="0" xfId="0" applyFill="1" applyAlignment="1">
      <alignment horizontal="center"/>
    </xf>
    <xf numFmtId="0" fontId="14" fillId="17" borderId="7" xfId="0" applyFont="1" applyFill="1" applyBorder="1" applyAlignment="1">
      <alignment horizontal="center" vertical="center" wrapText="1"/>
    </xf>
    <xf numFmtId="0" fontId="0" fillId="19" borderId="0" xfId="0" applyFill="1"/>
    <xf numFmtId="0" fontId="0" fillId="6" borderId="1" xfId="0"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3" fillId="0" borderId="0" xfId="0" applyFont="1" applyAlignment="1">
      <alignment horizontal="center"/>
    </xf>
    <xf numFmtId="0" fontId="15" fillId="15" borderId="6" xfId="0" applyFont="1" applyFill="1" applyBorder="1" applyAlignment="1">
      <alignment horizontal="center" vertical="center" wrapText="1"/>
    </xf>
    <xf numFmtId="0" fontId="14" fillId="17" borderId="0" xfId="0" applyFont="1" applyFill="1" applyBorder="1" applyAlignment="1">
      <alignment horizontal="center" vertical="center" wrapText="1"/>
    </xf>
    <xf numFmtId="0" fontId="16" fillId="18" borderId="6" xfId="0" applyFont="1" applyFill="1" applyBorder="1" applyAlignment="1">
      <alignment horizontal="center" vertical="center" wrapText="1"/>
    </xf>
    <xf numFmtId="0" fontId="0" fillId="18" borderId="0" xfId="0" applyFill="1" applyAlignment="1">
      <alignment horizontal="center"/>
    </xf>
  </cellXfs>
  <cellStyles count="4">
    <cellStyle name="Hyperlink 2" xfId="2" xr:uid="{E57D6888-93CD-447B-84C6-BA06C612473E}"/>
    <cellStyle name="Link" xfId="3" builtinId="8"/>
    <cellStyle name="Normal 2" xfId="1" xr:uid="{31ED3EBA-0ABB-48D8-A730-B7B3D6A52AFE}"/>
    <cellStyle name="Standard" xfId="0" builtinId="0"/>
  </cellStyles>
  <dxfs count="0"/>
  <tableStyles count="1" defaultTableStyle="TableStyleMedium2" defaultPivotStyle="PivotStyleLight16">
    <tableStyle name="Table Style 1" pivot="0" count="0" xr9:uid="{8A082E55-2AC6-4599-BD54-7E0638D1BD9C}"/>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22860</xdr:rowOff>
    </xdr:to>
    <xdr:pic>
      <xdr:nvPicPr>
        <xdr:cNvPr id="2" name="Picture 1" descr="COCO">
          <a:extLst>
            <a:ext uri="{FF2B5EF4-FFF2-40B4-BE49-F238E27FC236}">
              <a16:creationId xmlns:a16="http://schemas.microsoft.com/office/drawing/2014/main" id="{4F438CCB-E13B-6763-DB4F-2F76C051F4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22860</xdr:rowOff>
    </xdr:to>
    <xdr:pic>
      <xdr:nvPicPr>
        <xdr:cNvPr id="2" name="Picture 1" descr="COCO">
          <a:extLst>
            <a:ext uri="{FF2B5EF4-FFF2-40B4-BE49-F238E27FC236}">
              <a16:creationId xmlns:a16="http://schemas.microsoft.com/office/drawing/2014/main" id="{760BEE94-73CB-5FCB-6E72-359014FC4A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0</xdr:row>
      <xdr:rowOff>0</xdr:rowOff>
    </xdr:from>
    <xdr:to>
      <xdr:col>29</xdr:col>
      <xdr:colOff>76200</xdr:colOff>
      <xdr:row>3</xdr:row>
      <xdr:rowOff>22860</xdr:rowOff>
    </xdr:to>
    <xdr:pic>
      <xdr:nvPicPr>
        <xdr:cNvPr id="3" name="Picture 2" descr="COCO">
          <a:extLst>
            <a:ext uri="{FF2B5EF4-FFF2-40B4-BE49-F238E27FC236}">
              <a16:creationId xmlns:a16="http://schemas.microsoft.com/office/drawing/2014/main" id="{A70779BE-AB48-5F31-0150-C9B9BBE0E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4960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xdr:colOff>
      <xdr:row>5</xdr:row>
      <xdr:rowOff>60960</xdr:rowOff>
    </xdr:from>
    <xdr:to>
      <xdr:col>9</xdr:col>
      <xdr:colOff>175260</xdr:colOff>
      <xdr:row>18</xdr:row>
      <xdr:rowOff>175260</xdr:rowOff>
    </xdr:to>
    <xdr:sp macro="" textlink="">
      <xdr:nvSpPr>
        <xdr:cNvPr id="2" name="TextBox 1">
          <a:extLst>
            <a:ext uri="{FF2B5EF4-FFF2-40B4-BE49-F238E27FC236}">
              <a16:creationId xmlns:a16="http://schemas.microsoft.com/office/drawing/2014/main" id="{FD946BA8-1E3C-621E-8E06-17B3FF78E0FD}"/>
            </a:ext>
          </a:extLst>
        </xdr:cNvPr>
        <xdr:cNvSpPr txBox="1"/>
      </xdr:nvSpPr>
      <xdr:spPr>
        <a:xfrm>
          <a:off x="632460" y="3695700"/>
          <a:ext cx="11125200" cy="2491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a:solidFill>
                <a:schemeClr val="dk1"/>
              </a:solidFill>
              <a:effectLst/>
              <a:latin typeface="+mn-lt"/>
              <a:ea typeface="+mn-ea"/>
              <a:cs typeface="+mn-cs"/>
            </a:rPr>
            <a:t>The methods</a:t>
          </a:r>
          <a:r>
            <a:rPr lang="en-US" sz="1400" b="1" i="0" baseline="0">
              <a:solidFill>
                <a:schemeClr val="dk1"/>
              </a:solidFill>
              <a:effectLst/>
              <a:latin typeface="+mn-lt"/>
              <a:ea typeface="+mn-ea"/>
              <a:cs typeface="+mn-cs"/>
            </a:rPr>
            <a:t> of automating the process of data collecting:</a:t>
          </a:r>
          <a:endParaRPr lang="en-US" sz="1400" b="1" i="0">
            <a:solidFill>
              <a:schemeClr val="dk1"/>
            </a:solidFill>
            <a:effectLst/>
            <a:latin typeface="+mn-lt"/>
            <a:ea typeface="+mn-ea"/>
            <a:cs typeface="+mn-cs"/>
          </a:endParaRPr>
        </a:p>
        <a:p>
          <a:r>
            <a:rPr lang="en-US" sz="1400" b="1" i="0">
              <a:solidFill>
                <a:schemeClr val="dk1"/>
              </a:solidFill>
              <a:effectLst/>
              <a:latin typeface="+mn-lt"/>
              <a:ea typeface="+mn-ea"/>
              <a:cs typeface="+mn-cs"/>
            </a:rPr>
            <a:t>1.</a:t>
          </a:r>
          <a:r>
            <a:rPr lang="en-US" sz="1400" b="1" i="0" baseline="0">
              <a:solidFill>
                <a:schemeClr val="dk1"/>
              </a:solidFill>
              <a:effectLst/>
              <a:latin typeface="+mn-lt"/>
              <a:ea typeface="+mn-ea"/>
              <a:cs typeface="+mn-cs"/>
            </a:rPr>
            <a:t> W</a:t>
          </a:r>
          <a:r>
            <a:rPr lang="en-US" sz="1400" b="1" i="0">
              <a:solidFill>
                <a:schemeClr val="dk1"/>
              </a:solidFill>
              <a:effectLst/>
              <a:latin typeface="+mn-lt"/>
              <a:ea typeface="+mn-ea"/>
              <a:cs typeface="+mn-cs"/>
            </a:rPr>
            <a:t>eb Scraping</a:t>
          </a:r>
          <a:r>
            <a:rPr lang="en-US" sz="1400" b="0" i="0">
              <a:solidFill>
                <a:schemeClr val="dk1"/>
              </a:solidFill>
              <a:effectLst/>
              <a:latin typeface="+mn-lt"/>
              <a:ea typeface="+mn-ea"/>
              <a:cs typeface="+mn-cs"/>
            </a:rPr>
            <a:t>: We can use web scraping tools like Python's BeautifulSoup or libraries like Selenium to extract the data and save it to a file (e.g., CSV, Excel)</a:t>
          </a:r>
          <a:r>
            <a:rPr lang="en-US" sz="1400" b="0" i="0" baseline="0">
              <a:solidFill>
                <a:schemeClr val="dk1"/>
              </a:solidFill>
              <a:effectLst/>
              <a:latin typeface="+mn-lt"/>
              <a:ea typeface="+mn-ea"/>
              <a:cs typeface="+mn-cs"/>
            </a:rPr>
            <a:t> </a:t>
          </a:r>
          <a:r>
            <a:rPr lang="en-US" sz="1400" b="0" i="0">
              <a:solidFill>
                <a:schemeClr val="dk1"/>
              </a:solidFill>
              <a:effectLst/>
              <a:latin typeface="+mn-lt"/>
              <a:ea typeface="+mn-ea"/>
              <a:cs typeface="+mn-cs"/>
            </a:rPr>
            <a:t>then import</a:t>
          </a:r>
          <a:r>
            <a:rPr lang="en-US" sz="1400" b="0" i="0" baseline="0">
              <a:solidFill>
                <a:schemeClr val="dk1"/>
              </a:solidFill>
              <a:effectLst/>
              <a:latin typeface="+mn-lt"/>
              <a:ea typeface="+mn-ea"/>
              <a:cs typeface="+mn-cs"/>
            </a:rPr>
            <a:t> the</a:t>
          </a:r>
          <a:r>
            <a:rPr lang="en-US" sz="1400" b="0" i="0">
              <a:solidFill>
                <a:schemeClr val="dk1"/>
              </a:solidFill>
              <a:effectLst/>
              <a:latin typeface="+mn-lt"/>
              <a:ea typeface="+mn-ea"/>
              <a:cs typeface="+mn-cs"/>
            </a:rPr>
            <a:t> file into Excel.</a:t>
          </a:r>
        </a:p>
        <a:p>
          <a:r>
            <a:rPr lang="en-US" sz="1400" b="1" i="0">
              <a:solidFill>
                <a:schemeClr val="dk1"/>
              </a:solidFill>
              <a:effectLst/>
              <a:latin typeface="+mn-lt"/>
              <a:ea typeface="+mn-ea"/>
              <a:cs typeface="+mn-cs"/>
            </a:rPr>
            <a:t>2.</a:t>
          </a:r>
          <a:r>
            <a:rPr lang="en-US" sz="1400" b="1" i="0" baseline="0">
              <a:solidFill>
                <a:schemeClr val="dk1"/>
              </a:solidFill>
              <a:effectLst/>
              <a:latin typeface="+mn-lt"/>
              <a:ea typeface="+mn-ea"/>
              <a:cs typeface="+mn-cs"/>
            </a:rPr>
            <a:t> </a:t>
          </a:r>
          <a:r>
            <a:rPr lang="en-US" sz="1400" b="1" i="0">
              <a:solidFill>
                <a:schemeClr val="dk1"/>
              </a:solidFill>
              <a:effectLst/>
              <a:latin typeface="+mn-lt"/>
              <a:ea typeface="+mn-ea"/>
              <a:cs typeface="+mn-cs"/>
            </a:rPr>
            <a:t>APIs (Application Programming Interfaces)</a:t>
          </a:r>
          <a:r>
            <a:rPr lang="en-US" sz="1400" b="0" i="0">
              <a:solidFill>
                <a:schemeClr val="dk1"/>
              </a:solidFill>
              <a:effectLst/>
              <a:latin typeface="+mn-lt"/>
              <a:ea typeface="+mn-ea"/>
              <a:cs typeface="+mn-cs"/>
            </a:rPr>
            <a:t>: We can use programming languages like Python, JavaScript, or R to fetch data from APIs and save it to a file format compatible with Excel. Then, import the file into Excel.</a:t>
          </a:r>
        </a:p>
        <a:p>
          <a:r>
            <a:rPr lang="en-US" sz="1400" b="1" i="0">
              <a:solidFill>
                <a:schemeClr val="dk1"/>
              </a:solidFill>
              <a:effectLst/>
              <a:latin typeface="+mn-lt"/>
              <a:ea typeface="+mn-ea"/>
              <a:cs typeface="+mn-cs"/>
            </a:rPr>
            <a:t>3. Database Querying</a:t>
          </a:r>
          <a:r>
            <a:rPr lang="en-US" sz="1400" b="0" i="0">
              <a:solidFill>
                <a:schemeClr val="dk1"/>
              </a:solidFill>
              <a:effectLst/>
              <a:latin typeface="+mn-lt"/>
              <a:ea typeface="+mn-ea"/>
              <a:cs typeface="+mn-cs"/>
            </a:rPr>
            <a:t>: If the data is stored in a database, we can write SQL queries to retrieve the data and export it to a file format (e.g., CSV) that Excel can read. Alternatively, we can connect Excel directly to the database using built-in features like Power Query or ODBC connections.</a:t>
          </a:r>
        </a:p>
        <a:p>
          <a:r>
            <a:rPr lang="en-US" sz="1400" b="1" i="0">
              <a:solidFill>
                <a:schemeClr val="dk1"/>
              </a:solidFill>
              <a:effectLst/>
              <a:latin typeface="+mn-lt"/>
              <a:ea typeface="+mn-ea"/>
              <a:cs typeface="+mn-cs"/>
            </a:rPr>
            <a:t>4. Excel Add-ins or Plugins</a:t>
          </a:r>
          <a:r>
            <a:rPr lang="en-US" sz="1400" b="0" i="0">
              <a:solidFill>
                <a:schemeClr val="dk1"/>
              </a:solidFill>
              <a:effectLst/>
              <a:latin typeface="+mn-lt"/>
              <a:ea typeface="+mn-ea"/>
              <a:cs typeface="+mn-cs"/>
            </a:rPr>
            <a:t>: Use Excel add-ins that can help automate data collection from specific sources or APIs.</a:t>
          </a:r>
          <a:r>
            <a:rPr lang="en-US" sz="1400" b="0" i="0" baseline="0">
              <a:solidFill>
                <a:schemeClr val="dk1"/>
              </a:solidFill>
              <a:effectLst/>
              <a:latin typeface="+mn-lt"/>
              <a:ea typeface="+mn-ea"/>
              <a:cs typeface="+mn-cs"/>
            </a:rPr>
            <a:t> </a:t>
          </a:r>
          <a:endParaRPr lang="en-US" sz="1400" b="0" i="0">
            <a:solidFill>
              <a:schemeClr val="dk1"/>
            </a:solidFill>
            <a:effectLst/>
            <a:latin typeface="+mn-lt"/>
            <a:ea typeface="+mn-ea"/>
            <a:cs typeface="+mn-cs"/>
          </a:endParaRPr>
        </a:p>
        <a:p>
          <a:endParaRPr lang="en-US" sz="1100"/>
        </a:p>
      </xdr:txBody>
    </xdr:sp>
    <xdr:clientData/>
  </xdr:twoCellAnchor>
  <xdr:twoCellAnchor>
    <xdr:from>
      <xdr:col>1</xdr:col>
      <xdr:colOff>76200</xdr:colOff>
      <xdr:row>20</xdr:row>
      <xdr:rowOff>137160</xdr:rowOff>
    </xdr:from>
    <xdr:to>
      <xdr:col>9</xdr:col>
      <xdr:colOff>236220</xdr:colOff>
      <xdr:row>40</xdr:row>
      <xdr:rowOff>114300</xdr:rowOff>
    </xdr:to>
    <xdr:sp macro="" textlink="">
      <xdr:nvSpPr>
        <xdr:cNvPr id="3" name="TextBox 2">
          <a:extLst>
            <a:ext uri="{FF2B5EF4-FFF2-40B4-BE49-F238E27FC236}">
              <a16:creationId xmlns:a16="http://schemas.microsoft.com/office/drawing/2014/main" id="{1F65D800-BD2C-7E69-EE0F-45AF12BE3A0E}"/>
            </a:ext>
          </a:extLst>
        </xdr:cNvPr>
        <xdr:cNvSpPr txBox="1"/>
      </xdr:nvSpPr>
      <xdr:spPr>
        <a:xfrm>
          <a:off x="685800" y="6515100"/>
          <a:ext cx="11132820" cy="3634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Chat-GPT</a:t>
          </a:r>
          <a:r>
            <a:rPr lang="en-US" sz="1400" b="1" baseline="0"/>
            <a:t> suggested sources for data collecting:</a:t>
          </a:r>
        </a:p>
        <a:p>
          <a:r>
            <a:rPr lang="en-US" sz="1200" b="1" i="0">
              <a:solidFill>
                <a:schemeClr val="dk1"/>
              </a:solidFill>
              <a:effectLst/>
              <a:latin typeface="+mn-lt"/>
              <a:ea typeface="+mn-ea"/>
              <a:cs typeface="+mn-cs"/>
            </a:rPr>
            <a:t>Government Databases</a:t>
          </a:r>
          <a:r>
            <a:rPr lang="en-US" sz="1200" b="0" i="0">
              <a:solidFill>
                <a:schemeClr val="dk1"/>
              </a:solidFill>
              <a:effectLst/>
              <a:latin typeface="+mn-lt"/>
              <a:ea typeface="+mn-ea"/>
              <a:cs typeface="+mn-cs"/>
            </a:rPr>
            <a:t>: Many governments publish data related to population, GDP, energy consumption, renewable energy usage, energy production, imports, exports, and energy policy. Check the websites of government agencies responsible for energy, statistics, and economic affairs in the countries you're studying.</a:t>
          </a:r>
        </a:p>
        <a:p>
          <a:r>
            <a:rPr lang="en-US" sz="1200" b="1" i="0">
              <a:solidFill>
                <a:schemeClr val="dk1"/>
              </a:solidFill>
              <a:effectLst/>
              <a:latin typeface="+mn-lt"/>
              <a:ea typeface="+mn-ea"/>
              <a:cs typeface="+mn-cs"/>
            </a:rPr>
            <a:t>International Organizations</a:t>
          </a:r>
          <a:r>
            <a:rPr lang="en-US" sz="1200" b="0" i="0">
              <a:solidFill>
                <a:schemeClr val="dk1"/>
              </a:solidFill>
              <a:effectLst/>
              <a:latin typeface="+mn-lt"/>
              <a:ea typeface="+mn-ea"/>
              <a:cs typeface="+mn-cs"/>
            </a:rPr>
            <a:t>: Organizations like the World Bank, International Energy Agency (IEA), International Monetary Fund (IMF), and United Nations (UN) provide comprehensive datasets on global economic indicators, energy statistics, and environmental information. Their websites often offer free access to data portals and statistical databases.</a:t>
          </a:r>
        </a:p>
        <a:p>
          <a:r>
            <a:rPr lang="en-US" sz="1200" b="1" i="0">
              <a:solidFill>
                <a:schemeClr val="dk1"/>
              </a:solidFill>
              <a:effectLst/>
              <a:latin typeface="+mn-lt"/>
              <a:ea typeface="+mn-ea"/>
              <a:cs typeface="+mn-cs"/>
            </a:rPr>
            <a:t>Energy Information Administration (EIA)</a:t>
          </a:r>
          <a:r>
            <a:rPr lang="en-US" sz="1200" b="0" i="0">
              <a:solidFill>
                <a:schemeClr val="dk1"/>
              </a:solidFill>
              <a:effectLst/>
              <a:latin typeface="+mn-lt"/>
              <a:ea typeface="+mn-ea"/>
              <a:cs typeface="+mn-cs"/>
            </a:rPr>
            <a:t>: The EIA, part of the U.S. Department of Energy, offers a wealth of data on energy production, consumption, prices, and infrastructure, both for the United States and globally. Their website provides access to various reports, databases, and interactive tools.</a:t>
          </a:r>
        </a:p>
        <a:p>
          <a:r>
            <a:rPr lang="en-US" sz="1200" b="1" i="0">
              <a:solidFill>
                <a:schemeClr val="dk1"/>
              </a:solidFill>
              <a:effectLst/>
              <a:latin typeface="+mn-lt"/>
              <a:ea typeface="+mn-ea"/>
              <a:cs typeface="+mn-cs"/>
            </a:rPr>
            <a:t>Renewable Energy Agencies</a:t>
          </a:r>
          <a:r>
            <a:rPr lang="en-US" sz="1200" b="0" i="0">
              <a:solidFill>
                <a:schemeClr val="dk1"/>
              </a:solidFill>
              <a:effectLst/>
              <a:latin typeface="+mn-lt"/>
              <a:ea typeface="+mn-ea"/>
              <a:cs typeface="+mn-cs"/>
            </a:rPr>
            <a:t>: Organizations such as the International Renewable Energy Agency (IRENA) and national renewable energy agencies often publish data on renewable energy capacity, investment, and policies.</a:t>
          </a:r>
        </a:p>
        <a:p>
          <a:r>
            <a:rPr lang="en-US" sz="1200" b="1" i="0">
              <a:solidFill>
                <a:schemeClr val="dk1"/>
              </a:solidFill>
              <a:effectLst/>
              <a:latin typeface="+mn-lt"/>
              <a:ea typeface="+mn-ea"/>
              <a:cs typeface="+mn-cs"/>
            </a:rPr>
            <a:t>Academic Research</a:t>
          </a:r>
          <a:r>
            <a:rPr lang="en-US" sz="1200" b="0" i="0">
              <a:solidFill>
                <a:schemeClr val="dk1"/>
              </a:solidFill>
              <a:effectLst/>
              <a:latin typeface="+mn-lt"/>
              <a:ea typeface="+mn-ea"/>
              <a:cs typeface="+mn-cs"/>
            </a:rPr>
            <a:t>: Scholarly articles, research papers, and academic journals may contain valuable data and insights related to energy consumption, GDP, and other relevant attributes. Many universities and research institutions also provide access to their datasets through online repositories.</a:t>
          </a:r>
        </a:p>
        <a:p>
          <a:r>
            <a:rPr lang="en-US" sz="1200" b="1" i="0">
              <a:solidFill>
                <a:schemeClr val="dk1"/>
              </a:solidFill>
              <a:effectLst/>
              <a:latin typeface="+mn-lt"/>
              <a:ea typeface="+mn-ea"/>
              <a:cs typeface="+mn-cs"/>
            </a:rPr>
            <a:t>Commercial Databases</a:t>
          </a:r>
          <a:r>
            <a:rPr lang="en-US" sz="1200" b="0" i="0">
              <a:solidFill>
                <a:schemeClr val="dk1"/>
              </a:solidFill>
              <a:effectLst/>
              <a:latin typeface="+mn-lt"/>
              <a:ea typeface="+mn-ea"/>
              <a:cs typeface="+mn-cs"/>
            </a:rPr>
            <a:t>: Commercial data providers offer subscription-based access to comprehensive datasets covering various economic and energy-related indicators. Examples include Bloomberg, Thomson Reuters, and IHS Markit.</a:t>
          </a:r>
        </a:p>
        <a:p>
          <a:r>
            <a:rPr lang="en-US" sz="1200" b="1" i="0">
              <a:solidFill>
                <a:schemeClr val="dk1"/>
              </a:solidFill>
              <a:effectLst/>
              <a:latin typeface="+mn-lt"/>
              <a:ea typeface="+mn-ea"/>
              <a:cs typeface="+mn-cs"/>
            </a:rPr>
            <a:t>Open Data Portals</a:t>
          </a:r>
          <a:r>
            <a:rPr lang="en-US" sz="1200" b="0" i="0">
              <a:solidFill>
                <a:schemeClr val="dk1"/>
              </a:solidFill>
              <a:effectLst/>
              <a:latin typeface="+mn-lt"/>
              <a:ea typeface="+mn-ea"/>
              <a:cs typeface="+mn-cs"/>
            </a:rPr>
            <a:t>: Some countries have open data initiatives, where governments make datasets freely available to the public. Websites like data.gov (for the United States) and data.gov.uk (for the United Kingdom) provide access to a wide range of datasets on different topics, including energy and economics.</a:t>
          </a:r>
        </a:p>
        <a:p>
          <a:r>
            <a:rPr lang="en-US" sz="1200" b="1" i="0">
              <a:solidFill>
                <a:schemeClr val="dk1"/>
              </a:solidFill>
              <a:effectLst/>
              <a:latin typeface="+mn-lt"/>
              <a:ea typeface="+mn-ea"/>
              <a:cs typeface="+mn-cs"/>
            </a:rPr>
            <a:t>Non-Governmental Organizations (NGOs)</a:t>
          </a:r>
          <a:r>
            <a:rPr lang="en-US" sz="1200" b="0" i="0">
              <a:solidFill>
                <a:schemeClr val="dk1"/>
              </a:solidFill>
              <a:effectLst/>
              <a:latin typeface="+mn-lt"/>
              <a:ea typeface="+mn-ea"/>
              <a:cs typeface="+mn-cs"/>
            </a:rPr>
            <a:t>: NGOs focusing on energy, sustainability, and environmental issues may publish reports and datasets related to energy consumption, renewable energy, and policy developments.</a:t>
          </a:r>
        </a:p>
        <a:p>
          <a:endParaRPr lang="en-US" sz="1100"/>
        </a:p>
      </xdr:txBody>
    </xdr:sp>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iau.my-x.hu/myx-free/coco/test/993705420240519083450.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miau.my-x.hu/myx-free/coco/test/190839220240519085830.html" TargetMode="External"/><Relationship Id="rId1" Type="http://schemas.openxmlformats.org/officeDocument/2006/relationships/hyperlink" Target="https://miau.my-x.hu/myx-free/coco/test/772132420240519085623.html"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6D1ED-C431-4FE3-80D1-940C964EE25D}">
  <dimension ref="A2:AQ77"/>
  <sheetViews>
    <sheetView zoomScale="47" workbookViewId="0"/>
  </sheetViews>
  <sheetFormatPr baseColWidth="10" defaultColWidth="8.88671875" defaultRowHeight="14.4" x14ac:dyDescent="0.3"/>
  <cols>
    <col min="2" max="2" width="10.109375" bestFit="1" customWidth="1"/>
    <col min="3" max="3" width="18.44140625" bestFit="1" customWidth="1"/>
    <col min="4" max="4" width="25.21875" bestFit="1" customWidth="1"/>
    <col min="5" max="5" width="20.88671875" bestFit="1" customWidth="1"/>
    <col min="6" max="6" width="19.6640625" bestFit="1" customWidth="1"/>
    <col min="7" max="7" width="22.6640625" bestFit="1" customWidth="1"/>
    <col min="8" max="8" width="20.88671875" bestFit="1" customWidth="1"/>
    <col min="9" max="10" width="22.6640625" bestFit="1" customWidth="1"/>
    <col min="11" max="11" width="18.77734375" bestFit="1" customWidth="1"/>
    <col min="12" max="12" width="19.109375" bestFit="1" customWidth="1"/>
    <col min="13" max="13" width="23.88671875" bestFit="1" customWidth="1"/>
    <col min="14" max="14" width="30.109375" bestFit="1" customWidth="1"/>
    <col min="16" max="16" width="25.44140625" bestFit="1" customWidth="1"/>
    <col min="18" max="18" width="15.44140625" bestFit="1" customWidth="1"/>
    <col min="19" max="19" width="9.44140625" bestFit="1" customWidth="1"/>
    <col min="20" max="20" width="15.44140625" bestFit="1" customWidth="1"/>
    <col min="22" max="22" width="17.21875" bestFit="1" customWidth="1"/>
    <col min="23" max="23" width="18.77734375" bestFit="1" customWidth="1"/>
    <col min="24" max="24" width="18.44140625" bestFit="1" customWidth="1"/>
    <col min="25" max="25" width="30.109375" bestFit="1" customWidth="1"/>
    <col min="30" max="30" width="17.6640625" bestFit="1" customWidth="1"/>
    <col min="31" max="38" width="14.109375" bestFit="1" customWidth="1"/>
    <col min="39" max="39" width="15.44140625" bestFit="1" customWidth="1"/>
    <col min="40" max="40" width="10.5546875" bestFit="1" customWidth="1"/>
    <col min="41" max="41" width="10.21875" bestFit="1" customWidth="1"/>
    <col min="42" max="42" width="10.5546875" bestFit="1" customWidth="1"/>
    <col min="43" max="43" width="16.5546875" bestFit="1" customWidth="1"/>
    <col min="44" max="44" width="10" bestFit="1" customWidth="1"/>
    <col min="45" max="45" width="10.6640625" bestFit="1" customWidth="1"/>
  </cols>
  <sheetData>
    <row r="2" spans="1:43" x14ac:dyDescent="0.3">
      <c r="A2" s="1"/>
      <c r="B2" s="1"/>
      <c r="C2" s="1" t="s">
        <v>256</v>
      </c>
      <c r="E2" s="1">
        <f>CORREL($S$13:$S$37,E13:E37)</f>
        <v>0.97172915510589675</v>
      </c>
      <c r="F2" s="1">
        <f t="shared" ref="F2:N2" si="0">CORREL($S$13:$S$37,F13:F37)</f>
        <v>0.9236743627215499</v>
      </c>
      <c r="G2" s="1">
        <f t="shared" si="0"/>
        <v>0.99586822650511586</v>
      </c>
      <c r="H2" s="1">
        <f t="shared" si="0"/>
        <v>5.3661822332942274E-3</v>
      </c>
      <c r="I2" s="1">
        <f t="shared" si="0"/>
        <v>-1.4505022396102058E-2</v>
      </c>
      <c r="J2" s="1">
        <f t="shared" si="0"/>
        <v>0.12565212703373013</v>
      </c>
      <c r="K2" s="1">
        <f t="shared" si="0"/>
        <v>0.15971308941064616</v>
      </c>
      <c r="L2" s="1">
        <f t="shared" si="0"/>
        <v>-0.21098457510805027</v>
      </c>
      <c r="M2" s="1">
        <f t="shared" si="0"/>
        <v>0.29659995480625118</v>
      </c>
      <c r="N2" s="1">
        <f t="shared" si="0"/>
        <v>-1.9719820399288032E-2</v>
      </c>
    </row>
    <row r="3" spans="1:43" x14ac:dyDescent="0.3">
      <c r="A3" s="1"/>
      <c r="B3" s="1"/>
    </row>
    <row r="4" spans="1:43" ht="43.2" x14ac:dyDescent="0.3">
      <c r="A4" s="1"/>
      <c r="B4" s="1"/>
      <c r="G4" s="31" t="s">
        <v>133</v>
      </c>
      <c r="I4" s="49" t="s">
        <v>254</v>
      </c>
      <c r="J4" s="49" t="s">
        <v>254</v>
      </c>
    </row>
    <row r="5" spans="1:43" x14ac:dyDescent="0.3">
      <c r="A5" s="1"/>
      <c r="B5" s="1"/>
      <c r="D5" t="s">
        <v>250</v>
      </c>
      <c r="E5" t="s">
        <v>249</v>
      </c>
      <c r="G5" s="30" t="s">
        <v>132</v>
      </c>
      <c r="H5" t="s">
        <v>251</v>
      </c>
      <c r="I5" t="s">
        <v>252</v>
      </c>
      <c r="N5" t="s">
        <v>253</v>
      </c>
    </row>
    <row r="6" spans="1:43" x14ac:dyDescent="0.3">
      <c r="A6" s="1"/>
      <c r="B6" s="51" t="s">
        <v>255</v>
      </c>
      <c r="C6" s="11" t="s">
        <v>62</v>
      </c>
      <c r="D6" s="26">
        <f>CORREL($D$13:$D$37,D13:D37)</f>
        <v>0.99999999999999989</v>
      </c>
      <c r="E6" s="26">
        <f>CORREL($D$13:$D$37,E13:E37)</f>
        <v>0.92416295644185087</v>
      </c>
      <c r="F6" s="26">
        <f>CORREL($D$13:$D$37,F13:F37)</f>
        <v>0.57460394960044903</v>
      </c>
      <c r="G6" s="28">
        <f t="shared" ref="G6:M6" si="1">CORREL($D$13:$D$37,G13:G37)</f>
        <v>0.99719727658494506</v>
      </c>
      <c r="H6" s="26">
        <f t="shared" si="1"/>
        <v>0.9563896499389134</v>
      </c>
      <c r="I6" s="26">
        <f t="shared" si="1"/>
        <v>-0.1211645881051383</v>
      </c>
      <c r="J6" s="26">
        <f t="shared" si="1"/>
        <v>-0.96892193221611012</v>
      </c>
      <c r="K6" s="26">
        <f t="shared" si="1"/>
        <v>0.48729436642020457</v>
      </c>
      <c r="L6" s="26">
        <f t="shared" si="1"/>
        <v>-0.45257819947287958</v>
      </c>
      <c r="M6" s="26">
        <f t="shared" si="1"/>
        <v>0.8927525697627654</v>
      </c>
      <c r="N6" s="26">
        <f t="shared" ref="N6" si="2">CORREL($D$13:$D$37,N13:N37)</f>
        <v>0.88820916141465467</v>
      </c>
      <c r="AE6">
        <f>CORREL(AE13:AE37,$AM$13:$AM$37)</f>
        <v>-0.64528982086012399</v>
      </c>
      <c r="AF6">
        <f t="shared" ref="AF6:AM6" si="3">CORREL(AF13:AF37,$AM$13:$AM$37)</f>
        <v>-0.26708719396848751</v>
      </c>
      <c r="AG6">
        <f t="shared" si="3"/>
        <v>-0.31175951905922189</v>
      </c>
      <c r="AH6">
        <f t="shared" si="3"/>
        <v>-0.58905828669729787</v>
      </c>
      <c r="AI6">
        <f t="shared" si="3"/>
        <v>-0.28487025207061867</v>
      </c>
      <c r="AJ6">
        <f t="shared" si="3"/>
        <v>-0.36524244237175352</v>
      </c>
      <c r="AK6">
        <f t="shared" si="3"/>
        <v>-0.5571479768881864</v>
      </c>
      <c r="AL6">
        <f t="shared" si="3"/>
        <v>-0.72350106768560463</v>
      </c>
      <c r="AM6">
        <f t="shared" si="3"/>
        <v>1</v>
      </c>
    </row>
    <row r="7" spans="1:43" ht="57.6" x14ac:dyDescent="0.3">
      <c r="A7" s="1"/>
      <c r="B7" s="1"/>
      <c r="C7" s="12" t="s">
        <v>85</v>
      </c>
      <c r="D7" s="12" t="s">
        <v>87</v>
      </c>
      <c r="E7" s="12" t="s">
        <v>120</v>
      </c>
      <c r="F7" s="12" t="s">
        <v>121</v>
      </c>
      <c r="G7" s="12" t="s">
        <v>122</v>
      </c>
      <c r="H7" s="12" t="s">
        <v>125</v>
      </c>
      <c r="I7" s="12" t="s">
        <v>126</v>
      </c>
      <c r="J7" s="12" t="s">
        <v>127</v>
      </c>
      <c r="K7" s="12" t="s">
        <v>123</v>
      </c>
      <c r="L7" s="12" t="s">
        <v>128</v>
      </c>
      <c r="M7" s="12" t="s">
        <v>129</v>
      </c>
      <c r="N7" s="12" t="s">
        <v>130</v>
      </c>
      <c r="P7" s="29" t="s">
        <v>131</v>
      </c>
      <c r="R7" s="36" t="s">
        <v>135</v>
      </c>
    </row>
    <row r="8" spans="1:43" x14ac:dyDescent="0.3">
      <c r="A8" s="1"/>
      <c r="B8" s="1"/>
      <c r="C8" s="13" t="s">
        <v>86</v>
      </c>
      <c r="D8" s="13" t="s">
        <v>87</v>
      </c>
      <c r="E8" s="13">
        <f t="shared" ref="E8:N8" si="4">IF(E6&gt;0,0,1)</f>
        <v>0</v>
      </c>
      <c r="F8" s="13">
        <f t="shared" si="4"/>
        <v>0</v>
      </c>
      <c r="G8" s="13">
        <f t="shared" si="4"/>
        <v>0</v>
      </c>
      <c r="H8" s="13">
        <f t="shared" si="4"/>
        <v>0</v>
      </c>
      <c r="I8" s="13">
        <f t="shared" si="4"/>
        <v>1</v>
      </c>
      <c r="J8" s="27">
        <f t="shared" si="4"/>
        <v>1</v>
      </c>
      <c r="K8" s="13">
        <f t="shared" si="4"/>
        <v>0</v>
      </c>
      <c r="L8" s="27">
        <f t="shared" si="4"/>
        <v>1</v>
      </c>
      <c r="M8" s="27">
        <f t="shared" si="4"/>
        <v>0</v>
      </c>
      <c r="N8" s="13">
        <f t="shared" si="4"/>
        <v>0</v>
      </c>
    </row>
    <row r="9" spans="1:43" x14ac:dyDescent="0.3">
      <c r="A9" s="1"/>
      <c r="B9" s="1"/>
      <c r="C9" s="11" t="s">
        <v>65</v>
      </c>
      <c r="D9" s="13" t="s">
        <v>66</v>
      </c>
      <c r="E9" s="13" t="s">
        <v>67</v>
      </c>
      <c r="F9" s="13" t="s">
        <v>68</v>
      </c>
      <c r="G9" s="13" t="s">
        <v>69</v>
      </c>
      <c r="H9" s="13" t="s">
        <v>70</v>
      </c>
      <c r="I9" s="13" t="s">
        <v>71</v>
      </c>
      <c r="J9" s="13" t="s">
        <v>72</v>
      </c>
      <c r="K9" s="13" t="s">
        <v>73</v>
      </c>
      <c r="L9" s="13" t="s">
        <v>74</v>
      </c>
      <c r="M9" s="13" t="s">
        <v>75</v>
      </c>
      <c r="N9" s="13" t="s">
        <v>76</v>
      </c>
      <c r="R9" t="s">
        <v>137</v>
      </c>
      <c r="S9" t="s">
        <v>78</v>
      </c>
      <c r="T9" t="str">
        <f>R9</f>
        <v>Y+</v>
      </c>
      <c r="V9" t="str">
        <f>E9</f>
        <v>A2</v>
      </c>
      <c r="W9" t="str">
        <f t="shared" ref="W9:X11" si="5">H9</f>
        <v>A5</v>
      </c>
      <c r="X9" t="str">
        <f t="shared" si="5"/>
        <v>A6</v>
      </c>
      <c r="Y9" t="str">
        <f>N9</f>
        <v>A11</v>
      </c>
    </row>
    <row r="10" spans="1:43" x14ac:dyDescent="0.3">
      <c r="A10" s="1"/>
      <c r="B10" s="1"/>
      <c r="C10" s="11" t="s">
        <v>77</v>
      </c>
      <c r="D10" s="11" t="s">
        <v>78</v>
      </c>
      <c r="E10" s="11" t="s">
        <v>79</v>
      </c>
      <c r="F10" s="32" t="s">
        <v>78</v>
      </c>
      <c r="G10" s="11" t="s">
        <v>79</v>
      </c>
      <c r="H10" s="11" t="s">
        <v>79</v>
      </c>
      <c r="I10" s="11" t="s">
        <v>79</v>
      </c>
      <c r="J10" s="11" t="s">
        <v>79</v>
      </c>
      <c r="K10" s="11" t="s">
        <v>79</v>
      </c>
      <c r="L10" s="11" t="s">
        <v>79</v>
      </c>
      <c r="M10" s="11" t="s">
        <v>79</v>
      </c>
      <c r="N10" s="11" t="s">
        <v>79</v>
      </c>
      <c r="R10" t="s">
        <v>137</v>
      </c>
      <c r="S10" t="s">
        <v>78</v>
      </c>
      <c r="T10" t="str">
        <f>R10</f>
        <v>Y+</v>
      </c>
      <c r="V10" t="str">
        <f t="shared" ref="V10:V11" si="6">E10</f>
        <v>X</v>
      </c>
      <c r="W10" t="str">
        <f t="shared" si="5"/>
        <v>X</v>
      </c>
      <c r="X10" t="str">
        <f t="shared" si="5"/>
        <v>X</v>
      </c>
      <c r="Y10" t="str">
        <f t="shared" ref="Y10:Y11" si="7">N10</f>
        <v>X</v>
      </c>
      <c r="AE10" s="37" t="str">
        <f>E9</f>
        <v>A2</v>
      </c>
      <c r="AF10" s="37" t="str">
        <f t="shared" ref="AF10:AL11" si="8">H9</f>
        <v>A5</v>
      </c>
      <c r="AG10" t="str">
        <f t="shared" si="8"/>
        <v>A6</v>
      </c>
      <c r="AH10" t="str">
        <f t="shared" si="8"/>
        <v>A7</v>
      </c>
      <c r="AI10" t="str">
        <f t="shared" si="8"/>
        <v>A8</v>
      </c>
      <c r="AJ10" t="str">
        <f t="shared" si="8"/>
        <v>A9</v>
      </c>
      <c r="AK10" t="str">
        <f t="shared" si="8"/>
        <v>A10</v>
      </c>
      <c r="AL10" t="str">
        <f t="shared" si="8"/>
        <v>A11</v>
      </c>
      <c r="AM10" t="str">
        <f>T10</f>
        <v>Y+</v>
      </c>
    </row>
    <row r="11" spans="1:43" ht="43.2" x14ac:dyDescent="0.3">
      <c r="A11" s="1"/>
      <c r="B11" s="1"/>
      <c r="C11" s="55" t="s">
        <v>88</v>
      </c>
      <c r="D11" s="55" t="s">
        <v>34</v>
      </c>
      <c r="E11" s="55" t="s">
        <v>36</v>
      </c>
      <c r="F11" s="56" t="s">
        <v>29</v>
      </c>
      <c r="G11" s="55" t="s">
        <v>59</v>
      </c>
      <c r="H11" s="55" t="s">
        <v>61</v>
      </c>
      <c r="I11" s="55" t="s">
        <v>60</v>
      </c>
      <c r="J11" s="55" t="s">
        <v>33</v>
      </c>
      <c r="K11" s="55"/>
      <c r="L11" s="55"/>
      <c r="M11" s="55" t="s">
        <v>35</v>
      </c>
      <c r="N11" s="54" t="s">
        <v>63</v>
      </c>
      <c r="R11" t="s">
        <v>134</v>
      </c>
      <c r="S11" t="s">
        <v>136</v>
      </c>
      <c r="T11" t="str">
        <f t="shared" ref="T11" si="9">R11</f>
        <v>consume/capita</v>
      </c>
      <c r="V11" t="str">
        <f t="shared" si="6"/>
        <v>GDP (Trillion USD)</v>
      </c>
      <c r="W11" t="str">
        <f t="shared" si="5"/>
        <v>Energy Import (Twh)</v>
      </c>
      <c r="X11" t="str">
        <f t="shared" si="5"/>
        <v>Energy Export (Twh)</v>
      </c>
      <c r="Y11" t="str">
        <f t="shared" si="7"/>
        <v>Carbon Emmision (Million tonn)</v>
      </c>
      <c r="AE11" t="str">
        <f>E10</f>
        <v>X</v>
      </c>
      <c r="AF11" t="str">
        <f t="shared" si="8"/>
        <v>X</v>
      </c>
      <c r="AG11" t="str">
        <f t="shared" si="8"/>
        <v>X</v>
      </c>
      <c r="AH11" t="str">
        <f t="shared" si="8"/>
        <v>X</v>
      </c>
      <c r="AI11" t="str">
        <f t="shared" si="8"/>
        <v>X</v>
      </c>
      <c r="AJ11" t="str">
        <f t="shared" si="8"/>
        <v>X</v>
      </c>
      <c r="AK11" t="str">
        <f t="shared" si="8"/>
        <v>X</v>
      </c>
      <c r="AL11" t="str">
        <f t="shared" si="8"/>
        <v>X</v>
      </c>
      <c r="AM11" t="str">
        <f t="shared" ref="AM11:AM37" si="10">T11</f>
        <v>consume/capita</v>
      </c>
      <c r="AQ11" s="2" t="s">
        <v>310</v>
      </c>
    </row>
    <row r="12" spans="1:43" ht="57.6" x14ac:dyDescent="0.3">
      <c r="A12" s="1"/>
      <c r="B12" s="1"/>
      <c r="C12" s="55"/>
      <c r="D12" s="55"/>
      <c r="E12" s="55"/>
      <c r="F12" s="57"/>
      <c r="G12" s="55"/>
      <c r="H12" s="55"/>
      <c r="I12" s="55"/>
      <c r="J12" s="14" t="s">
        <v>6</v>
      </c>
      <c r="K12" s="14" t="s">
        <v>7</v>
      </c>
      <c r="L12" s="14" t="s">
        <v>8</v>
      </c>
      <c r="M12" s="55"/>
      <c r="N12" s="54"/>
      <c r="R12" t="s">
        <v>138</v>
      </c>
      <c r="S12" t="s">
        <v>138</v>
      </c>
      <c r="T12" t="s">
        <v>138</v>
      </c>
      <c r="V12" t="s">
        <v>248</v>
      </c>
      <c r="W12" t="s">
        <v>248</v>
      </c>
      <c r="X12" t="s">
        <v>248</v>
      </c>
      <c r="Y12" t="s">
        <v>248</v>
      </c>
      <c r="AE12" s="2" t="str">
        <f>E11</f>
        <v>GDP (Trillion USD)</v>
      </c>
      <c r="AF12" s="2" t="str">
        <f>H11</f>
        <v>Energy Import (Twh)</v>
      </c>
      <c r="AG12" s="2" t="str">
        <f>I11</f>
        <v>Energy Export (Twh)</v>
      </c>
      <c r="AH12" s="2" t="str">
        <f>J12</f>
        <v>Nuclear</v>
      </c>
      <c r="AI12" s="2" t="str">
        <f>K12</f>
        <v>Fossil</v>
      </c>
      <c r="AJ12" s="2" t="str">
        <f>L12</f>
        <v>Renewable</v>
      </c>
      <c r="AK12" s="2" t="str">
        <f>M11</f>
        <v>Energy Policy Rating (0-5)</v>
      </c>
      <c r="AL12" s="2" t="str">
        <f>N11</f>
        <v>Carbon Emmision (Million tonn)</v>
      </c>
      <c r="AM12" s="2" t="str">
        <f t="shared" si="10"/>
        <v>unit=?</v>
      </c>
      <c r="AN12" t="s">
        <v>289</v>
      </c>
      <c r="AO12" t="s">
        <v>290</v>
      </c>
      <c r="AP12" t="str">
        <f>real!AM88</f>
        <v>Delta/Tény</v>
      </c>
      <c r="AQ12" t="s">
        <v>309</v>
      </c>
    </row>
    <row r="13" spans="1:43" x14ac:dyDescent="0.3">
      <c r="A13" s="1"/>
      <c r="B13" s="1"/>
      <c r="C13" s="3" t="s">
        <v>22</v>
      </c>
      <c r="D13" s="33" t="s">
        <v>37</v>
      </c>
      <c r="E13" s="3">
        <v>0.93</v>
      </c>
      <c r="F13" s="3">
        <v>46.2</v>
      </c>
      <c r="G13" s="3">
        <v>129</v>
      </c>
      <c r="H13" s="3">
        <v>6</v>
      </c>
      <c r="I13" s="4">
        <v>4</v>
      </c>
      <c r="J13" s="3">
        <f>100-(K13+L13)</f>
        <v>2.1599999999999966</v>
      </c>
      <c r="K13" s="3">
        <v>88</v>
      </c>
      <c r="L13" s="3">
        <v>9.84</v>
      </c>
      <c r="M13" s="3">
        <v>2</v>
      </c>
      <c r="N13" s="6">
        <v>166.87899999999999</v>
      </c>
      <c r="R13" s="35" t="e">
        <f>D13/F13</f>
        <v>#VALUE!</v>
      </c>
      <c r="S13">
        <v>870</v>
      </c>
      <c r="T13">
        <f>INT(S13/F13*1000000)</f>
        <v>18831168</v>
      </c>
      <c r="V13" s="48">
        <f>E13/$F13</f>
        <v>2.012987012987013E-2</v>
      </c>
      <c r="W13" s="48">
        <f t="shared" ref="W13:W28" si="11">H13/$F13</f>
        <v>0.12987012987012986</v>
      </c>
      <c r="X13" s="48">
        <f t="shared" ref="X13:X28" si="12">I13/$F13</f>
        <v>8.6580086580086577E-2</v>
      </c>
      <c r="Y13" s="48">
        <f>N13/$F13</f>
        <v>3.6120995670995666</v>
      </c>
      <c r="AD13" t="str">
        <f>C13</f>
        <v>Argentina</v>
      </c>
      <c r="AE13">
        <f>RANK(V13,V$13:V$37,0)</f>
        <v>17</v>
      </c>
      <c r="AF13">
        <f>RANK(W13,W$13:W$37,0)</f>
        <v>17</v>
      </c>
      <c r="AG13">
        <f>RANK(X13,X$13:X$37,0)</f>
        <v>9</v>
      </c>
      <c r="AH13">
        <f>RANK(J13,J$13:J$37,0)</f>
        <v>21</v>
      </c>
      <c r="AI13">
        <f>RANK(K13,K$13:K$37,0)</f>
        <v>4</v>
      </c>
      <c r="AJ13">
        <f>RANK(L13,L$13:L$37,1)</f>
        <v>5</v>
      </c>
      <c r="AK13">
        <f>RANK(M13,M$13:M$37,0)</f>
        <v>13</v>
      </c>
      <c r="AL13">
        <f>RANK(Y13,Y$13:Y$37,0)</f>
        <v>17</v>
      </c>
      <c r="AM13">
        <f t="shared" si="10"/>
        <v>18831168</v>
      </c>
      <c r="AN13">
        <f>real!K89</f>
        <v>18831168</v>
      </c>
      <c r="AO13">
        <f>IF(real!M89*real!AM89&lt;=0,1,0)</f>
        <v>1</v>
      </c>
      <c r="AP13">
        <f>real!M89</f>
        <v>4.53</v>
      </c>
    </row>
    <row r="14" spans="1:43" x14ac:dyDescent="0.3">
      <c r="A14" s="1"/>
      <c r="B14" s="1"/>
      <c r="C14" s="3" t="s">
        <v>23</v>
      </c>
      <c r="D14" s="34">
        <v>1587</v>
      </c>
      <c r="E14" s="3">
        <v>1.77</v>
      </c>
      <c r="F14" s="3">
        <v>25.6</v>
      </c>
      <c r="G14" s="3">
        <v>265</v>
      </c>
      <c r="H14" s="3">
        <v>9</v>
      </c>
      <c r="I14" s="4">
        <v>27</v>
      </c>
      <c r="J14" s="3">
        <f>100-(K14+L14)</f>
        <v>8.11</v>
      </c>
      <c r="K14" s="3">
        <v>81</v>
      </c>
      <c r="L14" s="3">
        <v>10.89</v>
      </c>
      <c r="M14" s="3">
        <v>2</v>
      </c>
      <c r="N14" s="6">
        <v>396.685</v>
      </c>
      <c r="R14" s="35">
        <f t="shared" ref="R14:R37" si="13">D14/F14</f>
        <v>61.9921875</v>
      </c>
      <c r="S14">
        <v>1587</v>
      </c>
      <c r="T14">
        <f t="shared" ref="T14:T37" si="14">INT(S14/F14*1000000)</f>
        <v>61992187</v>
      </c>
      <c r="V14" s="48">
        <f t="shared" ref="V14:V37" si="15">E14/$F14</f>
        <v>6.9140624999999997E-2</v>
      </c>
      <c r="W14" s="48">
        <f t="shared" si="11"/>
        <v>0.3515625</v>
      </c>
      <c r="X14" s="48">
        <f t="shared" si="12"/>
        <v>1.0546875</v>
      </c>
      <c r="Y14" s="48">
        <f t="shared" ref="Y14:Y37" si="16">N14/$F14</f>
        <v>15.4955078125</v>
      </c>
      <c r="AD14" t="str">
        <f t="shared" ref="AD14:AD37" si="17">C14</f>
        <v>Australia</v>
      </c>
      <c r="AE14">
        <f t="shared" ref="AE14:AE37" si="18">RANK(V14,V$13:V$37,0)</f>
        <v>2</v>
      </c>
      <c r="AF14">
        <f t="shared" ref="AF14:AF37" si="19">RANK(W14,W$13:W$37,0)</f>
        <v>13</v>
      </c>
      <c r="AG14">
        <f t="shared" ref="AG14:AG37" si="20">RANK(X14,X$13:X$37,0)</f>
        <v>5</v>
      </c>
      <c r="AH14">
        <f t="shared" ref="AH14:AH37" si="21">RANK(J14,J$13:J$37,0)</f>
        <v>9</v>
      </c>
      <c r="AI14">
        <f t="shared" ref="AI14:AI37" si="22">RANK(K14,K$13:K$37,0)</f>
        <v>9</v>
      </c>
      <c r="AJ14">
        <f t="shared" ref="AJ14:AJ37" si="23">RANK(L14,L$13:L$37,1)</f>
        <v>7</v>
      </c>
      <c r="AK14">
        <f t="shared" ref="AK14:AK37" si="24">RANK(M14,M$13:M$37,0)</f>
        <v>13</v>
      </c>
      <c r="AL14">
        <f t="shared" ref="AL14:AL37" si="25">RANK(Y14,Y$13:Y$37,0)</f>
        <v>2</v>
      </c>
      <c r="AM14">
        <f t="shared" si="10"/>
        <v>61992187</v>
      </c>
      <c r="AN14">
        <f>real!K90</f>
        <v>61992187</v>
      </c>
      <c r="AO14">
        <f>IF(real!M90*real!AM90&lt;=0,1,0)</f>
        <v>1</v>
      </c>
      <c r="AP14">
        <f>real!M90</f>
        <v>-0.57999999999999996</v>
      </c>
    </row>
    <row r="15" spans="1:43" x14ac:dyDescent="0.3">
      <c r="A15" s="1"/>
      <c r="B15" s="1"/>
      <c r="C15" s="3" t="s">
        <v>21</v>
      </c>
      <c r="D15" s="34">
        <v>3394</v>
      </c>
      <c r="E15" s="3">
        <v>2.13</v>
      </c>
      <c r="F15" s="3">
        <v>215</v>
      </c>
      <c r="G15" s="3">
        <v>663</v>
      </c>
      <c r="H15" s="3">
        <v>23</v>
      </c>
      <c r="I15" s="5">
        <v>0.04</v>
      </c>
      <c r="J15" s="3">
        <f>100-(K15+L15)</f>
        <v>5.75</v>
      </c>
      <c r="K15" s="3">
        <v>44.2</v>
      </c>
      <c r="L15" s="3">
        <v>50.05</v>
      </c>
      <c r="M15" s="3">
        <v>3</v>
      </c>
      <c r="N15" s="6">
        <v>444.50400000000002</v>
      </c>
      <c r="R15" s="35">
        <f t="shared" si="13"/>
        <v>15.786046511627907</v>
      </c>
      <c r="S15">
        <v>3394</v>
      </c>
      <c r="T15">
        <f t="shared" si="14"/>
        <v>15786046</v>
      </c>
      <c r="V15" s="48">
        <f t="shared" si="15"/>
        <v>9.9069767441860457E-3</v>
      </c>
      <c r="W15" s="48">
        <f t="shared" si="11"/>
        <v>0.10697674418604651</v>
      </c>
      <c r="X15" s="48">
        <f t="shared" si="12"/>
        <v>1.8604651162790699E-4</v>
      </c>
      <c r="Y15" s="48">
        <f t="shared" si="16"/>
        <v>2.0674604651162793</v>
      </c>
      <c r="AD15" t="str">
        <f t="shared" si="17"/>
        <v>Brazil</v>
      </c>
      <c r="AE15">
        <f t="shared" si="18"/>
        <v>22</v>
      </c>
      <c r="AF15">
        <f t="shared" si="19"/>
        <v>19</v>
      </c>
      <c r="AG15">
        <f t="shared" si="20"/>
        <v>21</v>
      </c>
      <c r="AH15">
        <f t="shared" si="21"/>
        <v>15</v>
      </c>
      <c r="AI15">
        <f t="shared" si="22"/>
        <v>20</v>
      </c>
      <c r="AJ15">
        <f t="shared" si="23"/>
        <v>21</v>
      </c>
      <c r="AK15">
        <f t="shared" si="24"/>
        <v>3</v>
      </c>
      <c r="AL15">
        <f t="shared" si="25"/>
        <v>19</v>
      </c>
      <c r="AM15">
        <f t="shared" si="10"/>
        <v>15786046</v>
      </c>
      <c r="AN15">
        <f>real!K91</f>
        <v>15786046</v>
      </c>
      <c r="AO15" s="53">
        <f>IF(real!M91*real!AM91&lt;=0,1,0)</f>
        <v>0</v>
      </c>
      <c r="AP15" s="53">
        <f>real!M91</f>
        <v>-0.18</v>
      </c>
      <c r="AQ15">
        <v>1</v>
      </c>
    </row>
    <row r="16" spans="1:43" x14ac:dyDescent="0.3">
      <c r="A16" s="1"/>
      <c r="B16" s="1"/>
      <c r="C16" s="3" t="s">
        <v>19</v>
      </c>
      <c r="D16" s="33" t="s">
        <v>38</v>
      </c>
      <c r="E16" s="3">
        <v>2.02</v>
      </c>
      <c r="F16" s="3">
        <v>38.5</v>
      </c>
      <c r="G16" s="3">
        <v>640.29999999999995</v>
      </c>
      <c r="H16" s="3">
        <v>10</v>
      </c>
      <c r="I16" s="4">
        <v>48</v>
      </c>
      <c r="J16" s="3">
        <v>15</v>
      </c>
      <c r="K16" s="3">
        <f>100-(J16+L16)</f>
        <v>61.15</v>
      </c>
      <c r="L16" s="3">
        <v>23.85</v>
      </c>
      <c r="M16" s="3">
        <v>3</v>
      </c>
      <c r="N16" s="6">
        <v>522.84500000000003</v>
      </c>
      <c r="R16" s="35" t="e">
        <f t="shared" si="13"/>
        <v>#VALUE!</v>
      </c>
      <c r="S16">
        <v>3808</v>
      </c>
      <c r="T16">
        <f t="shared" si="14"/>
        <v>98909090</v>
      </c>
      <c r="V16" s="48">
        <f t="shared" si="15"/>
        <v>5.2467532467532468E-2</v>
      </c>
      <c r="W16" s="48">
        <f t="shared" si="11"/>
        <v>0.25974025974025972</v>
      </c>
      <c r="X16" s="48">
        <f t="shared" si="12"/>
        <v>1.2467532467532467</v>
      </c>
      <c r="Y16" s="48">
        <f t="shared" si="16"/>
        <v>13.580389610389611</v>
      </c>
      <c r="AD16" t="str">
        <f t="shared" si="17"/>
        <v>Canada</v>
      </c>
      <c r="AE16">
        <f t="shared" si="18"/>
        <v>3</v>
      </c>
      <c r="AF16">
        <f t="shared" si="19"/>
        <v>14</v>
      </c>
      <c r="AG16">
        <f t="shared" si="20"/>
        <v>3</v>
      </c>
      <c r="AH16">
        <f t="shared" si="21"/>
        <v>3</v>
      </c>
      <c r="AI16">
        <f t="shared" si="22"/>
        <v>15</v>
      </c>
      <c r="AJ16">
        <f t="shared" si="23"/>
        <v>17</v>
      </c>
      <c r="AK16">
        <f t="shared" si="24"/>
        <v>3</v>
      </c>
      <c r="AL16">
        <f t="shared" si="25"/>
        <v>4</v>
      </c>
      <c r="AM16">
        <f t="shared" si="10"/>
        <v>98909090</v>
      </c>
      <c r="AN16">
        <f>real!K92</f>
        <v>98909090</v>
      </c>
      <c r="AO16">
        <f>IF(real!M92*real!AM92&lt;=0,1,0)</f>
        <v>0</v>
      </c>
      <c r="AP16">
        <f>real!M92</f>
        <v>8.7200000000000006</v>
      </c>
    </row>
    <row r="17" spans="1:43" x14ac:dyDescent="0.3">
      <c r="A17" s="1"/>
      <c r="B17" s="1"/>
      <c r="C17" s="3" t="s">
        <v>0</v>
      </c>
      <c r="D17" s="33" t="s">
        <v>39</v>
      </c>
      <c r="E17" s="3">
        <v>27.31</v>
      </c>
      <c r="F17" s="3">
        <v>1444</v>
      </c>
      <c r="G17" s="3">
        <v>8849</v>
      </c>
      <c r="H17" s="3">
        <v>5</v>
      </c>
      <c r="I17" s="4">
        <v>22</v>
      </c>
      <c r="J17" s="3">
        <v>15</v>
      </c>
      <c r="K17" s="3">
        <f>100-(J17+L17)</f>
        <v>70.19</v>
      </c>
      <c r="L17" s="3">
        <v>14.81</v>
      </c>
      <c r="M17" s="3">
        <v>3</v>
      </c>
      <c r="N17" s="6">
        <v>10914.012000000001</v>
      </c>
      <c r="R17" s="35" t="e">
        <f t="shared" si="13"/>
        <v>#VALUE!</v>
      </c>
      <c r="S17">
        <v>41514</v>
      </c>
      <c r="T17">
        <f t="shared" si="14"/>
        <v>28749307</v>
      </c>
      <c r="V17" s="48">
        <f t="shared" si="15"/>
        <v>1.8912742382271468E-2</v>
      </c>
      <c r="W17" s="48">
        <f t="shared" si="11"/>
        <v>3.4626038781163434E-3</v>
      </c>
      <c r="X17" s="48">
        <f t="shared" si="12"/>
        <v>1.5235457063711912E-2</v>
      </c>
      <c r="Y17" s="48">
        <f t="shared" si="16"/>
        <v>7.558180055401662</v>
      </c>
      <c r="AD17" t="str">
        <f t="shared" si="17"/>
        <v>China</v>
      </c>
      <c r="AE17">
        <f t="shared" si="18"/>
        <v>18</v>
      </c>
      <c r="AF17">
        <f t="shared" si="19"/>
        <v>24</v>
      </c>
      <c r="AG17">
        <f t="shared" si="20"/>
        <v>17</v>
      </c>
      <c r="AH17">
        <f t="shared" si="21"/>
        <v>3</v>
      </c>
      <c r="AI17">
        <f t="shared" si="22"/>
        <v>14</v>
      </c>
      <c r="AJ17">
        <f t="shared" si="23"/>
        <v>13</v>
      </c>
      <c r="AK17">
        <f t="shared" si="24"/>
        <v>3</v>
      </c>
      <c r="AL17">
        <f t="shared" si="25"/>
        <v>9</v>
      </c>
      <c r="AM17">
        <f t="shared" si="10"/>
        <v>28749307</v>
      </c>
      <c r="AN17">
        <f>real!K93</f>
        <v>28749307</v>
      </c>
      <c r="AO17">
        <f>IF(real!M93*real!AM93&lt;=0,1,0)</f>
        <v>0</v>
      </c>
      <c r="AP17">
        <f>real!M93</f>
        <v>-3.2</v>
      </c>
    </row>
    <row r="18" spans="1:43" x14ac:dyDescent="0.3">
      <c r="A18" s="1"/>
      <c r="B18" s="1"/>
      <c r="C18" s="3" t="s">
        <v>4</v>
      </c>
      <c r="D18" s="33" t="s">
        <v>40</v>
      </c>
      <c r="E18" s="3">
        <v>1.44</v>
      </c>
      <c r="F18" s="3">
        <v>106</v>
      </c>
      <c r="G18" s="3">
        <v>201</v>
      </c>
      <c r="H18" s="3">
        <v>0.1</v>
      </c>
      <c r="I18" s="5">
        <v>0.9</v>
      </c>
      <c r="J18" s="3">
        <v>1.2</v>
      </c>
      <c r="K18" s="3">
        <v>88.7</v>
      </c>
      <c r="L18" s="3">
        <f>100-(J18+K18)</f>
        <v>10.099999999999994</v>
      </c>
      <c r="M18" s="3">
        <v>2</v>
      </c>
      <c r="N18" s="6">
        <v>227637</v>
      </c>
      <c r="R18" s="35" t="e">
        <f t="shared" si="13"/>
        <v>#VALUE!</v>
      </c>
      <c r="S18">
        <v>984</v>
      </c>
      <c r="T18">
        <f t="shared" si="14"/>
        <v>9283018</v>
      </c>
      <c r="V18" s="48">
        <f t="shared" si="15"/>
        <v>1.3584905660377358E-2</v>
      </c>
      <c r="W18" s="48">
        <f t="shared" si="11"/>
        <v>9.4339622641509435E-4</v>
      </c>
      <c r="X18" s="48">
        <f t="shared" si="12"/>
        <v>8.4905660377358489E-3</v>
      </c>
      <c r="Y18" s="48">
        <f t="shared" si="16"/>
        <v>2147.5188679245284</v>
      </c>
      <c r="AD18" t="str">
        <f t="shared" si="17"/>
        <v>Egypt</v>
      </c>
      <c r="AE18">
        <f t="shared" si="18"/>
        <v>20</v>
      </c>
      <c r="AF18">
        <f t="shared" si="19"/>
        <v>25</v>
      </c>
      <c r="AG18">
        <f t="shared" si="20"/>
        <v>19</v>
      </c>
      <c r="AH18">
        <f t="shared" si="21"/>
        <v>24</v>
      </c>
      <c r="AI18">
        <f t="shared" si="22"/>
        <v>3</v>
      </c>
      <c r="AJ18">
        <f t="shared" si="23"/>
        <v>6</v>
      </c>
      <c r="AK18">
        <f t="shared" si="24"/>
        <v>13</v>
      </c>
      <c r="AL18">
        <f t="shared" si="25"/>
        <v>1</v>
      </c>
      <c r="AM18">
        <f t="shared" si="10"/>
        <v>9283018</v>
      </c>
      <c r="AN18">
        <f>real!K94</f>
        <v>9283018</v>
      </c>
      <c r="AO18" s="53">
        <f>IF(real!M94*real!AM94&lt;=0,1,0)</f>
        <v>0</v>
      </c>
      <c r="AP18" s="53">
        <f>real!M94</f>
        <v>-0.57999999999999996</v>
      </c>
      <c r="AQ18">
        <v>1</v>
      </c>
    </row>
    <row r="19" spans="1:43" x14ac:dyDescent="0.3">
      <c r="A19" s="1"/>
      <c r="B19" s="1"/>
      <c r="C19" s="3" t="s">
        <v>12</v>
      </c>
      <c r="D19" s="33">
        <v>101</v>
      </c>
      <c r="E19" s="3">
        <v>0.31</v>
      </c>
      <c r="F19" s="3">
        <v>115</v>
      </c>
      <c r="G19" s="3">
        <v>15</v>
      </c>
      <c r="H19" s="3">
        <v>5.9</v>
      </c>
      <c r="I19" s="4">
        <v>2</v>
      </c>
      <c r="J19" s="3">
        <v>8.8000000000000007</v>
      </c>
      <c r="K19" s="3">
        <f>100-(J19+L19)</f>
        <v>1.6800000000000068</v>
      </c>
      <c r="L19" s="3">
        <v>89.52</v>
      </c>
      <c r="M19" s="3">
        <v>2</v>
      </c>
      <c r="N19" s="6">
        <v>17.809999999999999</v>
      </c>
      <c r="R19" s="35">
        <f t="shared" si="13"/>
        <v>0.87826086956521743</v>
      </c>
      <c r="S19">
        <v>101</v>
      </c>
      <c r="T19">
        <f t="shared" si="14"/>
        <v>878260</v>
      </c>
      <c r="V19" s="48">
        <f t="shared" si="15"/>
        <v>2.6956521739130435E-3</v>
      </c>
      <c r="W19" s="48">
        <f t="shared" si="11"/>
        <v>5.1304347826086963E-2</v>
      </c>
      <c r="X19" s="48">
        <f t="shared" si="12"/>
        <v>1.7391304347826087E-2</v>
      </c>
      <c r="Y19" s="48">
        <f t="shared" si="16"/>
        <v>0.15486956521739129</v>
      </c>
      <c r="AD19" t="str">
        <f t="shared" si="17"/>
        <v>Ethiopia</v>
      </c>
      <c r="AE19">
        <f t="shared" si="18"/>
        <v>25</v>
      </c>
      <c r="AF19">
        <f t="shared" si="19"/>
        <v>21</v>
      </c>
      <c r="AG19">
        <f t="shared" si="20"/>
        <v>16</v>
      </c>
      <c r="AH19">
        <f t="shared" si="21"/>
        <v>7</v>
      </c>
      <c r="AI19">
        <f t="shared" si="22"/>
        <v>25</v>
      </c>
      <c r="AJ19">
        <f t="shared" si="23"/>
        <v>25</v>
      </c>
      <c r="AK19">
        <f t="shared" si="24"/>
        <v>13</v>
      </c>
      <c r="AL19">
        <f t="shared" si="25"/>
        <v>25</v>
      </c>
      <c r="AM19">
        <f t="shared" si="10"/>
        <v>878260</v>
      </c>
      <c r="AN19">
        <f>real!K95</f>
        <v>878260</v>
      </c>
      <c r="AO19">
        <f>IF(real!M95*real!AM95&lt;=0,1,0)</f>
        <v>0</v>
      </c>
      <c r="AP19">
        <f>real!M95</f>
        <v>-285.49</v>
      </c>
    </row>
    <row r="20" spans="1:43" x14ac:dyDescent="0.3">
      <c r="A20" s="1"/>
      <c r="B20" s="1"/>
      <c r="C20" s="3" t="s">
        <v>25</v>
      </c>
      <c r="D20" s="33" t="s">
        <v>41</v>
      </c>
      <c r="E20" s="3">
        <v>0.04</v>
      </c>
      <c r="F20" s="3">
        <v>0.9</v>
      </c>
      <c r="G20" s="3">
        <v>1</v>
      </c>
      <c r="H20" s="3">
        <v>4.5999999999999996</v>
      </c>
      <c r="I20" s="4">
        <v>0</v>
      </c>
      <c r="J20" s="3">
        <f>100-(K20+L20)</f>
        <v>8.0300000000000011</v>
      </c>
      <c r="K20" s="3">
        <v>60</v>
      </c>
      <c r="L20" s="3">
        <v>31.97</v>
      </c>
      <c r="M20" s="3">
        <v>2</v>
      </c>
      <c r="N20" s="6">
        <v>1.04</v>
      </c>
      <c r="R20" s="35" t="e">
        <f t="shared" si="13"/>
        <v>#VALUE!</v>
      </c>
      <c r="S20">
        <v>8</v>
      </c>
      <c r="T20">
        <f t="shared" si="14"/>
        <v>8888888</v>
      </c>
      <c r="V20" s="48">
        <f t="shared" si="15"/>
        <v>4.4444444444444446E-2</v>
      </c>
      <c r="W20" s="48">
        <f t="shared" si="11"/>
        <v>5.1111111111111107</v>
      </c>
      <c r="X20" s="48">
        <f t="shared" si="12"/>
        <v>0</v>
      </c>
      <c r="Y20" s="48">
        <f t="shared" si="16"/>
        <v>1.1555555555555557</v>
      </c>
      <c r="AD20" t="str">
        <f t="shared" si="17"/>
        <v>Fiji</v>
      </c>
      <c r="AE20">
        <f t="shared" si="18"/>
        <v>9</v>
      </c>
      <c r="AF20">
        <f t="shared" si="19"/>
        <v>4</v>
      </c>
      <c r="AG20">
        <f t="shared" si="20"/>
        <v>22</v>
      </c>
      <c r="AH20">
        <f t="shared" si="21"/>
        <v>10</v>
      </c>
      <c r="AI20">
        <f t="shared" si="22"/>
        <v>17</v>
      </c>
      <c r="AJ20">
        <f t="shared" si="23"/>
        <v>19</v>
      </c>
      <c r="AK20">
        <f t="shared" si="24"/>
        <v>13</v>
      </c>
      <c r="AL20">
        <f t="shared" si="25"/>
        <v>21</v>
      </c>
      <c r="AM20">
        <f t="shared" si="10"/>
        <v>8888888</v>
      </c>
      <c r="AN20">
        <f>real!K96</f>
        <v>8888888</v>
      </c>
      <c r="AO20" s="53">
        <f>IF(real!M96*real!AM96&lt;=0,1,0)</f>
        <v>0</v>
      </c>
      <c r="AP20" s="53">
        <f>real!M96</f>
        <v>-0.57999999999999996</v>
      </c>
      <c r="AQ20">
        <v>1</v>
      </c>
    </row>
    <row r="21" spans="1:43" x14ac:dyDescent="0.3">
      <c r="A21" s="1"/>
      <c r="B21" s="1"/>
      <c r="C21" s="3" t="s">
        <v>13</v>
      </c>
      <c r="D21" s="33" t="s">
        <v>42</v>
      </c>
      <c r="E21" s="3">
        <v>2.92</v>
      </c>
      <c r="F21" s="3">
        <v>65.2</v>
      </c>
      <c r="G21" s="3">
        <v>469</v>
      </c>
      <c r="H21" s="3">
        <v>25</v>
      </c>
      <c r="I21" s="4">
        <v>69</v>
      </c>
      <c r="J21" s="3">
        <f>100-(K21+L21)</f>
        <v>33.129999999999995</v>
      </c>
      <c r="K21" s="3">
        <v>50</v>
      </c>
      <c r="L21" s="3">
        <v>16.87</v>
      </c>
      <c r="M21" s="3">
        <v>4</v>
      </c>
      <c r="N21" s="6">
        <v>281.53899999999999</v>
      </c>
      <c r="R21" s="35" t="e">
        <f t="shared" si="13"/>
        <v>#VALUE!</v>
      </c>
      <c r="S21">
        <v>2454</v>
      </c>
      <c r="T21">
        <f t="shared" si="14"/>
        <v>37638036</v>
      </c>
      <c r="V21" s="48">
        <f t="shared" si="15"/>
        <v>4.478527607361963E-2</v>
      </c>
      <c r="W21" s="48">
        <f t="shared" si="11"/>
        <v>0.3834355828220859</v>
      </c>
      <c r="X21" s="48">
        <f t="shared" si="12"/>
        <v>1.0582822085889569</v>
      </c>
      <c r="Y21" s="48">
        <f t="shared" si="16"/>
        <v>4.3180828220858896</v>
      </c>
      <c r="AD21" t="str">
        <f t="shared" si="17"/>
        <v>France</v>
      </c>
      <c r="AE21">
        <f t="shared" si="18"/>
        <v>8</v>
      </c>
      <c r="AF21">
        <f t="shared" si="19"/>
        <v>12</v>
      </c>
      <c r="AG21">
        <f t="shared" si="20"/>
        <v>4</v>
      </c>
      <c r="AH21">
        <f t="shared" si="21"/>
        <v>2</v>
      </c>
      <c r="AI21">
        <f t="shared" si="22"/>
        <v>19</v>
      </c>
      <c r="AJ21">
        <f t="shared" si="23"/>
        <v>14</v>
      </c>
      <c r="AK21">
        <f t="shared" si="24"/>
        <v>1</v>
      </c>
      <c r="AL21">
        <f t="shared" si="25"/>
        <v>16</v>
      </c>
      <c r="AM21">
        <f t="shared" si="10"/>
        <v>37638036</v>
      </c>
      <c r="AN21">
        <f>real!K97</f>
        <v>37638036</v>
      </c>
      <c r="AO21">
        <f>IF(real!M97*real!AM97&lt;=0,1,0)</f>
        <v>1</v>
      </c>
      <c r="AP21">
        <f>real!M97</f>
        <v>-0.57999999999999996</v>
      </c>
    </row>
    <row r="22" spans="1:43" x14ac:dyDescent="0.3">
      <c r="A22" s="1"/>
      <c r="B22" s="1"/>
      <c r="C22" s="3" t="s">
        <v>14</v>
      </c>
      <c r="D22" s="33" t="s">
        <v>43</v>
      </c>
      <c r="E22" s="3">
        <v>4.22</v>
      </c>
      <c r="F22" s="3">
        <v>83.2</v>
      </c>
      <c r="G22" s="3">
        <v>567</v>
      </c>
      <c r="H22" s="3">
        <v>51</v>
      </c>
      <c r="I22" s="4">
        <v>70</v>
      </c>
      <c r="J22" s="3">
        <f>100-(K22+L22)</f>
        <v>3.8000000000000114</v>
      </c>
      <c r="K22" s="3">
        <v>77.599999999999994</v>
      </c>
      <c r="L22" s="3">
        <v>18.600000000000001</v>
      </c>
      <c r="M22" s="3">
        <v>4</v>
      </c>
      <c r="N22" s="6">
        <v>647.25199999999995</v>
      </c>
      <c r="R22" s="35" t="e">
        <f t="shared" si="13"/>
        <v>#VALUE!</v>
      </c>
      <c r="S22">
        <v>3448</v>
      </c>
      <c r="T22">
        <f t="shared" si="14"/>
        <v>41442307</v>
      </c>
      <c r="V22" s="48">
        <f t="shared" si="15"/>
        <v>5.0721153846153839E-2</v>
      </c>
      <c r="W22" s="48">
        <f t="shared" si="11"/>
        <v>0.61298076923076916</v>
      </c>
      <c r="X22" s="48">
        <f t="shared" si="12"/>
        <v>0.84134615384615385</v>
      </c>
      <c r="Y22" s="48">
        <f t="shared" si="16"/>
        <v>7.7794711538461527</v>
      </c>
      <c r="AD22" t="str">
        <f t="shared" si="17"/>
        <v>Germany</v>
      </c>
      <c r="AE22">
        <f t="shared" si="18"/>
        <v>4</v>
      </c>
      <c r="AF22">
        <f t="shared" si="19"/>
        <v>9</v>
      </c>
      <c r="AG22">
        <f t="shared" si="20"/>
        <v>6</v>
      </c>
      <c r="AH22">
        <f t="shared" si="21"/>
        <v>17</v>
      </c>
      <c r="AI22">
        <f t="shared" si="22"/>
        <v>12</v>
      </c>
      <c r="AJ22">
        <f t="shared" si="23"/>
        <v>15</v>
      </c>
      <c r="AK22">
        <f t="shared" si="24"/>
        <v>1</v>
      </c>
      <c r="AL22">
        <f t="shared" si="25"/>
        <v>8</v>
      </c>
      <c r="AM22">
        <f t="shared" si="10"/>
        <v>41442307</v>
      </c>
      <c r="AN22">
        <f>real!K98</f>
        <v>41442307</v>
      </c>
      <c r="AO22">
        <f>IF(real!M98*real!AM98&lt;=0,1,0)</f>
        <v>1</v>
      </c>
      <c r="AP22">
        <f>real!M98</f>
        <v>-0.57999999999999996</v>
      </c>
    </row>
    <row r="23" spans="1:43" x14ac:dyDescent="0.3">
      <c r="A23" s="1"/>
      <c r="B23" s="1"/>
      <c r="C23" s="3" t="s">
        <v>16</v>
      </c>
      <c r="D23" s="33" t="s">
        <v>44</v>
      </c>
      <c r="E23" s="3">
        <v>0.18</v>
      </c>
      <c r="F23" s="3">
        <v>9.6</v>
      </c>
      <c r="G23" s="3">
        <v>36</v>
      </c>
      <c r="H23" s="3">
        <v>20</v>
      </c>
      <c r="I23" s="4">
        <v>7</v>
      </c>
      <c r="J23" s="3">
        <v>43.81</v>
      </c>
      <c r="K23" s="3">
        <f>100-(J23+L23)</f>
        <v>41.43</v>
      </c>
      <c r="L23" s="3">
        <v>14.76</v>
      </c>
      <c r="M23" s="3">
        <v>2</v>
      </c>
      <c r="N23" s="6">
        <v>47.335000000000001</v>
      </c>
      <c r="R23" s="35" t="e">
        <f t="shared" si="13"/>
        <v>#VALUE!</v>
      </c>
      <c r="S23">
        <v>270</v>
      </c>
      <c r="T23">
        <f t="shared" si="14"/>
        <v>28125000</v>
      </c>
      <c r="V23" s="48">
        <f t="shared" si="15"/>
        <v>1.8749999999999999E-2</v>
      </c>
      <c r="W23" s="48">
        <f t="shared" si="11"/>
        <v>2.0833333333333335</v>
      </c>
      <c r="X23" s="48">
        <f t="shared" si="12"/>
        <v>0.72916666666666674</v>
      </c>
      <c r="Y23" s="48">
        <f t="shared" si="16"/>
        <v>4.9307291666666666</v>
      </c>
      <c r="AD23" t="str">
        <f t="shared" si="17"/>
        <v>Hungary</v>
      </c>
      <c r="AE23">
        <f t="shared" si="18"/>
        <v>19</v>
      </c>
      <c r="AF23">
        <f t="shared" si="19"/>
        <v>7</v>
      </c>
      <c r="AG23">
        <f t="shared" si="20"/>
        <v>7</v>
      </c>
      <c r="AH23">
        <f t="shared" si="21"/>
        <v>1</v>
      </c>
      <c r="AI23">
        <f t="shared" si="22"/>
        <v>22</v>
      </c>
      <c r="AJ23">
        <f t="shared" si="23"/>
        <v>12</v>
      </c>
      <c r="AK23">
        <f t="shared" si="24"/>
        <v>13</v>
      </c>
      <c r="AL23">
        <f t="shared" si="25"/>
        <v>13</v>
      </c>
      <c r="AM23">
        <f t="shared" si="10"/>
        <v>28125000</v>
      </c>
      <c r="AN23">
        <f>real!K99</f>
        <v>28125000</v>
      </c>
      <c r="AO23">
        <f>IF(real!M99*real!AM99&lt;=0,1,0)</f>
        <v>1</v>
      </c>
      <c r="AP23">
        <f>real!M99</f>
        <v>-0.57999999999999996</v>
      </c>
    </row>
    <row r="24" spans="1:43" x14ac:dyDescent="0.3">
      <c r="A24" s="1"/>
      <c r="B24" s="1"/>
      <c r="C24" s="3" t="s">
        <v>17</v>
      </c>
      <c r="D24" s="33" t="s">
        <v>45</v>
      </c>
      <c r="E24" s="3">
        <v>2.09</v>
      </c>
      <c r="F24" s="3">
        <v>60.4</v>
      </c>
      <c r="G24" s="3">
        <v>280</v>
      </c>
      <c r="H24" s="3">
        <v>47</v>
      </c>
      <c r="I24" s="4">
        <v>4</v>
      </c>
      <c r="J24" s="3">
        <f>100-(K24+L24)</f>
        <v>6.3100000000000023</v>
      </c>
      <c r="K24" s="3">
        <v>75</v>
      </c>
      <c r="L24" s="3">
        <v>18.690000000000001</v>
      </c>
      <c r="M24" s="3">
        <v>3</v>
      </c>
      <c r="N24" s="6">
        <v>303.28100000000001</v>
      </c>
      <c r="R24" s="35" t="e">
        <f t="shared" si="13"/>
        <v>#VALUE!</v>
      </c>
      <c r="S24">
        <v>1652</v>
      </c>
      <c r="T24">
        <f t="shared" si="14"/>
        <v>27350993</v>
      </c>
      <c r="V24" s="48">
        <f t="shared" si="15"/>
        <v>3.4602649006622514E-2</v>
      </c>
      <c r="W24" s="48">
        <f t="shared" si="11"/>
        <v>0.77814569536423839</v>
      </c>
      <c r="X24" s="48">
        <f t="shared" si="12"/>
        <v>6.6225165562913912E-2</v>
      </c>
      <c r="Y24" s="48">
        <f t="shared" si="16"/>
        <v>5.0212086092715236</v>
      </c>
      <c r="AD24" t="str">
        <f t="shared" si="17"/>
        <v>Italy</v>
      </c>
      <c r="AE24">
        <f t="shared" si="18"/>
        <v>14</v>
      </c>
      <c r="AF24">
        <f t="shared" si="19"/>
        <v>8</v>
      </c>
      <c r="AG24">
        <f t="shared" si="20"/>
        <v>10</v>
      </c>
      <c r="AH24">
        <f t="shared" si="21"/>
        <v>13</v>
      </c>
      <c r="AI24">
        <f t="shared" si="22"/>
        <v>13</v>
      </c>
      <c r="AJ24">
        <f t="shared" si="23"/>
        <v>16</v>
      </c>
      <c r="AK24">
        <f t="shared" si="24"/>
        <v>3</v>
      </c>
      <c r="AL24">
        <f t="shared" si="25"/>
        <v>12</v>
      </c>
      <c r="AM24">
        <f t="shared" si="10"/>
        <v>27350993</v>
      </c>
      <c r="AN24">
        <f>real!K100</f>
        <v>27350993</v>
      </c>
      <c r="AO24">
        <f>IF(real!M100*real!AM100&lt;=0,1,0)</f>
        <v>0</v>
      </c>
      <c r="AP24">
        <f>real!M100</f>
        <v>5.0999999999999996</v>
      </c>
    </row>
    <row r="25" spans="1:43" x14ac:dyDescent="0.3">
      <c r="A25" s="1"/>
      <c r="B25" s="1"/>
      <c r="C25" s="3" t="s">
        <v>1</v>
      </c>
      <c r="D25" s="33" t="s">
        <v>46</v>
      </c>
      <c r="E25" s="3">
        <v>5.0999999999999996</v>
      </c>
      <c r="F25" s="3">
        <v>125.8</v>
      </c>
      <c r="G25" s="3">
        <v>1037</v>
      </c>
      <c r="H25" s="3">
        <v>4100</v>
      </c>
      <c r="I25" s="4">
        <v>0</v>
      </c>
      <c r="J25" s="3">
        <f>100-(K25+L25)</f>
        <v>6.7199999999999989</v>
      </c>
      <c r="K25" s="3">
        <v>84.8</v>
      </c>
      <c r="L25" s="3">
        <v>8.48</v>
      </c>
      <c r="M25" s="3">
        <v>3</v>
      </c>
      <c r="N25" s="6">
        <v>1039.7950000000001</v>
      </c>
      <c r="R25" s="35" t="e">
        <f t="shared" si="13"/>
        <v>#VALUE!</v>
      </c>
      <c r="S25">
        <v>4763</v>
      </c>
      <c r="T25">
        <f t="shared" si="14"/>
        <v>37861685</v>
      </c>
      <c r="V25" s="48">
        <f t="shared" si="15"/>
        <v>4.0540540540540536E-2</v>
      </c>
      <c r="W25" s="48">
        <f t="shared" si="11"/>
        <v>32.591414944356124</v>
      </c>
      <c r="X25" s="48">
        <f t="shared" si="12"/>
        <v>0</v>
      </c>
      <c r="Y25" s="48">
        <f t="shared" si="16"/>
        <v>8.2654610492845801</v>
      </c>
      <c r="AD25" t="str">
        <f t="shared" si="17"/>
        <v>Japan</v>
      </c>
      <c r="AE25">
        <f t="shared" si="18"/>
        <v>11</v>
      </c>
      <c r="AF25">
        <f t="shared" si="19"/>
        <v>2</v>
      </c>
      <c r="AG25">
        <f t="shared" si="20"/>
        <v>22</v>
      </c>
      <c r="AH25">
        <f t="shared" si="21"/>
        <v>12</v>
      </c>
      <c r="AI25">
        <f t="shared" si="22"/>
        <v>6</v>
      </c>
      <c r="AJ25">
        <f t="shared" si="23"/>
        <v>3</v>
      </c>
      <c r="AK25">
        <f t="shared" si="24"/>
        <v>3</v>
      </c>
      <c r="AL25">
        <f t="shared" si="25"/>
        <v>7</v>
      </c>
      <c r="AM25">
        <f t="shared" si="10"/>
        <v>37861685</v>
      </c>
      <c r="AN25">
        <f>real!K101</f>
        <v>37861685</v>
      </c>
      <c r="AO25">
        <f>IF(real!M101*real!AM101&lt;=0,1,0)</f>
        <v>1</v>
      </c>
      <c r="AP25">
        <f>real!M101</f>
        <v>-0.57999999999999996</v>
      </c>
    </row>
    <row r="26" spans="1:43" x14ac:dyDescent="0.3">
      <c r="A26" s="1"/>
      <c r="B26" s="1"/>
      <c r="C26" s="3" t="s">
        <v>11</v>
      </c>
      <c r="D26" s="33" t="s">
        <v>47</v>
      </c>
      <c r="E26" s="3">
        <v>0.34</v>
      </c>
      <c r="F26" s="3">
        <v>56.3</v>
      </c>
      <c r="G26" s="3">
        <v>12</v>
      </c>
      <c r="H26" s="3">
        <v>0.2</v>
      </c>
      <c r="I26" s="5">
        <v>0.02</v>
      </c>
      <c r="J26" s="3">
        <v>2.2999999999999998</v>
      </c>
      <c r="K26" s="3">
        <v>23.4</v>
      </c>
      <c r="L26" s="3">
        <v>75.099999999999994</v>
      </c>
      <c r="M26" s="3">
        <v>2</v>
      </c>
      <c r="N26" s="6">
        <v>21.981999999999999</v>
      </c>
      <c r="R26" s="35" t="e">
        <f t="shared" si="13"/>
        <v>#VALUE!</v>
      </c>
      <c r="S26">
        <v>99</v>
      </c>
      <c r="T26">
        <f t="shared" si="14"/>
        <v>1758436</v>
      </c>
      <c r="V26" s="48">
        <f t="shared" si="15"/>
        <v>6.039076376554175E-3</v>
      </c>
      <c r="W26" s="48">
        <f t="shared" si="11"/>
        <v>3.5523978685612794E-3</v>
      </c>
      <c r="X26" s="48">
        <f t="shared" si="12"/>
        <v>3.5523978685612792E-4</v>
      </c>
      <c r="Y26" s="48">
        <f t="shared" si="16"/>
        <v>0.39044404973357016</v>
      </c>
      <c r="AD26" t="str">
        <f t="shared" si="17"/>
        <v>Kenya</v>
      </c>
      <c r="AE26">
        <f t="shared" si="18"/>
        <v>24</v>
      </c>
      <c r="AF26">
        <f t="shared" si="19"/>
        <v>23</v>
      </c>
      <c r="AG26">
        <f t="shared" si="20"/>
        <v>20</v>
      </c>
      <c r="AH26">
        <f t="shared" si="21"/>
        <v>20</v>
      </c>
      <c r="AI26">
        <f t="shared" si="22"/>
        <v>23</v>
      </c>
      <c r="AJ26">
        <f t="shared" si="23"/>
        <v>23</v>
      </c>
      <c r="AK26">
        <f t="shared" si="24"/>
        <v>13</v>
      </c>
      <c r="AL26">
        <f t="shared" si="25"/>
        <v>24</v>
      </c>
      <c r="AM26">
        <f t="shared" si="10"/>
        <v>1758436</v>
      </c>
      <c r="AN26">
        <f>real!K102</f>
        <v>1758436</v>
      </c>
      <c r="AO26">
        <f>IF(real!M102*real!AM102&lt;=0,1,0)</f>
        <v>1</v>
      </c>
      <c r="AP26">
        <f>real!M102</f>
        <v>24.59</v>
      </c>
    </row>
    <row r="27" spans="1:43" x14ac:dyDescent="0.3">
      <c r="A27" s="1"/>
      <c r="B27" s="1"/>
      <c r="C27" s="3" t="s">
        <v>20</v>
      </c>
      <c r="D27" s="33" t="s">
        <v>48</v>
      </c>
      <c r="E27" s="3">
        <v>3.15</v>
      </c>
      <c r="F27" s="3">
        <v>131.80000000000001</v>
      </c>
      <c r="G27" s="3">
        <v>341</v>
      </c>
      <c r="H27" s="3">
        <v>8</v>
      </c>
      <c r="I27" s="4">
        <v>6</v>
      </c>
      <c r="J27" s="3">
        <f>100-(K27+L27)</f>
        <v>2.5700000000000074</v>
      </c>
      <c r="K27" s="3">
        <v>85.1</v>
      </c>
      <c r="L27" s="3">
        <v>12.33</v>
      </c>
      <c r="M27" s="3">
        <v>3</v>
      </c>
      <c r="N27" s="6">
        <v>442.28899999999999</v>
      </c>
      <c r="R27" s="35" t="e">
        <f t="shared" si="13"/>
        <v>#VALUE!</v>
      </c>
      <c r="S27">
        <v>2064</v>
      </c>
      <c r="T27">
        <f t="shared" si="14"/>
        <v>15660091</v>
      </c>
      <c r="V27" s="48">
        <f t="shared" si="15"/>
        <v>2.3899848254931712E-2</v>
      </c>
      <c r="W27" s="48">
        <f t="shared" si="11"/>
        <v>6.0698027314112286E-2</v>
      </c>
      <c r="X27" s="48">
        <f t="shared" si="12"/>
        <v>4.5523520485584217E-2</v>
      </c>
      <c r="Y27" s="48">
        <f t="shared" si="16"/>
        <v>3.3557587253414258</v>
      </c>
      <c r="AD27" t="str">
        <f t="shared" si="17"/>
        <v>Mexico</v>
      </c>
      <c r="AE27">
        <f t="shared" si="18"/>
        <v>16</v>
      </c>
      <c r="AF27">
        <f t="shared" si="19"/>
        <v>20</v>
      </c>
      <c r="AG27">
        <f t="shared" si="20"/>
        <v>14</v>
      </c>
      <c r="AH27">
        <f t="shared" si="21"/>
        <v>19</v>
      </c>
      <c r="AI27">
        <f t="shared" si="22"/>
        <v>5</v>
      </c>
      <c r="AJ27">
        <f t="shared" si="23"/>
        <v>9</v>
      </c>
      <c r="AK27">
        <f t="shared" si="24"/>
        <v>3</v>
      </c>
      <c r="AL27">
        <f t="shared" si="25"/>
        <v>18</v>
      </c>
      <c r="AM27">
        <f t="shared" si="10"/>
        <v>15660091</v>
      </c>
      <c r="AN27">
        <f>real!K103</f>
        <v>15660091</v>
      </c>
      <c r="AO27" s="53">
        <f>IF(real!M103*real!AM103&lt;=0,1,0)</f>
        <v>0</v>
      </c>
      <c r="AP27" s="53">
        <f>real!M103</f>
        <v>-0.57999999999999996</v>
      </c>
      <c r="AQ27">
        <v>1</v>
      </c>
    </row>
    <row r="28" spans="1:43" x14ac:dyDescent="0.3">
      <c r="A28" s="1"/>
      <c r="B28" s="1"/>
      <c r="C28" s="3" t="s">
        <v>2</v>
      </c>
      <c r="D28" s="33" t="s">
        <v>49</v>
      </c>
      <c r="E28" s="3">
        <v>0.16</v>
      </c>
      <c r="F28" s="3">
        <v>3.5</v>
      </c>
      <c r="G28" s="3">
        <v>8</v>
      </c>
      <c r="H28" s="3">
        <v>2</v>
      </c>
      <c r="I28" s="5">
        <v>0.04</v>
      </c>
      <c r="J28" s="3">
        <f>100-(K28+L28)</f>
        <v>4.519999999999996</v>
      </c>
      <c r="K28" s="3">
        <v>91.5</v>
      </c>
      <c r="L28" s="3">
        <v>3.98</v>
      </c>
      <c r="M28" s="3">
        <v>2</v>
      </c>
      <c r="N28" s="6">
        <v>37.076000000000001</v>
      </c>
      <c r="R28" s="35" t="e">
        <f t="shared" si="13"/>
        <v>#VALUE!</v>
      </c>
      <c r="S28">
        <v>67</v>
      </c>
      <c r="T28">
        <f t="shared" si="14"/>
        <v>19142857</v>
      </c>
      <c r="V28" s="48">
        <f t="shared" si="15"/>
        <v>4.5714285714285714E-2</v>
      </c>
      <c r="W28" s="48">
        <f t="shared" si="11"/>
        <v>0.5714285714285714</v>
      </c>
      <c r="X28" s="48">
        <f t="shared" si="12"/>
        <v>1.1428571428571429E-2</v>
      </c>
      <c r="Y28" s="48">
        <f t="shared" si="16"/>
        <v>10.593142857142857</v>
      </c>
      <c r="AD28" t="str">
        <f t="shared" si="17"/>
        <v>Mongolia</v>
      </c>
      <c r="AE28">
        <f t="shared" si="18"/>
        <v>7</v>
      </c>
      <c r="AF28">
        <f t="shared" si="19"/>
        <v>10</v>
      </c>
      <c r="AG28">
        <f t="shared" si="20"/>
        <v>18</v>
      </c>
      <c r="AH28">
        <f t="shared" si="21"/>
        <v>16</v>
      </c>
      <c r="AI28">
        <f t="shared" si="22"/>
        <v>1</v>
      </c>
      <c r="AJ28">
        <f t="shared" si="23"/>
        <v>2</v>
      </c>
      <c r="AK28">
        <f t="shared" si="24"/>
        <v>13</v>
      </c>
      <c r="AL28">
        <f t="shared" si="25"/>
        <v>6</v>
      </c>
      <c r="AM28">
        <f t="shared" si="10"/>
        <v>19142857</v>
      </c>
      <c r="AN28">
        <f>real!K104</f>
        <v>19142857</v>
      </c>
      <c r="AO28">
        <f>IF(real!M104*real!AM104&lt;=0,1,0)</f>
        <v>1</v>
      </c>
      <c r="AP28">
        <f>real!M104</f>
        <v>-0.57999999999999996</v>
      </c>
    </row>
    <row r="29" spans="1:43" x14ac:dyDescent="0.3">
      <c r="A29" s="1"/>
      <c r="B29" s="1"/>
      <c r="C29" s="3" t="s">
        <v>24</v>
      </c>
      <c r="D29" s="33" t="s">
        <v>50</v>
      </c>
      <c r="E29" s="3">
        <v>0.22</v>
      </c>
      <c r="F29" s="3">
        <v>5.0999999999999996</v>
      </c>
      <c r="G29" s="3">
        <v>44</v>
      </c>
      <c r="H29" s="3">
        <v>45.6</v>
      </c>
      <c r="I29" s="4">
        <v>12.49</v>
      </c>
      <c r="J29" s="3">
        <f>100-(K29+L29)</f>
        <v>11.39</v>
      </c>
      <c r="K29" s="3">
        <v>60</v>
      </c>
      <c r="L29" s="3">
        <v>28.61</v>
      </c>
      <c r="M29" s="3">
        <v>3</v>
      </c>
      <c r="N29" s="6">
        <v>34.237000000000002</v>
      </c>
      <c r="R29" s="35" t="e">
        <f t="shared" si="13"/>
        <v>#VALUE!</v>
      </c>
      <c r="S29">
        <v>240</v>
      </c>
      <c r="T29">
        <f t="shared" si="14"/>
        <v>47058823</v>
      </c>
      <c r="V29" s="48">
        <f t="shared" si="15"/>
        <v>4.3137254901960791E-2</v>
      </c>
      <c r="W29" s="48">
        <f t="shared" ref="W29:W37" si="26">H29/$F29</f>
        <v>8.9411764705882355</v>
      </c>
      <c r="X29" s="48">
        <f t="shared" ref="X29:X37" si="27">I29/$F29</f>
        <v>2.4490196078431374</v>
      </c>
      <c r="Y29" s="48">
        <f t="shared" si="16"/>
        <v>6.7131372549019614</v>
      </c>
      <c r="AD29" t="str">
        <f t="shared" si="17"/>
        <v>New Zealand</v>
      </c>
      <c r="AE29">
        <f t="shared" si="18"/>
        <v>10</v>
      </c>
      <c r="AF29">
        <f t="shared" si="19"/>
        <v>3</v>
      </c>
      <c r="AG29">
        <f t="shared" si="20"/>
        <v>2</v>
      </c>
      <c r="AH29">
        <f t="shared" si="21"/>
        <v>5</v>
      </c>
      <c r="AI29">
        <f t="shared" si="22"/>
        <v>17</v>
      </c>
      <c r="AJ29">
        <f t="shared" si="23"/>
        <v>18</v>
      </c>
      <c r="AK29">
        <f t="shared" si="24"/>
        <v>3</v>
      </c>
      <c r="AL29">
        <f t="shared" si="25"/>
        <v>11</v>
      </c>
      <c r="AM29">
        <f t="shared" si="10"/>
        <v>47058823</v>
      </c>
      <c r="AN29">
        <f>real!K105</f>
        <v>47058823</v>
      </c>
      <c r="AO29">
        <f>IF(real!M105*real!AM105&lt;=0,1,0)</f>
        <v>1</v>
      </c>
      <c r="AP29">
        <f>real!M105</f>
        <v>-0.57999999999999996</v>
      </c>
    </row>
    <row r="30" spans="1:43" x14ac:dyDescent="0.3">
      <c r="A30" s="1"/>
      <c r="B30" s="1"/>
      <c r="C30" s="3" t="s">
        <v>9</v>
      </c>
      <c r="D30" s="33" t="s">
        <v>51</v>
      </c>
      <c r="E30" s="3">
        <v>1.47</v>
      </c>
      <c r="F30" s="3">
        <v>216</v>
      </c>
      <c r="G30" s="3">
        <v>0.8</v>
      </c>
      <c r="H30" s="3">
        <v>26</v>
      </c>
      <c r="I30" s="4">
        <v>13</v>
      </c>
      <c r="J30" s="3">
        <v>0.7</v>
      </c>
      <c r="K30" s="3">
        <v>17.600000000000001</v>
      </c>
      <c r="L30" s="3">
        <v>82.51</v>
      </c>
      <c r="M30" s="3">
        <v>2</v>
      </c>
      <c r="N30" s="6">
        <v>123.822</v>
      </c>
      <c r="R30" s="35" t="e">
        <f t="shared" si="13"/>
        <v>#VALUE!</v>
      </c>
      <c r="S30">
        <v>509</v>
      </c>
      <c r="T30">
        <f t="shared" si="14"/>
        <v>2356481</v>
      </c>
      <c r="V30" s="48">
        <f t="shared" si="15"/>
        <v>6.8055555555555551E-3</v>
      </c>
      <c r="W30" s="48">
        <f t="shared" si="26"/>
        <v>0.12037037037037036</v>
      </c>
      <c r="X30" s="48">
        <f t="shared" si="27"/>
        <v>6.0185185185185182E-2</v>
      </c>
      <c r="Y30" s="48">
        <f t="shared" si="16"/>
        <v>0.57325000000000004</v>
      </c>
      <c r="AD30" t="str">
        <f t="shared" si="17"/>
        <v>Nigeria</v>
      </c>
      <c r="AE30">
        <f t="shared" si="18"/>
        <v>23</v>
      </c>
      <c r="AF30">
        <f t="shared" si="19"/>
        <v>18</v>
      </c>
      <c r="AG30">
        <f t="shared" si="20"/>
        <v>11</v>
      </c>
      <c r="AH30">
        <f t="shared" si="21"/>
        <v>25</v>
      </c>
      <c r="AI30">
        <f t="shared" si="22"/>
        <v>24</v>
      </c>
      <c r="AJ30">
        <f t="shared" si="23"/>
        <v>24</v>
      </c>
      <c r="AK30">
        <f t="shared" si="24"/>
        <v>13</v>
      </c>
      <c r="AL30">
        <f t="shared" si="25"/>
        <v>23</v>
      </c>
      <c r="AM30">
        <f t="shared" si="10"/>
        <v>2356481</v>
      </c>
      <c r="AN30">
        <f>real!K106</f>
        <v>2356481</v>
      </c>
      <c r="AO30">
        <f>IF(real!M106*real!AM106&lt;=0,1,0)</f>
        <v>0</v>
      </c>
      <c r="AP30">
        <f>real!M106</f>
        <v>-58.82</v>
      </c>
    </row>
    <row r="31" spans="1:43" x14ac:dyDescent="0.3">
      <c r="A31" s="1"/>
      <c r="B31" s="1"/>
      <c r="C31" s="3" t="s">
        <v>26</v>
      </c>
      <c r="D31" s="33" t="s">
        <v>52</v>
      </c>
      <c r="E31" s="3">
        <v>0.34</v>
      </c>
      <c r="F31" s="3">
        <v>9.06</v>
      </c>
      <c r="G31" s="3">
        <v>5</v>
      </c>
      <c r="H31" s="3">
        <v>29</v>
      </c>
      <c r="I31" s="50">
        <v>198.52</v>
      </c>
      <c r="J31" s="3">
        <f>100-(K31+L31)</f>
        <v>1.7199999999999989</v>
      </c>
      <c r="K31" s="3">
        <v>44</v>
      </c>
      <c r="L31" s="3">
        <v>54.28</v>
      </c>
      <c r="M31" s="3">
        <v>1</v>
      </c>
      <c r="N31" s="6">
        <v>7.7229999999999999</v>
      </c>
      <c r="R31" s="35" t="e">
        <f t="shared" si="13"/>
        <v>#VALUE!</v>
      </c>
      <c r="S31">
        <v>21</v>
      </c>
      <c r="T31">
        <f t="shared" si="14"/>
        <v>2317880</v>
      </c>
      <c r="V31" s="48">
        <f t="shared" si="15"/>
        <v>3.7527593818984545E-2</v>
      </c>
      <c r="W31" s="48">
        <f t="shared" si="26"/>
        <v>3.2008830022075054</v>
      </c>
      <c r="X31" s="48">
        <f t="shared" si="27"/>
        <v>21.911699779249449</v>
      </c>
      <c r="Y31" s="48">
        <f t="shared" si="16"/>
        <v>0.8524282560706401</v>
      </c>
      <c r="AD31" t="str">
        <f t="shared" si="17"/>
        <v>Papua New Guinea</v>
      </c>
      <c r="AE31">
        <f t="shared" si="18"/>
        <v>12</v>
      </c>
      <c r="AF31">
        <f t="shared" si="19"/>
        <v>6</v>
      </c>
      <c r="AG31">
        <f t="shared" si="20"/>
        <v>1</v>
      </c>
      <c r="AH31">
        <f t="shared" si="21"/>
        <v>22</v>
      </c>
      <c r="AI31">
        <f t="shared" si="22"/>
        <v>21</v>
      </c>
      <c r="AJ31">
        <f t="shared" si="23"/>
        <v>22</v>
      </c>
      <c r="AK31">
        <f t="shared" si="24"/>
        <v>25</v>
      </c>
      <c r="AL31">
        <f t="shared" si="25"/>
        <v>22</v>
      </c>
      <c r="AM31">
        <f t="shared" si="10"/>
        <v>2317880</v>
      </c>
      <c r="AN31">
        <f>real!K107</f>
        <v>2317880</v>
      </c>
      <c r="AO31">
        <f>IF(real!M107*real!AM107&lt;=0,1,0)</f>
        <v>0</v>
      </c>
      <c r="AP31">
        <f>real!M107</f>
        <v>-472.98</v>
      </c>
    </row>
    <row r="32" spans="1:43" ht="14.4" customHeight="1" x14ac:dyDescent="0.3">
      <c r="A32" s="1"/>
      <c r="B32" s="1"/>
      <c r="C32" s="3" t="s">
        <v>27</v>
      </c>
      <c r="D32" s="33" t="s">
        <v>53</v>
      </c>
      <c r="E32" s="3">
        <v>0.01</v>
      </c>
      <c r="F32" s="3">
        <v>0.2</v>
      </c>
      <c r="G32" s="3">
        <v>0.2</v>
      </c>
      <c r="H32" s="3">
        <v>1.02</v>
      </c>
      <c r="I32" s="4">
        <v>0</v>
      </c>
      <c r="J32" s="3">
        <f>100-(K32+L32)</f>
        <v>1.460000000000008</v>
      </c>
      <c r="K32" s="3">
        <v>61</v>
      </c>
      <c r="L32" s="3">
        <v>37.54</v>
      </c>
      <c r="M32" s="3">
        <v>2</v>
      </c>
      <c r="N32" s="6">
        <v>0.24099999999999999</v>
      </c>
      <c r="R32" s="35" t="e">
        <f t="shared" si="13"/>
        <v>#VALUE!</v>
      </c>
      <c r="S32">
        <v>2</v>
      </c>
      <c r="T32">
        <f t="shared" si="14"/>
        <v>10000000</v>
      </c>
      <c r="V32" s="48">
        <f t="shared" si="15"/>
        <v>4.9999999999999996E-2</v>
      </c>
      <c r="W32" s="48">
        <f t="shared" si="26"/>
        <v>5.0999999999999996</v>
      </c>
      <c r="X32" s="48">
        <f t="shared" si="27"/>
        <v>0</v>
      </c>
      <c r="Y32" s="48">
        <f t="shared" si="16"/>
        <v>1.2049999999999998</v>
      </c>
      <c r="AD32" t="str">
        <f t="shared" si="17"/>
        <v>Samoa</v>
      </c>
      <c r="AE32">
        <f t="shared" si="18"/>
        <v>5</v>
      </c>
      <c r="AF32">
        <f t="shared" si="19"/>
        <v>5</v>
      </c>
      <c r="AG32">
        <f t="shared" si="20"/>
        <v>22</v>
      </c>
      <c r="AH32">
        <f t="shared" si="21"/>
        <v>23</v>
      </c>
      <c r="AI32">
        <f t="shared" si="22"/>
        <v>16</v>
      </c>
      <c r="AJ32">
        <f t="shared" si="23"/>
        <v>20</v>
      </c>
      <c r="AK32">
        <f t="shared" si="24"/>
        <v>13</v>
      </c>
      <c r="AL32">
        <f t="shared" si="25"/>
        <v>20</v>
      </c>
      <c r="AM32">
        <f t="shared" si="10"/>
        <v>10000000</v>
      </c>
      <c r="AN32">
        <f>real!K108</f>
        <v>10000000</v>
      </c>
      <c r="AO32" s="53">
        <f>IF(real!M108*real!AM108&lt;=0,1,0)</f>
        <v>0</v>
      </c>
      <c r="AP32" s="53">
        <f>real!M108</f>
        <v>-0.57999999999999996</v>
      </c>
      <c r="AQ32">
        <v>1</v>
      </c>
    </row>
    <row r="33" spans="1:42" x14ac:dyDescent="0.3">
      <c r="A33" s="1"/>
      <c r="B33" s="1"/>
      <c r="C33" s="3" t="s">
        <v>10</v>
      </c>
      <c r="D33" s="33" t="s">
        <v>54</v>
      </c>
      <c r="E33" s="3">
        <v>0.79</v>
      </c>
      <c r="F33" s="3">
        <v>60.1</v>
      </c>
      <c r="G33" s="3">
        <v>239</v>
      </c>
      <c r="H33" s="3">
        <v>10</v>
      </c>
      <c r="I33" s="4">
        <v>15</v>
      </c>
      <c r="J33" s="3">
        <v>6</v>
      </c>
      <c r="K33" s="3">
        <v>84.3</v>
      </c>
      <c r="L33" s="3">
        <v>9.76</v>
      </c>
      <c r="M33" s="3">
        <v>2</v>
      </c>
      <c r="N33" s="6">
        <v>434.82799999999997</v>
      </c>
      <c r="R33" s="35" t="e">
        <f t="shared" si="13"/>
        <v>#VALUE!</v>
      </c>
      <c r="S33">
        <v>1386</v>
      </c>
      <c r="T33">
        <f t="shared" si="14"/>
        <v>23061564</v>
      </c>
      <c r="V33" s="48">
        <f t="shared" si="15"/>
        <v>1.3144758735440932E-2</v>
      </c>
      <c r="W33" s="48">
        <f t="shared" si="26"/>
        <v>0.16638935108153077</v>
      </c>
      <c r="X33" s="48">
        <f t="shared" si="27"/>
        <v>0.24958402662229617</v>
      </c>
      <c r="Y33" s="48">
        <f t="shared" si="16"/>
        <v>7.2350748752079861</v>
      </c>
      <c r="AD33" t="str">
        <f t="shared" si="17"/>
        <v>South Africa</v>
      </c>
      <c r="AE33">
        <f t="shared" si="18"/>
        <v>21</v>
      </c>
      <c r="AF33">
        <f t="shared" si="19"/>
        <v>15</v>
      </c>
      <c r="AG33">
        <f t="shared" si="20"/>
        <v>8</v>
      </c>
      <c r="AH33">
        <f t="shared" si="21"/>
        <v>14</v>
      </c>
      <c r="AI33">
        <f t="shared" si="22"/>
        <v>7</v>
      </c>
      <c r="AJ33">
        <f t="shared" si="23"/>
        <v>4</v>
      </c>
      <c r="AK33">
        <f t="shared" si="24"/>
        <v>13</v>
      </c>
      <c r="AL33">
        <f t="shared" si="25"/>
        <v>10</v>
      </c>
      <c r="AM33">
        <f t="shared" si="10"/>
        <v>23061564</v>
      </c>
      <c r="AN33">
        <f>real!K109</f>
        <v>23061564</v>
      </c>
      <c r="AO33">
        <f>IF(real!M109*real!AM109&lt;=0,1,0)</f>
        <v>1</v>
      </c>
      <c r="AP33">
        <f>real!M109</f>
        <v>12.82</v>
      </c>
    </row>
    <row r="34" spans="1:42" x14ac:dyDescent="0.3">
      <c r="A34" s="1"/>
      <c r="B34" s="1"/>
      <c r="C34" s="3" t="s">
        <v>3</v>
      </c>
      <c r="D34" s="33" t="s">
        <v>55</v>
      </c>
      <c r="E34" s="3">
        <v>1.8</v>
      </c>
      <c r="F34" s="3">
        <v>51.3</v>
      </c>
      <c r="G34" s="3">
        <v>620</v>
      </c>
      <c r="H34" s="3">
        <v>3128</v>
      </c>
      <c r="I34" s="4">
        <v>0</v>
      </c>
      <c r="J34" s="3">
        <f>100-(K34+L34)</f>
        <v>6.7700000000000102</v>
      </c>
      <c r="K34" s="3">
        <v>89.6</v>
      </c>
      <c r="L34" s="3">
        <v>3.63</v>
      </c>
      <c r="M34" s="3">
        <v>3</v>
      </c>
      <c r="N34" s="6">
        <v>597.63400000000001</v>
      </c>
      <c r="R34" s="35" t="e">
        <f t="shared" si="13"/>
        <v>#VALUE!</v>
      </c>
      <c r="S34">
        <v>3334</v>
      </c>
      <c r="T34">
        <f t="shared" si="14"/>
        <v>64990253</v>
      </c>
      <c r="V34" s="48">
        <f t="shared" si="15"/>
        <v>3.5087719298245619E-2</v>
      </c>
      <c r="W34" s="48">
        <f t="shared" si="26"/>
        <v>60.974658869395718</v>
      </c>
      <c r="X34" s="48">
        <f t="shared" si="27"/>
        <v>0</v>
      </c>
      <c r="Y34" s="48">
        <f t="shared" si="16"/>
        <v>11.649785575048734</v>
      </c>
      <c r="AD34" t="str">
        <f t="shared" si="17"/>
        <v>South Korea</v>
      </c>
      <c r="AE34">
        <f t="shared" si="18"/>
        <v>13</v>
      </c>
      <c r="AF34">
        <f t="shared" si="19"/>
        <v>1</v>
      </c>
      <c r="AG34">
        <f t="shared" si="20"/>
        <v>22</v>
      </c>
      <c r="AH34">
        <f t="shared" si="21"/>
        <v>11</v>
      </c>
      <c r="AI34">
        <f t="shared" si="22"/>
        <v>2</v>
      </c>
      <c r="AJ34">
        <f t="shared" si="23"/>
        <v>1</v>
      </c>
      <c r="AK34">
        <f t="shared" si="24"/>
        <v>3</v>
      </c>
      <c r="AL34">
        <f t="shared" si="25"/>
        <v>5</v>
      </c>
      <c r="AM34">
        <f t="shared" si="10"/>
        <v>64990253</v>
      </c>
      <c r="AN34">
        <f>real!K110</f>
        <v>64990253</v>
      </c>
      <c r="AO34">
        <f>IF(real!M110*real!AM110&lt;=0,1,0)</f>
        <v>1</v>
      </c>
      <c r="AP34">
        <f>real!M110</f>
        <v>-0.57999999999999996</v>
      </c>
    </row>
    <row r="35" spans="1:42" x14ac:dyDescent="0.3">
      <c r="C35" s="3" t="s">
        <v>5</v>
      </c>
      <c r="D35" s="33" t="s">
        <v>56</v>
      </c>
      <c r="E35" s="3">
        <v>2.3199999999999998</v>
      </c>
      <c r="F35" s="3">
        <v>84.3</v>
      </c>
      <c r="G35" s="3">
        <v>321</v>
      </c>
      <c r="H35" s="3">
        <v>2</v>
      </c>
      <c r="I35" s="4">
        <v>4</v>
      </c>
      <c r="J35" s="3">
        <f>100-(K35+L35)</f>
        <v>2.5799999999999983</v>
      </c>
      <c r="K35" s="3">
        <v>83.7</v>
      </c>
      <c r="L35" s="3">
        <v>13.72</v>
      </c>
      <c r="M35" s="3">
        <v>2</v>
      </c>
      <c r="N35" s="6">
        <v>412.92599999999999</v>
      </c>
      <c r="R35" s="35" t="e">
        <f t="shared" si="13"/>
        <v>#VALUE!</v>
      </c>
      <c r="S35">
        <v>1803</v>
      </c>
      <c r="T35">
        <f t="shared" si="14"/>
        <v>21387900</v>
      </c>
      <c r="V35" s="48">
        <f t="shared" si="15"/>
        <v>2.7520759193357058E-2</v>
      </c>
      <c r="W35" s="48">
        <f t="shared" si="26"/>
        <v>2.3724792408066429E-2</v>
      </c>
      <c r="X35" s="48">
        <f t="shared" si="27"/>
        <v>4.7449584816132859E-2</v>
      </c>
      <c r="Y35" s="48">
        <f t="shared" si="16"/>
        <v>4.898291814946619</v>
      </c>
      <c r="AD35" t="str">
        <f t="shared" si="17"/>
        <v>Turkey</v>
      </c>
      <c r="AE35">
        <f t="shared" si="18"/>
        <v>15</v>
      </c>
      <c r="AF35">
        <f t="shared" si="19"/>
        <v>22</v>
      </c>
      <c r="AG35">
        <f t="shared" si="20"/>
        <v>13</v>
      </c>
      <c r="AH35">
        <f t="shared" si="21"/>
        <v>18</v>
      </c>
      <c r="AI35">
        <f t="shared" si="22"/>
        <v>8</v>
      </c>
      <c r="AJ35">
        <f t="shared" si="23"/>
        <v>11</v>
      </c>
      <c r="AK35">
        <f t="shared" si="24"/>
        <v>13</v>
      </c>
      <c r="AL35">
        <f t="shared" si="25"/>
        <v>14</v>
      </c>
      <c r="AM35">
        <f t="shared" si="10"/>
        <v>21387900</v>
      </c>
      <c r="AN35">
        <f>real!K111</f>
        <v>21387900</v>
      </c>
      <c r="AO35">
        <f>IF(real!M111*real!AM111&lt;=0,1,0)</f>
        <v>1</v>
      </c>
      <c r="AP35">
        <f>real!M111</f>
        <v>20.46</v>
      </c>
    </row>
    <row r="36" spans="1:42" x14ac:dyDescent="0.3">
      <c r="C36" s="3" t="s">
        <v>15</v>
      </c>
      <c r="D36" s="33" t="s">
        <v>57</v>
      </c>
      <c r="E36" s="3">
        <v>3.18</v>
      </c>
      <c r="F36" s="3">
        <v>68.5</v>
      </c>
      <c r="G36" s="3">
        <v>326</v>
      </c>
      <c r="H36" s="3">
        <v>29</v>
      </c>
      <c r="I36" s="4">
        <v>4</v>
      </c>
      <c r="J36" s="3">
        <f>100-(K36+L36)</f>
        <v>8.5</v>
      </c>
      <c r="K36" s="3">
        <v>78</v>
      </c>
      <c r="L36" s="3">
        <v>13.5</v>
      </c>
      <c r="M36" s="3">
        <v>3</v>
      </c>
      <c r="N36" s="6">
        <v>326.26299999999998</v>
      </c>
      <c r="R36" s="35" t="e">
        <f t="shared" si="13"/>
        <v>#VALUE!</v>
      </c>
      <c r="S36">
        <v>1973</v>
      </c>
      <c r="T36">
        <f t="shared" si="14"/>
        <v>28802919</v>
      </c>
      <c r="V36" s="48">
        <f t="shared" si="15"/>
        <v>4.6423357664233576E-2</v>
      </c>
      <c r="W36" s="48">
        <f t="shared" si="26"/>
        <v>0.42335766423357662</v>
      </c>
      <c r="X36" s="48">
        <f t="shared" si="27"/>
        <v>5.8394160583941604E-2</v>
      </c>
      <c r="Y36" s="48">
        <f t="shared" si="16"/>
        <v>4.7629635036496349</v>
      </c>
      <c r="AD36" t="str">
        <f t="shared" si="17"/>
        <v>UK</v>
      </c>
      <c r="AE36">
        <f t="shared" si="18"/>
        <v>6</v>
      </c>
      <c r="AF36">
        <f t="shared" si="19"/>
        <v>11</v>
      </c>
      <c r="AG36">
        <f t="shared" si="20"/>
        <v>12</v>
      </c>
      <c r="AH36">
        <f t="shared" si="21"/>
        <v>8</v>
      </c>
      <c r="AI36">
        <f t="shared" si="22"/>
        <v>11</v>
      </c>
      <c r="AJ36">
        <f t="shared" si="23"/>
        <v>10</v>
      </c>
      <c r="AK36">
        <f t="shared" si="24"/>
        <v>3</v>
      </c>
      <c r="AL36">
        <f t="shared" si="25"/>
        <v>15</v>
      </c>
      <c r="AM36">
        <f t="shared" si="10"/>
        <v>28802919</v>
      </c>
      <c r="AN36">
        <f>real!K112</f>
        <v>28802919</v>
      </c>
      <c r="AO36">
        <f>IF(real!M112*real!AM112&lt;=0,1,0)</f>
        <v>1</v>
      </c>
      <c r="AP36">
        <f>real!M112</f>
        <v>-0.57999999999999996</v>
      </c>
    </row>
    <row r="37" spans="1:42" x14ac:dyDescent="0.3">
      <c r="C37" s="3" t="s">
        <v>18</v>
      </c>
      <c r="D37" s="33" t="s">
        <v>58</v>
      </c>
      <c r="E37" s="3">
        <v>24.77</v>
      </c>
      <c r="F37" s="3">
        <v>334.7</v>
      </c>
      <c r="G37" s="3">
        <v>4287</v>
      </c>
      <c r="H37" s="3">
        <v>53</v>
      </c>
      <c r="I37" s="4">
        <v>14</v>
      </c>
      <c r="J37" s="3">
        <f>100-(K37+L37)</f>
        <v>8.8400000000000034</v>
      </c>
      <c r="K37" s="3">
        <v>80</v>
      </c>
      <c r="L37" s="3">
        <v>11.16</v>
      </c>
      <c r="M37" s="3">
        <v>3</v>
      </c>
      <c r="N37" s="6">
        <v>4714.6279999999997</v>
      </c>
      <c r="R37" s="35" t="e">
        <f t="shared" si="13"/>
        <v>#VALUE!</v>
      </c>
      <c r="S37">
        <v>24603</v>
      </c>
      <c r="T37">
        <f t="shared" si="14"/>
        <v>73507618</v>
      </c>
      <c r="V37" s="48">
        <f t="shared" si="15"/>
        <v>7.4006573050492977E-2</v>
      </c>
      <c r="W37" s="48">
        <f t="shared" si="26"/>
        <v>0.15835076187630714</v>
      </c>
      <c r="X37" s="48">
        <f t="shared" si="27"/>
        <v>4.1828503137137735E-2</v>
      </c>
      <c r="Y37" s="48">
        <f t="shared" si="16"/>
        <v>14.086130863459815</v>
      </c>
      <c r="AD37" t="str">
        <f t="shared" si="17"/>
        <v>USA</v>
      </c>
      <c r="AE37">
        <f t="shared" si="18"/>
        <v>1</v>
      </c>
      <c r="AF37">
        <f t="shared" si="19"/>
        <v>16</v>
      </c>
      <c r="AG37">
        <f t="shared" si="20"/>
        <v>15</v>
      </c>
      <c r="AH37">
        <f t="shared" si="21"/>
        <v>6</v>
      </c>
      <c r="AI37">
        <f t="shared" si="22"/>
        <v>10</v>
      </c>
      <c r="AJ37">
        <f t="shared" si="23"/>
        <v>8</v>
      </c>
      <c r="AK37">
        <f t="shared" si="24"/>
        <v>3</v>
      </c>
      <c r="AL37">
        <f t="shared" si="25"/>
        <v>3</v>
      </c>
      <c r="AM37">
        <f t="shared" si="10"/>
        <v>73507618</v>
      </c>
      <c r="AN37">
        <f>real!K113</f>
        <v>73507618</v>
      </c>
      <c r="AO37">
        <f>IF(real!M113*real!AM113&lt;=0,1,0)</f>
        <v>1</v>
      </c>
      <c r="AP37">
        <f>real!M113</f>
        <v>-0.57999999999999996</v>
      </c>
    </row>
    <row r="38" spans="1:42" x14ac:dyDescent="0.3">
      <c r="C38" s="1"/>
      <c r="D38" s="1"/>
      <c r="E38" s="1"/>
      <c r="F38" s="1"/>
      <c r="G38" s="1"/>
      <c r="H38" s="1"/>
      <c r="I38" s="1"/>
      <c r="J38" s="1"/>
      <c r="K38" s="1"/>
      <c r="L38" s="1"/>
      <c r="M38" s="1"/>
      <c r="N38" s="1"/>
    </row>
    <row r="39" spans="1:42" x14ac:dyDescent="0.3">
      <c r="C39" s="1"/>
      <c r="D39" s="1"/>
      <c r="E39" s="1"/>
      <c r="F39" s="1"/>
      <c r="G39" s="1"/>
      <c r="H39" s="1"/>
      <c r="I39" s="1"/>
      <c r="J39" s="1"/>
      <c r="K39" s="1"/>
      <c r="L39" s="1"/>
      <c r="M39" s="1"/>
      <c r="N39" s="1"/>
    </row>
    <row r="40" spans="1:42" x14ac:dyDescent="0.3">
      <c r="C40" s="9" t="s">
        <v>80</v>
      </c>
      <c r="D40" s="7">
        <f>MAX(F13:F37)</f>
        <v>1444</v>
      </c>
      <c r="E40" s="7">
        <f t="shared" ref="E40:N40" si="28">MAX(E13:E37)</f>
        <v>27.31</v>
      </c>
      <c r="F40" s="7">
        <f>MAX(D13:D37)</f>
        <v>3394</v>
      </c>
      <c r="G40" s="7">
        <f t="shared" si="28"/>
        <v>8849</v>
      </c>
      <c r="H40" s="7">
        <f t="shared" si="28"/>
        <v>4100</v>
      </c>
      <c r="I40" s="7">
        <f t="shared" si="28"/>
        <v>198.52</v>
      </c>
      <c r="J40" s="7">
        <f t="shared" si="28"/>
        <v>43.81</v>
      </c>
      <c r="K40" s="7">
        <f t="shared" si="28"/>
        <v>91.5</v>
      </c>
      <c r="L40" s="7">
        <f t="shared" si="28"/>
        <v>89.52</v>
      </c>
      <c r="M40" s="7">
        <f t="shared" si="28"/>
        <v>4</v>
      </c>
      <c r="N40" s="7">
        <f t="shared" si="28"/>
        <v>227637</v>
      </c>
    </row>
    <row r="41" spans="1:42" x14ac:dyDescent="0.3">
      <c r="C41" s="9" t="s">
        <v>81</v>
      </c>
      <c r="D41" s="7">
        <f>MIN(F13:F37)</f>
        <v>0.2</v>
      </c>
      <c r="E41" s="7">
        <f t="shared" ref="E41:N41" si="29">MIN(E13:E37)</f>
        <v>0.01</v>
      </c>
      <c r="F41" s="7">
        <f>MIN(D13:D37)</f>
        <v>101</v>
      </c>
      <c r="G41" s="7">
        <f t="shared" si="29"/>
        <v>0.2</v>
      </c>
      <c r="H41" s="7">
        <f t="shared" si="29"/>
        <v>0.1</v>
      </c>
      <c r="I41" s="7">
        <f t="shared" si="29"/>
        <v>0</v>
      </c>
      <c r="J41" s="7">
        <f t="shared" si="29"/>
        <v>0.7</v>
      </c>
      <c r="K41" s="7">
        <f t="shared" si="29"/>
        <v>1.6800000000000068</v>
      </c>
      <c r="L41" s="7">
        <f t="shared" si="29"/>
        <v>3.63</v>
      </c>
      <c r="M41" s="7">
        <f t="shared" si="29"/>
        <v>1</v>
      </c>
      <c r="N41" s="7">
        <f t="shared" si="29"/>
        <v>0.24099999999999999</v>
      </c>
    </row>
    <row r="42" spans="1:42" x14ac:dyDescent="0.3">
      <c r="C42" s="10" t="s">
        <v>82</v>
      </c>
      <c r="D42" s="7">
        <f>AVERAGE(F13:F37)</f>
        <v>134.25040000000001</v>
      </c>
      <c r="E42" s="7">
        <f t="shared" ref="E42:N42" si="30">AVERAGE(E13:E37)</f>
        <v>3.5603999999999996</v>
      </c>
      <c r="F42" s="7">
        <f>AVERAGE(D13:D37)</f>
        <v>1694</v>
      </c>
      <c r="G42" s="7">
        <f t="shared" si="30"/>
        <v>774.25199999999995</v>
      </c>
      <c r="H42" s="7">
        <f t="shared" si="30"/>
        <v>305.61680000000001</v>
      </c>
      <c r="I42" s="7">
        <f t="shared" si="30"/>
        <v>20.840400000000002</v>
      </c>
      <c r="J42" s="7">
        <f t="shared" si="30"/>
        <v>8.6068000000000016</v>
      </c>
      <c r="K42" s="7">
        <f t="shared" si="30"/>
        <v>64.877999999999986</v>
      </c>
      <c r="L42" s="7">
        <f t="shared" si="30"/>
        <v>26.581999999999997</v>
      </c>
      <c r="M42" s="7">
        <f t="shared" si="30"/>
        <v>2.52</v>
      </c>
      <c r="N42" s="7">
        <f t="shared" si="30"/>
        <v>9982.9450399999987</v>
      </c>
    </row>
    <row r="43" spans="1:42" x14ac:dyDescent="0.3">
      <c r="C43" s="10" t="s">
        <v>83</v>
      </c>
      <c r="D43" s="8">
        <f>STDEV(F13:F37)</f>
        <v>284.13895486305057</v>
      </c>
      <c r="E43" s="8">
        <f t="shared" ref="E43:N43" si="31">STDEV(E13:E37)</f>
        <v>6.9094051118746824</v>
      </c>
      <c r="F43" s="8">
        <f>STDEV(D13:D37)</f>
        <v>1649.1055151202424</v>
      </c>
      <c r="G43" s="8">
        <f t="shared" si="31"/>
        <v>1883.4738050386225</v>
      </c>
      <c r="H43" s="8">
        <f t="shared" si="31"/>
        <v>1005.6802156862124</v>
      </c>
      <c r="I43" s="8">
        <f t="shared" si="31"/>
        <v>42.145554973211588</v>
      </c>
      <c r="J43" s="8">
        <f t="shared" si="31"/>
        <v>9.932660234465553</v>
      </c>
      <c r="K43" s="8">
        <f t="shared" si="31"/>
        <v>24.641939013262217</v>
      </c>
      <c r="L43" s="8">
        <f t="shared" si="31"/>
        <v>24.701908664446691</v>
      </c>
      <c r="M43" s="8">
        <f t="shared" si="31"/>
        <v>0.7141428428542852</v>
      </c>
      <c r="N43" s="8">
        <f t="shared" si="31"/>
        <v>45401.833048638364</v>
      </c>
    </row>
    <row r="44" spans="1:42" x14ac:dyDescent="0.3">
      <c r="C44" s="10" t="s">
        <v>84</v>
      </c>
      <c r="D44" s="7">
        <f>MEDIAN(F13:F37)</f>
        <v>60.4</v>
      </c>
      <c r="E44" s="7">
        <f t="shared" ref="E44:N44" si="32">MEDIAN(E13:E37)</f>
        <v>1.77</v>
      </c>
      <c r="F44" s="7">
        <f>MEDIAN(D13:D37)</f>
        <v>1587</v>
      </c>
      <c r="G44" s="7">
        <f t="shared" si="32"/>
        <v>265</v>
      </c>
      <c r="H44" s="7">
        <f t="shared" si="32"/>
        <v>10</v>
      </c>
      <c r="I44" s="7">
        <f t="shared" si="32"/>
        <v>4</v>
      </c>
      <c r="J44" s="7">
        <f t="shared" si="32"/>
        <v>6.3100000000000023</v>
      </c>
      <c r="K44" s="7">
        <f t="shared" si="32"/>
        <v>75</v>
      </c>
      <c r="L44" s="7">
        <f t="shared" si="32"/>
        <v>14.81</v>
      </c>
      <c r="M44" s="7">
        <f t="shared" si="32"/>
        <v>2</v>
      </c>
      <c r="N44" s="7">
        <f t="shared" si="32"/>
        <v>326.26299999999998</v>
      </c>
    </row>
    <row r="49" spans="3:14" x14ac:dyDescent="0.3">
      <c r="C49" t="str">
        <f>C9</f>
        <v>Attribute ID</v>
      </c>
      <c r="D49" t="str">
        <f t="shared" ref="D49:N49" si="33">D9</f>
        <v>A1</v>
      </c>
      <c r="E49" t="str">
        <f t="shared" si="33"/>
        <v>A2</v>
      </c>
      <c r="F49" t="str">
        <f t="shared" si="33"/>
        <v>A3</v>
      </c>
      <c r="G49" t="str">
        <f t="shared" si="33"/>
        <v>A4</v>
      </c>
      <c r="H49" t="str">
        <f t="shared" si="33"/>
        <v>A5</v>
      </c>
      <c r="I49" t="str">
        <f t="shared" si="33"/>
        <v>A6</v>
      </c>
      <c r="J49" t="str">
        <f t="shared" si="33"/>
        <v>A7</v>
      </c>
      <c r="K49" t="str">
        <f t="shared" si="33"/>
        <v>A8</v>
      </c>
      <c r="L49" t="str">
        <f t="shared" si="33"/>
        <v>A9</v>
      </c>
      <c r="M49" t="str">
        <f t="shared" si="33"/>
        <v>A10</v>
      </c>
      <c r="N49" t="str">
        <f t="shared" si="33"/>
        <v>A11</v>
      </c>
    </row>
    <row r="50" spans="3:14" x14ac:dyDescent="0.3">
      <c r="C50" t="str">
        <f t="shared" ref="C50:N50" si="34">C10</f>
        <v>Type</v>
      </c>
      <c r="D50" t="str">
        <f t="shared" si="34"/>
        <v>Y</v>
      </c>
      <c r="E50" t="str">
        <f t="shared" si="34"/>
        <v>X</v>
      </c>
      <c r="F50" t="str">
        <f t="shared" si="34"/>
        <v>Y</v>
      </c>
      <c r="G50" t="str">
        <f t="shared" si="34"/>
        <v>X</v>
      </c>
      <c r="H50" t="str">
        <f t="shared" si="34"/>
        <v>X</v>
      </c>
      <c r="I50" t="str">
        <f t="shared" si="34"/>
        <v>X</v>
      </c>
      <c r="J50" t="str">
        <f t="shared" si="34"/>
        <v>X</v>
      </c>
      <c r="K50" t="str">
        <f t="shared" si="34"/>
        <v>X</v>
      </c>
      <c r="L50" t="str">
        <f t="shared" si="34"/>
        <v>X</v>
      </c>
      <c r="M50" t="str">
        <f t="shared" si="34"/>
        <v>X</v>
      </c>
      <c r="N50" t="str">
        <f t="shared" si="34"/>
        <v>X</v>
      </c>
    </row>
    <row r="51" spans="3:14" x14ac:dyDescent="0.3">
      <c r="C51" t="str">
        <f t="shared" ref="C51:N51" si="35">C11</f>
        <v>Objects \ Attributes</v>
      </c>
      <c r="D51" t="str">
        <f t="shared" si="35"/>
        <v>Energy Consumption (TWh)</v>
      </c>
      <c r="E51" t="str">
        <f t="shared" si="35"/>
        <v>GDP (Trillion USD)</v>
      </c>
      <c r="F51" t="str">
        <f t="shared" si="35"/>
        <v>Population (million)</v>
      </c>
      <c r="G51" t="str">
        <f t="shared" si="35"/>
        <v>Energy Production (Twh)</v>
      </c>
      <c r="H51" t="str">
        <f t="shared" si="35"/>
        <v>Energy Import (Twh)</v>
      </c>
      <c r="I51" t="str">
        <f t="shared" si="35"/>
        <v>Energy Export (Twh)</v>
      </c>
      <c r="J51" t="str">
        <f t="shared" si="35"/>
        <v>Energy Consumption (%)</v>
      </c>
      <c r="K51">
        <f t="shared" si="35"/>
        <v>0</v>
      </c>
      <c r="L51">
        <f t="shared" si="35"/>
        <v>0</v>
      </c>
      <c r="M51" t="str">
        <f t="shared" si="35"/>
        <v>Energy Policy Rating (0-5)</v>
      </c>
      <c r="N51" t="str">
        <f t="shared" si="35"/>
        <v>Carbon Emmision (Million tonn)</v>
      </c>
    </row>
    <row r="52" spans="3:14" x14ac:dyDescent="0.3">
      <c r="C52">
        <f t="shared" ref="C52:N52" si="36">C12</f>
        <v>0</v>
      </c>
      <c r="D52">
        <f t="shared" si="36"/>
        <v>0</v>
      </c>
      <c r="E52">
        <f t="shared" si="36"/>
        <v>0</v>
      </c>
      <c r="F52">
        <f t="shared" si="36"/>
        <v>0</v>
      </c>
      <c r="G52">
        <f t="shared" si="36"/>
        <v>0</v>
      </c>
      <c r="H52">
        <f t="shared" si="36"/>
        <v>0</v>
      </c>
      <c r="I52">
        <f t="shared" si="36"/>
        <v>0</v>
      </c>
      <c r="J52" t="str">
        <f t="shared" si="36"/>
        <v>Nuclear</v>
      </c>
      <c r="K52" t="str">
        <f t="shared" si="36"/>
        <v>Fossil</v>
      </c>
      <c r="L52" t="str">
        <f t="shared" si="36"/>
        <v>Renewable</v>
      </c>
      <c r="M52">
        <f t="shared" si="36"/>
        <v>0</v>
      </c>
      <c r="N52">
        <f t="shared" si="36"/>
        <v>0</v>
      </c>
    </row>
    <row r="53" spans="3:14" x14ac:dyDescent="0.3">
      <c r="C53" t="str">
        <f t="shared" ref="C53" si="37">C13</f>
        <v>Argentina</v>
      </c>
      <c r="D53" t="s">
        <v>124</v>
      </c>
      <c r="E53" t="s">
        <v>124</v>
      </c>
      <c r="F53" t="s">
        <v>124</v>
      </c>
      <c r="G53" t="s">
        <v>124</v>
      </c>
      <c r="H53" t="s">
        <v>124</v>
      </c>
      <c r="I53" t="s">
        <v>124</v>
      </c>
      <c r="J53" t="s">
        <v>124</v>
      </c>
      <c r="K53" t="s">
        <v>124</v>
      </c>
      <c r="L53" t="s">
        <v>124</v>
      </c>
      <c r="M53" t="s">
        <v>124</v>
      </c>
      <c r="N53" t="s">
        <v>124</v>
      </c>
    </row>
    <row r="54" spans="3:14" x14ac:dyDescent="0.3">
      <c r="C54" t="str">
        <f t="shared" ref="C54" si="38">C14</f>
        <v>Australia</v>
      </c>
      <c r="D54" t="s">
        <v>124</v>
      </c>
      <c r="E54" t="s">
        <v>124</v>
      </c>
      <c r="F54" t="s">
        <v>124</v>
      </c>
      <c r="G54" t="s">
        <v>124</v>
      </c>
      <c r="H54" t="s">
        <v>124</v>
      </c>
      <c r="I54" t="s">
        <v>124</v>
      </c>
      <c r="J54" t="s">
        <v>124</v>
      </c>
      <c r="K54" t="s">
        <v>124</v>
      </c>
      <c r="L54" t="s">
        <v>124</v>
      </c>
      <c r="M54" t="s">
        <v>124</v>
      </c>
      <c r="N54" t="s">
        <v>124</v>
      </c>
    </row>
    <row r="55" spans="3:14" x14ac:dyDescent="0.3">
      <c r="C55" t="str">
        <f t="shared" ref="C55" si="39">C15</f>
        <v>Brazil</v>
      </c>
      <c r="D55" t="s">
        <v>124</v>
      </c>
      <c r="E55" t="s">
        <v>124</v>
      </c>
      <c r="F55" t="s">
        <v>124</v>
      </c>
      <c r="G55" t="s">
        <v>124</v>
      </c>
      <c r="H55" t="s">
        <v>124</v>
      </c>
      <c r="I55" t="s">
        <v>124</v>
      </c>
      <c r="J55" t="s">
        <v>124</v>
      </c>
      <c r="K55" t="s">
        <v>124</v>
      </c>
      <c r="L55" t="s">
        <v>124</v>
      </c>
      <c r="M55" t="s">
        <v>124</v>
      </c>
      <c r="N55" t="s">
        <v>124</v>
      </c>
    </row>
    <row r="56" spans="3:14" x14ac:dyDescent="0.3">
      <c r="C56" t="str">
        <f t="shared" ref="C56" si="40">C16</f>
        <v>Canada</v>
      </c>
      <c r="D56" t="s">
        <v>124</v>
      </c>
      <c r="E56" t="s">
        <v>124</v>
      </c>
      <c r="F56" t="s">
        <v>124</v>
      </c>
      <c r="G56" t="s">
        <v>124</v>
      </c>
      <c r="H56" t="s">
        <v>124</v>
      </c>
      <c r="I56" t="s">
        <v>124</v>
      </c>
      <c r="J56" t="s">
        <v>124</v>
      </c>
      <c r="K56" t="s">
        <v>124</v>
      </c>
      <c r="L56" t="s">
        <v>124</v>
      </c>
      <c r="M56" t="s">
        <v>124</v>
      </c>
      <c r="N56" t="s">
        <v>124</v>
      </c>
    </row>
    <row r="57" spans="3:14" x14ac:dyDescent="0.3">
      <c r="C57" t="str">
        <f t="shared" ref="C57" si="41">C17</f>
        <v>China</v>
      </c>
      <c r="D57" t="s">
        <v>124</v>
      </c>
      <c r="E57" t="s">
        <v>124</v>
      </c>
      <c r="F57" t="s">
        <v>124</v>
      </c>
      <c r="G57" t="s">
        <v>124</v>
      </c>
      <c r="H57" t="s">
        <v>124</v>
      </c>
      <c r="I57" t="s">
        <v>124</v>
      </c>
      <c r="J57" t="s">
        <v>124</v>
      </c>
      <c r="K57" t="s">
        <v>124</v>
      </c>
      <c r="L57" t="s">
        <v>124</v>
      </c>
      <c r="M57" t="s">
        <v>124</v>
      </c>
      <c r="N57" t="s">
        <v>124</v>
      </c>
    </row>
    <row r="58" spans="3:14" x14ac:dyDescent="0.3">
      <c r="C58" t="str">
        <f t="shared" ref="C58" si="42">C18</f>
        <v>Egypt</v>
      </c>
      <c r="D58" t="s">
        <v>124</v>
      </c>
      <c r="E58" t="s">
        <v>124</v>
      </c>
      <c r="F58" t="s">
        <v>124</v>
      </c>
      <c r="G58" t="s">
        <v>124</v>
      </c>
      <c r="H58" t="s">
        <v>124</v>
      </c>
      <c r="I58" t="s">
        <v>124</v>
      </c>
      <c r="J58" t="s">
        <v>124</v>
      </c>
      <c r="K58" t="s">
        <v>124</v>
      </c>
      <c r="L58" t="s">
        <v>124</v>
      </c>
      <c r="M58" t="s">
        <v>124</v>
      </c>
      <c r="N58" t="s">
        <v>124</v>
      </c>
    </row>
    <row r="59" spans="3:14" x14ac:dyDescent="0.3">
      <c r="C59" t="str">
        <f t="shared" ref="C59" si="43">C19</f>
        <v>Ethiopia</v>
      </c>
      <c r="D59" t="s">
        <v>124</v>
      </c>
      <c r="E59" t="s">
        <v>124</v>
      </c>
      <c r="F59" t="s">
        <v>124</v>
      </c>
      <c r="G59" t="s">
        <v>124</v>
      </c>
      <c r="H59" t="s">
        <v>124</v>
      </c>
      <c r="I59" t="s">
        <v>124</v>
      </c>
      <c r="J59" t="s">
        <v>124</v>
      </c>
      <c r="K59" t="s">
        <v>124</v>
      </c>
      <c r="L59" t="s">
        <v>124</v>
      </c>
      <c r="M59" t="s">
        <v>124</v>
      </c>
      <c r="N59" t="s">
        <v>124</v>
      </c>
    </row>
    <row r="60" spans="3:14" x14ac:dyDescent="0.3">
      <c r="C60" t="str">
        <f t="shared" ref="C60" si="44">C20</f>
        <v>Fiji</v>
      </c>
      <c r="D60" t="s">
        <v>124</v>
      </c>
      <c r="E60" t="s">
        <v>124</v>
      </c>
      <c r="F60" t="s">
        <v>124</v>
      </c>
      <c r="G60" t="s">
        <v>124</v>
      </c>
      <c r="H60" t="s">
        <v>124</v>
      </c>
      <c r="I60" t="s">
        <v>124</v>
      </c>
      <c r="J60" t="s">
        <v>124</v>
      </c>
      <c r="K60" t="s">
        <v>124</v>
      </c>
      <c r="L60" t="s">
        <v>124</v>
      </c>
      <c r="M60" t="s">
        <v>124</v>
      </c>
      <c r="N60" t="s">
        <v>124</v>
      </c>
    </row>
    <row r="61" spans="3:14" x14ac:dyDescent="0.3">
      <c r="C61" t="str">
        <f t="shared" ref="C61" si="45">C21</f>
        <v>France</v>
      </c>
      <c r="D61" t="s">
        <v>124</v>
      </c>
      <c r="E61" t="s">
        <v>124</v>
      </c>
      <c r="F61" t="s">
        <v>124</v>
      </c>
      <c r="G61" t="s">
        <v>124</v>
      </c>
      <c r="H61" t="s">
        <v>124</v>
      </c>
      <c r="I61" t="s">
        <v>124</v>
      </c>
      <c r="J61" t="s">
        <v>124</v>
      </c>
      <c r="K61" t="s">
        <v>124</v>
      </c>
      <c r="L61" t="s">
        <v>124</v>
      </c>
      <c r="M61" t="s">
        <v>124</v>
      </c>
      <c r="N61" t="s">
        <v>124</v>
      </c>
    </row>
    <row r="62" spans="3:14" x14ac:dyDescent="0.3">
      <c r="C62" t="str">
        <f t="shared" ref="C62" si="46">C22</f>
        <v>Germany</v>
      </c>
      <c r="D62" t="s">
        <v>124</v>
      </c>
      <c r="E62" t="s">
        <v>124</v>
      </c>
      <c r="F62" t="s">
        <v>124</v>
      </c>
      <c r="G62" t="s">
        <v>124</v>
      </c>
      <c r="H62" t="s">
        <v>124</v>
      </c>
      <c r="I62" t="s">
        <v>124</v>
      </c>
      <c r="J62" t="s">
        <v>124</v>
      </c>
      <c r="K62" t="s">
        <v>124</v>
      </c>
      <c r="L62" t="s">
        <v>124</v>
      </c>
      <c r="M62" t="s">
        <v>124</v>
      </c>
      <c r="N62" t="s">
        <v>124</v>
      </c>
    </row>
    <row r="63" spans="3:14" x14ac:dyDescent="0.3">
      <c r="C63" t="str">
        <f t="shared" ref="C63" si="47">C23</f>
        <v>Hungary</v>
      </c>
      <c r="D63" t="s">
        <v>124</v>
      </c>
      <c r="E63" t="s">
        <v>124</v>
      </c>
      <c r="F63" t="s">
        <v>124</v>
      </c>
      <c r="G63" t="s">
        <v>124</v>
      </c>
      <c r="H63" t="s">
        <v>124</v>
      </c>
      <c r="I63" t="s">
        <v>124</v>
      </c>
      <c r="J63" t="s">
        <v>124</v>
      </c>
      <c r="K63" t="s">
        <v>124</v>
      </c>
      <c r="L63" t="s">
        <v>124</v>
      </c>
      <c r="M63" t="s">
        <v>124</v>
      </c>
      <c r="N63" t="s">
        <v>124</v>
      </c>
    </row>
    <row r="64" spans="3:14" x14ac:dyDescent="0.3">
      <c r="C64" t="str">
        <f t="shared" ref="C64" si="48">C24</f>
        <v>Italy</v>
      </c>
      <c r="D64" t="s">
        <v>124</v>
      </c>
      <c r="E64" t="s">
        <v>124</v>
      </c>
      <c r="F64" t="s">
        <v>124</v>
      </c>
      <c r="G64" t="s">
        <v>124</v>
      </c>
      <c r="H64" t="s">
        <v>124</v>
      </c>
      <c r="I64" t="s">
        <v>124</v>
      </c>
      <c r="J64" t="s">
        <v>124</v>
      </c>
      <c r="K64" t="s">
        <v>124</v>
      </c>
      <c r="L64" t="s">
        <v>124</v>
      </c>
      <c r="M64" t="s">
        <v>124</v>
      </c>
      <c r="N64" t="s">
        <v>124</v>
      </c>
    </row>
    <row r="65" spans="3:14" x14ac:dyDescent="0.3">
      <c r="C65" t="str">
        <f t="shared" ref="C65" si="49">C25</f>
        <v>Japan</v>
      </c>
      <c r="D65" t="s">
        <v>124</v>
      </c>
      <c r="E65" t="s">
        <v>124</v>
      </c>
      <c r="F65" t="s">
        <v>124</v>
      </c>
      <c r="G65" t="s">
        <v>124</v>
      </c>
      <c r="H65" t="s">
        <v>124</v>
      </c>
      <c r="I65" t="s">
        <v>124</v>
      </c>
      <c r="J65" t="s">
        <v>124</v>
      </c>
      <c r="K65" t="s">
        <v>124</v>
      </c>
      <c r="L65" t="s">
        <v>124</v>
      </c>
      <c r="M65" t="s">
        <v>124</v>
      </c>
      <c r="N65" t="s">
        <v>124</v>
      </c>
    </row>
    <row r="66" spans="3:14" x14ac:dyDescent="0.3">
      <c r="C66" t="str">
        <f t="shared" ref="C66" si="50">C26</f>
        <v>Kenya</v>
      </c>
      <c r="D66" t="s">
        <v>124</v>
      </c>
      <c r="E66" t="s">
        <v>124</v>
      </c>
      <c r="F66" t="s">
        <v>124</v>
      </c>
      <c r="G66" t="s">
        <v>124</v>
      </c>
      <c r="H66" t="s">
        <v>124</v>
      </c>
      <c r="I66" t="s">
        <v>124</v>
      </c>
      <c r="J66" t="s">
        <v>124</v>
      </c>
      <c r="K66" t="s">
        <v>124</v>
      </c>
      <c r="L66" t="s">
        <v>124</v>
      </c>
      <c r="M66" t="s">
        <v>124</v>
      </c>
      <c r="N66" t="s">
        <v>124</v>
      </c>
    </row>
    <row r="67" spans="3:14" x14ac:dyDescent="0.3">
      <c r="C67" t="str">
        <f t="shared" ref="C67" si="51">C27</f>
        <v>Mexico</v>
      </c>
      <c r="D67" t="s">
        <v>124</v>
      </c>
      <c r="E67" t="s">
        <v>124</v>
      </c>
      <c r="F67" t="s">
        <v>124</v>
      </c>
      <c r="G67" t="s">
        <v>124</v>
      </c>
      <c r="H67" t="s">
        <v>124</v>
      </c>
      <c r="I67" t="s">
        <v>124</v>
      </c>
      <c r="J67" t="s">
        <v>124</v>
      </c>
      <c r="K67" t="s">
        <v>124</v>
      </c>
      <c r="L67" t="s">
        <v>124</v>
      </c>
      <c r="M67" t="s">
        <v>124</v>
      </c>
      <c r="N67" t="s">
        <v>124</v>
      </c>
    </row>
    <row r="68" spans="3:14" x14ac:dyDescent="0.3">
      <c r="C68" t="str">
        <f t="shared" ref="C68" si="52">C28</f>
        <v>Mongolia</v>
      </c>
      <c r="D68" t="s">
        <v>124</v>
      </c>
      <c r="E68" t="s">
        <v>124</v>
      </c>
      <c r="F68" t="s">
        <v>124</v>
      </c>
      <c r="G68" t="s">
        <v>124</v>
      </c>
      <c r="H68" t="s">
        <v>124</v>
      </c>
      <c r="I68" t="s">
        <v>124</v>
      </c>
      <c r="J68" t="s">
        <v>124</v>
      </c>
      <c r="K68" t="s">
        <v>124</v>
      </c>
      <c r="L68" t="s">
        <v>124</v>
      </c>
      <c r="M68" t="s">
        <v>124</v>
      </c>
      <c r="N68" t="s">
        <v>124</v>
      </c>
    </row>
    <row r="69" spans="3:14" x14ac:dyDescent="0.3">
      <c r="C69" t="str">
        <f t="shared" ref="C69" si="53">C29</f>
        <v>New Zealand</v>
      </c>
      <c r="D69" t="s">
        <v>124</v>
      </c>
      <c r="E69" t="s">
        <v>124</v>
      </c>
      <c r="F69" t="s">
        <v>124</v>
      </c>
      <c r="G69" t="s">
        <v>124</v>
      </c>
      <c r="H69" t="s">
        <v>124</v>
      </c>
      <c r="I69" t="s">
        <v>124</v>
      </c>
      <c r="J69" t="s">
        <v>124</v>
      </c>
      <c r="K69" t="s">
        <v>124</v>
      </c>
      <c r="L69" t="s">
        <v>124</v>
      </c>
      <c r="M69" t="s">
        <v>124</v>
      </c>
      <c r="N69" t="s">
        <v>124</v>
      </c>
    </row>
    <row r="70" spans="3:14" x14ac:dyDescent="0.3">
      <c r="C70" t="str">
        <f t="shared" ref="C70" si="54">C30</f>
        <v>Nigeria</v>
      </c>
      <c r="D70" t="s">
        <v>124</v>
      </c>
      <c r="E70" t="s">
        <v>124</v>
      </c>
      <c r="F70" t="s">
        <v>124</v>
      </c>
      <c r="G70" t="s">
        <v>124</v>
      </c>
      <c r="H70" t="s">
        <v>124</v>
      </c>
      <c r="I70" t="s">
        <v>124</v>
      </c>
      <c r="J70" t="s">
        <v>124</v>
      </c>
      <c r="K70" t="s">
        <v>124</v>
      </c>
      <c r="L70" t="s">
        <v>124</v>
      </c>
      <c r="M70" t="s">
        <v>124</v>
      </c>
      <c r="N70" t="s">
        <v>124</v>
      </c>
    </row>
    <row r="71" spans="3:14" x14ac:dyDescent="0.3">
      <c r="C71" t="str">
        <f t="shared" ref="C71" si="55">C31</f>
        <v>Papua New Guinea</v>
      </c>
      <c r="D71" t="s">
        <v>124</v>
      </c>
      <c r="E71" t="s">
        <v>124</v>
      </c>
      <c r="F71" t="s">
        <v>124</v>
      </c>
      <c r="G71" t="s">
        <v>124</v>
      </c>
      <c r="H71" t="s">
        <v>124</v>
      </c>
      <c r="I71" t="s">
        <v>124</v>
      </c>
      <c r="J71" t="s">
        <v>124</v>
      </c>
      <c r="K71" t="s">
        <v>124</v>
      </c>
      <c r="L71" t="s">
        <v>124</v>
      </c>
      <c r="M71" t="s">
        <v>124</v>
      </c>
      <c r="N71" t="s">
        <v>124</v>
      </c>
    </row>
    <row r="72" spans="3:14" x14ac:dyDescent="0.3">
      <c r="C72" t="str">
        <f t="shared" ref="C72" si="56">C32</f>
        <v>Samoa</v>
      </c>
      <c r="D72" t="s">
        <v>124</v>
      </c>
      <c r="E72" t="s">
        <v>124</v>
      </c>
      <c r="F72" t="s">
        <v>124</v>
      </c>
      <c r="G72" t="s">
        <v>124</v>
      </c>
      <c r="H72" t="s">
        <v>124</v>
      </c>
      <c r="I72" t="s">
        <v>124</v>
      </c>
      <c r="J72" t="s">
        <v>124</v>
      </c>
      <c r="K72" t="s">
        <v>124</v>
      </c>
      <c r="L72" t="s">
        <v>124</v>
      </c>
      <c r="M72" t="s">
        <v>124</v>
      </c>
      <c r="N72" t="s">
        <v>124</v>
      </c>
    </row>
    <row r="73" spans="3:14" x14ac:dyDescent="0.3">
      <c r="C73" t="str">
        <f t="shared" ref="C73" si="57">C33</f>
        <v>South Africa</v>
      </c>
      <c r="D73" t="s">
        <v>124</v>
      </c>
      <c r="E73" t="s">
        <v>124</v>
      </c>
      <c r="F73" t="s">
        <v>124</v>
      </c>
      <c r="G73" t="s">
        <v>124</v>
      </c>
      <c r="H73" t="s">
        <v>124</v>
      </c>
      <c r="I73" t="s">
        <v>124</v>
      </c>
      <c r="J73" t="s">
        <v>124</v>
      </c>
      <c r="K73" t="s">
        <v>124</v>
      </c>
      <c r="L73" t="s">
        <v>124</v>
      </c>
      <c r="M73" t="s">
        <v>124</v>
      </c>
      <c r="N73" t="s">
        <v>124</v>
      </c>
    </row>
    <row r="74" spans="3:14" x14ac:dyDescent="0.3">
      <c r="C74" t="str">
        <f t="shared" ref="C74" si="58">C34</f>
        <v>South Korea</v>
      </c>
      <c r="D74" t="s">
        <v>124</v>
      </c>
      <c r="E74" t="s">
        <v>124</v>
      </c>
      <c r="F74" t="s">
        <v>124</v>
      </c>
      <c r="G74" t="s">
        <v>124</v>
      </c>
      <c r="H74" t="s">
        <v>124</v>
      </c>
      <c r="I74" t="s">
        <v>124</v>
      </c>
      <c r="J74" t="s">
        <v>124</v>
      </c>
      <c r="K74" t="s">
        <v>124</v>
      </c>
      <c r="L74" t="s">
        <v>124</v>
      </c>
      <c r="M74" t="s">
        <v>124</v>
      </c>
      <c r="N74" t="s">
        <v>124</v>
      </c>
    </row>
    <row r="75" spans="3:14" x14ac:dyDescent="0.3">
      <c r="C75" t="str">
        <f t="shared" ref="C75" si="59">C35</f>
        <v>Turkey</v>
      </c>
      <c r="D75" t="s">
        <v>124</v>
      </c>
      <c r="E75" t="s">
        <v>124</v>
      </c>
      <c r="F75" t="s">
        <v>124</v>
      </c>
      <c r="G75" t="s">
        <v>124</v>
      </c>
      <c r="H75" t="s">
        <v>124</v>
      </c>
      <c r="I75" t="s">
        <v>124</v>
      </c>
      <c r="J75" t="s">
        <v>124</v>
      </c>
      <c r="K75" t="s">
        <v>124</v>
      </c>
      <c r="L75" t="s">
        <v>124</v>
      </c>
      <c r="M75" t="s">
        <v>124</v>
      </c>
      <c r="N75" t="s">
        <v>124</v>
      </c>
    </row>
    <row r="76" spans="3:14" x14ac:dyDescent="0.3">
      <c r="C76" t="str">
        <f t="shared" ref="C76" si="60">C36</f>
        <v>UK</v>
      </c>
      <c r="D76" t="s">
        <v>124</v>
      </c>
      <c r="E76" t="s">
        <v>124</v>
      </c>
      <c r="F76" t="s">
        <v>124</v>
      </c>
      <c r="G76" t="s">
        <v>124</v>
      </c>
      <c r="H76" t="s">
        <v>124</v>
      </c>
      <c r="I76" t="s">
        <v>124</v>
      </c>
      <c r="J76" t="s">
        <v>124</v>
      </c>
      <c r="K76" t="s">
        <v>124</v>
      </c>
      <c r="L76" t="s">
        <v>124</v>
      </c>
      <c r="M76" t="s">
        <v>124</v>
      </c>
      <c r="N76" t="s">
        <v>124</v>
      </c>
    </row>
    <row r="77" spans="3:14" x14ac:dyDescent="0.3">
      <c r="C77" t="str">
        <f t="shared" ref="C77" si="61">C37</f>
        <v>USA</v>
      </c>
      <c r="D77" t="s">
        <v>124</v>
      </c>
      <c r="E77" t="s">
        <v>124</v>
      </c>
      <c r="F77" t="s">
        <v>124</v>
      </c>
      <c r="G77" t="s">
        <v>124</v>
      </c>
      <c r="H77" t="s">
        <v>124</v>
      </c>
      <c r="I77" t="s">
        <v>124</v>
      </c>
      <c r="J77" t="s">
        <v>124</v>
      </c>
      <c r="K77" t="s">
        <v>124</v>
      </c>
      <c r="L77" t="s">
        <v>124</v>
      </c>
      <c r="M77" t="s">
        <v>124</v>
      </c>
      <c r="N77" t="s">
        <v>124</v>
      </c>
    </row>
  </sheetData>
  <sortState xmlns:xlrd2="http://schemas.microsoft.com/office/spreadsheetml/2017/richdata2" ref="C13:L37">
    <sortCondition ref="C13:C37"/>
  </sortState>
  <mergeCells count="10">
    <mergeCell ref="N11:N12"/>
    <mergeCell ref="I11:I12"/>
    <mergeCell ref="J11:L11"/>
    <mergeCell ref="M11:M12"/>
    <mergeCell ref="C11:C12"/>
    <mergeCell ref="F11:F12"/>
    <mergeCell ref="E11:E12"/>
    <mergeCell ref="D11:D12"/>
    <mergeCell ref="G11:G12"/>
    <mergeCell ref="H11:H1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BDDAA-FA92-4A33-9B99-E9452BFD360B}">
  <dimension ref="A1:V127"/>
  <sheetViews>
    <sheetView tabSelected="1" zoomScale="59" workbookViewId="0">
      <selection activeCell="M6" sqref="M6:V6"/>
    </sheetView>
  </sheetViews>
  <sheetFormatPr baseColWidth="10" defaultColWidth="8.88671875" defaultRowHeight="14.4" x14ac:dyDescent="0.3"/>
  <cols>
    <col min="13" max="13" width="11.44140625" bestFit="1" customWidth="1"/>
  </cols>
  <sheetData>
    <row r="1" spans="1:22" ht="18" x14ac:dyDescent="0.3">
      <c r="A1" s="38"/>
    </row>
    <row r="2" spans="1:22" x14ac:dyDescent="0.3">
      <c r="A2" s="39"/>
    </row>
    <row r="5" spans="1:22" ht="18" x14ac:dyDescent="0.3">
      <c r="A5" s="40" t="s">
        <v>139</v>
      </c>
      <c r="B5" s="41">
        <v>9937054</v>
      </c>
      <c r="C5" s="40" t="s">
        <v>140</v>
      </c>
      <c r="D5" s="41">
        <v>25</v>
      </c>
      <c r="E5" s="40" t="s">
        <v>141</v>
      </c>
      <c r="F5" s="41">
        <v>8</v>
      </c>
      <c r="G5" s="40" t="s">
        <v>142</v>
      </c>
      <c r="H5" s="41">
        <v>25</v>
      </c>
      <c r="I5" s="40" t="s">
        <v>143</v>
      </c>
      <c r="J5" s="41">
        <v>0</v>
      </c>
      <c r="K5" s="40" t="s">
        <v>144</v>
      </c>
      <c r="L5" s="41" t="s">
        <v>145</v>
      </c>
    </row>
    <row r="6" spans="1:22" ht="18.600000000000001" thickBot="1" x14ac:dyDescent="0.35">
      <c r="A6" s="38"/>
      <c r="M6" s="62" t="s">
        <v>312</v>
      </c>
      <c r="N6" s="62"/>
      <c r="O6" s="62"/>
      <c r="P6" s="62"/>
      <c r="Q6" s="62"/>
      <c r="R6" s="62"/>
      <c r="S6" s="62"/>
      <c r="T6" s="62"/>
      <c r="U6" s="62"/>
      <c r="V6" s="62"/>
    </row>
    <row r="7" spans="1:22" ht="15" thickBot="1" x14ac:dyDescent="0.35">
      <c r="A7" s="42" t="s">
        <v>146</v>
      </c>
      <c r="B7" s="42" t="s">
        <v>147</v>
      </c>
      <c r="C7" s="42" t="s">
        <v>148</v>
      </c>
      <c r="D7" s="42" t="s">
        <v>149</v>
      </c>
      <c r="E7" s="42" t="s">
        <v>150</v>
      </c>
      <c r="F7" s="42" t="s">
        <v>151</v>
      </c>
      <c r="G7" s="42" t="s">
        <v>152</v>
      </c>
      <c r="H7" s="42" t="s">
        <v>153</v>
      </c>
      <c r="I7" s="42" t="s">
        <v>154</v>
      </c>
      <c r="J7" s="42" t="s">
        <v>155</v>
      </c>
      <c r="M7" s="60" t="s">
        <v>311</v>
      </c>
      <c r="N7" s="60" t="s">
        <v>311</v>
      </c>
      <c r="O7" s="60" t="s">
        <v>311</v>
      </c>
      <c r="P7" s="60" t="s">
        <v>311</v>
      </c>
      <c r="Q7" s="60" t="s">
        <v>311</v>
      </c>
      <c r="R7" s="60" t="s">
        <v>311</v>
      </c>
      <c r="S7" s="60" t="s">
        <v>311</v>
      </c>
      <c r="T7" s="60" t="s">
        <v>311</v>
      </c>
      <c r="U7" s="60" t="s">
        <v>311</v>
      </c>
      <c r="V7" s="60" t="s">
        <v>311</v>
      </c>
    </row>
    <row r="8" spans="1:22" ht="15" thickBot="1" x14ac:dyDescent="0.35">
      <c r="A8" s="42" t="s">
        <v>156</v>
      </c>
      <c r="B8" s="59">
        <v>16</v>
      </c>
      <c r="C8" s="43">
        <v>17</v>
      </c>
      <c r="D8" s="43">
        <v>10</v>
      </c>
      <c r="E8" s="43">
        <v>5</v>
      </c>
      <c r="F8" s="43">
        <v>4</v>
      </c>
      <c r="G8" s="43">
        <v>5</v>
      </c>
      <c r="H8" s="43">
        <v>13</v>
      </c>
      <c r="I8" s="43">
        <v>16</v>
      </c>
      <c r="J8" s="43">
        <v>18831168</v>
      </c>
      <c r="M8" s="37">
        <f>RANK('chaos-OAM'!E13,'chaos-OAM'!E$13:E$37,0)</f>
        <v>16</v>
      </c>
      <c r="N8">
        <f>RANK('chaos-OAM'!F13,'chaos-OAM'!F$13:F$37,0)</f>
        <v>17</v>
      </c>
      <c r="O8">
        <f>RANK('chaos-OAM'!G13,'chaos-OAM'!G$13:G$37,0)</f>
        <v>16</v>
      </c>
      <c r="P8">
        <f>RANK('chaos-OAM'!H13,'chaos-OAM'!H$13:H$37,0)</f>
        <v>17</v>
      </c>
      <c r="Q8">
        <f>RANK('chaos-OAM'!I13,'chaos-OAM'!I$13:I$37,0)</f>
        <v>13</v>
      </c>
      <c r="R8">
        <f>RANK('chaos-OAM'!J13,'chaos-OAM'!J$13:J$37,0)</f>
        <v>21</v>
      </c>
      <c r="S8">
        <f>RANK('chaos-OAM'!K13,'chaos-OAM'!K$13:K$37,0)</f>
        <v>4</v>
      </c>
      <c r="T8">
        <f>RANK('chaos-OAM'!L13,'chaos-OAM'!L$13:L$37,0)</f>
        <v>21</v>
      </c>
      <c r="U8">
        <f>RANK('chaos-OAM'!M13,'chaos-OAM'!M$13:M$37,0)</f>
        <v>13</v>
      </c>
      <c r="V8">
        <f>RANK('chaos-OAM'!N13,'chaos-OAM'!N$13:N$37,0)</f>
        <v>16</v>
      </c>
    </row>
    <row r="9" spans="1:22" ht="15" thickBot="1" x14ac:dyDescent="0.35">
      <c r="A9" s="42" t="s">
        <v>157</v>
      </c>
      <c r="B9" s="43">
        <v>13</v>
      </c>
      <c r="C9" s="43">
        <v>15</v>
      </c>
      <c r="D9" s="43">
        <v>21</v>
      </c>
      <c r="E9" s="43">
        <v>17</v>
      </c>
      <c r="F9" s="43">
        <v>9</v>
      </c>
      <c r="G9" s="43">
        <v>7</v>
      </c>
      <c r="H9" s="43">
        <v>13</v>
      </c>
      <c r="I9" s="43">
        <v>12</v>
      </c>
      <c r="J9" s="43">
        <v>61992187</v>
      </c>
      <c r="M9">
        <f>RANK('chaos-OAM'!E14,'chaos-OAM'!E$13:E$37,0)</f>
        <v>13</v>
      </c>
      <c r="N9">
        <f>RANK('chaos-OAM'!F14,'chaos-OAM'!F$13:F$37,0)</f>
        <v>19</v>
      </c>
      <c r="O9">
        <f>RANK('chaos-OAM'!G14,'chaos-OAM'!G$13:G$37,0)</f>
        <v>13</v>
      </c>
      <c r="P9">
        <f>RANK('chaos-OAM'!H14,'chaos-OAM'!H$13:H$37,0)</f>
        <v>15</v>
      </c>
      <c r="Q9">
        <f>RANK('chaos-OAM'!I14,'chaos-OAM'!I$13:I$37,0)</f>
        <v>5</v>
      </c>
      <c r="R9">
        <f>RANK('chaos-OAM'!J14,'chaos-OAM'!J$13:J$37,0)</f>
        <v>9</v>
      </c>
      <c r="S9">
        <f>RANK('chaos-OAM'!K14,'chaos-OAM'!K$13:K$37,0)</f>
        <v>9</v>
      </c>
      <c r="T9">
        <f>RANK('chaos-OAM'!L14,'chaos-OAM'!L$13:L$37,0)</f>
        <v>19</v>
      </c>
      <c r="U9">
        <f>RANK('chaos-OAM'!M14,'chaos-OAM'!M$13:M$37,0)</f>
        <v>13</v>
      </c>
      <c r="V9">
        <f>RANK('chaos-OAM'!N14,'chaos-OAM'!N$13:N$37,0)</f>
        <v>12</v>
      </c>
    </row>
    <row r="10" spans="1:22" ht="15" thickBot="1" x14ac:dyDescent="0.35">
      <c r="A10" s="42" t="s">
        <v>158</v>
      </c>
      <c r="B10" s="43">
        <v>9</v>
      </c>
      <c r="C10" s="43">
        <v>11</v>
      </c>
      <c r="D10" s="43">
        <v>6</v>
      </c>
      <c r="E10" s="43">
        <v>11</v>
      </c>
      <c r="F10" s="43">
        <v>20</v>
      </c>
      <c r="G10" s="43">
        <v>21</v>
      </c>
      <c r="H10" s="43">
        <v>3</v>
      </c>
      <c r="I10" s="43">
        <v>8</v>
      </c>
      <c r="J10" s="43">
        <v>15786046</v>
      </c>
      <c r="M10">
        <f>RANK('chaos-OAM'!E15,'chaos-OAM'!E$13:E$37,0)</f>
        <v>9</v>
      </c>
      <c r="N10">
        <f>RANK('chaos-OAM'!F15,'chaos-OAM'!F$13:F$37,0)</f>
        <v>4</v>
      </c>
      <c r="O10">
        <f>RANK('chaos-OAM'!G15,'chaos-OAM'!G$13:G$37,0)</f>
        <v>4</v>
      </c>
      <c r="P10">
        <f>RANK('chaos-OAM'!H15,'chaos-OAM'!H$13:H$37,0)</f>
        <v>11</v>
      </c>
      <c r="Q10">
        <f>RANK('chaos-OAM'!I15,'chaos-OAM'!I$13:I$37,0)</f>
        <v>19</v>
      </c>
      <c r="R10">
        <f>RANK('chaos-OAM'!J15,'chaos-OAM'!J$13:J$37,0)</f>
        <v>15</v>
      </c>
      <c r="S10">
        <f>RANK('chaos-OAM'!K15,'chaos-OAM'!K$13:K$37,0)</f>
        <v>20</v>
      </c>
      <c r="T10">
        <f>RANK('chaos-OAM'!L15,'chaos-OAM'!L$13:L$37,0)</f>
        <v>5</v>
      </c>
      <c r="U10">
        <f>RANK('chaos-OAM'!M15,'chaos-OAM'!M$13:M$37,0)</f>
        <v>3</v>
      </c>
      <c r="V10">
        <f>RANK('chaos-OAM'!N15,'chaos-OAM'!N$13:N$37,0)</f>
        <v>8</v>
      </c>
    </row>
    <row r="11" spans="1:22" ht="15" thickBot="1" x14ac:dyDescent="0.35">
      <c r="A11" s="42" t="s">
        <v>159</v>
      </c>
      <c r="B11" s="43">
        <v>11</v>
      </c>
      <c r="C11" s="43">
        <v>13</v>
      </c>
      <c r="D11" s="43">
        <v>22</v>
      </c>
      <c r="E11" s="43">
        <v>22</v>
      </c>
      <c r="F11" s="43">
        <v>15</v>
      </c>
      <c r="G11" s="43">
        <v>17</v>
      </c>
      <c r="H11" s="43">
        <v>3</v>
      </c>
      <c r="I11" s="43">
        <v>7</v>
      </c>
      <c r="J11" s="43">
        <v>98909090</v>
      </c>
      <c r="M11">
        <f>RANK('chaos-OAM'!E16,'chaos-OAM'!E$13:E$37,0)</f>
        <v>11</v>
      </c>
      <c r="N11">
        <f>RANK('chaos-OAM'!F16,'chaos-OAM'!F$13:F$37,0)</f>
        <v>18</v>
      </c>
      <c r="O11">
        <f>RANK('chaos-OAM'!G16,'chaos-OAM'!G$13:G$37,0)</f>
        <v>5</v>
      </c>
      <c r="P11">
        <f>RANK('chaos-OAM'!H16,'chaos-OAM'!H$13:H$37,0)</f>
        <v>13</v>
      </c>
      <c r="Q11">
        <f>RANK('chaos-OAM'!I16,'chaos-OAM'!I$13:I$37,0)</f>
        <v>4</v>
      </c>
      <c r="R11">
        <f>RANK('chaos-OAM'!J16,'chaos-OAM'!J$13:J$37,0)</f>
        <v>3</v>
      </c>
      <c r="S11">
        <f>RANK('chaos-OAM'!K16,'chaos-OAM'!K$13:K$37,0)</f>
        <v>15</v>
      </c>
      <c r="T11">
        <f>RANK('chaos-OAM'!L16,'chaos-OAM'!L$13:L$37,0)</f>
        <v>9</v>
      </c>
      <c r="U11">
        <f>RANK('chaos-OAM'!M16,'chaos-OAM'!M$13:M$37,0)</f>
        <v>3</v>
      </c>
      <c r="V11">
        <f>RANK('chaos-OAM'!N16,'chaos-OAM'!N$13:N$37,0)</f>
        <v>7</v>
      </c>
    </row>
    <row r="12" spans="1:22" ht="15" thickBot="1" x14ac:dyDescent="0.35">
      <c r="A12" s="42" t="s">
        <v>160</v>
      </c>
      <c r="B12" s="43">
        <v>1</v>
      </c>
      <c r="C12" s="43">
        <v>19</v>
      </c>
      <c r="D12" s="43">
        <v>20</v>
      </c>
      <c r="E12" s="43">
        <v>22</v>
      </c>
      <c r="F12" s="43">
        <v>14</v>
      </c>
      <c r="G12" s="43">
        <v>13</v>
      </c>
      <c r="H12" s="43">
        <v>3</v>
      </c>
      <c r="I12" s="43">
        <v>2</v>
      </c>
      <c r="J12" s="43">
        <v>28749307</v>
      </c>
      <c r="M12">
        <f>RANK('chaos-OAM'!E17,'chaos-OAM'!E$13:E$37,0)</f>
        <v>1</v>
      </c>
      <c r="N12">
        <f>RANK('chaos-OAM'!F17,'chaos-OAM'!F$13:F$37,0)</f>
        <v>1</v>
      </c>
      <c r="O12">
        <f>RANK('chaos-OAM'!G17,'chaos-OAM'!G$13:G$37,0)</f>
        <v>1</v>
      </c>
      <c r="P12">
        <f>RANK('chaos-OAM'!H17,'chaos-OAM'!H$13:H$37,0)</f>
        <v>19</v>
      </c>
      <c r="Q12">
        <f>RANK('chaos-OAM'!I17,'chaos-OAM'!I$13:I$37,0)</f>
        <v>6</v>
      </c>
      <c r="R12">
        <f>RANK('chaos-OAM'!J17,'chaos-OAM'!J$13:J$37,0)</f>
        <v>3</v>
      </c>
      <c r="S12">
        <f>RANK('chaos-OAM'!K17,'chaos-OAM'!K$13:K$37,0)</f>
        <v>14</v>
      </c>
      <c r="T12">
        <f>RANK('chaos-OAM'!L17,'chaos-OAM'!L$13:L$37,0)</f>
        <v>13</v>
      </c>
      <c r="U12">
        <f>RANK('chaos-OAM'!M17,'chaos-OAM'!M$13:M$37,0)</f>
        <v>3</v>
      </c>
      <c r="V12">
        <f>RANK('chaos-OAM'!N17,'chaos-OAM'!N$13:N$37,0)</f>
        <v>2</v>
      </c>
    </row>
    <row r="13" spans="1:22" ht="15" thickBot="1" x14ac:dyDescent="0.35">
      <c r="A13" s="42" t="s">
        <v>161</v>
      </c>
      <c r="B13" s="43">
        <v>15</v>
      </c>
      <c r="C13" s="43">
        <v>25</v>
      </c>
      <c r="D13" s="43">
        <v>8</v>
      </c>
      <c r="E13" s="43">
        <v>2</v>
      </c>
      <c r="F13" s="43">
        <v>3</v>
      </c>
      <c r="G13" s="43">
        <v>6</v>
      </c>
      <c r="H13" s="43">
        <v>13</v>
      </c>
      <c r="I13" s="43">
        <v>1</v>
      </c>
      <c r="J13" s="43">
        <v>9283018</v>
      </c>
      <c r="M13">
        <f>RANK('chaos-OAM'!E18,'chaos-OAM'!E$13:E$37,0)</f>
        <v>15</v>
      </c>
      <c r="N13">
        <f>RANK('chaos-OAM'!F18,'chaos-OAM'!F$13:F$37,0)</f>
        <v>8</v>
      </c>
      <c r="O13">
        <f>RANK('chaos-OAM'!G18,'chaos-OAM'!G$13:G$37,0)</f>
        <v>15</v>
      </c>
      <c r="P13">
        <f>RANK('chaos-OAM'!H18,'chaos-OAM'!H$13:H$37,0)</f>
        <v>25</v>
      </c>
      <c r="Q13">
        <f>RANK('chaos-OAM'!I18,'chaos-OAM'!I$13:I$37,0)</f>
        <v>18</v>
      </c>
      <c r="R13">
        <f>RANK('chaos-OAM'!J18,'chaos-OAM'!J$13:J$37,0)</f>
        <v>24</v>
      </c>
      <c r="S13">
        <f>RANK('chaos-OAM'!K18,'chaos-OAM'!K$13:K$37,0)</f>
        <v>3</v>
      </c>
      <c r="T13">
        <f>RANK('chaos-OAM'!L18,'chaos-OAM'!L$13:L$37,0)</f>
        <v>20</v>
      </c>
      <c r="U13">
        <f>RANK('chaos-OAM'!M18,'chaos-OAM'!M$13:M$37,0)</f>
        <v>13</v>
      </c>
      <c r="V13">
        <f>RANK('chaos-OAM'!N18,'chaos-OAM'!N$13:N$37,0)</f>
        <v>1</v>
      </c>
    </row>
    <row r="14" spans="1:22" ht="15" thickBot="1" x14ac:dyDescent="0.35">
      <c r="A14" s="42" t="s">
        <v>162</v>
      </c>
      <c r="B14" s="43">
        <v>20</v>
      </c>
      <c r="C14" s="43">
        <v>18</v>
      </c>
      <c r="D14" s="43">
        <v>9</v>
      </c>
      <c r="E14" s="43">
        <v>19</v>
      </c>
      <c r="F14" s="43">
        <v>25</v>
      </c>
      <c r="G14" s="43">
        <v>25</v>
      </c>
      <c r="H14" s="43">
        <v>13</v>
      </c>
      <c r="I14" s="43">
        <v>22</v>
      </c>
      <c r="J14" s="43">
        <v>878260</v>
      </c>
      <c r="M14">
        <f>RANK('chaos-OAM'!E19,'chaos-OAM'!E$13:E$37,0)</f>
        <v>20</v>
      </c>
      <c r="N14">
        <f>RANK('chaos-OAM'!F19,'chaos-OAM'!F$13:F$37,0)</f>
        <v>7</v>
      </c>
      <c r="O14">
        <f>RANK('chaos-OAM'!G19,'chaos-OAM'!G$13:G$37,0)</f>
        <v>19</v>
      </c>
      <c r="P14">
        <f>RANK('chaos-OAM'!H19,'chaos-OAM'!H$13:H$37,0)</f>
        <v>18</v>
      </c>
      <c r="Q14">
        <f>RANK('chaos-OAM'!I19,'chaos-OAM'!I$13:I$37,0)</f>
        <v>17</v>
      </c>
      <c r="R14">
        <f>RANK('chaos-OAM'!J19,'chaos-OAM'!J$13:J$37,0)</f>
        <v>7</v>
      </c>
      <c r="S14">
        <f>RANK('chaos-OAM'!K19,'chaos-OAM'!K$13:K$37,0)</f>
        <v>25</v>
      </c>
      <c r="T14">
        <f>RANK('chaos-OAM'!L19,'chaos-OAM'!L$13:L$37,0)</f>
        <v>1</v>
      </c>
      <c r="U14">
        <f>RANK('chaos-OAM'!M19,'chaos-OAM'!M$13:M$37,0)</f>
        <v>13</v>
      </c>
      <c r="V14">
        <f>RANK('chaos-OAM'!N19,'chaos-OAM'!N$13:N$37,0)</f>
        <v>22</v>
      </c>
    </row>
    <row r="15" spans="1:22" ht="15" thickBot="1" x14ac:dyDescent="0.35">
      <c r="A15" s="42" t="s">
        <v>163</v>
      </c>
      <c r="B15" s="43">
        <v>24</v>
      </c>
      <c r="C15" s="43">
        <v>20</v>
      </c>
      <c r="D15" s="43">
        <v>1</v>
      </c>
      <c r="E15" s="43">
        <v>16</v>
      </c>
      <c r="F15" s="43">
        <v>17</v>
      </c>
      <c r="G15" s="43">
        <v>19</v>
      </c>
      <c r="H15" s="43">
        <v>13</v>
      </c>
      <c r="I15" s="43">
        <v>24</v>
      </c>
      <c r="J15" s="43">
        <v>8888888</v>
      </c>
      <c r="M15">
        <f>RANK('chaos-OAM'!E20,'chaos-OAM'!E$13:E$37,0)</f>
        <v>24</v>
      </c>
      <c r="N15">
        <f>RANK('chaos-OAM'!F20,'chaos-OAM'!F$13:F$37,0)</f>
        <v>24</v>
      </c>
      <c r="O15">
        <f>RANK('chaos-OAM'!G20,'chaos-OAM'!G$13:G$37,0)</f>
        <v>23</v>
      </c>
      <c r="P15">
        <f>RANK('chaos-OAM'!H20,'chaos-OAM'!H$13:H$37,0)</f>
        <v>20</v>
      </c>
      <c r="Q15">
        <f>RANK('chaos-OAM'!I20,'chaos-OAM'!I$13:I$37,0)</f>
        <v>22</v>
      </c>
      <c r="R15">
        <f>RANK('chaos-OAM'!J20,'chaos-OAM'!J$13:J$37,0)</f>
        <v>10</v>
      </c>
      <c r="S15">
        <f>RANK('chaos-OAM'!K20,'chaos-OAM'!K$13:K$37,0)</f>
        <v>17</v>
      </c>
      <c r="T15">
        <f>RANK('chaos-OAM'!L20,'chaos-OAM'!L$13:L$37,0)</f>
        <v>7</v>
      </c>
      <c r="U15">
        <f>RANK('chaos-OAM'!M20,'chaos-OAM'!M$13:M$37,0)</f>
        <v>13</v>
      </c>
      <c r="V15">
        <f>RANK('chaos-OAM'!N20,'chaos-OAM'!N$13:N$37,0)</f>
        <v>24</v>
      </c>
    </row>
    <row r="16" spans="1:22" ht="15" thickBot="1" x14ac:dyDescent="0.35">
      <c r="A16" s="42" t="s">
        <v>164</v>
      </c>
      <c r="B16" s="43">
        <v>7</v>
      </c>
      <c r="C16" s="43">
        <v>10</v>
      </c>
      <c r="D16" s="43">
        <v>23</v>
      </c>
      <c r="E16" s="43">
        <v>24</v>
      </c>
      <c r="F16" s="43">
        <v>19</v>
      </c>
      <c r="G16" s="43">
        <v>14</v>
      </c>
      <c r="H16" s="43">
        <v>1</v>
      </c>
      <c r="I16" s="43">
        <v>15</v>
      </c>
      <c r="J16" s="43">
        <v>37638036</v>
      </c>
      <c r="M16">
        <f>RANK('chaos-OAM'!E21,'chaos-OAM'!E$13:E$37,0)</f>
        <v>7</v>
      </c>
      <c r="N16">
        <f>RANK('chaos-OAM'!F21,'chaos-OAM'!F$13:F$37,0)</f>
        <v>12</v>
      </c>
      <c r="O16">
        <f>RANK('chaos-OAM'!G21,'chaos-OAM'!G$13:G$37,0)</f>
        <v>8</v>
      </c>
      <c r="P16">
        <f>RANK('chaos-OAM'!H21,'chaos-OAM'!H$13:H$37,0)</f>
        <v>10</v>
      </c>
      <c r="Q16">
        <f>RANK('chaos-OAM'!I21,'chaos-OAM'!I$13:I$37,0)</f>
        <v>3</v>
      </c>
      <c r="R16">
        <f>RANK('chaos-OAM'!J21,'chaos-OAM'!J$13:J$37,0)</f>
        <v>2</v>
      </c>
      <c r="S16">
        <f>RANK('chaos-OAM'!K21,'chaos-OAM'!K$13:K$37,0)</f>
        <v>19</v>
      </c>
      <c r="T16">
        <f>RANK('chaos-OAM'!L21,'chaos-OAM'!L$13:L$37,0)</f>
        <v>12</v>
      </c>
      <c r="U16">
        <f>RANK('chaos-OAM'!M21,'chaos-OAM'!M$13:M$37,0)</f>
        <v>1</v>
      </c>
      <c r="V16">
        <f>RANK('chaos-OAM'!N21,'chaos-OAM'!N$13:N$37,0)</f>
        <v>15</v>
      </c>
    </row>
    <row r="17" spans="1:22" ht="15" thickBot="1" x14ac:dyDescent="0.35">
      <c r="A17" s="42" t="s">
        <v>165</v>
      </c>
      <c r="B17" s="43">
        <v>4</v>
      </c>
      <c r="C17" s="43">
        <v>4</v>
      </c>
      <c r="D17" s="43">
        <v>24</v>
      </c>
      <c r="E17" s="43">
        <v>9</v>
      </c>
      <c r="F17" s="43">
        <v>12</v>
      </c>
      <c r="G17" s="43">
        <v>15</v>
      </c>
      <c r="H17" s="43">
        <v>1</v>
      </c>
      <c r="I17" s="43">
        <v>5</v>
      </c>
      <c r="J17" s="43">
        <v>41442307</v>
      </c>
      <c r="M17">
        <f>RANK('chaos-OAM'!E22,'chaos-OAM'!E$13:E$37,0)</f>
        <v>4</v>
      </c>
      <c r="N17">
        <f>RANK('chaos-OAM'!F22,'chaos-OAM'!F$13:F$37,0)</f>
        <v>10</v>
      </c>
      <c r="O17">
        <f>RANK('chaos-OAM'!G22,'chaos-OAM'!G$13:G$37,0)</f>
        <v>7</v>
      </c>
      <c r="P17">
        <f>RANK('chaos-OAM'!H22,'chaos-OAM'!H$13:H$37,0)</f>
        <v>4</v>
      </c>
      <c r="Q17">
        <f>RANK('chaos-OAM'!I22,'chaos-OAM'!I$13:I$37,0)</f>
        <v>2</v>
      </c>
      <c r="R17">
        <f>RANK('chaos-OAM'!J22,'chaos-OAM'!J$13:J$37,0)</f>
        <v>17</v>
      </c>
      <c r="S17">
        <f>RANK('chaos-OAM'!K22,'chaos-OAM'!K$13:K$37,0)</f>
        <v>12</v>
      </c>
      <c r="T17">
        <f>RANK('chaos-OAM'!L22,'chaos-OAM'!L$13:L$37,0)</f>
        <v>11</v>
      </c>
      <c r="U17">
        <f>RANK('chaos-OAM'!M22,'chaos-OAM'!M$13:M$37,0)</f>
        <v>1</v>
      </c>
      <c r="V17">
        <f>RANK('chaos-OAM'!N22,'chaos-OAM'!N$13:N$37,0)</f>
        <v>5</v>
      </c>
    </row>
    <row r="18" spans="1:22" ht="15" thickBot="1" x14ac:dyDescent="0.35">
      <c r="A18" s="42" t="s">
        <v>166</v>
      </c>
      <c r="B18" s="43">
        <v>22</v>
      </c>
      <c r="C18" s="43">
        <v>12</v>
      </c>
      <c r="D18" s="43">
        <v>15</v>
      </c>
      <c r="E18" s="43">
        <v>25</v>
      </c>
      <c r="F18" s="43">
        <v>22</v>
      </c>
      <c r="G18" s="43">
        <v>12</v>
      </c>
      <c r="H18" s="43">
        <v>13</v>
      </c>
      <c r="I18" s="43">
        <v>18</v>
      </c>
      <c r="J18" s="43">
        <v>28125000</v>
      </c>
      <c r="M18">
        <f>RANK('chaos-OAM'!E23,'chaos-OAM'!E$13:E$37,0)</f>
        <v>22</v>
      </c>
      <c r="N18">
        <f>RANK('chaos-OAM'!F23,'chaos-OAM'!F$13:F$37,0)</f>
        <v>20</v>
      </c>
      <c r="O18">
        <f>RANK('chaos-OAM'!G23,'chaos-OAM'!G$13:G$37,0)</f>
        <v>18</v>
      </c>
      <c r="P18">
        <f>RANK('chaos-OAM'!H23,'chaos-OAM'!H$13:H$37,0)</f>
        <v>12</v>
      </c>
      <c r="Q18">
        <f>RANK('chaos-OAM'!I23,'chaos-OAM'!I$13:I$37,0)</f>
        <v>11</v>
      </c>
      <c r="R18">
        <f>RANK('chaos-OAM'!J23,'chaos-OAM'!J$13:J$37,0)</f>
        <v>1</v>
      </c>
      <c r="S18">
        <f>RANK('chaos-OAM'!K23,'chaos-OAM'!K$13:K$37,0)</f>
        <v>22</v>
      </c>
      <c r="T18">
        <f>RANK('chaos-OAM'!L23,'chaos-OAM'!L$13:L$37,0)</f>
        <v>14</v>
      </c>
      <c r="U18">
        <f>RANK('chaos-OAM'!M23,'chaos-OAM'!M$13:M$37,0)</f>
        <v>13</v>
      </c>
      <c r="V18">
        <f>RANK('chaos-OAM'!N23,'chaos-OAM'!N$13:N$37,0)</f>
        <v>18</v>
      </c>
    </row>
    <row r="19" spans="1:22" ht="15" thickBot="1" x14ac:dyDescent="0.35">
      <c r="A19" s="42" t="s">
        <v>167</v>
      </c>
      <c r="B19" s="43">
        <v>10</v>
      </c>
      <c r="C19" s="43">
        <v>5</v>
      </c>
      <c r="D19" s="43">
        <v>10</v>
      </c>
      <c r="E19" s="43">
        <v>13</v>
      </c>
      <c r="F19" s="43">
        <v>13</v>
      </c>
      <c r="G19" s="43">
        <v>16</v>
      </c>
      <c r="H19" s="43">
        <v>3</v>
      </c>
      <c r="I19" s="43">
        <v>14</v>
      </c>
      <c r="J19" s="43">
        <v>27350993</v>
      </c>
      <c r="M19">
        <f>RANK('chaos-OAM'!E24,'chaos-OAM'!E$13:E$37,0)</f>
        <v>10</v>
      </c>
      <c r="N19">
        <f>RANK('chaos-OAM'!F24,'chaos-OAM'!F$13:F$37,0)</f>
        <v>13</v>
      </c>
      <c r="O19">
        <f>RANK('chaos-OAM'!G24,'chaos-OAM'!G$13:G$37,0)</f>
        <v>12</v>
      </c>
      <c r="P19">
        <f>RANK('chaos-OAM'!H24,'chaos-OAM'!H$13:H$37,0)</f>
        <v>5</v>
      </c>
      <c r="Q19">
        <f>RANK('chaos-OAM'!I24,'chaos-OAM'!I$13:I$37,0)</f>
        <v>13</v>
      </c>
      <c r="R19">
        <f>RANK('chaos-OAM'!J24,'chaos-OAM'!J$13:J$37,0)</f>
        <v>13</v>
      </c>
      <c r="S19">
        <f>RANK('chaos-OAM'!K24,'chaos-OAM'!K$13:K$37,0)</f>
        <v>13</v>
      </c>
      <c r="T19">
        <f>RANK('chaos-OAM'!L24,'chaos-OAM'!L$13:L$37,0)</f>
        <v>10</v>
      </c>
      <c r="U19">
        <f>RANK('chaos-OAM'!M24,'chaos-OAM'!M$13:M$37,0)</f>
        <v>3</v>
      </c>
      <c r="V19">
        <f>RANK('chaos-OAM'!N24,'chaos-OAM'!N$13:N$37,0)</f>
        <v>14</v>
      </c>
    </row>
    <row r="20" spans="1:22" ht="15" thickBot="1" x14ac:dyDescent="0.35">
      <c r="A20" s="42" t="s">
        <v>168</v>
      </c>
      <c r="B20" s="43">
        <v>3</v>
      </c>
      <c r="C20" s="43">
        <v>1</v>
      </c>
      <c r="D20" s="43">
        <v>1</v>
      </c>
      <c r="E20" s="43">
        <v>14</v>
      </c>
      <c r="F20" s="43">
        <v>6</v>
      </c>
      <c r="G20" s="43">
        <v>3</v>
      </c>
      <c r="H20" s="43">
        <v>3</v>
      </c>
      <c r="I20" s="43">
        <v>4</v>
      </c>
      <c r="J20" s="43">
        <v>37861685</v>
      </c>
      <c r="M20">
        <f>RANK('chaos-OAM'!E25,'chaos-OAM'!E$13:E$37,0)</f>
        <v>3</v>
      </c>
      <c r="N20">
        <f>RANK('chaos-OAM'!F25,'chaos-OAM'!F$13:F$37,0)</f>
        <v>6</v>
      </c>
      <c r="O20">
        <f>RANK('chaos-OAM'!G25,'chaos-OAM'!G$13:G$37,0)</f>
        <v>3</v>
      </c>
      <c r="P20">
        <f>RANK('chaos-OAM'!H25,'chaos-OAM'!H$13:H$37,0)</f>
        <v>1</v>
      </c>
      <c r="Q20">
        <f>RANK('chaos-OAM'!I25,'chaos-OAM'!I$13:I$37,0)</f>
        <v>22</v>
      </c>
      <c r="R20">
        <f>RANK('chaos-OAM'!J25,'chaos-OAM'!J$13:J$37,0)</f>
        <v>12</v>
      </c>
      <c r="S20">
        <f>RANK('chaos-OAM'!K25,'chaos-OAM'!K$13:K$37,0)</f>
        <v>6</v>
      </c>
      <c r="T20">
        <f>RANK('chaos-OAM'!L25,'chaos-OAM'!L$13:L$37,0)</f>
        <v>23</v>
      </c>
      <c r="U20">
        <f>RANK('chaos-OAM'!M25,'chaos-OAM'!M$13:M$37,0)</f>
        <v>3</v>
      </c>
      <c r="V20">
        <f>RANK('chaos-OAM'!N25,'chaos-OAM'!N$13:N$37,0)</f>
        <v>4</v>
      </c>
    </row>
    <row r="21" spans="1:22" ht="15" thickBot="1" x14ac:dyDescent="0.35">
      <c r="A21" s="42" t="s">
        <v>169</v>
      </c>
      <c r="B21" s="43">
        <v>18</v>
      </c>
      <c r="C21" s="43">
        <v>24</v>
      </c>
      <c r="D21" s="43">
        <v>5</v>
      </c>
      <c r="E21" s="43">
        <v>6</v>
      </c>
      <c r="F21" s="43">
        <v>23</v>
      </c>
      <c r="G21" s="43">
        <v>23</v>
      </c>
      <c r="H21" s="43">
        <v>13</v>
      </c>
      <c r="I21" s="43">
        <v>21</v>
      </c>
      <c r="J21" s="43">
        <v>1758436</v>
      </c>
      <c r="M21">
        <f>RANK('chaos-OAM'!E26,'chaos-OAM'!E$13:E$37,0)</f>
        <v>18</v>
      </c>
      <c r="N21">
        <f>RANK('chaos-OAM'!F26,'chaos-OAM'!F$13:F$37,0)</f>
        <v>15</v>
      </c>
      <c r="O21">
        <f>RANK('chaos-OAM'!G26,'chaos-OAM'!G$13:G$37,0)</f>
        <v>20</v>
      </c>
      <c r="P21">
        <f>RANK('chaos-OAM'!H26,'chaos-OAM'!H$13:H$37,0)</f>
        <v>24</v>
      </c>
      <c r="Q21">
        <f>RANK('chaos-OAM'!I26,'chaos-OAM'!I$13:I$37,0)</f>
        <v>21</v>
      </c>
      <c r="R21">
        <f>RANK('chaos-OAM'!J26,'chaos-OAM'!J$13:J$37,0)</f>
        <v>20</v>
      </c>
      <c r="S21">
        <f>RANK('chaos-OAM'!K26,'chaos-OAM'!K$13:K$37,0)</f>
        <v>23</v>
      </c>
      <c r="T21">
        <f>RANK('chaos-OAM'!L26,'chaos-OAM'!L$13:L$37,0)</f>
        <v>3</v>
      </c>
      <c r="U21">
        <f>RANK('chaos-OAM'!M26,'chaos-OAM'!M$13:M$37,0)</f>
        <v>13</v>
      </c>
      <c r="V21">
        <f>RANK('chaos-OAM'!N26,'chaos-OAM'!N$13:N$37,0)</f>
        <v>21</v>
      </c>
    </row>
    <row r="22" spans="1:22" ht="15" thickBot="1" x14ac:dyDescent="0.35">
      <c r="A22" s="42" t="s">
        <v>170</v>
      </c>
      <c r="B22" s="43">
        <v>6</v>
      </c>
      <c r="C22" s="43">
        <v>16</v>
      </c>
      <c r="D22" s="43">
        <v>14</v>
      </c>
      <c r="E22" s="43">
        <v>7</v>
      </c>
      <c r="F22" s="43">
        <v>5</v>
      </c>
      <c r="G22" s="43">
        <v>9</v>
      </c>
      <c r="H22" s="43">
        <v>3</v>
      </c>
      <c r="I22" s="43">
        <v>9</v>
      </c>
      <c r="J22" s="43">
        <v>15660091</v>
      </c>
      <c r="M22">
        <f>RANK('chaos-OAM'!E27,'chaos-OAM'!E$13:E$37,0)</f>
        <v>6</v>
      </c>
      <c r="N22">
        <f>RANK('chaos-OAM'!F27,'chaos-OAM'!F$13:F$37,0)</f>
        <v>5</v>
      </c>
      <c r="O22">
        <f>RANK('chaos-OAM'!G27,'chaos-OAM'!G$13:G$37,0)</f>
        <v>9</v>
      </c>
      <c r="P22">
        <f>RANK('chaos-OAM'!H27,'chaos-OAM'!H$13:H$37,0)</f>
        <v>16</v>
      </c>
      <c r="Q22">
        <f>RANK('chaos-OAM'!I27,'chaos-OAM'!I$13:I$37,0)</f>
        <v>12</v>
      </c>
      <c r="R22">
        <f>RANK('chaos-OAM'!J27,'chaos-OAM'!J$13:J$37,0)</f>
        <v>19</v>
      </c>
      <c r="S22">
        <f>RANK('chaos-OAM'!K27,'chaos-OAM'!K$13:K$37,0)</f>
        <v>5</v>
      </c>
      <c r="T22">
        <f>RANK('chaos-OAM'!L27,'chaos-OAM'!L$13:L$37,0)</f>
        <v>17</v>
      </c>
      <c r="U22">
        <f>RANK('chaos-OAM'!M27,'chaos-OAM'!M$13:M$37,0)</f>
        <v>3</v>
      </c>
      <c r="V22">
        <f>RANK('chaos-OAM'!N27,'chaos-OAM'!N$13:N$37,0)</f>
        <v>9</v>
      </c>
    </row>
    <row r="23" spans="1:22" ht="15" thickBot="1" x14ac:dyDescent="0.35">
      <c r="A23" s="42" t="s">
        <v>171</v>
      </c>
      <c r="B23" s="43">
        <v>23</v>
      </c>
      <c r="C23" s="43">
        <v>21</v>
      </c>
      <c r="D23" s="43">
        <v>6</v>
      </c>
      <c r="E23" s="43">
        <v>10</v>
      </c>
      <c r="F23" s="43">
        <v>1</v>
      </c>
      <c r="G23" s="43">
        <v>2</v>
      </c>
      <c r="H23" s="43">
        <v>13</v>
      </c>
      <c r="I23" s="43">
        <v>19</v>
      </c>
      <c r="J23" s="43">
        <v>19142857</v>
      </c>
      <c r="M23">
        <f>RANK('chaos-OAM'!E28,'chaos-OAM'!E$13:E$37,0)</f>
        <v>23</v>
      </c>
      <c r="N23">
        <f>RANK('chaos-OAM'!F28,'chaos-OAM'!F$13:F$37,0)</f>
        <v>23</v>
      </c>
      <c r="O23">
        <f>RANK('chaos-OAM'!G28,'chaos-OAM'!G$13:G$37,0)</f>
        <v>21</v>
      </c>
      <c r="P23">
        <f>RANK('chaos-OAM'!H28,'chaos-OAM'!H$13:H$37,0)</f>
        <v>21</v>
      </c>
      <c r="Q23">
        <f>RANK('chaos-OAM'!I28,'chaos-OAM'!I$13:I$37,0)</f>
        <v>19</v>
      </c>
      <c r="R23">
        <f>RANK('chaos-OAM'!J28,'chaos-OAM'!J$13:J$37,0)</f>
        <v>16</v>
      </c>
      <c r="S23">
        <f>RANK('chaos-OAM'!K28,'chaos-OAM'!K$13:K$37,0)</f>
        <v>1</v>
      </c>
      <c r="T23">
        <f>RANK('chaos-OAM'!L28,'chaos-OAM'!L$13:L$37,0)</f>
        <v>24</v>
      </c>
      <c r="U23">
        <f>RANK('chaos-OAM'!M28,'chaos-OAM'!M$13:M$37,0)</f>
        <v>13</v>
      </c>
      <c r="V23">
        <f>RANK('chaos-OAM'!N28,'chaos-OAM'!N$13:N$37,0)</f>
        <v>19</v>
      </c>
    </row>
    <row r="24" spans="1:22" ht="15" thickBot="1" x14ac:dyDescent="0.35">
      <c r="A24" s="42" t="s">
        <v>172</v>
      </c>
      <c r="B24" s="43">
        <v>21</v>
      </c>
      <c r="C24" s="43">
        <v>6</v>
      </c>
      <c r="D24" s="43">
        <v>16</v>
      </c>
      <c r="E24" s="43">
        <v>21</v>
      </c>
      <c r="F24" s="43">
        <v>17</v>
      </c>
      <c r="G24" s="43">
        <v>18</v>
      </c>
      <c r="H24" s="43">
        <v>3</v>
      </c>
      <c r="I24" s="43">
        <v>20</v>
      </c>
      <c r="J24" s="43">
        <v>47058823</v>
      </c>
      <c r="M24">
        <f>RANK('chaos-OAM'!E29,'chaos-OAM'!E$13:E$37,0)</f>
        <v>21</v>
      </c>
      <c r="N24">
        <f>RANK('chaos-OAM'!F29,'chaos-OAM'!F$13:F$37,0)</f>
        <v>22</v>
      </c>
      <c r="O24">
        <f>RANK('chaos-OAM'!G29,'chaos-OAM'!G$13:G$37,0)</f>
        <v>17</v>
      </c>
      <c r="P24">
        <f>RANK('chaos-OAM'!H29,'chaos-OAM'!H$13:H$37,0)</f>
        <v>6</v>
      </c>
      <c r="Q24">
        <f>RANK('chaos-OAM'!I29,'chaos-OAM'!I$13:I$37,0)</f>
        <v>10</v>
      </c>
      <c r="R24">
        <f>RANK('chaos-OAM'!J29,'chaos-OAM'!J$13:J$37,0)</f>
        <v>5</v>
      </c>
      <c r="S24">
        <f>RANK('chaos-OAM'!K29,'chaos-OAM'!K$13:K$37,0)</f>
        <v>17</v>
      </c>
      <c r="T24">
        <f>RANK('chaos-OAM'!L29,'chaos-OAM'!L$13:L$37,0)</f>
        <v>8</v>
      </c>
      <c r="U24">
        <f>RANK('chaos-OAM'!M29,'chaos-OAM'!M$13:M$37,0)</f>
        <v>3</v>
      </c>
      <c r="V24">
        <f>RANK('chaos-OAM'!N29,'chaos-OAM'!N$13:N$37,0)</f>
        <v>20</v>
      </c>
    </row>
    <row r="25" spans="1:22" ht="15" thickBot="1" x14ac:dyDescent="0.35">
      <c r="A25" s="42" t="s">
        <v>173</v>
      </c>
      <c r="B25" s="43">
        <v>14</v>
      </c>
      <c r="C25" s="43">
        <v>9</v>
      </c>
      <c r="D25" s="43">
        <v>17</v>
      </c>
      <c r="E25" s="43">
        <v>1</v>
      </c>
      <c r="F25" s="43">
        <v>24</v>
      </c>
      <c r="G25" s="43">
        <v>24</v>
      </c>
      <c r="H25" s="43">
        <v>13</v>
      </c>
      <c r="I25" s="43">
        <v>17</v>
      </c>
      <c r="J25" s="43">
        <v>2356481</v>
      </c>
      <c r="M25">
        <f>RANK('chaos-OAM'!E30,'chaos-OAM'!E$13:E$37,0)</f>
        <v>14</v>
      </c>
      <c r="N25">
        <f>RANK('chaos-OAM'!F30,'chaos-OAM'!F$13:F$37,0)</f>
        <v>3</v>
      </c>
      <c r="O25">
        <f>RANK('chaos-OAM'!G30,'chaos-OAM'!G$13:G$37,0)</f>
        <v>24</v>
      </c>
      <c r="P25">
        <f>RANK('chaos-OAM'!H30,'chaos-OAM'!H$13:H$37,0)</f>
        <v>9</v>
      </c>
      <c r="Q25">
        <f>RANK('chaos-OAM'!I30,'chaos-OAM'!I$13:I$37,0)</f>
        <v>9</v>
      </c>
      <c r="R25">
        <f>RANK('chaos-OAM'!J30,'chaos-OAM'!J$13:J$37,0)</f>
        <v>25</v>
      </c>
      <c r="S25">
        <f>RANK('chaos-OAM'!K30,'chaos-OAM'!K$13:K$37,0)</f>
        <v>24</v>
      </c>
      <c r="T25">
        <f>RANK('chaos-OAM'!L30,'chaos-OAM'!L$13:L$37,0)</f>
        <v>2</v>
      </c>
      <c r="U25">
        <f>RANK('chaos-OAM'!M30,'chaos-OAM'!M$13:M$37,0)</f>
        <v>13</v>
      </c>
      <c r="V25">
        <f>RANK('chaos-OAM'!N30,'chaos-OAM'!N$13:N$37,0)</f>
        <v>17</v>
      </c>
    </row>
    <row r="26" spans="1:22" ht="15" thickBot="1" x14ac:dyDescent="0.35">
      <c r="A26" s="42" t="s">
        <v>174</v>
      </c>
      <c r="B26" s="43">
        <v>18</v>
      </c>
      <c r="C26" s="43">
        <v>7</v>
      </c>
      <c r="D26" s="43">
        <v>25</v>
      </c>
      <c r="E26" s="43">
        <v>4</v>
      </c>
      <c r="F26" s="43">
        <v>21</v>
      </c>
      <c r="G26" s="43">
        <v>22</v>
      </c>
      <c r="H26" s="43">
        <v>25</v>
      </c>
      <c r="I26" s="43">
        <v>23</v>
      </c>
      <c r="J26" s="43">
        <v>2317880</v>
      </c>
      <c r="M26">
        <f>RANK('chaos-OAM'!E31,'chaos-OAM'!E$13:E$37,0)</f>
        <v>18</v>
      </c>
      <c r="N26">
        <f>RANK('chaos-OAM'!F31,'chaos-OAM'!F$13:F$37,0)</f>
        <v>21</v>
      </c>
      <c r="O26">
        <f>RANK('chaos-OAM'!G31,'chaos-OAM'!G$13:G$37,0)</f>
        <v>22</v>
      </c>
      <c r="P26">
        <f>RANK('chaos-OAM'!H31,'chaos-OAM'!H$13:H$37,0)</f>
        <v>7</v>
      </c>
      <c r="Q26">
        <f>RANK('chaos-OAM'!I31,'chaos-OAM'!I$13:I$37,0)</f>
        <v>1</v>
      </c>
      <c r="R26">
        <f>RANK('chaos-OAM'!J31,'chaos-OAM'!J$13:J$37,0)</f>
        <v>22</v>
      </c>
      <c r="S26">
        <f>RANK('chaos-OAM'!K31,'chaos-OAM'!K$13:K$37,0)</f>
        <v>21</v>
      </c>
      <c r="T26">
        <f>RANK('chaos-OAM'!L31,'chaos-OAM'!L$13:L$37,0)</f>
        <v>4</v>
      </c>
      <c r="U26">
        <f>RANK('chaos-OAM'!M31,'chaos-OAM'!M$13:M$37,0)</f>
        <v>25</v>
      </c>
      <c r="V26">
        <f>RANK('chaos-OAM'!N31,'chaos-OAM'!N$13:N$37,0)</f>
        <v>23</v>
      </c>
    </row>
    <row r="27" spans="1:22" ht="15" thickBot="1" x14ac:dyDescent="0.35">
      <c r="A27" s="42" t="s">
        <v>175</v>
      </c>
      <c r="B27" s="43">
        <v>25</v>
      </c>
      <c r="C27" s="43">
        <v>23</v>
      </c>
      <c r="D27" s="43">
        <v>1</v>
      </c>
      <c r="E27" s="43">
        <v>3</v>
      </c>
      <c r="F27" s="43">
        <v>16</v>
      </c>
      <c r="G27" s="43">
        <v>20</v>
      </c>
      <c r="H27" s="43">
        <v>13</v>
      </c>
      <c r="I27" s="43">
        <v>25</v>
      </c>
      <c r="J27" s="43">
        <v>10000000</v>
      </c>
      <c r="M27">
        <f>RANK('chaos-OAM'!E32,'chaos-OAM'!E$13:E$37,0)</f>
        <v>25</v>
      </c>
      <c r="N27">
        <f>RANK('chaos-OAM'!F32,'chaos-OAM'!F$13:F$37,0)</f>
        <v>25</v>
      </c>
      <c r="O27">
        <f>RANK('chaos-OAM'!G32,'chaos-OAM'!G$13:G$37,0)</f>
        <v>25</v>
      </c>
      <c r="P27">
        <f>RANK('chaos-OAM'!H32,'chaos-OAM'!H$13:H$37,0)</f>
        <v>23</v>
      </c>
      <c r="Q27">
        <f>RANK('chaos-OAM'!I32,'chaos-OAM'!I$13:I$37,0)</f>
        <v>22</v>
      </c>
      <c r="R27">
        <f>RANK('chaos-OAM'!J32,'chaos-OAM'!J$13:J$37,0)</f>
        <v>23</v>
      </c>
      <c r="S27">
        <f>RANK('chaos-OAM'!K32,'chaos-OAM'!K$13:K$37,0)</f>
        <v>16</v>
      </c>
      <c r="T27">
        <f>RANK('chaos-OAM'!L32,'chaos-OAM'!L$13:L$37,0)</f>
        <v>6</v>
      </c>
      <c r="U27">
        <f>RANK('chaos-OAM'!M32,'chaos-OAM'!M$13:M$37,0)</f>
        <v>13</v>
      </c>
      <c r="V27">
        <f>RANK('chaos-OAM'!N32,'chaos-OAM'!N$13:N$37,0)</f>
        <v>25</v>
      </c>
    </row>
    <row r="28" spans="1:22" ht="15" thickBot="1" x14ac:dyDescent="0.35">
      <c r="A28" s="42" t="s">
        <v>176</v>
      </c>
      <c r="B28" s="43">
        <v>17</v>
      </c>
      <c r="C28" s="43">
        <v>13</v>
      </c>
      <c r="D28" s="43">
        <v>19</v>
      </c>
      <c r="E28" s="43">
        <v>12</v>
      </c>
      <c r="F28" s="43">
        <v>7</v>
      </c>
      <c r="G28" s="43">
        <v>4</v>
      </c>
      <c r="H28" s="43">
        <v>13</v>
      </c>
      <c r="I28" s="43">
        <v>10</v>
      </c>
      <c r="J28" s="43">
        <v>23061564</v>
      </c>
      <c r="M28">
        <f>RANK('chaos-OAM'!E33,'chaos-OAM'!E$13:E$37,0)</f>
        <v>17</v>
      </c>
      <c r="N28">
        <f>RANK('chaos-OAM'!F33,'chaos-OAM'!F$13:F$37,0)</f>
        <v>14</v>
      </c>
      <c r="O28">
        <f>RANK('chaos-OAM'!G33,'chaos-OAM'!G$13:G$37,0)</f>
        <v>14</v>
      </c>
      <c r="P28">
        <f>RANK('chaos-OAM'!H33,'chaos-OAM'!H$13:H$37,0)</f>
        <v>13</v>
      </c>
      <c r="Q28">
        <f>RANK('chaos-OAM'!I33,'chaos-OAM'!I$13:I$37,0)</f>
        <v>7</v>
      </c>
      <c r="R28">
        <f>RANK('chaos-OAM'!J33,'chaos-OAM'!J$13:J$37,0)</f>
        <v>14</v>
      </c>
      <c r="S28">
        <f>RANK('chaos-OAM'!K33,'chaos-OAM'!K$13:K$37,0)</f>
        <v>7</v>
      </c>
      <c r="T28">
        <f>RANK('chaos-OAM'!L33,'chaos-OAM'!L$13:L$37,0)</f>
        <v>22</v>
      </c>
      <c r="U28">
        <f>RANK('chaos-OAM'!M33,'chaos-OAM'!M$13:M$37,0)</f>
        <v>13</v>
      </c>
      <c r="V28">
        <f>RANK('chaos-OAM'!N33,'chaos-OAM'!N$13:N$37,0)</f>
        <v>10</v>
      </c>
    </row>
    <row r="29" spans="1:22" ht="15" thickBot="1" x14ac:dyDescent="0.35">
      <c r="A29" s="42" t="s">
        <v>177</v>
      </c>
      <c r="B29" s="43">
        <v>12</v>
      </c>
      <c r="C29" s="43">
        <v>2</v>
      </c>
      <c r="D29" s="43">
        <v>1</v>
      </c>
      <c r="E29" s="43">
        <v>15</v>
      </c>
      <c r="F29" s="43">
        <v>2</v>
      </c>
      <c r="G29" s="43">
        <v>1</v>
      </c>
      <c r="H29" s="43">
        <v>3</v>
      </c>
      <c r="I29" s="43">
        <v>6</v>
      </c>
      <c r="J29" s="43">
        <v>64990253</v>
      </c>
      <c r="M29">
        <f>RANK('chaos-OAM'!E34,'chaos-OAM'!E$13:E$37,0)</f>
        <v>12</v>
      </c>
      <c r="N29">
        <f>RANK('chaos-OAM'!F34,'chaos-OAM'!F$13:F$37,0)</f>
        <v>16</v>
      </c>
      <c r="O29">
        <f>RANK('chaos-OAM'!G34,'chaos-OAM'!G$13:G$37,0)</f>
        <v>6</v>
      </c>
      <c r="P29">
        <f>RANK('chaos-OAM'!H34,'chaos-OAM'!H$13:H$37,0)</f>
        <v>2</v>
      </c>
      <c r="Q29">
        <f>RANK('chaos-OAM'!I34,'chaos-OAM'!I$13:I$37,0)</f>
        <v>22</v>
      </c>
      <c r="R29">
        <f>RANK('chaos-OAM'!J34,'chaos-OAM'!J$13:J$37,0)</f>
        <v>11</v>
      </c>
      <c r="S29">
        <f>RANK('chaos-OAM'!K34,'chaos-OAM'!K$13:K$37,0)</f>
        <v>2</v>
      </c>
      <c r="T29">
        <f>RANK('chaos-OAM'!L34,'chaos-OAM'!L$13:L$37,0)</f>
        <v>25</v>
      </c>
      <c r="U29">
        <f>RANK('chaos-OAM'!M34,'chaos-OAM'!M$13:M$37,0)</f>
        <v>3</v>
      </c>
      <c r="V29">
        <f>RANK('chaos-OAM'!N34,'chaos-OAM'!N$13:N$37,0)</f>
        <v>6</v>
      </c>
    </row>
    <row r="30" spans="1:22" ht="15" thickBot="1" x14ac:dyDescent="0.35">
      <c r="A30" s="42" t="s">
        <v>178</v>
      </c>
      <c r="B30" s="43">
        <v>8</v>
      </c>
      <c r="C30" s="43">
        <v>21</v>
      </c>
      <c r="D30" s="43">
        <v>10</v>
      </c>
      <c r="E30" s="43">
        <v>8</v>
      </c>
      <c r="F30" s="43">
        <v>8</v>
      </c>
      <c r="G30" s="43">
        <v>11</v>
      </c>
      <c r="H30" s="43">
        <v>13</v>
      </c>
      <c r="I30" s="43">
        <v>11</v>
      </c>
      <c r="J30" s="43">
        <v>21387900</v>
      </c>
      <c r="M30">
        <f>RANK('chaos-OAM'!E35,'chaos-OAM'!E$13:E$37,0)</f>
        <v>8</v>
      </c>
      <c r="N30">
        <f>RANK('chaos-OAM'!F35,'chaos-OAM'!F$13:F$37,0)</f>
        <v>9</v>
      </c>
      <c r="O30">
        <f>RANK('chaos-OAM'!G35,'chaos-OAM'!G$13:G$37,0)</f>
        <v>11</v>
      </c>
      <c r="P30">
        <f>RANK('chaos-OAM'!H35,'chaos-OAM'!H$13:H$37,0)</f>
        <v>21</v>
      </c>
      <c r="Q30">
        <f>RANK('chaos-OAM'!I35,'chaos-OAM'!I$13:I$37,0)</f>
        <v>13</v>
      </c>
      <c r="R30">
        <f>RANK('chaos-OAM'!J35,'chaos-OAM'!J$13:J$37,0)</f>
        <v>18</v>
      </c>
      <c r="S30">
        <f>RANK('chaos-OAM'!K35,'chaos-OAM'!K$13:K$37,0)</f>
        <v>8</v>
      </c>
      <c r="T30">
        <f>RANK('chaos-OAM'!L35,'chaos-OAM'!L$13:L$37,0)</f>
        <v>15</v>
      </c>
      <c r="U30">
        <f>RANK('chaos-OAM'!M35,'chaos-OAM'!M$13:M$37,0)</f>
        <v>13</v>
      </c>
      <c r="V30">
        <f>RANK('chaos-OAM'!N35,'chaos-OAM'!N$13:N$37,0)</f>
        <v>11</v>
      </c>
    </row>
    <row r="31" spans="1:22" ht="15" thickBot="1" x14ac:dyDescent="0.35">
      <c r="A31" s="42" t="s">
        <v>179</v>
      </c>
      <c r="B31" s="43">
        <v>5</v>
      </c>
      <c r="C31" s="43">
        <v>7</v>
      </c>
      <c r="D31" s="43">
        <v>10</v>
      </c>
      <c r="E31" s="43">
        <v>18</v>
      </c>
      <c r="F31" s="43">
        <v>11</v>
      </c>
      <c r="G31" s="43">
        <v>10</v>
      </c>
      <c r="H31" s="43">
        <v>3</v>
      </c>
      <c r="I31" s="43">
        <v>13</v>
      </c>
      <c r="J31" s="43">
        <v>28802919</v>
      </c>
      <c r="M31">
        <f>RANK('chaos-OAM'!E36,'chaos-OAM'!E$13:E$37,0)</f>
        <v>5</v>
      </c>
      <c r="N31">
        <f>RANK('chaos-OAM'!F36,'chaos-OAM'!F$13:F$37,0)</f>
        <v>11</v>
      </c>
      <c r="O31">
        <f>RANK('chaos-OAM'!G36,'chaos-OAM'!G$13:G$37,0)</f>
        <v>10</v>
      </c>
      <c r="P31">
        <f>RANK('chaos-OAM'!H36,'chaos-OAM'!H$13:H$37,0)</f>
        <v>7</v>
      </c>
      <c r="Q31">
        <f>RANK('chaos-OAM'!I36,'chaos-OAM'!I$13:I$37,0)</f>
        <v>13</v>
      </c>
      <c r="R31">
        <f>RANK('chaos-OAM'!J36,'chaos-OAM'!J$13:J$37,0)</f>
        <v>8</v>
      </c>
      <c r="S31">
        <f>RANK('chaos-OAM'!K36,'chaos-OAM'!K$13:K$37,0)</f>
        <v>11</v>
      </c>
      <c r="T31">
        <f>RANK('chaos-OAM'!L36,'chaos-OAM'!L$13:L$37,0)</f>
        <v>16</v>
      </c>
      <c r="U31">
        <f>RANK('chaos-OAM'!M36,'chaos-OAM'!M$13:M$37,0)</f>
        <v>3</v>
      </c>
      <c r="V31">
        <f>RANK('chaos-OAM'!N36,'chaos-OAM'!N$13:N$37,0)</f>
        <v>13</v>
      </c>
    </row>
    <row r="32" spans="1:22" ht="15" thickBot="1" x14ac:dyDescent="0.35">
      <c r="A32" s="42" t="s">
        <v>180</v>
      </c>
      <c r="B32" s="43">
        <v>2</v>
      </c>
      <c r="C32" s="43">
        <v>3</v>
      </c>
      <c r="D32" s="43">
        <v>18</v>
      </c>
      <c r="E32" s="43">
        <v>20</v>
      </c>
      <c r="F32" s="43">
        <v>10</v>
      </c>
      <c r="G32" s="43">
        <v>8</v>
      </c>
      <c r="H32" s="43">
        <v>3</v>
      </c>
      <c r="I32" s="43">
        <v>3</v>
      </c>
      <c r="J32" s="43">
        <v>73507618</v>
      </c>
      <c r="M32">
        <f>RANK('chaos-OAM'!E37,'chaos-OAM'!E$13:E$37,0)</f>
        <v>2</v>
      </c>
      <c r="N32">
        <f>RANK('chaos-OAM'!F37,'chaos-OAM'!F$13:F$37,0)</f>
        <v>2</v>
      </c>
      <c r="O32">
        <f>RANK('chaos-OAM'!G37,'chaos-OAM'!G$13:G$37,0)</f>
        <v>2</v>
      </c>
      <c r="P32">
        <f>RANK('chaos-OAM'!H37,'chaos-OAM'!H$13:H$37,0)</f>
        <v>3</v>
      </c>
      <c r="Q32">
        <f>RANK('chaos-OAM'!I37,'chaos-OAM'!I$13:I$37,0)</f>
        <v>8</v>
      </c>
      <c r="R32">
        <f>RANK('chaos-OAM'!J37,'chaos-OAM'!J$13:J$37,0)</f>
        <v>6</v>
      </c>
      <c r="S32">
        <f>RANK('chaos-OAM'!K37,'chaos-OAM'!K$13:K$37,0)</f>
        <v>10</v>
      </c>
      <c r="T32">
        <f>RANK('chaos-OAM'!L37,'chaos-OAM'!L$13:L$37,0)</f>
        <v>18</v>
      </c>
      <c r="U32">
        <f>RANK('chaos-OAM'!M37,'chaos-OAM'!M$13:M$37,0)</f>
        <v>3</v>
      </c>
      <c r="V32">
        <f>RANK('chaos-OAM'!N37,'chaos-OAM'!N$13:N$37,0)</f>
        <v>3</v>
      </c>
    </row>
    <row r="33" spans="1:9" ht="18.600000000000001" thickBot="1" x14ac:dyDescent="0.35">
      <c r="A33" s="38"/>
    </row>
    <row r="34" spans="1:9" ht="15" thickBot="1" x14ac:dyDescent="0.35">
      <c r="A34" s="42" t="s">
        <v>181</v>
      </c>
      <c r="B34" s="42" t="s">
        <v>147</v>
      </c>
      <c r="C34" s="42" t="s">
        <v>148</v>
      </c>
      <c r="D34" s="42" t="s">
        <v>149</v>
      </c>
      <c r="E34" s="42" t="s">
        <v>150</v>
      </c>
      <c r="F34" s="42" t="s">
        <v>151</v>
      </c>
      <c r="G34" s="42" t="s">
        <v>152</v>
      </c>
      <c r="H34" s="42" t="s">
        <v>153</v>
      </c>
      <c r="I34" s="42" t="s">
        <v>154</v>
      </c>
    </row>
    <row r="35" spans="1:9" ht="20.399999999999999" thickBot="1" x14ac:dyDescent="0.35">
      <c r="A35" s="42" t="s">
        <v>182</v>
      </c>
      <c r="B35" s="43" t="s">
        <v>183</v>
      </c>
      <c r="C35" s="43" t="s">
        <v>184</v>
      </c>
      <c r="D35" s="43" t="s">
        <v>185</v>
      </c>
      <c r="E35" s="43" t="s">
        <v>186</v>
      </c>
      <c r="F35" s="43" t="s">
        <v>187</v>
      </c>
      <c r="G35" s="43" t="s">
        <v>188</v>
      </c>
      <c r="H35" s="43" t="s">
        <v>189</v>
      </c>
      <c r="I35" s="43" t="s">
        <v>190</v>
      </c>
    </row>
    <row r="36" spans="1:9" ht="20.399999999999999" thickBot="1" x14ac:dyDescent="0.35">
      <c r="A36" s="42" t="s">
        <v>191</v>
      </c>
      <c r="B36" s="43" t="s">
        <v>183</v>
      </c>
      <c r="C36" s="43" t="s">
        <v>184</v>
      </c>
      <c r="D36" s="43" t="s">
        <v>185</v>
      </c>
      <c r="E36" s="43" t="s">
        <v>186</v>
      </c>
      <c r="F36" s="43" t="s">
        <v>192</v>
      </c>
      <c r="G36" s="43" t="s">
        <v>193</v>
      </c>
      <c r="H36" s="43" t="s">
        <v>186</v>
      </c>
      <c r="I36" s="43" t="s">
        <v>190</v>
      </c>
    </row>
    <row r="37" spans="1:9" ht="20.399999999999999" thickBot="1" x14ac:dyDescent="0.35">
      <c r="A37" s="42" t="s">
        <v>194</v>
      </c>
      <c r="B37" s="43" t="s">
        <v>195</v>
      </c>
      <c r="C37" s="43" t="s">
        <v>184</v>
      </c>
      <c r="D37" s="43" t="s">
        <v>185</v>
      </c>
      <c r="E37" s="43" t="s">
        <v>186</v>
      </c>
      <c r="F37" s="43" t="s">
        <v>192</v>
      </c>
      <c r="G37" s="43" t="s">
        <v>196</v>
      </c>
      <c r="H37" s="43" t="s">
        <v>186</v>
      </c>
      <c r="I37" s="43" t="s">
        <v>190</v>
      </c>
    </row>
    <row r="38" spans="1:9" ht="20.399999999999999" thickBot="1" x14ac:dyDescent="0.35">
      <c r="A38" s="42" t="s">
        <v>197</v>
      </c>
      <c r="B38" s="43" t="s">
        <v>195</v>
      </c>
      <c r="C38" s="43" t="s">
        <v>184</v>
      </c>
      <c r="D38" s="43" t="s">
        <v>185</v>
      </c>
      <c r="E38" s="43" t="s">
        <v>186</v>
      </c>
      <c r="F38" s="43" t="s">
        <v>192</v>
      </c>
      <c r="G38" s="43" t="s">
        <v>196</v>
      </c>
      <c r="H38" s="43" t="s">
        <v>186</v>
      </c>
      <c r="I38" s="43" t="s">
        <v>190</v>
      </c>
    </row>
    <row r="39" spans="1:9" ht="20.399999999999999" thickBot="1" x14ac:dyDescent="0.35">
      <c r="A39" s="42" t="s">
        <v>198</v>
      </c>
      <c r="B39" s="43" t="s">
        <v>195</v>
      </c>
      <c r="C39" s="43" t="s">
        <v>184</v>
      </c>
      <c r="D39" s="43" t="s">
        <v>185</v>
      </c>
      <c r="E39" s="43" t="s">
        <v>186</v>
      </c>
      <c r="F39" s="43" t="s">
        <v>192</v>
      </c>
      <c r="G39" s="43" t="s">
        <v>199</v>
      </c>
      <c r="H39" s="43" t="s">
        <v>186</v>
      </c>
      <c r="I39" s="43" t="s">
        <v>190</v>
      </c>
    </row>
    <row r="40" spans="1:9" ht="20.399999999999999" thickBot="1" x14ac:dyDescent="0.35">
      <c r="A40" s="42" t="s">
        <v>200</v>
      </c>
      <c r="B40" s="43" t="s">
        <v>195</v>
      </c>
      <c r="C40" s="43" t="s">
        <v>184</v>
      </c>
      <c r="D40" s="43" t="s">
        <v>201</v>
      </c>
      <c r="E40" s="43" t="s">
        <v>186</v>
      </c>
      <c r="F40" s="43" t="s">
        <v>192</v>
      </c>
      <c r="G40" s="43" t="s">
        <v>202</v>
      </c>
      <c r="H40" s="43" t="s">
        <v>186</v>
      </c>
      <c r="I40" s="43" t="s">
        <v>190</v>
      </c>
    </row>
    <row r="41" spans="1:9" ht="20.399999999999999" thickBot="1" x14ac:dyDescent="0.35">
      <c r="A41" s="42" t="s">
        <v>203</v>
      </c>
      <c r="B41" s="43" t="s">
        <v>195</v>
      </c>
      <c r="C41" s="43" t="s">
        <v>204</v>
      </c>
      <c r="D41" s="43" t="s">
        <v>201</v>
      </c>
      <c r="E41" s="43" t="s">
        <v>186</v>
      </c>
      <c r="F41" s="43" t="s">
        <v>192</v>
      </c>
      <c r="G41" s="43" t="s">
        <v>202</v>
      </c>
      <c r="H41" s="43" t="s">
        <v>186</v>
      </c>
      <c r="I41" s="43" t="s">
        <v>190</v>
      </c>
    </row>
    <row r="42" spans="1:9" ht="20.399999999999999" thickBot="1" x14ac:dyDescent="0.35">
      <c r="A42" s="42" t="s">
        <v>205</v>
      </c>
      <c r="B42" s="43" t="s">
        <v>195</v>
      </c>
      <c r="C42" s="43" t="s">
        <v>204</v>
      </c>
      <c r="D42" s="43" t="s">
        <v>201</v>
      </c>
      <c r="E42" s="43" t="s">
        <v>186</v>
      </c>
      <c r="F42" s="43" t="s">
        <v>192</v>
      </c>
      <c r="G42" s="43" t="s">
        <v>206</v>
      </c>
      <c r="H42" s="43" t="s">
        <v>186</v>
      </c>
      <c r="I42" s="43" t="s">
        <v>207</v>
      </c>
    </row>
    <row r="43" spans="1:9" ht="20.399999999999999" thickBot="1" x14ac:dyDescent="0.35">
      <c r="A43" s="42" t="s">
        <v>208</v>
      </c>
      <c r="B43" s="43" t="s">
        <v>195</v>
      </c>
      <c r="C43" s="43" t="s">
        <v>204</v>
      </c>
      <c r="D43" s="43" t="s">
        <v>201</v>
      </c>
      <c r="E43" s="43" t="s">
        <v>186</v>
      </c>
      <c r="F43" s="43" t="s">
        <v>192</v>
      </c>
      <c r="G43" s="43" t="s">
        <v>206</v>
      </c>
      <c r="H43" s="43" t="s">
        <v>186</v>
      </c>
      <c r="I43" s="43" t="s">
        <v>207</v>
      </c>
    </row>
    <row r="44" spans="1:9" ht="20.399999999999999" thickBot="1" x14ac:dyDescent="0.35">
      <c r="A44" s="42" t="s">
        <v>209</v>
      </c>
      <c r="B44" s="43" t="s">
        <v>195</v>
      </c>
      <c r="C44" s="43" t="s">
        <v>204</v>
      </c>
      <c r="D44" s="43" t="s">
        <v>201</v>
      </c>
      <c r="E44" s="43" t="s">
        <v>186</v>
      </c>
      <c r="F44" s="43" t="s">
        <v>192</v>
      </c>
      <c r="G44" s="43" t="s">
        <v>206</v>
      </c>
      <c r="H44" s="43" t="s">
        <v>186</v>
      </c>
      <c r="I44" s="43" t="s">
        <v>207</v>
      </c>
    </row>
    <row r="45" spans="1:9" ht="20.399999999999999" thickBot="1" x14ac:dyDescent="0.35">
      <c r="A45" s="42" t="s">
        <v>210</v>
      </c>
      <c r="B45" s="43" t="s">
        <v>195</v>
      </c>
      <c r="C45" s="43" t="s">
        <v>204</v>
      </c>
      <c r="D45" s="43" t="s">
        <v>201</v>
      </c>
      <c r="E45" s="43" t="s">
        <v>186</v>
      </c>
      <c r="F45" s="43" t="s">
        <v>192</v>
      </c>
      <c r="G45" s="43" t="s">
        <v>206</v>
      </c>
      <c r="H45" s="43" t="s">
        <v>186</v>
      </c>
      <c r="I45" s="43" t="s">
        <v>207</v>
      </c>
    </row>
    <row r="46" spans="1:9" ht="20.399999999999999" thickBot="1" x14ac:dyDescent="0.35">
      <c r="A46" s="42" t="s">
        <v>211</v>
      </c>
      <c r="B46" s="43" t="s">
        <v>195</v>
      </c>
      <c r="C46" s="43" t="s">
        <v>204</v>
      </c>
      <c r="D46" s="43" t="s">
        <v>201</v>
      </c>
      <c r="E46" s="43" t="s">
        <v>186</v>
      </c>
      <c r="F46" s="43" t="s">
        <v>192</v>
      </c>
      <c r="G46" s="43" t="s">
        <v>206</v>
      </c>
      <c r="H46" s="43" t="s">
        <v>186</v>
      </c>
      <c r="I46" s="43" t="s">
        <v>207</v>
      </c>
    </row>
    <row r="47" spans="1:9" ht="20.399999999999999" thickBot="1" x14ac:dyDescent="0.35">
      <c r="A47" s="42" t="s">
        <v>212</v>
      </c>
      <c r="B47" s="43" t="s">
        <v>195</v>
      </c>
      <c r="C47" s="43" t="s">
        <v>204</v>
      </c>
      <c r="D47" s="43" t="s">
        <v>201</v>
      </c>
      <c r="E47" s="43" t="s">
        <v>186</v>
      </c>
      <c r="F47" s="43" t="s">
        <v>192</v>
      </c>
      <c r="G47" s="43" t="s">
        <v>206</v>
      </c>
      <c r="H47" s="43" t="s">
        <v>186</v>
      </c>
      <c r="I47" s="43" t="s">
        <v>213</v>
      </c>
    </row>
    <row r="48" spans="1:9" ht="20.399999999999999" thickBot="1" x14ac:dyDescent="0.35">
      <c r="A48" s="42" t="s">
        <v>214</v>
      </c>
      <c r="B48" s="43" t="s">
        <v>215</v>
      </c>
      <c r="C48" s="43" t="s">
        <v>204</v>
      </c>
      <c r="D48" s="43" t="s">
        <v>216</v>
      </c>
      <c r="E48" s="43" t="s">
        <v>186</v>
      </c>
      <c r="F48" s="43" t="s">
        <v>192</v>
      </c>
      <c r="G48" s="43" t="s">
        <v>206</v>
      </c>
      <c r="H48" s="43" t="s">
        <v>186</v>
      </c>
      <c r="I48" s="43" t="s">
        <v>213</v>
      </c>
    </row>
    <row r="49" spans="1:9" ht="20.399999999999999" thickBot="1" x14ac:dyDescent="0.35">
      <c r="A49" s="42" t="s">
        <v>217</v>
      </c>
      <c r="B49" s="43" t="s">
        <v>215</v>
      </c>
      <c r="C49" s="43" t="s">
        <v>204</v>
      </c>
      <c r="D49" s="43" t="s">
        <v>216</v>
      </c>
      <c r="E49" s="43" t="s">
        <v>186</v>
      </c>
      <c r="F49" s="43" t="s">
        <v>192</v>
      </c>
      <c r="G49" s="43" t="s">
        <v>206</v>
      </c>
      <c r="H49" s="43" t="s">
        <v>186</v>
      </c>
      <c r="I49" s="43" t="s">
        <v>213</v>
      </c>
    </row>
    <row r="50" spans="1:9" ht="20.399999999999999" thickBot="1" x14ac:dyDescent="0.35">
      <c r="A50" s="42" t="s">
        <v>218</v>
      </c>
      <c r="B50" s="43" t="s">
        <v>215</v>
      </c>
      <c r="C50" s="43" t="s">
        <v>186</v>
      </c>
      <c r="D50" s="43" t="s">
        <v>216</v>
      </c>
      <c r="E50" s="43" t="s">
        <v>186</v>
      </c>
      <c r="F50" s="43" t="s">
        <v>192</v>
      </c>
      <c r="G50" s="43" t="s">
        <v>206</v>
      </c>
      <c r="H50" s="43" t="s">
        <v>186</v>
      </c>
      <c r="I50" s="43" t="s">
        <v>213</v>
      </c>
    </row>
    <row r="51" spans="1:9" ht="20.399999999999999" thickBot="1" x14ac:dyDescent="0.35">
      <c r="A51" s="42" t="s">
        <v>219</v>
      </c>
      <c r="B51" s="43" t="s">
        <v>215</v>
      </c>
      <c r="C51" s="43" t="s">
        <v>186</v>
      </c>
      <c r="D51" s="43" t="s">
        <v>216</v>
      </c>
      <c r="E51" s="43" t="s">
        <v>186</v>
      </c>
      <c r="F51" s="43" t="s">
        <v>192</v>
      </c>
      <c r="G51" s="43" t="s">
        <v>206</v>
      </c>
      <c r="H51" s="43" t="s">
        <v>186</v>
      </c>
      <c r="I51" s="43" t="s">
        <v>213</v>
      </c>
    </row>
    <row r="52" spans="1:9" ht="20.399999999999999" thickBot="1" x14ac:dyDescent="0.35">
      <c r="A52" s="42" t="s">
        <v>220</v>
      </c>
      <c r="B52" s="43" t="s">
        <v>215</v>
      </c>
      <c r="C52" s="43" t="s">
        <v>186</v>
      </c>
      <c r="D52" s="43" t="s">
        <v>216</v>
      </c>
      <c r="E52" s="43" t="s">
        <v>186</v>
      </c>
      <c r="F52" s="43" t="s">
        <v>192</v>
      </c>
      <c r="G52" s="43" t="s">
        <v>206</v>
      </c>
      <c r="H52" s="43" t="s">
        <v>186</v>
      </c>
      <c r="I52" s="43" t="s">
        <v>213</v>
      </c>
    </row>
    <row r="53" spans="1:9" ht="15" thickBot="1" x14ac:dyDescent="0.35">
      <c r="A53" s="42" t="s">
        <v>221</v>
      </c>
      <c r="B53" s="43" t="s">
        <v>215</v>
      </c>
      <c r="C53" s="43" t="s">
        <v>186</v>
      </c>
      <c r="D53" s="43" t="s">
        <v>216</v>
      </c>
      <c r="E53" s="43" t="s">
        <v>186</v>
      </c>
      <c r="F53" s="43" t="s">
        <v>222</v>
      </c>
      <c r="G53" s="43" t="s">
        <v>223</v>
      </c>
      <c r="H53" s="43" t="s">
        <v>186</v>
      </c>
      <c r="I53" s="43" t="s">
        <v>213</v>
      </c>
    </row>
    <row r="54" spans="1:9" ht="15" thickBot="1" x14ac:dyDescent="0.35">
      <c r="A54" s="42" t="s">
        <v>224</v>
      </c>
      <c r="B54" s="43" t="s">
        <v>215</v>
      </c>
      <c r="C54" s="43" t="s">
        <v>186</v>
      </c>
      <c r="D54" s="43" t="s">
        <v>216</v>
      </c>
      <c r="E54" s="43" t="s">
        <v>186</v>
      </c>
      <c r="F54" s="43" t="s">
        <v>186</v>
      </c>
      <c r="G54" s="43" t="s">
        <v>223</v>
      </c>
      <c r="H54" s="43" t="s">
        <v>186</v>
      </c>
      <c r="I54" s="43" t="s">
        <v>213</v>
      </c>
    </row>
    <row r="55" spans="1:9" ht="15" thickBot="1" x14ac:dyDescent="0.35">
      <c r="A55" s="42" t="s">
        <v>225</v>
      </c>
      <c r="B55" s="43" t="s">
        <v>215</v>
      </c>
      <c r="C55" s="43" t="s">
        <v>186</v>
      </c>
      <c r="D55" s="43" t="s">
        <v>216</v>
      </c>
      <c r="E55" s="43" t="s">
        <v>186</v>
      </c>
      <c r="F55" s="43" t="s">
        <v>186</v>
      </c>
      <c r="G55" s="43" t="s">
        <v>226</v>
      </c>
      <c r="H55" s="43" t="s">
        <v>186</v>
      </c>
      <c r="I55" s="43" t="s">
        <v>213</v>
      </c>
    </row>
    <row r="56" spans="1:9" ht="15" thickBot="1" x14ac:dyDescent="0.35">
      <c r="A56" s="42" t="s">
        <v>227</v>
      </c>
      <c r="B56" s="43" t="s">
        <v>186</v>
      </c>
      <c r="C56" s="43" t="s">
        <v>186</v>
      </c>
      <c r="D56" s="43" t="s">
        <v>216</v>
      </c>
      <c r="E56" s="43" t="s">
        <v>186</v>
      </c>
      <c r="F56" s="43" t="s">
        <v>186</v>
      </c>
      <c r="G56" s="43" t="s">
        <v>186</v>
      </c>
      <c r="H56" s="43" t="s">
        <v>186</v>
      </c>
      <c r="I56" s="43" t="s">
        <v>186</v>
      </c>
    </row>
    <row r="57" spans="1:9" ht="15" thickBot="1" x14ac:dyDescent="0.35">
      <c r="A57" s="42" t="s">
        <v>228</v>
      </c>
      <c r="B57" s="43" t="s">
        <v>186</v>
      </c>
      <c r="C57" s="43" t="s">
        <v>186</v>
      </c>
      <c r="D57" s="43" t="s">
        <v>216</v>
      </c>
      <c r="E57" s="43" t="s">
        <v>186</v>
      </c>
      <c r="F57" s="43" t="s">
        <v>186</v>
      </c>
      <c r="G57" s="43" t="s">
        <v>186</v>
      </c>
      <c r="H57" s="43" t="s">
        <v>186</v>
      </c>
      <c r="I57" s="43" t="s">
        <v>186</v>
      </c>
    </row>
    <row r="58" spans="1:9" ht="15" thickBot="1" x14ac:dyDescent="0.35">
      <c r="A58" s="42" t="s">
        <v>229</v>
      </c>
      <c r="B58" s="43" t="s">
        <v>186</v>
      </c>
      <c r="C58" s="43" t="s">
        <v>186</v>
      </c>
      <c r="D58" s="43" t="s">
        <v>186</v>
      </c>
      <c r="E58" s="43" t="s">
        <v>186</v>
      </c>
      <c r="F58" s="43" t="s">
        <v>186</v>
      </c>
      <c r="G58" s="43" t="s">
        <v>186</v>
      </c>
      <c r="H58" s="43" t="s">
        <v>186</v>
      </c>
      <c r="I58" s="43" t="s">
        <v>186</v>
      </c>
    </row>
    <row r="59" spans="1:9" ht="15" thickBot="1" x14ac:dyDescent="0.35">
      <c r="A59" s="42" t="s">
        <v>230</v>
      </c>
      <c r="B59" s="43" t="s">
        <v>186</v>
      </c>
      <c r="C59" s="43" t="s">
        <v>186</v>
      </c>
      <c r="D59" s="43" t="s">
        <v>186</v>
      </c>
      <c r="E59" s="43" t="s">
        <v>186</v>
      </c>
      <c r="F59" s="43" t="s">
        <v>186</v>
      </c>
      <c r="G59" s="43" t="s">
        <v>186</v>
      </c>
      <c r="H59" s="43" t="s">
        <v>186</v>
      </c>
      <c r="I59" s="43" t="s">
        <v>186</v>
      </c>
    </row>
    <row r="60" spans="1:9" ht="18.600000000000001" thickBot="1" x14ac:dyDescent="0.35">
      <c r="A60" s="38"/>
    </row>
    <row r="61" spans="1:9" ht="15" thickBot="1" x14ac:dyDescent="0.35">
      <c r="A61" s="42" t="s">
        <v>231</v>
      </c>
      <c r="B61" s="42" t="s">
        <v>147</v>
      </c>
      <c r="C61" s="42" t="s">
        <v>148</v>
      </c>
      <c r="D61" s="42" t="s">
        <v>149</v>
      </c>
      <c r="E61" s="42" t="s">
        <v>150</v>
      </c>
      <c r="F61" s="42" t="s">
        <v>151</v>
      </c>
      <c r="G61" s="42" t="s">
        <v>152</v>
      </c>
      <c r="H61" s="42" t="s">
        <v>153</v>
      </c>
      <c r="I61" s="42" t="s">
        <v>154</v>
      </c>
    </row>
    <row r="62" spans="1:9" ht="15" thickBot="1" x14ac:dyDescent="0.35">
      <c r="A62" s="42" t="s">
        <v>182</v>
      </c>
      <c r="B62" s="43">
        <v>9244334.4000000004</v>
      </c>
      <c r="C62" s="43">
        <v>19753680.699999999</v>
      </c>
      <c r="D62" s="43">
        <v>767347.3</v>
      </c>
      <c r="E62" s="43">
        <v>0</v>
      </c>
      <c r="F62" s="43">
        <v>4883043.5999999996</v>
      </c>
      <c r="G62" s="43">
        <v>22794953.899999999</v>
      </c>
      <c r="H62" s="43">
        <v>6532427.4000000004</v>
      </c>
      <c r="I62" s="43">
        <v>23010468.699999999</v>
      </c>
    </row>
    <row r="63" spans="1:9" ht="15" thickBot="1" x14ac:dyDescent="0.35">
      <c r="A63" s="42" t="s">
        <v>191</v>
      </c>
      <c r="B63" s="43">
        <v>9244334.4000000004</v>
      </c>
      <c r="C63" s="43">
        <v>19753680.699999999</v>
      </c>
      <c r="D63" s="43">
        <v>767347.3</v>
      </c>
      <c r="E63" s="43">
        <v>0</v>
      </c>
      <c r="F63" s="43">
        <v>4363795.5999999996</v>
      </c>
      <c r="G63" s="43">
        <v>11056692.9</v>
      </c>
      <c r="H63" s="43">
        <v>0</v>
      </c>
      <c r="I63" s="43">
        <v>23010468.699999999</v>
      </c>
    </row>
    <row r="64" spans="1:9" ht="15" thickBot="1" x14ac:dyDescent="0.35">
      <c r="A64" s="42" t="s">
        <v>194</v>
      </c>
      <c r="B64" s="43">
        <v>3532488.2</v>
      </c>
      <c r="C64" s="43">
        <v>19753680.699999999</v>
      </c>
      <c r="D64" s="43">
        <v>767347.3</v>
      </c>
      <c r="E64" s="43">
        <v>0</v>
      </c>
      <c r="F64" s="43">
        <v>4363795.5999999996</v>
      </c>
      <c r="G64" s="43">
        <v>10956631</v>
      </c>
      <c r="H64" s="43">
        <v>0</v>
      </c>
      <c r="I64" s="43">
        <v>23010468.699999999</v>
      </c>
    </row>
    <row r="65" spans="1:9" ht="15" thickBot="1" x14ac:dyDescent="0.35">
      <c r="A65" s="42" t="s">
        <v>197</v>
      </c>
      <c r="B65" s="43">
        <v>3532488.2</v>
      </c>
      <c r="C65" s="43">
        <v>19753680.699999999</v>
      </c>
      <c r="D65" s="43">
        <v>767347.3</v>
      </c>
      <c r="E65" s="43">
        <v>0</v>
      </c>
      <c r="F65" s="43">
        <v>4363795.5999999996</v>
      </c>
      <c r="G65" s="43">
        <v>10956631</v>
      </c>
      <c r="H65" s="43">
        <v>0</v>
      </c>
      <c r="I65" s="43">
        <v>23010468.699999999</v>
      </c>
    </row>
    <row r="66" spans="1:9" ht="15" thickBot="1" x14ac:dyDescent="0.35">
      <c r="A66" s="42" t="s">
        <v>198</v>
      </c>
      <c r="B66" s="43">
        <v>3532488.2</v>
      </c>
      <c r="C66" s="43">
        <v>19753680.699999999</v>
      </c>
      <c r="D66" s="43">
        <v>767347.3</v>
      </c>
      <c r="E66" s="43">
        <v>0</v>
      </c>
      <c r="F66" s="43">
        <v>4363795.5999999996</v>
      </c>
      <c r="G66" s="43">
        <v>10920673.4</v>
      </c>
      <c r="H66" s="43">
        <v>0</v>
      </c>
      <c r="I66" s="43">
        <v>23010468.699999999</v>
      </c>
    </row>
    <row r="67" spans="1:9" ht="15" thickBot="1" x14ac:dyDescent="0.35">
      <c r="A67" s="42" t="s">
        <v>200</v>
      </c>
      <c r="B67" s="43">
        <v>3532488.2</v>
      </c>
      <c r="C67" s="43">
        <v>19753680.699999999</v>
      </c>
      <c r="D67" s="43">
        <v>383254.7</v>
      </c>
      <c r="E67" s="43">
        <v>0</v>
      </c>
      <c r="F67" s="43">
        <v>4363795.5999999996</v>
      </c>
      <c r="G67" s="43">
        <v>6754060.2999999998</v>
      </c>
      <c r="H67" s="43">
        <v>0</v>
      </c>
      <c r="I67" s="43">
        <v>23010468.699999999</v>
      </c>
    </row>
    <row r="68" spans="1:9" ht="15" thickBot="1" x14ac:dyDescent="0.35">
      <c r="A68" s="42" t="s">
        <v>203</v>
      </c>
      <c r="B68" s="43">
        <v>3532488.2</v>
      </c>
      <c r="C68" s="43">
        <v>16029914.300000001</v>
      </c>
      <c r="D68" s="43">
        <v>383254.7</v>
      </c>
      <c r="E68" s="43">
        <v>0</v>
      </c>
      <c r="F68" s="43">
        <v>4363795.5999999996</v>
      </c>
      <c r="G68" s="43">
        <v>6754060.2999999998</v>
      </c>
      <c r="H68" s="43">
        <v>0</v>
      </c>
      <c r="I68" s="43">
        <v>23010468.699999999</v>
      </c>
    </row>
    <row r="69" spans="1:9" ht="15" thickBot="1" x14ac:dyDescent="0.35">
      <c r="A69" s="42" t="s">
        <v>205</v>
      </c>
      <c r="B69" s="43">
        <v>3532488.2</v>
      </c>
      <c r="C69" s="43">
        <v>16029914.300000001</v>
      </c>
      <c r="D69" s="43">
        <v>383254.7</v>
      </c>
      <c r="E69" s="43">
        <v>0</v>
      </c>
      <c r="F69" s="43">
        <v>4363795.5999999996</v>
      </c>
      <c r="G69" s="43">
        <v>4053606.5</v>
      </c>
      <c r="H69" s="43">
        <v>0</v>
      </c>
      <c r="I69" s="43">
        <v>4200249.3</v>
      </c>
    </row>
    <row r="70" spans="1:9" ht="15" thickBot="1" x14ac:dyDescent="0.35">
      <c r="A70" s="42" t="s">
        <v>208</v>
      </c>
      <c r="B70" s="43">
        <v>3532488.2</v>
      </c>
      <c r="C70" s="43">
        <v>16029914.300000001</v>
      </c>
      <c r="D70" s="43">
        <v>383254.7</v>
      </c>
      <c r="E70" s="43">
        <v>0</v>
      </c>
      <c r="F70" s="43">
        <v>4363795.5999999996</v>
      </c>
      <c r="G70" s="43">
        <v>4053606.5</v>
      </c>
      <c r="H70" s="43">
        <v>0</v>
      </c>
      <c r="I70" s="43">
        <v>4200249.3</v>
      </c>
    </row>
    <row r="71" spans="1:9" ht="15" thickBot="1" x14ac:dyDescent="0.35">
      <c r="A71" s="42" t="s">
        <v>209</v>
      </c>
      <c r="B71" s="43">
        <v>3532488.2</v>
      </c>
      <c r="C71" s="43">
        <v>16029914.300000001</v>
      </c>
      <c r="D71" s="43">
        <v>383254.7</v>
      </c>
      <c r="E71" s="43">
        <v>0</v>
      </c>
      <c r="F71" s="43">
        <v>4363795.5999999996</v>
      </c>
      <c r="G71" s="43">
        <v>4053606.5</v>
      </c>
      <c r="H71" s="43">
        <v>0</v>
      </c>
      <c r="I71" s="43">
        <v>4200249.3</v>
      </c>
    </row>
    <row r="72" spans="1:9" ht="15" thickBot="1" x14ac:dyDescent="0.35">
      <c r="A72" s="42" t="s">
        <v>210</v>
      </c>
      <c r="B72" s="43">
        <v>3532488.2</v>
      </c>
      <c r="C72" s="43">
        <v>16029914.300000001</v>
      </c>
      <c r="D72" s="43">
        <v>383254.7</v>
      </c>
      <c r="E72" s="43">
        <v>0</v>
      </c>
      <c r="F72" s="43">
        <v>4363795.5999999996</v>
      </c>
      <c r="G72" s="43">
        <v>4053606.5</v>
      </c>
      <c r="H72" s="43">
        <v>0</v>
      </c>
      <c r="I72" s="43">
        <v>4200249.3</v>
      </c>
    </row>
    <row r="73" spans="1:9" ht="15" thickBot="1" x14ac:dyDescent="0.35">
      <c r="A73" s="42" t="s">
        <v>211</v>
      </c>
      <c r="B73" s="43">
        <v>3532488.2</v>
      </c>
      <c r="C73" s="43">
        <v>16029914.300000001</v>
      </c>
      <c r="D73" s="43">
        <v>383254.7</v>
      </c>
      <c r="E73" s="43">
        <v>0</v>
      </c>
      <c r="F73" s="43">
        <v>4363795.5999999996</v>
      </c>
      <c r="G73" s="43">
        <v>4053606.5</v>
      </c>
      <c r="H73" s="43">
        <v>0</v>
      </c>
      <c r="I73" s="43">
        <v>4200249.3</v>
      </c>
    </row>
    <row r="74" spans="1:9" ht="15" thickBot="1" x14ac:dyDescent="0.35">
      <c r="A74" s="42" t="s">
        <v>212</v>
      </c>
      <c r="B74" s="43">
        <v>3532488.2</v>
      </c>
      <c r="C74" s="43">
        <v>16029914.300000001</v>
      </c>
      <c r="D74" s="43">
        <v>383254.7</v>
      </c>
      <c r="E74" s="43">
        <v>0</v>
      </c>
      <c r="F74" s="43">
        <v>4363795.5999999996</v>
      </c>
      <c r="G74" s="43">
        <v>4053606.5</v>
      </c>
      <c r="H74" s="43">
        <v>0</v>
      </c>
      <c r="I74" s="43">
        <v>384090.8</v>
      </c>
    </row>
    <row r="75" spans="1:9" ht="15" thickBot="1" x14ac:dyDescent="0.35">
      <c r="A75" s="42" t="s">
        <v>214</v>
      </c>
      <c r="B75" s="43">
        <v>383254.7</v>
      </c>
      <c r="C75" s="43">
        <v>16029914.300000001</v>
      </c>
      <c r="D75" s="43">
        <v>16844.7</v>
      </c>
      <c r="E75" s="43">
        <v>0</v>
      </c>
      <c r="F75" s="43">
        <v>4363795.5999999996</v>
      </c>
      <c r="G75" s="43">
        <v>4053606.5</v>
      </c>
      <c r="H75" s="43">
        <v>0</v>
      </c>
      <c r="I75" s="43">
        <v>384090.8</v>
      </c>
    </row>
    <row r="76" spans="1:9" ht="15" thickBot="1" x14ac:dyDescent="0.35">
      <c r="A76" s="42" t="s">
        <v>217</v>
      </c>
      <c r="B76" s="43">
        <v>383254.7</v>
      </c>
      <c r="C76" s="43">
        <v>16029914.300000001</v>
      </c>
      <c r="D76" s="43">
        <v>16844.7</v>
      </c>
      <c r="E76" s="43">
        <v>0</v>
      </c>
      <c r="F76" s="43">
        <v>4363795.5999999996</v>
      </c>
      <c r="G76" s="43">
        <v>4053606.5</v>
      </c>
      <c r="H76" s="43">
        <v>0</v>
      </c>
      <c r="I76" s="43">
        <v>384090.8</v>
      </c>
    </row>
    <row r="77" spans="1:9" ht="15" thickBot="1" x14ac:dyDescent="0.35">
      <c r="A77" s="42" t="s">
        <v>218</v>
      </c>
      <c r="B77" s="43">
        <v>383254.7</v>
      </c>
      <c r="C77" s="43">
        <v>0</v>
      </c>
      <c r="D77" s="43">
        <v>16844.7</v>
      </c>
      <c r="E77" s="43">
        <v>0</v>
      </c>
      <c r="F77" s="43">
        <v>4363795.5999999996</v>
      </c>
      <c r="G77" s="43">
        <v>4053606.5</v>
      </c>
      <c r="H77" s="43">
        <v>0</v>
      </c>
      <c r="I77" s="43">
        <v>384090.8</v>
      </c>
    </row>
    <row r="78" spans="1:9" ht="15" thickBot="1" x14ac:dyDescent="0.35">
      <c r="A78" s="42" t="s">
        <v>219</v>
      </c>
      <c r="B78" s="43">
        <v>383254.7</v>
      </c>
      <c r="C78" s="43">
        <v>0</v>
      </c>
      <c r="D78" s="43">
        <v>16844.7</v>
      </c>
      <c r="E78" s="43">
        <v>0</v>
      </c>
      <c r="F78" s="43">
        <v>4363795.5999999996</v>
      </c>
      <c r="G78" s="43">
        <v>4053606.5</v>
      </c>
      <c r="H78" s="43">
        <v>0</v>
      </c>
      <c r="I78" s="43">
        <v>384090.8</v>
      </c>
    </row>
    <row r="79" spans="1:9" ht="15" thickBot="1" x14ac:dyDescent="0.35">
      <c r="A79" s="42" t="s">
        <v>220</v>
      </c>
      <c r="B79" s="43">
        <v>383254.7</v>
      </c>
      <c r="C79" s="43">
        <v>0</v>
      </c>
      <c r="D79" s="43">
        <v>16844.7</v>
      </c>
      <c r="E79" s="43">
        <v>0</v>
      </c>
      <c r="F79" s="43">
        <v>4363795.5999999996</v>
      </c>
      <c r="G79" s="43">
        <v>4053606.5</v>
      </c>
      <c r="H79" s="43">
        <v>0</v>
      </c>
      <c r="I79" s="43">
        <v>384090.8</v>
      </c>
    </row>
    <row r="80" spans="1:9" ht="15" thickBot="1" x14ac:dyDescent="0.35">
      <c r="A80" s="42" t="s">
        <v>221</v>
      </c>
      <c r="B80" s="43">
        <v>383254.7</v>
      </c>
      <c r="C80" s="43">
        <v>0</v>
      </c>
      <c r="D80" s="43">
        <v>16844.7</v>
      </c>
      <c r="E80" s="43">
        <v>0</v>
      </c>
      <c r="F80" s="43">
        <v>252756.7</v>
      </c>
      <c r="G80" s="43">
        <v>3111582.6</v>
      </c>
      <c r="H80" s="43">
        <v>0</v>
      </c>
      <c r="I80" s="43">
        <v>384090.8</v>
      </c>
    </row>
    <row r="81" spans="1:13" ht="15" thickBot="1" x14ac:dyDescent="0.35">
      <c r="A81" s="42" t="s">
        <v>224</v>
      </c>
      <c r="B81" s="43">
        <v>383254.7</v>
      </c>
      <c r="C81" s="43">
        <v>0</v>
      </c>
      <c r="D81" s="43">
        <v>16844.7</v>
      </c>
      <c r="E81" s="43">
        <v>0</v>
      </c>
      <c r="F81" s="43">
        <v>0</v>
      </c>
      <c r="G81" s="43">
        <v>3111582.6</v>
      </c>
      <c r="H81" s="43">
        <v>0</v>
      </c>
      <c r="I81" s="43">
        <v>384090.8</v>
      </c>
    </row>
    <row r="82" spans="1:13" ht="15" thickBot="1" x14ac:dyDescent="0.35">
      <c r="A82" s="42" t="s">
        <v>225</v>
      </c>
      <c r="B82" s="43">
        <v>383254.7</v>
      </c>
      <c r="C82" s="43">
        <v>0</v>
      </c>
      <c r="D82" s="43">
        <v>16844.7</v>
      </c>
      <c r="E82" s="43">
        <v>0</v>
      </c>
      <c r="F82" s="43">
        <v>0</v>
      </c>
      <c r="G82" s="43">
        <v>2344741.6</v>
      </c>
      <c r="H82" s="43">
        <v>0</v>
      </c>
      <c r="I82" s="43">
        <v>384090.8</v>
      </c>
    </row>
    <row r="83" spans="1:13" ht="15" thickBot="1" x14ac:dyDescent="0.35">
      <c r="A83" s="42" t="s">
        <v>227</v>
      </c>
      <c r="B83" s="43">
        <v>0</v>
      </c>
      <c r="C83" s="43">
        <v>0</v>
      </c>
      <c r="D83" s="43">
        <v>16844.7</v>
      </c>
      <c r="E83" s="43">
        <v>0</v>
      </c>
      <c r="F83" s="43">
        <v>0</v>
      </c>
      <c r="G83" s="43">
        <v>0</v>
      </c>
      <c r="H83" s="43">
        <v>0</v>
      </c>
      <c r="I83" s="43">
        <v>0</v>
      </c>
    </row>
    <row r="84" spans="1:13" ht="15" thickBot="1" x14ac:dyDescent="0.35">
      <c r="A84" s="42" t="s">
        <v>228</v>
      </c>
      <c r="B84" s="43">
        <v>0</v>
      </c>
      <c r="C84" s="43">
        <v>0</v>
      </c>
      <c r="D84" s="43">
        <v>16844.7</v>
      </c>
      <c r="E84" s="43">
        <v>0</v>
      </c>
      <c r="F84" s="43">
        <v>0</v>
      </c>
      <c r="G84" s="43">
        <v>0</v>
      </c>
      <c r="H84" s="43">
        <v>0</v>
      </c>
      <c r="I84" s="43">
        <v>0</v>
      </c>
    </row>
    <row r="85" spans="1:13" ht="15" thickBot="1" x14ac:dyDescent="0.35">
      <c r="A85" s="42" t="s">
        <v>229</v>
      </c>
      <c r="B85" s="43">
        <v>0</v>
      </c>
      <c r="C85" s="43">
        <v>0</v>
      </c>
      <c r="D85" s="43">
        <v>0</v>
      </c>
      <c r="E85" s="43">
        <v>0</v>
      </c>
      <c r="F85" s="43">
        <v>0</v>
      </c>
      <c r="G85" s="43">
        <v>0</v>
      </c>
      <c r="H85" s="43">
        <v>0</v>
      </c>
      <c r="I85" s="43">
        <v>0</v>
      </c>
    </row>
    <row r="86" spans="1:13" ht="15" thickBot="1" x14ac:dyDescent="0.35">
      <c r="A86" s="42" t="s">
        <v>230</v>
      </c>
      <c r="B86" s="43">
        <v>0</v>
      </c>
      <c r="C86" s="43">
        <v>0</v>
      </c>
      <c r="D86" s="43">
        <v>0</v>
      </c>
      <c r="E86" s="43">
        <v>0</v>
      </c>
      <c r="F86" s="43">
        <v>0</v>
      </c>
      <c r="G86" s="43">
        <v>0</v>
      </c>
      <c r="H86" s="43">
        <v>0</v>
      </c>
      <c r="I86" s="43">
        <v>0</v>
      </c>
    </row>
    <row r="87" spans="1:13" ht="18.600000000000001" thickBot="1" x14ac:dyDescent="0.35">
      <c r="A87" s="38"/>
      <c r="K87">
        <f>CORREL(J89:J113,K89:K113)</f>
        <v>0.75809633697527867</v>
      </c>
      <c r="L87" t="s">
        <v>257</v>
      </c>
    </row>
    <row r="88" spans="1:13" ht="15" thickBot="1" x14ac:dyDescent="0.35">
      <c r="A88" s="42" t="s">
        <v>232</v>
      </c>
      <c r="B88" s="42" t="s">
        <v>147</v>
      </c>
      <c r="C88" s="42" t="s">
        <v>148</v>
      </c>
      <c r="D88" s="42" t="s">
        <v>149</v>
      </c>
      <c r="E88" s="42" t="s">
        <v>150</v>
      </c>
      <c r="F88" s="42" t="s">
        <v>151</v>
      </c>
      <c r="G88" s="42" t="s">
        <v>152</v>
      </c>
      <c r="H88" s="42" t="s">
        <v>153</v>
      </c>
      <c r="I88" s="42" t="s">
        <v>154</v>
      </c>
      <c r="J88" s="42" t="s">
        <v>233</v>
      </c>
      <c r="K88" s="42" t="s">
        <v>234</v>
      </c>
      <c r="L88" s="42" t="s">
        <v>235</v>
      </c>
      <c r="M88" s="42" t="s">
        <v>236</v>
      </c>
    </row>
    <row r="89" spans="1:13" ht="15" thickBot="1" x14ac:dyDescent="0.35">
      <c r="A89" s="42" t="s">
        <v>156</v>
      </c>
      <c r="B89" s="43">
        <v>383254.7</v>
      </c>
      <c r="C89" s="43">
        <v>0</v>
      </c>
      <c r="D89" s="43">
        <v>383254.7</v>
      </c>
      <c r="E89" s="43">
        <v>0</v>
      </c>
      <c r="F89" s="43">
        <v>4363795.5999999996</v>
      </c>
      <c r="G89" s="43">
        <v>10920673.4</v>
      </c>
      <c r="H89" s="43">
        <v>0</v>
      </c>
      <c r="I89" s="43">
        <v>384090.8</v>
      </c>
      <c r="J89" s="43">
        <v>16435069.199999999</v>
      </c>
      <c r="K89" s="43">
        <v>18831168</v>
      </c>
      <c r="L89" s="43">
        <v>2396098.7999999998</v>
      </c>
      <c r="M89" s="43">
        <v>12.72</v>
      </c>
    </row>
    <row r="90" spans="1:13" ht="15" thickBot="1" x14ac:dyDescent="0.35">
      <c r="A90" s="42" t="s">
        <v>157</v>
      </c>
      <c r="B90" s="43">
        <v>3532488.2</v>
      </c>
      <c r="C90" s="43">
        <v>16029914.300000001</v>
      </c>
      <c r="D90" s="43">
        <v>16844.7</v>
      </c>
      <c r="E90" s="43">
        <v>0</v>
      </c>
      <c r="F90" s="43">
        <v>4363795.5999999996</v>
      </c>
      <c r="G90" s="43">
        <v>6754060.2999999998</v>
      </c>
      <c r="H90" s="43">
        <v>0</v>
      </c>
      <c r="I90" s="43">
        <v>4200249.3</v>
      </c>
      <c r="J90" s="43">
        <v>34897352.299999997</v>
      </c>
      <c r="K90" s="43">
        <v>61992187</v>
      </c>
      <c r="L90" s="43">
        <v>27094834.699999999</v>
      </c>
      <c r="M90" s="43">
        <v>43.71</v>
      </c>
    </row>
    <row r="91" spans="1:13" ht="15" thickBot="1" x14ac:dyDescent="0.35">
      <c r="A91" s="42" t="s">
        <v>158</v>
      </c>
      <c r="B91" s="43">
        <v>3532488.2</v>
      </c>
      <c r="C91" s="43">
        <v>16029914.300000001</v>
      </c>
      <c r="D91" s="43">
        <v>383254.7</v>
      </c>
      <c r="E91" s="43">
        <v>0</v>
      </c>
      <c r="F91" s="43">
        <v>0</v>
      </c>
      <c r="G91" s="43">
        <v>2344741.6</v>
      </c>
      <c r="H91" s="43">
        <v>0</v>
      </c>
      <c r="I91" s="43">
        <v>4200249.3</v>
      </c>
      <c r="J91" s="43">
        <v>26490648</v>
      </c>
      <c r="K91" s="43">
        <v>15786046</v>
      </c>
      <c r="L91" s="43">
        <v>-10704602</v>
      </c>
      <c r="M91" s="43">
        <v>-67.81</v>
      </c>
    </row>
    <row r="92" spans="1:13" ht="15" thickBot="1" x14ac:dyDescent="0.35">
      <c r="A92" s="42" t="s">
        <v>159</v>
      </c>
      <c r="B92" s="43">
        <v>3532488.2</v>
      </c>
      <c r="C92" s="43">
        <v>16029914.300000001</v>
      </c>
      <c r="D92" s="43">
        <v>16844.7</v>
      </c>
      <c r="E92" s="43">
        <v>0</v>
      </c>
      <c r="F92" s="43">
        <v>4363795.5999999996</v>
      </c>
      <c r="G92" s="43">
        <v>4053606.5</v>
      </c>
      <c r="H92" s="43">
        <v>0</v>
      </c>
      <c r="I92" s="43">
        <v>23010468.699999999</v>
      </c>
      <c r="J92" s="43">
        <v>51007118</v>
      </c>
      <c r="K92" s="43">
        <v>98909090</v>
      </c>
      <c r="L92" s="43">
        <v>47901972</v>
      </c>
      <c r="M92" s="43">
        <v>48.43</v>
      </c>
    </row>
    <row r="93" spans="1:13" ht="15" thickBot="1" x14ac:dyDescent="0.35">
      <c r="A93" s="42" t="s">
        <v>160</v>
      </c>
      <c r="B93" s="43">
        <v>9244334.4000000004</v>
      </c>
      <c r="C93" s="43">
        <v>0</v>
      </c>
      <c r="D93" s="43">
        <v>16844.7</v>
      </c>
      <c r="E93" s="43">
        <v>0</v>
      </c>
      <c r="F93" s="43">
        <v>4363795.5999999996</v>
      </c>
      <c r="G93" s="43">
        <v>4053606.5</v>
      </c>
      <c r="H93" s="43">
        <v>0</v>
      </c>
      <c r="I93" s="43">
        <v>23010468.699999999</v>
      </c>
      <c r="J93" s="43">
        <v>40689049.799999997</v>
      </c>
      <c r="K93" s="43">
        <v>28749307</v>
      </c>
      <c r="L93" s="43">
        <v>-11939742.800000001</v>
      </c>
      <c r="M93" s="43">
        <v>-41.53</v>
      </c>
    </row>
    <row r="94" spans="1:13" ht="15" thickBot="1" x14ac:dyDescent="0.35">
      <c r="A94" s="42" t="s">
        <v>161</v>
      </c>
      <c r="B94" s="43">
        <v>383254.7</v>
      </c>
      <c r="C94" s="43">
        <v>0</v>
      </c>
      <c r="D94" s="43">
        <v>383254.7</v>
      </c>
      <c r="E94" s="43">
        <v>0</v>
      </c>
      <c r="F94" s="43">
        <v>4363795.5999999996</v>
      </c>
      <c r="G94" s="43">
        <v>6754060.2999999998</v>
      </c>
      <c r="H94" s="43">
        <v>0</v>
      </c>
      <c r="I94" s="43">
        <v>23010468.699999999</v>
      </c>
      <c r="J94" s="43">
        <v>34894833.899999999</v>
      </c>
      <c r="K94" s="43">
        <v>9283018</v>
      </c>
      <c r="L94" s="43">
        <v>-25611815.899999999</v>
      </c>
      <c r="M94" s="43">
        <v>-275.89999999999998</v>
      </c>
    </row>
    <row r="95" spans="1:13" ht="15" thickBot="1" x14ac:dyDescent="0.35">
      <c r="A95" s="42" t="s">
        <v>162</v>
      </c>
      <c r="B95" s="43">
        <v>383254.7</v>
      </c>
      <c r="C95" s="43">
        <v>0</v>
      </c>
      <c r="D95" s="43">
        <v>383254.7</v>
      </c>
      <c r="E95" s="43">
        <v>0</v>
      </c>
      <c r="F95" s="43">
        <v>0</v>
      </c>
      <c r="G95" s="43">
        <v>0</v>
      </c>
      <c r="H95" s="43">
        <v>0</v>
      </c>
      <c r="I95" s="43">
        <v>0</v>
      </c>
      <c r="J95" s="43">
        <v>766509.4</v>
      </c>
      <c r="K95" s="43">
        <v>878260</v>
      </c>
      <c r="L95" s="43">
        <v>111750.6</v>
      </c>
      <c r="M95" s="43">
        <v>12.72</v>
      </c>
    </row>
    <row r="96" spans="1:13" ht="15" thickBot="1" x14ac:dyDescent="0.35">
      <c r="A96" s="42" t="s">
        <v>163</v>
      </c>
      <c r="B96" s="43">
        <v>0</v>
      </c>
      <c r="C96" s="43">
        <v>0</v>
      </c>
      <c r="D96" s="43">
        <v>767347.3</v>
      </c>
      <c r="E96" s="43">
        <v>0</v>
      </c>
      <c r="F96" s="43">
        <v>4363795.5999999996</v>
      </c>
      <c r="G96" s="43">
        <v>3111582.6</v>
      </c>
      <c r="H96" s="43">
        <v>0</v>
      </c>
      <c r="I96" s="43">
        <v>0</v>
      </c>
      <c r="J96" s="43">
        <v>8242725.5</v>
      </c>
      <c r="K96" s="43">
        <v>8888888</v>
      </c>
      <c r="L96" s="43">
        <v>646162.5</v>
      </c>
      <c r="M96" s="43">
        <v>7.27</v>
      </c>
    </row>
    <row r="97" spans="1:13" ht="15" thickBot="1" x14ac:dyDescent="0.35">
      <c r="A97" s="42" t="s">
        <v>164</v>
      </c>
      <c r="B97" s="43">
        <v>3532488.2</v>
      </c>
      <c r="C97" s="43">
        <v>16029914.300000001</v>
      </c>
      <c r="D97" s="43">
        <v>16844.7</v>
      </c>
      <c r="E97" s="43">
        <v>0</v>
      </c>
      <c r="F97" s="43">
        <v>252756.7</v>
      </c>
      <c r="G97" s="43">
        <v>4053606.5</v>
      </c>
      <c r="H97" s="43">
        <v>6532427.4000000004</v>
      </c>
      <c r="I97" s="43">
        <v>384090.8</v>
      </c>
      <c r="J97" s="43">
        <v>30802128.699999999</v>
      </c>
      <c r="K97" s="43">
        <v>37638036</v>
      </c>
      <c r="L97" s="43">
        <v>6835907.2999999998</v>
      </c>
      <c r="M97" s="43">
        <v>18.16</v>
      </c>
    </row>
    <row r="98" spans="1:13" ht="15" thickBot="1" x14ac:dyDescent="0.35">
      <c r="A98" s="42" t="s">
        <v>165</v>
      </c>
      <c r="B98" s="43">
        <v>3532488.2</v>
      </c>
      <c r="C98" s="43">
        <v>19753680.699999999</v>
      </c>
      <c r="D98" s="43">
        <v>0</v>
      </c>
      <c r="E98" s="43">
        <v>0</v>
      </c>
      <c r="F98" s="43">
        <v>4363795.5999999996</v>
      </c>
      <c r="G98" s="43">
        <v>4053606.5</v>
      </c>
      <c r="H98" s="43">
        <v>6532427.4000000004</v>
      </c>
      <c r="I98" s="43">
        <v>23010468.699999999</v>
      </c>
      <c r="J98" s="43">
        <v>61246467.100000001</v>
      </c>
      <c r="K98" s="43">
        <v>41442307</v>
      </c>
      <c r="L98" s="43">
        <v>-19804160.100000001</v>
      </c>
      <c r="M98" s="43">
        <v>-47.79</v>
      </c>
    </row>
    <row r="99" spans="1:13" ht="15" thickBot="1" x14ac:dyDescent="0.35">
      <c r="A99" s="42" t="s">
        <v>166</v>
      </c>
      <c r="B99" s="43">
        <v>0</v>
      </c>
      <c r="C99" s="43">
        <v>16029914.300000001</v>
      </c>
      <c r="D99" s="43">
        <v>16844.7</v>
      </c>
      <c r="E99" s="43">
        <v>0</v>
      </c>
      <c r="F99" s="43">
        <v>0</v>
      </c>
      <c r="G99" s="43">
        <v>4053606.5</v>
      </c>
      <c r="H99" s="43">
        <v>0</v>
      </c>
      <c r="I99" s="43">
        <v>384090.8</v>
      </c>
      <c r="J99" s="43">
        <v>20484456.399999999</v>
      </c>
      <c r="K99" s="43">
        <v>28125000</v>
      </c>
      <c r="L99" s="43">
        <v>7640543.5999999996</v>
      </c>
      <c r="M99" s="43">
        <v>27.17</v>
      </c>
    </row>
    <row r="100" spans="1:13" ht="15" thickBot="1" x14ac:dyDescent="0.35">
      <c r="A100" s="42" t="s">
        <v>167</v>
      </c>
      <c r="B100" s="43">
        <v>3532488.2</v>
      </c>
      <c r="C100" s="43">
        <v>19753680.699999999</v>
      </c>
      <c r="D100" s="43">
        <v>383254.7</v>
      </c>
      <c r="E100" s="43">
        <v>0</v>
      </c>
      <c r="F100" s="43">
        <v>4363795.5999999996</v>
      </c>
      <c r="G100" s="43">
        <v>4053606.5</v>
      </c>
      <c r="H100" s="43">
        <v>0</v>
      </c>
      <c r="I100" s="43">
        <v>384090.8</v>
      </c>
      <c r="J100" s="43">
        <v>32470916.5</v>
      </c>
      <c r="K100" s="43">
        <v>27350993</v>
      </c>
      <c r="L100" s="43">
        <v>-5119923.5</v>
      </c>
      <c r="M100" s="43">
        <v>-18.72</v>
      </c>
    </row>
    <row r="101" spans="1:13" ht="15" thickBot="1" x14ac:dyDescent="0.35">
      <c r="A101" s="42" t="s">
        <v>168</v>
      </c>
      <c r="B101" s="43">
        <v>3532488.2</v>
      </c>
      <c r="C101" s="43">
        <v>19753680.699999999</v>
      </c>
      <c r="D101" s="43">
        <v>767347.3</v>
      </c>
      <c r="E101" s="43">
        <v>0</v>
      </c>
      <c r="F101" s="43">
        <v>4363795.5999999996</v>
      </c>
      <c r="G101" s="43">
        <v>10956631</v>
      </c>
      <c r="H101" s="43">
        <v>0</v>
      </c>
      <c r="I101" s="43">
        <v>23010468.699999999</v>
      </c>
      <c r="J101" s="43">
        <v>62384411.5</v>
      </c>
      <c r="K101" s="43">
        <v>37861685</v>
      </c>
      <c r="L101" s="43">
        <v>-24522726.5</v>
      </c>
      <c r="M101" s="43">
        <v>-64.77</v>
      </c>
    </row>
    <row r="102" spans="1:13" ht="15" thickBot="1" x14ac:dyDescent="0.35">
      <c r="A102" s="42" t="s">
        <v>169</v>
      </c>
      <c r="B102" s="43">
        <v>383254.7</v>
      </c>
      <c r="C102" s="43">
        <v>0</v>
      </c>
      <c r="D102" s="43">
        <v>767347.3</v>
      </c>
      <c r="E102" s="43">
        <v>0</v>
      </c>
      <c r="F102" s="43">
        <v>0</v>
      </c>
      <c r="G102" s="43">
        <v>0</v>
      </c>
      <c r="H102" s="43">
        <v>0</v>
      </c>
      <c r="I102" s="43">
        <v>384090.8</v>
      </c>
      <c r="J102" s="43">
        <v>1534692.8</v>
      </c>
      <c r="K102" s="43">
        <v>1758436</v>
      </c>
      <c r="L102" s="43">
        <v>223743.2</v>
      </c>
      <c r="M102" s="43">
        <v>12.72</v>
      </c>
    </row>
    <row r="103" spans="1:13" ht="15" thickBot="1" x14ac:dyDescent="0.35">
      <c r="A103" s="42" t="s">
        <v>170</v>
      </c>
      <c r="B103" s="43">
        <v>3532488.2</v>
      </c>
      <c r="C103" s="43">
        <v>0</v>
      </c>
      <c r="D103" s="43">
        <v>16844.7</v>
      </c>
      <c r="E103" s="43">
        <v>0</v>
      </c>
      <c r="F103" s="43">
        <v>4363795.5999999996</v>
      </c>
      <c r="G103" s="43">
        <v>4053606.5</v>
      </c>
      <c r="H103" s="43">
        <v>0</v>
      </c>
      <c r="I103" s="43">
        <v>4200249.3</v>
      </c>
      <c r="J103" s="43">
        <v>16166984.199999999</v>
      </c>
      <c r="K103" s="43">
        <v>15660091</v>
      </c>
      <c r="L103" s="43">
        <v>-506893.2</v>
      </c>
      <c r="M103" s="43">
        <v>-3.24</v>
      </c>
    </row>
    <row r="104" spans="1:13" ht="15" thickBot="1" x14ac:dyDescent="0.35">
      <c r="A104" s="42" t="s">
        <v>171</v>
      </c>
      <c r="B104" s="43">
        <v>0</v>
      </c>
      <c r="C104" s="43">
        <v>0</v>
      </c>
      <c r="D104" s="43">
        <v>383254.7</v>
      </c>
      <c r="E104" s="43">
        <v>0</v>
      </c>
      <c r="F104" s="43">
        <v>4883043.5999999996</v>
      </c>
      <c r="G104" s="43">
        <v>11056692.9</v>
      </c>
      <c r="H104" s="43">
        <v>0</v>
      </c>
      <c r="I104" s="43">
        <v>384090.8</v>
      </c>
      <c r="J104" s="43">
        <v>16707082</v>
      </c>
      <c r="K104" s="43">
        <v>19142857</v>
      </c>
      <c r="L104" s="43">
        <v>2435775</v>
      </c>
      <c r="M104" s="43">
        <v>12.72</v>
      </c>
    </row>
    <row r="105" spans="1:13" ht="15" thickBot="1" x14ac:dyDescent="0.35">
      <c r="A105" s="42" t="s">
        <v>172</v>
      </c>
      <c r="B105" s="43">
        <v>383254.7</v>
      </c>
      <c r="C105" s="43">
        <v>19753680.699999999</v>
      </c>
      <c r="D105" s="43">
        <v>16844.7</v>
      </c>
      <c r="E105" s="43">
        <v>0</v>
      </c>
      <c r="F105" s="43">
        <v>4363795.5999999996</v>
      </c>
      <c r="G105" s="43">
        <v>4053606.5</v>
      </c>
      <c r="H105" s="43">
        <v>0</v>
      </c>
      <c r="I105" s="43">
        <v>384090.8</v>
      </c>
      <c r="J105" s="43">
        <v>28955273.100000001</v>
      </c>
      <c r="K105" s="43">
        <v>47058823</v>
      </c>
      <c r="L105" s="43">
        <v>18103549.899999999</v>
      </c>
      <c r="M105" s="43">
        <v>38.47</v>
      </c>
    </row>
    <row r="106" spans="1:13" ht="15" thickBot="1" x14ac:dyDescent="0.35">
      <c r="A106" s="42" t="s">
        <v>173</v>
      </c>
      <c r="B106" s="43">
        <v>383254.7</v>
      </c>
      <c r="C106" s="43">
        <v>16029914.300000001</v>
      </c>
      <c r="D106" s="43">
        <v>16844.7</v>
      </c>
      <c r="E106" s="43">
        <v>0</v>
      </c>
      <c r="F106" s="43">
        <v>0</v>
      </c>
      <c r="G106" s="43">
        <v>0</v>
      </c>
      <c r="H106" s="43">
        <v>0</v>
      </c>
      <c r="I106" s="43">
        <v>384090.8</v>
      </c>
      <c r="J106" s="43">
        <v>16814104.5</v>
      </c>
      <c r="K106" s="43">
        <v>2356481</v>
      </c>
      <c r="L106" s="43">
        <v>-14457623.5</v>
      </c>
      <c r="M106" s="43">
        <v>-613.53</v>
      </c>
    </row>
    <row r="107" spans="1:13" ht="15" thickBot="1" x14ac:dyDescent="0.35">
      <c r="A107" s="42" t="s">
        <v>174</v>
      </c>
      <c r="B107" s="43">
        <v>383254.7</v>
      </c>
      <c r="C107" s="43">
        <v>16029914.300000001</v>
      </c>
      <c r="D107" s="43">
        <v>0</v>
      </c>
      <c r="E107" s="43">
        <v>0</v>
      </c>
      <c r="F107" s="43">
        <v>0</v>
      </c>
      <c r="G107" s="43">
        <v>0</v>
      </c>
      <c r="H107" s="43">
        <v>0</v>
      </c>
      <c r="I107" s="43">
        <v>0</v>
      </c>
      <c r="J107" s="43">
        <v>16413169</v>
      </c>
      <c r="K107" s="43">
        <v>2317880</v>
      </c>
      <c r="L107" s="43">
        <v>-14095289</v>
      </c>
      <c r="M107" s="43">
        <v>-608.11</v>
      </c>
    </row>
    <row r="108" spans="1:13" ht="15" thickBot="1" x14ac:dyDescent="0.35">
      <c r="A108" s="42" t="s">
        <v>175</v>
      </c>
      <c r="B108" s="43">
        <v>0</v>
      </c>
      <c r="C108" s="43">
        <v>0</v>
      </c>
      <c r="D108" s="43">
        <v>767347.3</v>
      </c>
      <c r="E108" s="43">
        <v>0</v>
      </c>
      <c r="F108" s="43">
        <v>4363795.5999999996</v>
      </c>
      <c r="G108" s="43">
        <v>3111582.6</v>
      </c>
      <c r="H108" s="43">
        <v>0</v>
      </c>
      <c r="I108" s="43">
        <v>0</v>
      </c>
      <c r="J108" s="43">
        <v>8242725.5</v>
      </c>
      <c r="K108" s="43">
        <v>10000000</v>
      </c>
      <c r="L108" s="43">
        <v>1757274.5</v>
      </c>
      <c r="M108" s="43">
        <v>17.57</v>
      </c>
    </row>
    <row r="109" spans="1:13" ht="15" thickBot="1" x14ac:dyDescent="0.35">
      <c r="A109" s="42" t="s">
        <v>176</v>
      </c>
      <c r="B109" s="43">
        <v>383254.7</v>
      </c>
      <c r="C109" s="43">
        <v>16029914.300000001</v>
      </c>
      <c r="D109" s="43">
        <v>16844.7</v>
      </c>
      <c r="E109" s="43">
        <v>0</v>
      </c>
      <c r="F109" s="43">
        <v>4363795.5999999996</v>
      </c>
      <c r="G109" s="43">
        <v>10956631</v>
      </c>
      <c r="H109" s="43">
        <v>0</v>
      </c>
      <c r="I109" s="43">
        <v>4200249.3</v>
      </c>
      <c r="J109" s="43">
        <v>35950689.600000001</v>
      </c>
      <c r="K109" s="43">
        <v>23061564</v>
      </c>
      <c r="L109" s="43">
        <v>-12889125.6</v>
      </c>
      <c r="M109" s="43">
        <v>-55.89</v>
      </c>
    </row>
    <row r="110" spans="1:13" ht="15" thickBot="1" x14ac:dyDescent="0.35">
      <c r="A110" s="42" t="s">
        <v>177</v>
      </c>
      <c r="B110" s="43">
        <v>3532488.2</v>
      </c>
      <c r="C110" s="43">
        <v>19753680.699999999</v>
      </c>
      <c r="D110" s="43">
        <v>767347.3</v>
      </c>
      <c r="E110" s="43">
        <v>0</v>
      </c>
      <c r="F110" s="43">
        <v>4363795.5999999996</v>
      </c>
      <c r="G110" s="43">
        <v>22794953.899999999</v>
      </c>
      <c r="H110" s="43">
        <v>0</v>
      </c>
      <c r="I110" s="43">
        <v>23010468.699999999</v>
      </c>
      <c r="J110" s="43">
        <v>74222734.299999997</v>
      </c>
      <c r="K110" s="43">
        <v>64990253</v>
      </c>
      <c r="L110" s="43">
        <v>-9232481.3000000007</v>
      </c>
      <c r="M110" s="43">
        <v>-14.21</v>
      </c>
    </row>
    <row r="111" spans="1:13" ht="15" thickBot="1" x14ac:dyDescent="0.35">
      <c r="A111" s="42" t="s">
        <v>178</v>
      </c>
      <c r="B111" s="43">
        <v>3532488.2</v>
      </c>
      <c r="C111" s="43">
        <v>0</v>
      </c>
      <c r="D111" s="43">
        <v>383254.7</v>
      </c>
      <c r="E111" s="43">
        <v>0</v>
      </c>
      <c r="F111" s="43">
        <v>4363795.5999999996</v>
      </c>
      <c r="G111" s="43">
        <v>4053606.5</v>
      </c>
      <c r="H111" s="43">
        <v>0</v>
      </c>
      <c r="I111" s="43">
        <v>4200249.3</v>
      </c>
      <c r="J111" s="43">
        <v>16533394.199999999</v>
      </c>
      <c r="K111" s="43">
        <v>21387900</v>
      </c>
      <c r="L111" s="43">
        <v>4854505.8</v>
      </c>
      <c r="M111" s="43">
        <v>22.7</v>
      </c>
    </row>
    <row r="112" spans="1:13" ht="15" thickBot="1" x14ac:dyDescent="0.35">
      <c r="A112" s="42" t="s">
        <v>179</v>
      </c>
      <c r="B112" s="43">
        <v>3532488.2</v>
      </c>
      <c r="C112" s="43">
        <v>16029914.300000001</v>
      </c>
      <c r="D112" s="43">
        <v>383254.7</v>
      </c>
      <c r="E112" s="43">
        <v>0</v>
      </c>
      <c r="F112" s="43">
        <v>4363795.5999999996</v>
      </c>
      <c r="G112" s="43">
        <v>4053606.5</v>
      </c>
      <c r="H112" s="43">
        <v>0</v>
      </c>
      <c r="I112" s="43">
        <v>384090.8</v>
      </c>
      <c r="J112" s="43">
        <v>28747150.100000001</v>
      </c>
      <c r="K112" s="43">
        <v>28802919</v>
      </c>
      <c r="L112" s="43">
        <v>55768.9</v>
      </c>
      <c r="M112" s="43">
        <v>0.19</v>
      </c>
    </row>
    <row r="113" spans="1:13" ht="15" thickBot="1" x14ac:dyDescent="0.35">
      <c r="A113" s="42" t="s">
        <v>180</v>
      </c>
      <c r="B113" s="43">
        <v>9244334.4000000004</v>
      </c>
      <c r="C113" s="43">
        <v>19753680.699999999</v>
      </c>
      <c r="D113" s="43">
        <v>16844.7</v>
      </c>
      <c r="E113" s="43">
        <v>0</v>
      </c>
      <c r="F113" s="43">
        <v>4363795.5999999996</v>
      </c>
      <c r="G113" s="43">
        <v>4053606.5</v>
      </c>
      <c r="H113" s="43">
        <v>0</v>
      </c>
      <c r="I113" s="43">
        <v>23010468.699999999</v>
      </c>
      <c r="J113" s="43">
        <v>60442730.600000001</v>
      </c>
      <c r="K113" s="43">
        <v>73507618</v>
      </c>
      <c r="L113" s="43">
        <v>13064887.4</v>
      </c>
      <c r="M113" s="43">
        <v>17.77</v>
      </c>
    </row>
    <row r="114" spans="1:13" ht="15" thickBot="1" x14ac:dyDescent="0.35"/>
    <row r="115" spans="1:13" ht="15" thickBot="1" x14ac:dyDescent="0.35">
      <c r="A115" s="44" t="s">
        <v>237</v>
      </c>
      <c r="B115" s="45">
        <v>86986256</v>
      </c>
    </row>
    <row r="116" spans="1:13" ht="15" thickBot="1" x14ac:dyDescent="0.35">
      <c r="A116" s="44" t="s">
        <v>238</v>
      </c>
      <c r="B116" s="45">
        <v>0</v>
      </c>
    </row>
    <row r="117" spans="1:13" ht="15" thickBot="1" x14ac:dyDescent="0.35">
      <c r="A117" s="44" t="s">
        <v>239</v>
      </c>
      <c r="B117" s="45">
        <v>741542416.20000005</v>
      </c>
    </row>
    <row r="118" spans="1:13" ht="15" thickBot="1" x14ac:dyDescent="0.35">
      <c r="A118" s="44" t="s">
        <v>240</v>
      </c>
      <c r="B118" s="45">
        <v>725780807</v>
      </c>
    </row>
    <row r="119" spans="1:13" ht="15" thickBot="1" x14ac:dyDescent="0.35">
      <c r="A119" s="44" t="s">
        <v>241</v>
      </c>
      <c r="B119" s="61">
        <v>15761609.199999999</v>
      </c>
    </row>
    <row r="120" spans="1:13" ht="15" thickBot="1" x14ac:dyDescent="0.35">
      <c r="A120" s="44" t="s">
        <v>242</v>
      </c>
      <c r="B120" s="45"/>
    </row>
    <row r="121" spans="1:13" ht="15" thickBot="1" x14ac:dyDescent="0.35">
      <c r="A121" s="44" t="s">
        <v>243</v>
      </c>
      <c r="B121" s="45"/>
    </row>
    <row r="122" spans="1:13" ht="15" thickBot="1" x14ac:dyDescent="0.35">
      <c r="A122" s="44" t="s">
        <v>244</v>
      </c>
      <c r="B122" s="45">
        <v>0</v>
      </c>
    </row>
    <row r="124" spans="1:13" x14ac:dyDescent="0.3">
      <c r="A124" s="46" t="s">
        <v>245</v>
      </c>
    </row>
    <row r="126" spans="1:13" x14ac:dyDescent="0.3">
      <c r="A126" s="47" t="s">
        <v>246</v>
      </c>
    </row>
    <row r="127" spans="1:13" x14ac:dyDescent="0.3">
      <c r="A127" s="47" t="s">
        <v>247</v>
      </c>
    </row>
  </sheetData>
  <mergeCells count="1">
    <mergeCell ref="M6:V6"/>
  </mergeCells>
  <hyperlinks>
    <hyperlink ref="A124" r:id="rId1" display="https://miau.my-x.hu/myx-free/coco/test/993705420240519083450.html" xr:uid="{62A89E1E-2D98-4807-BE66-28EF3BBF68BC}"/>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B10B-EB6A-4E60-8555-265728851E75}">
  <dimension ref="A1:AM127"/>
  <sheetViews>
    <sheetView zoomScale="58" workbookViewId="0"/>
  </sheetViews>
  <sheetFormatPr baseColWidth="10" defaultColWidth="8.88671875" defaultRowHeight="14.4" x14ac:dyDescent="0.3"/>
  <sheetData>
    <row r="1" spans="1:38" ht="18" x14ac:dyDescent="0.3">
      <c r="A1" s="38"/>
      <c r="AA1" s="38"/>
    </row>
    <row r="2" spans="1:38" x14ac:dyDescent="0.3">
      <c r="A2" s="39"/>
      <c r="AA2" s="39"/>
    </row>
    <row r="5" spans="1:38" ht="18" x14ac:dyDescent="0.3">
      <c r="A5" s="40" t="s">
        <v>139</v>
      </c>
      <c r="B5" s="41">
        <v>7721324</v>
      </c>
      <c r="C5" s="40" t="s">
        <v>140</v>
      </c>
      <c r="D5" s="41">
        <v>25</v>
      </c>
      <c r="E5" s="40" t="s">
        <v>141</v>
      </c>
      <c r="F5" s="41">
        <v>8</v>
      </c>
      <c r="G5" s="40" t="s">
        <v>142</v>
      </c>
      <c r="H5" s="41">
        <v>25</v>
      </c>
      <c r="I5" s="40" t="s">
        <v>143</v>
      </c>
      <c r="J5" s="41">
        <v>0</v>
      </c>
      <c r="K5" s="40" t="s">
        <v>144</v>
      </c>
      <c r="L5" s="41" t="s">
        <v>258</v>
      </c>
      <c r="AA5" s="40" t="s">
        <v>139</v>
      </c>
      <c r="AB5" s="41">
        <v>1908392</v>
      </c>
      <c r="AC5" s="40" t="s">
        <v>140</v>
      </c>
      <c r="AD5" s="41">
        <v>25</v>
      </c>
      <c r="AE5" s="40" t="s">
        <v>141</v>
      </c>
      <c r="AF5" s="41">
        <v>8</v>
      </c>
      <c r="AG5" s="40" t="s">
        <v>142</v>
      </c>
      <c r="AH5" s="41">
        <v>25</v>
      </c>
      <c r="AI5" s="40" t="s">
        <v>143</v>
      </c>
      <c r="AJ5" s="41">
        <v>0</v>
      </c>
      <c r="AK5" s="40" t="s">
        <v>144</v>
      </c>
      <c r="AL5" s="41" t="s">
        <v>292</v>
      </c>
    </row>
    <row r="6" spans="1:38" ht="18.600000000000001" thickBot="1" x14ac:dyDescent="0.35">
      <c r="A6" s="38"/>
      <c r="AA6" s="38"/>
    </row>
    <row r="7" spans="1:38" ht="15" thickBot="1" x14ac:dyDescent="0.35">
      <c r="A7" s="42" t="s">
        <v>146</v>
      </c>
      <c r="B7" s="42" t="s">
        <v>147</v>
      </c>
      <c r="C7" s="42" t="s">
        <v>148</v>
      </c>
      <c r="D7" s="42" t="s">
        <v>149</v>
      </c>
      <c r="E7" s="42" t="s">
        <v>150</v>
      </c>
      <c r="F7" s="42" t="s">
        <v>151</v>
      </c>
      <c r="G7" s="42" t="s">
        <v>152</v>
      </c>
      <c r="H7" s="42" t="s">
        <v>153</v>
      </c>
      <c r="I7" s="42" t="s">
        <v>154</v>
      </c>
      <c r="J7" s="42" t="s">
        <v>155</v>
      </c>
      <c r="L7" s="52" t="s">
        <v>291</v>
      </c>
      <c r="M7" s="52" t="s">
        <v>291</v>
      </c>
      <c r="N7" s="52" t="s">
        <v>291</v>
      </c>
      <c r="O7" s="52" t="s">
        <v>291</v>
      </c>
      <c r="P7" s="52" t="s">
        <v>291</v>
      </c>
      <c r="Q7" s="52" t="s">
        <v>291</v>
      </c>
      <c r="R7" s="52" t="s">
        <v>291</v>
      </c>
      <c r="S7" s="52" t="s">
        <v>291</v>
      </c>
      <c r="T7" s="52" t="s">
        <v>78</v>
      </c>
      <c r="AA7" s="42" t="s">
        <v>146</v>
      </c>
      <c r="AB7" s="42" t="s">
        <v>147</v>
      </c>
      <c r="AC7" s="42" t="s">
        <v>148</v>
      </c>
      <c r="AD7" s="42" t="s">
        <v>149</v>
      </c>
      <c r="AE7" s="42" t="s">
        <v>150</v>
      </c>
      <c r="AF7" s="42" t="s">
        <v>151</v>
      </c>
      <c r="AG7" s="42" t="s">
        <v>152</v>
      </c>
      <c r="AH7" s="42" t="s">
        <v>153</v>
      </c>
      <c r="AI7" s="42" t="s">
        <v>154</v>
      </c>
      <c r="AJ7" s="42" t="s">
        <v>155</v>
      </c>
    </row>
    <row r="8" spans="1:38" ht="15" thickBot="1" x14ac:dyDescent="0.35">
      <c r="A8" s="42" t="s">
        <v>156</v>
      </c>
      <c r="B8" s="43">
        <v>17</v>
      </c>
      <c r="C8" s="43">
        <v>17</v>
      </c>
      <c r="D8" s="43">
        <v>9</v>
      </c>
      <c r="E8" s="43">
        <v>21</v>
      </c>
      <c r="F8" s="43">
        <v>4</v>
      </c>
      <c r="G8" s="43">
        <v>5</v>
      </c>
      <c r="H8" s="43">
        <v>13</v>
      </c>
      <c r="I8" s="43">
        <v>17</v>
      </c>
      <c r="J8" s="43">
        <v>18831168</v>
      </c>
      <c r="L8">
        <f>$D$5-B8+1</f>
        <v>9</v>
      </c>
      <c r="M8">
        <f t="shared" ref="M8:M32" si="0">$D$5-C8+1</f>
        <v>9</v>
      </c>
      <c r="N8">
        <f t="shared" ref="N8:N32" si="1">$D$5-D8+1</f>
        <v>17</v>
      </c>
      <c r="O8">
        <f t="shared" ref="O8:O32" si="2">$D$5-E8+1</f>
        <v>5</v>
      </c>
      <c r="P8">
        <f t="shared" ref="P8:P32" si="3">$D$5-F8+1</f>
        <v>22</v>
      </c>
      <c r="Q8">
        <f t="shared" ref="Q8:Q32" si="4">$D$5-G8+1</f>
        <v>21</v>
      </c>
      <c r="R8">
        <f t="shared" ref="R8:R32" si="5">$D$5-H8+1</f>
        <v>13</v>
      </c>
      <c r="S8">
        <f t="shared" ref="S8:S32" si="6">$D$5-I8+1</f>
        <v>9</v>
      </c>
      <c r="T8">
        <f>J8</f>
        <v>18831168</v>
      </c>
      <c r="AA8" s="42" t="s">
        <v>156</v>
      </c>
      <c r="AB8" s="43">
        <v>9</v>
      </c>
      <c r="AC8" s="43">
        <v>9</v>
      </c>
      <c r="AD8" s="43">
        <v>17</v>
      </c>
      <c r="AE8" s="43">
        <v>5</v>
      </c>
      <c r="AF8" s="43">
        <v>22</v>
      </c>
      <c r="AG8" s="43">
        <v>21</v>
      </c>
      <c r="AH8" s="43">
        <v>13</v>
      </c>
      <c r="AI8" s="43">
        <v>9</v>
      </c>
      <c r="AJ8" s="43">
        <v>18831168</v>
      </c>
    </row>
    <row r="9" spans="1:38" ht="15" thickBot="1" x14ac:dyDescent="0.35">
      <c r="A9" s="42" t="s">
        <v>157</v>
      </c>
      <c r="B9" s="43">
        <v>2</v>
      </c>
      <c r="C9" s="43">
        <v>13</v>
      </c>
      <c r="D9" s="43">
        <v>5</v>
      </c>
      <c r="E9" s="43">
        <v>9</v>
      </c>
      <c r="F9" s="43">
        <v>9</v>
      </c>
      <c r="G9" s="43">
        <v>7</v>
      </c>
      <c r="H9" s="43">
        <v>13</v>
      </c>
      <c r="I9" s="43">
        <v>2</v>
      </c>
      <c r="J9" s="43">
        <v>61992187</v>
      </c>
      <c r="L9">
        <f t="shared" ref="L9:L32" si="7">$D$5-B9+1</f>
        <v>24</v>
      </c>
      <c r="M9">
        <f t="shared" si="0"/>
        <v>13</v>
      </c>
      <c r="N9">
        <f t="shared" si="1"/>
        <v>21</v>
      </c>
      <c r="O9">
        <f t="shared" si="2"/>
        <v>17</v>
      </c>
      <c r="P9">
        <f t="shared" si="3"/>
        <v>17</v>
      </c>
      <c r="Q9">
        <f t="shared" si="4"/>
        <v>19</v>
      </c>
      <c r="R9">
        <f t="shared" si="5"/>
        <v>13</v>
      </c>
      <c r="S9">
        <f t="shared" si="6"/>
        <v>24</v>
      </c>
      <c r="T9">
        <f t="shared" ref="T9:T32" si="8">J9</f>
        <v>61992187</v>
      </c>
      <c r="AA9" s="42" t="s">
        <v>157</v>
      </c>
      <c r="AB9" s="43">
        <v>24</v>
      </c>
      <c r="AC9" s="43">
        <v>13</v>
      </c>
      <c r="AD9" s="43">
        <v>21</v>
      </c>
      <c r="AE9" s="43">
        <v>17</v>
      </c>
      <c r="AF9" s="43">
        <v>17</v>
      </c>
      <c r="AG9" s="43">
        <v>19</v>
      </c>
      <c r="AH9" s="43">
        <v>13</v>
      </c>
      <c r="AI9" s="43">
        <v>24</v>
      </c>
      <c r="AJ9" s="43">
        <v>61992187</v>
      </c>
    </row>
    <row r="10" spans="1:38" ht="15" thickBot="1" x14ac:dyDescent="0.35">
      <c r="A10" s="42" t="s">
        <v>158</v>
      </c>
      <c r="B10" s="43">
        <v>22</v>
      </c>
      <c r="C10" s="43">
        <v>19</v>
      </c>
      <c r="D10" s="43">
        <v>21</v>
      </c>
      <c r="E10" s="43">
        <v>15</v>
      </c>
      <c r="F10" s="43">
        <v>20</v>
      </c>
      <c r="G10" s="43">
        <v>21</v>
      </c>
      <c r="H10" s="43">
        <v>3</v>
      </c>
      <c r="I10" s="43">
        <v>19</v>
      </c>
      <c r="J10" s="43">
        <v>15786046</v>
      </c>
      <c r="L10">
        <f t="shared" si="7"/>
        <v>4</v>
      </c>
      <c r="M10">
        <f t="shared" si="0"/>
        <v>7</v>
      </c>
      <c r="N10">
        <f t="shared" si="1"/>
        <v>5</v>
      </c>
      <c r="O10">
        <f t="shared" si="2"/>
        <v>11</v>
      </c>
      <c r="P10">
        <f t="shared" si="3"/>
        <v>6</v>
      </c>
      <c r="Q10">
        <f t="shared" si="4"/>
        <v>5</v>
      </c>
      <c r="R10">
        <f t="shared" si="5"/>
        <v>23</v>
      </c>
      <c r="S10">
        <f t="shared" si="6"/>
        <v>7</v>
      </c>
      <c r="T10">
        <f t="shared" si="8"/>
        <v>15786046</v>
      </c>
      <c r="AA10" s="42" t="s">
        <v>158</v>
      </c>
      <c r="AB10" s="43">
        <v>4</v>
      </c>
      <c r="AC10" s="43">
        <v>7</v>
      </c>
      <c r="AD10" s="43">
        <v>5</v>
      </c>
      <c r="AE10" s="43">
        <v>11</v>
      </c>
      <c r="AF10" s="43">
        <v>6</v>
      </c>
      <c r="AG10" s="43">
        <v>5</v>
      </c>
      <c r="AH10" s="43">
        <v>23</v>
      </c>
      <c r="AI10" s="43">
        <v>7</v>
      </c>
      <c r="AJ10" s="43">
        <v>15786046</v>
      </c>
    </row>
    <row r="11" spans="1:38" ht="15" thickBot="1" x14ac:dyDescent="0.35">
      <c r="A11" s="42" t="s">
        <v>159</v>
      </c>
      <c r="B11" s="43">
        <v>3</v>
      </c>
      <c r="C11" s="43">
        <v>14</v>
      </c>
      <c r="D11" s="43">
        <v>3</v>
      </c>
      <c r="E11" s="43">
        <v>3</v>
      </c>
      <c r="F11" s="43">
        <v>15</v>
      </c>
      <c r="G11" s="43">
        <v>17</v>
      </c>
      <c r="H11" s="43">
        <v>3</v>
      </c>
      <c r="I11" s="43">
        <v>4</v>
      </c>
      <c r="J11" s="43">
        <v>98909090</v>
      </c>
      <c r="L11">
        <f t="shared" si="7"/>
        <v>23</v>
      </c>
      <c r="M11">
        <f t="shared" si="0"/>
        <v>12</v>
      </c>
      <c r="N11">
        <f t="shared" si="1"/>
        <v>23</v>
      </c>
      <c r="O11">
        <f t="shared" si="2"/>
        <v>23</v>
      </c>
      <c r="P11">
        <f t="shared" si="3"/>
        <v>11</v>
      </c>
      <c r="Q11">
        <f t="shared" si="4"/>
        <v>9</v>
      </c>
      <c r="R11">
        <f t="shared" si="5"/>
        <v>23</v>
      </c>
      <c r="S11">
        <f t="shared" si="6"/>
        <v>22</v>
      </c>
      <c r="T11">
        <f t="shared" si="8"/>
        <v>98909090</v>
      </c>
      <c r="AA11" s="42" t="s">
        <v>159</v>
      </c>
      <c r="AB11" s="43">
        <v>23</v>
      </c>
      <c r="AC11" s="43">
        <v>12</v>
      </c>
      <c r="AD11" s="43">
        <v>23</v>
      </c>
      <c r="AE11" s="43">
        <v>23</v>
      </c>
      <c r="AF11" s="43">
        <v>11</v>
      </c>
      <c r="AG11" s="43">
        <v>9</v>
      </c>
      <c r="AH11" s="43">
        <v>23</v>
      </c>
      <c r="AI11" s="43">
        <v>22</v>
      </c>
      <c r="AJ11" s="43">
        <v>98909090</v>
      </c>
    </row>
    <row r="12" spans="1:38" ht="15" thickBot="1" x14ac:dyDescent="0.35">
      <c r="A12" s="42" t="s">
        <v>160</v>
      </c>
      <c r="B12" s="43">
        <v>18</v>
      </c>
      <c r="C12" s="43">
        <v>24</v>
      </c>
      <c r="D12" s="43">
        <v>17</v>
      </c>
      <c r="E12" s="43">
        <v>3</v>
      </c>
      <c r="F12" s="43">
        <v>14</v>
      </c>
      <c r="G12" s="43">
        <v>13</v>
      </c>
      <c r="H12" s="43">
        <v>3</v>
      </c>
      <c r="I12" s="43">
        <v>9</v>
      </c>
      <c r="J12" s="43">
        <v>28749307</v>
      </c>
      <c r="L12">
        <f t="shared" si="7"/>
        <v>8</v>
      </c>
      <c r="M12">
        <f t="shared" si="0"/>
        <v>2</v>
      </c>
      <c r="N12">
        <f t="shared" si="1"/>
        <v>9</v>
      </c>
      <c r="O12">
        <f t="shared" si="2"/>
        <v>23</v>
      </c>
      <c r="P12">
        <f t="shared" si="3"/>
        <v>12</v>
      </c>
      <c r="Q12">
        <f t="shared" si="4"/>
        <v>13</v>
      </c>
      <c r="R12">
        <f t="shared" si="5"/>
        <v>23</v>
      </c>
      <c r="S12">
        <f t="shared" si="6"/>
        <v>17</v>
      </c>
      <c r="T12">
        <f t="shared" si="8"/>
        <v>28749307</v>
      </c>
      <c r="AA12" s="42" t="s">
        <v>160</v>
      </c>
      <c r="AB12" s="43">
        <v>8</v>
      </c>
      <c r="AC12" s="43">
        <v>2</v>
      </c>
      <c r="AD12" s="43">
        <v>9</v>
      </c>
      <c r="AE12" s="43">
        <v>23</v>
      </c>
      <c r="AF12" s="43">
        <v>12</v>
      </c>
      <c r="AG12" s="43">
        <v>13</v>
      </c>
      <c r="AH12" s="43">
        <v>23</v>
      </c>
      <c r="AI12" s="43">
        <v>17</v>
      </c>
      <c r="AJ12" s="43">
        <v>28749307</v>
      </c>
    </row>
    <row r="13" spans="1:38" ht="15" thickBot="1" x14ac:dyDescent="0.35">
      <c r="A13" s="42" t="s">
        <v>161</v>
      </c>
      <c r="B13" s="43">
        <v>20</v>
      </c>
      <c r="C13" s="43">
        <v>25</v>
      </c>
      <c r="D13" s="43">
        <v>19</v>
      </c>
      <c r="E13" s="43">
        <v>24</v>
      </c>
      <c r="F13" s="43">
        <v>3</v>
      </c>
      <c r="G13" s="43">
        <v>6</v>
      </c>
      <c r="H13" s="43">
        <v>13</v>
      </c>
      <c r="I13" s="43">
        <v>1</v>
      </c>
      <c r="J13" s="43">
        <v>9283018</v>
      </c>
      <c r="L13">
        <f t="shared" si="7"/>
        <v>6</v>
      </c>
      <c r="M13">
        <f t="shared" si="0"/>
        <v>1</v>
      </c>
      <c r="N13">
        <f t="shared" si="1"/>
        <v>7</v>
      </c>
      <c r="O13">
        <f t="shared" si="2"/>
        <v>2</v>
      </c>
      <c r="P13">
        <f t="shared" si="3"/>
        <v>23</v>
      </c>
      <c r="Q13">
        <f t="shared" si="4"/>
        <v>20</v>
      </c>
      <c r="R13">
        <f t="shared" si="5"/>
        <v>13</v>
      </c>
      <c r="S13">
        <f t="shared" si="6"/>
        <v>25</v>
      </c>
      <c r="T13">
        <f t="shared" si="8"/>
        <v>9283018</v>
      </c>
      <c r="AA13" s="42" t="s">
        <v>161</v>
      </c>
      <c r="AB13" s="43">
        <v>6</v>
      </c>
      <c r="AC13" s="43">
        <v>1</v>
      </c>
      <c r="AD13" s="43">
        <v>7</v>
      </c>
      <c r="AE13" s="43">
        <v>2</v>
      </c>
      <c r="AF13" s="43">
        <v>23</v>
      </c>
      <c r="AG13" s="43">
        <v>20</v>
      </c>
      <c r="AH13" s="43">
        <v>13</v>
      </c>
      <c r="AI13" s="43">
        <v>25</v>
      </c>
      <c r="AJ13" s="43">
        <v>9283018</v>
      </c>
    </row>
    <row r="14" spans="1:38" ht="15" thickBot="1" x14ac:dyDescent="0.35">
      <c r="A14" s="42" t="s">
        <v>162</v>
      </c>
      <c r="B14" s="43">
        <v>25</v>
      </c>
      <c r="C14" s="43">
        <v>21</v>
      </c>
      <c r="D14" s="43">
        <v>16</v>
      </c>
      <c r="E14" s="43">
        <v>7</v>
      </c>
      <c r="F14" s="43">
        <v>25</v>
      </c>
      <c r="G14" s="43">
        <v>25</v>
      </c>
      <c r="H14" s="43">
        <v>13</v>
      </c>
      <c r="I14" s="43">
        <v>25</v>
      </c>
      <c r="J14" s="43">
        <v>878260</v>
      </c>
      <c r="L14">
        <f t="shared" si="7"/>
        <v>1</v>
      </c>
      <c r="M14">
        <f t="shared" si="0"/>
        <v>5</v>
      </c>
      <c r="N14">
        <f t="shared" si="1"/>
        <v>10</v>
      </c>
      <c r="O14">
        <f t="shared" si="2"/>
        <v>19</v>
      </c>
      <c r="P14">
        <f t="shared" si="3"/>
        <v>1</v>
      </c>
      <c r="Q14">
        <f t="shared" si="4"/>
        <v>1</v>
      </c>
      <c r="R14">
        <f t="shared" si="5"/>
        <v>13</v>
      </c>
      <c r="S14">
        <f t="shared" si="6"/>
        <v>1</v>
      </c>
      <c r="T14">
        <f t="shared" si="8"/>
        <v>878260</v>
      </c>
      <c r="AA14" s="42" t="s">
        <v>162</v>
      </c>
      <c r="AB14" s="43">
        <v>1</v>
      </c>
      <c r="AC14" s="43">
        <v>5</v>
      </c>
      <c r="AD14" s="43">
        <v>10</v>
      </c>
      <c r="AE14" s="43">
        <v>19</v>
      </c>
      <c r="AF14" s="43">
        <v>1</v>
      </c>
      <c r="AG14" s="43">
        <v>1</v>
      </c>
      <c r="AH14" s="43">
        <v>13</v>
      </c>
      <c r="AI14" s="43">
        <v>1</v>
      </c>
      <c r="AJ14" s="43">
        <v>878260</v>
      </c>
    </row>
    <row r="15" spans="1:38" ht="15" thickBot="1" x14ac:dyDescent="0.35">
      <c r="A15" s="42" t="s">
        <v>163</v>
      </c>
      <c r="B15" s="43">
        <v>9</v>
      </c>
      <c r="C15" s="43">
        <v>4</v>
      </c>
      <c r="D15" s="43">
        <v>22</v>
      </c>
      <c r="E15" s="43">
        <v>10</v>
      </c>
      <c r="F15" s="43">
        <v>17</v>
      </c>
      <c r="G15" s="43">
        <v>19</v>
      </c>
      <c r="H15" s="43">
        <v>13</v>
      </c>
      <c r="I15" s="43">
        <v>21</v>
      </c>
      <c r="J15" s="43">
        <v>8888888</v>
      </c>
      <c r="L15">
        <f t="shared" si="7"/>
        <v>17</v>
      </c>
      <c r="M15">
        <f t="shared" si="0"/>
        <v>22</v>
      </c>
      <c r="N15">
        <f t="shared" si="1"/>
        <v>4</v>
      </c>
      <c r="O15">
        <f t="shared" si="2"/>
        <v>16</v>
      </c>
      <c r="P15">
        <f t="shared" si="3"/>
        <v>9</v>
      </c>
      <c r="Q15">
        <f t="shared" si="4"/>
        <v>7</v>
      </c>
      <c r="R15">
        <f t="shared" si="5"/>
        <v>13</v>
      </c>
      <c r="S15">
        <f t="shared" si="6"/>
        <v>5</v>
      </c>
      <c r="T15">
        <f t="shared" si="8"/>
        <v>8888888</v>
      </c>
      <c r="AA15" s="42" t="s">
        <v>163</v>
      </c>
      <c r="AB15" s="43">
        <v>17</v>
      </c>
      <c r="AC15" s="43">
        <v>22</v>
      </c>
      <c r="AD15" s="43">
        <v>4</v>
      </c>
      <c r="AE15" s="43">
        <v>16</v>
      </c>
      <c r="AF15" s="43">
        <v>9</v>
      </c>
      <c r="AG15" s="43">
        <v>7</v>
      </c>
      <c r="AH15" s="43">
        <v>13</v>
      </c>
      <c r="AI15" s="43">
        <v>5</v>
      </c>
      <c r="AJ15" s="43">
        <v>8888888</v>
      </c>
    </row>
    <row r="16" spans="1:38" ht="15" thickBot="1" x14ac:dyDescent="0.35">
      <c r="A16" s="42" t="s">
        <v>164</v>
      </c>
      <c r="B16" s="43">
        <v>8</v>
      </c>
      <c r="C16" s="43">
        <v>12</v>
      </c>
      <c r="D16" s="43">
        <v>4</v>
      </c>
      <c r="E16" s="43">
        <v>2</v>
      </c>
      <c r="F16" s="43">
        <v>19</v>
      </c>
      <c r="G16" s="43">
        <v>14</v>
      </c>
      <c r="H16" s="43">
        <v>1</v>
      </c>
      <c r="I16" s="43">
        <v>16</v>
      </c>
      <c r="J16" s="43">
        <v>37638036</v>
      </c>
      <c r="L16">
        <f t="shared" si="7"/>
        <v>18</v>
      </c>
      <c r="M16">
        <f t="shared" si="0"/>
        <v>14</v>
      </c>
      <c r="N16">
        <f t="shared" si="1"/>
        <v>22</v>
      </c>
      <c r="O16">
        <f t="shared" si="2"/>
        <v>24</v>
      </c>
      <c r="P16">
        <f t="shared" si="3"/>
        <v>7</v>
      </c>
      <c r="Q16">
        <f t="shared" si="4"/>
        <v>12</v>
      </c>
      <c r="R16">
        <f t="shared" si="5"/>
        <v>25</v>
      </c>
      <c r="S16">
        <f t="shared" si="6"/>
        <v>10</v>
      </c>
      <c r="T16">
        <f t="shared" si="8"/>
        <v>37638036</v>
      </c>
      <c r="AA16" s="42" t="s">
        <v>164</v>
      </c>
      <c r="AB16" s="43">
        <v>18</v>
      </c>
      <c r="AC16" s="43">
        <v>14</v>
      </c>
      <c r="AD16" s="43">
        <v>22</v>
      </c>
      <c r="AE16" s="43">
        <v>24</v>
      </c>
      <c r="AF16" s="43">
        <v>7</v>
      </c>
      <c r="AG16" s="43">
        <v>12</v>
      </c>
      <c r="AH16" s="43">
        <v>25</v>
      </c>
      <c r="AI16" s="43">
        <v>10</v>
      </c>
      <c r="AJ16" s="43">
        <v>37638036</v>
      </c>
    </row>
    <row r="17" spans="1:36" ht="15" thickBot="1" x14ac:dyDescent="0.35">
      <c r="A17" s="42" t="s">
        <v>165</v>
      </c>
      <c r="B17" s="43">
        <v>4</v>
      </c>
      <c r="C17" s="43">
        <v>9</v>
      </c>
      <c r="D17" s="43">
        <v>6</v>
      </c>
      <c r="E17" s="43">
        <v>17</v>
      </c>
      <c r="F17" s="43">
        <v>12</v>
      </c>
      <c r="G17" s="43">
        <v>15</v>
      </c>
      <c r="H17" s="43">
        <v>1</v>
      </c>
      <c r="I17" s="43">
        <v>8</v>
      </c>
      <c r="J17" s="43">
        <v>41442307</v>
      </c>
      <c r="L17">
        <f t="shared" si="7"/>
        <v>22</v>
      </c>
      <c r="M17">
        <f t="shared" si="0"/>
        <v>17</v>
      </c>
      <c r="N17">
        <f t="shared" si="1"/>
        <v>20</v>
      </c>
      <c r="O17">
        <f t="shared" si="2"/>
        <v>9</v>
      </c>
      <c r="P17">
        <f t="shared" si="3"/>
        <v>14</v>
      </c>
      <c r="Q17">
        <f t="shared" si="4"/>
        <v>11</v>
      </c>
      <c r="R17">
        <f t="shared" si="5"/>
        <v>25</v>
      </c>
      <c r="S17">
        <f t="shared" si="6"/>
        <v>18</v>
      </c>
      <c r="T17">
        <f t="shared" si="8"/>
        <v>41442307</v>
      </c>
      <c r="AA17" s="42" t="s">
        <v>165</v>
      </c>
      <c r="AB17" s="43">
        <v>22</v>
      </c>
      <c r="AC17" s="43">
        <v>17</v>
      </c>
      <c r="AD17" s="43">
        <v>20</v>
      </c>
      <c r="AE17" s="43">
        <v>9</v>
      </c>
      <c r="AF17" s="43">
        <v>14</v>
      </c>
      <c r="AG17" s="43">
        <v>11</v>
      </c>
      <c r="AH17" s="43">
        <v>25</v>
      </c>
      <c r="AI17" s="43">
        <v>18</v>
      </c>
      <c r="AJ17" s="43">
        <v>41442307</v>
      </c>
    </row>
    <row r="18" spans="1:36" ht="15" thickBot="1" x14ac:dyDescent="0.35">
      <c r="A18" s="42" t="s">
        <v>166</v>
      </c>
      <c r="B18" s="43">
        <v>19</v>
      </c>
      <c r="C18" s="43">
        <v>7</v>
      </c>
      <c r="D18" s="43">
        <v>7</v>
      </c>
      <c r="E18" s="43">
        <v>1</v>
      </c>
      <c r="F18" s="43">
        <v>22</v>
      </c>
      <c r="G18" s="43">
        <v>12</v>
      </c>
      <c r="H18" s="43">
        <v>13</v>
      </c>
      <c r="I18" s="43">
        <v>13</v>
      </c>
      <c r="J18" s="43">
        <v>28125000</v>
      </c>
      <c r="L18">
        <f t="shared" si="7"/>
        <v>7</v>
      </c>
      <c r="M18">
        <f t="shared" si="0"/>
        <v>19</v>
      </c>
      <c r="N18">
        <f t="shared" si="1"/>
        <v>19</v>
      </c>
      <c r="O18">
        <f t="shared" si="2"/>
        <v>25</v>
      </c>
      <c r="P18">
        <f t="shared" si="3"/>
        <v>4</v>
      </c>
      <c r="Q18">
        <f t="shared" si="4"/>
        <v>14</v>
      </c>
      <c r="R18">
        <f t="shared" si="5"/>
        <v>13</v>
      </c>
      <c r="S18">
        <f t="shared" si="6"/>
        <v>13</v>
      </c>
      <c r="T18">
        <f t="shared" si="8"/>
        <v>28125000</v>
      </c>
      <c r="AA18" s="42" t="s">
        <v>166</v>
      </c>
      <c r="AB18" s="43">
        <v>7</v>
      </c>
      <c r="AC18" s="43">
        <v>19</v>
      </c>
      <c r="AD18" s="43">
        <v>19</v>
      </c>
      <c r="AE18" s="43">
        <v>25</v>
      </c>
      <c r="AF18" s="43">
        <v>4</v>
      </c>
      <c r="AG18" s="43">
        <v>14</v>
      </c>
      <c r="AH18" s="43">
        <v>13</v>
      </c>
      <c r="AI18" s="43">
        <v>13</v>
      </c>
      <c r="AJ18" s="43">
        <v>28125000</v>
      </c>
    </row>
    <row r="19" spans="1:36" ht="15" thickBot="1" x14ac:dyDescent="0.35">
      <c r="A19" s="42" t="s">
        <v>167</v>
      </c>
      <c r="B19" s="43">
        <v>14</v>
      </c>
      <c r="C19" s="43">
        <v>8</v>
      </c>
      <c r="D19" s="43">
        <v>10</v>
      </c>
      <c r="E19" s="43">
        <v>13</v>
      </c>
      <c r="F19" s="43">
        <v>13</v>
      </c>
      <c r="G19" s="43">
        <v>16</v>
      </c>
      <c r="H19" s="43">
        <v>3</v>
      </c>
      <c r="I19" s="43">
        <v>12</v>
      </c>
      <c r="J19" s="43">
        <v>27350993</v>
      </c>
      <c r="L19">
        <f t="shared" si="7"/>
        <v>12</v>
      </c>
      <c r="M19">
        <f t="shared" si="0"/>
        <v>18</v>
      </c>
      <c r="N19">
        <f t="shared" si="1"/>
        <v>16</v>
      </c>
      <c r="O19">
        <f t="shared" si="2"/>
        <v>13</v>
      </c>
      <c r="P19">
        <f t="shared" si="3"/>
        <v>13</v>
      </c>
      <c r="Q19">
        <f t="shared" si="4"/>
        <v>10</v>
      </c>
      <c r="R19">
        <f t="shared" si="5"/>
        <v>23</v>
      </c>
      <c r="S19">
        <f t="shared" si="6"/>
        <v>14</v>
      </c>
      <c r="T19">
        <f t="shared" si="8"/>
        <v>27350993</v>
      </c>
      <c r="AA19" s="42" t="s">
        <v>167</v>
      </c>
      <c r="AB19" s="43">
        <v>12</v>
      </c>
      <c r="AC19" s="43">
        <v>18</v>
      </c>
      <c r="AD19" s="43">
        <v>16</v>
      </c>
      <c r="AE19" s="43">
        <v>13</v>
      </c>
      <c r="AF19" s="43">
        <v>13</v>
      </c>
      <c r="AG19" s="43">
        <v>10</v>
      </c>
      <c r="AH19" s="43">
        <v>23</v>
      </c>
      <c r="AI19" s="43">
        <v>14</v>
      </c>
      <c r="AJ19" s="43">
        <v>27350993</v>
      </c>
    </row>
    <row r="20" spans="1:36" ht="15" thickBot="1" x14ac:dyDescent="0.35">
      <c r="A20" s="42" t="s">
        <v>168</v>
      </c>
      <c r="B20" s="43">
        <v>11</v>
      </c>
      <c r="C20" s="43">
        <v>2</v>
      </c>
      <c r="D20" s="43">
        <v>22</v>
      </c>
      <c r="E20" s="43">
        <v>12</v>
      </c>
      <c r="F20" s="43">
        <v>6</v>
      </c>
      <c r="G20" s="43">
        <v>3</v>
      </c>
      <c r="H20" s="43">
        <v>3</v>
      </c>
      <c r="I20" s="43">
        <v>7</v>
      </c>
      <c r="J20" s="43">
        <v>37861685</v>
      </c>
      <c r="L20">
        <f t="shared" si="7"/>
        <v>15</v>
      </c>
      <c r="M20">
        <f t="shared" si="0"/>
        <v>24</v>
      </c>
      <c r="N20">
        <f t="shared" si="1"/>
        <v>4</v>
      </c>
      <c r="O20">
        <f t="shared" si="2"/>
        <v>14</v>
      </c>
      <c r="P20">
        <f t="shared" si="3"/>
        <v>20</v>
      </c>
      <c r="Q20">
        <f t="shared" si="4"/>
        <v>23</v>
      </c>
      <c r="R20">
        <f t="shared" si="5"/>
        <v>23</v>
      </c>
      <c r="S20">
        <f t="shared" si="6"/>
        <v>19</v>
      </c>
      <c r="T20">
        <f t="shared" si="8"/>
        <v>37861685</v>
      </c>
      <c r="AA20" s="42" t="s">
        <v>168</v>
      </c>
      <c r="AB20" s="43">
        <v>15</v>
      </c>
      <c r="AC20" s="43">
        <v>24</v>
      </c>
      <c r="AD20" s="43">
        <v>4</v>
      </c>
      <c r="AE20" s="43">
        <v>14</v>
      </c>
      <c r="AF20" s="43">
        <v>20</v>
      </c>
      <c r="AG20" s="43">
        <v>23</v>
      </c>
      <c r="AH20" s="43">
        <v>23</v>
      </c>
      <c r="AI20" s="43">
        <v>19</v>
      </c>
      <c r="AJ20" s="43">
        <v>37861685</v>
      </c>
    </row>
    <row r="21" spans="1:36" ht="15" thickBot="1" x14ac:dyDescent="0.35">
      <c r="A21" s="42" t="s">
        <v>169</v>
      </c>
      <c r="B21" s="43">
        <v>24</v>
      </c>
      <c r="C21" s="43">
        <v>23</v>
      </c>
      <c r="D21" s="43">
        <v>20</v>
      </c>
      <c r="E21" s="43">
        <v>20</v>
      </c>
      <c r="F21" s="43">
        <v>23</v>
      </c>
      <c r="G21" s="43">
        <v>23</v>
      </c>
      <c r="H21" s="43">
        <v>13</v>
      </c>
      <c r="I21" s="43">
        <v>24</v>
      </c>
      <c r="J21" s="43">
        <v>1758436</v>
      </c>
      <c r="L21">
        <f t="shared" si="7"/>
        <v>2</v>
      </c>
      <c r="M21">
        <f t="shared" si="0"/>
        <v>3</v>
      </c>
      <c r="N21">
        <f t="shared" si="1"/>
        <v>6</v>
      </c>
      <c r="O21">
        <f t="shared" si="2"/>
        <v>6</v>
      </c>
      <c r="P21">
        <f t="shared" si="3"/>
        <v>3</v>
      </c>
      <c r="Q21">
        <f t="shared" si="4"/>
        <v>3</v>
      </c>
      <c r="R21">
        <f t="shared" si="5"/>
        <v>13</v>
      </c>
      <c r="S21">
        <f t="shared" si="6"/>
        <v>2</v>
      </c>
      <c r="T21">
        <f t="shared" si="8"/>
        <v>1758436</v>
      </c>
      <c r="AA21" s="42" t="s">
        <v>169</v>
      </c>
      <c r="AB21" s="43">
        <v>2</v>
      </c>
      <c r="AC21" s="43">
        <v>3</v>
      </c>
      <c r="AD21" s="43">
        <v>6</v>
      </c>
      <c r="AE21" s="43">
        <v>6</v>
      </c>
      <c r="AF21" s="43">
        <v>3</v>
      </c>
      <c r="AG21" s="43">
        <v>3</v>
      </c>
      <c r="AH21" s="43">
        <v>13</v>
      </c>
      <c r="AI21" s="43">
        <v>2</v>
      </c>
      <c r="AJ21" s="43">
        <v>1758436</v>
      </c>
    </row>
    <row r="22" spans="1:36" ht="15" thickBot="1" x14ac:dyDescent="0.35">
      <c r="A22" s="42" t="s">
        <v>170</v>
      </c>
      <c r="B22" s="43">
        <v>16</v>
      </c>
      <c r="C22" s="43">
        <v>20</v>
      </c>
      <c r="D22" s="43">
        <v>14</v>
      </c>
      <c r="E22" s="43">
        <v>19</v>
      </c>
      <c r="F22" s="43">
        <v>5</v>
      </c>
      <c r="G22" s="43">
        <v>9</v>
      </c>
      <c r="H22" s="43">
        <v>3</v>
      </c>
      <c r="I22" s="43">
        <v>18</v>
      </c>
      <c r="J22" s="43">
        <v>15660091</v>
      </c>
      <c r="L22">
        <f t="shared" si="7"/>
        <v>10</v>
      </c>
      <c r="M22">
        <f t="shared" si="0"/>
        <v>6</v>
      </c>
      <c r="N22">
        <f t="shared" si="1"/>
        <v>12</v>
      </c>
      <c r="O22">
        <f t="shared" si="2"/>
        <v>7</v>
      </c>
      <c r="P22">
        <f t="shared" si="3"/>
        <v>21</v>
      </c>
      <c r="Q22">
        <f t="shared" si="4"/>
        <v>17</v>
      </c>
      <c r="R22">
        <f t="shared" si="5"/>
        <v>23</v>
      </c>
      <c r="S22">
        <f t="shared" si="6"/>
        <v>8</v>
      </c>
      <c r="T22">
        <f t="shared" si="8"/>
        <v>15660091</v>
      </c>
      <c r="AA22" s="42" t="s">
        <v>170</v>
      </c>
      <c r="AB22" s="43">
        <v>10</v>
      </c>
      <c r="AC22" s="43">
        <v>6</v>
      </c>
      <c r="AD22" s="43">
        <v>12</v>
      </c>
      <c r="AE22" s="43">
        <v>7</v>
      </c>
      <c r="AF22" s="43">
        <v>21</v>
      </c>
      <c r="AG22" s="43">
        <v>17</v>
      </c>
      <c r="AH22" s="43">
        <v>23</v>
      </c>
      <c r="AI22" s="43">
        <v>8</v>
      </c>
      <c r="AJ22" s="43">
        <v>15660091</v>
      </c>
    </row>
    <row r="23" spans="1:36" ht="15" thickBot="1" x14ac:dyDescent="0.35">
      <c r="A23" s="42" t="s">
        <v>171</v>
      </c>
      <c r="B23" s="43">
        <v>7</v>
      </c>
      <c r="C23" s="43">
        <v>10</v>
      </c>
      <c r="D23" s="43">
        <v>18</v>
      </c>
      <c r="E23" s="43">
        <v>16</v>
      </c>
      <c r="F23" s="43">
        <v>1</v>
      </c>
      <c r="G23" s="43">
        <v>2</v>
      </c>
      <c r="H23" s="43">
        <v>13</v>
      </c>
      <c r="I23" s="43">
        <v>6</v>
      </c>
      <c r="J23" s="43">
        <v>19142857</v>
      </c>
      <c r="L23">
        <f t="shared" si="7"/>
        <v>19</v>
      </c>
      <c r="M23">
        <f t="shared" si="0"/>
        <v>16</v>
      </c>
      <c r="N23">
        <f t="shared" si="1"/>
        <v>8</v>
      </c>
      <c r="O23">
        <f t="shared" si="2"/>
        <v>10</v>
      </c>
      <c r="P23">
        <f t="shared" si="3"/>
        <v>25</v>
      </c>
      <c r="Q23">
        <f t="shared" si="4"/>
        <v>24</v>
      </c>
      <c r="R23">
        <f t="shared" si="5"/>
        <v>13</v>
      </c>
      <c r="S23">
        <f t="shared" si="6"/>
        <v>20</v>
      </c>
      <c r="T23">
        <f t="shared" si="8"/>
        <v>19142857</v>
      </c>
      <c r="AA23" s="42" t="s">
        <v>171</v>
      </c>
      <c r="AB23" s="43">
        <v>19</v>
      </c>
      <c r="AC23" s="43">
        <v>16</v>
      </c>
      <c r="AD23" s="43">
        <v>8</v>
      </c>
      <c r="AE23" s="43">
        <v>10</v>
      </c>
      <c r="AF23" s="43">
        <v>25</v>
      </c>
      <c r="AG23" s="43">
        <v>24</v>
      </c>
      <c r="AH23" s="43">
        <v>13</v>
      </c>
      <c r="AI23" s="43">
        <v>20</v>
      </c>
      <c r="AJ23" s="43">
        <v>19142857</v>
      </c>
    </row>
    <row r="24" spans="1:36" ht="15" thickBot="1" x14ac:dyDescent="0.35">
      <c r="A24" s="42" t="s">
        <v>172</v>
      </c>
      <c r="B24" s="43">
        <v>10</v>
      </c>
      <c r="C24" s="43">
        <v>3</v>
      </c>
      <c r="D24" s="43">
        <v>2</v>
      </c>
      <c r="E24" s="43">
        <v>5</v>
      </c>
      <c r="F24" s="43">
        <v>17</v>
      </c>
      <c r="G24" s="43">
        <v>18</v>
      </c>
      <c r="H24" s="43">
        <v>3</v>
      </c>
      <c r="I24" s="43">
        <v>11</v>
      </c>
      <c r="J24" s="43">
        <v>47058823</v>
      </c>
      <c r="L24">
        <f t="shared" si="7"/>
        <v>16</v>
      </c>
      <c r="M24">
        <f t="shared" si="0"/>
        <v>23</v>
      </c>
      <c r="N24">
        <f t="shared" si="1"/>
        <v>24</v>
      </c>
      <c r="O24">
        <f t="shared" si="2"/>
        <v>21</v>
      </c>
      <c r="P24">
        <f t="shared" si="3"/>
        <v>9</v>
      </c>
      <c r="Q24">
        <f t="shared" si="4"/>
        <v>8</v>
      </c>
      <c r="R24">
        <f t="shared" si="5"/>
        <v>23</v>
      </c>
      <c r="S24">
        <f t="shared" si="6"/>
        <v>15</v>
      </c>
      <c r="T24">
        <f t="shared" si="8"/>
        <v>47058823</v>
      </c>
      <c r="AA24" s="42" t="s">
        <v>172</v>
      </c>
      <c r="AB24" s="43">
        <v>16</v>
      </c>
      <c r="AC24" s="43">
        <v>23</v>
      </c>
      <c r="AD24" s="43">
        <v>24</v>
      </c>
      <c r="AE24" s="43">
        <v>21</v>
      </c>
      <c r="AF24" s="43">
        <v>9</v>
      </c>
      <c r="AG24" s="43">
        <v>8</v>
      </c>
      <c r="AH24" s="43">
        <v>23</v>
      </c>
      <c r="AI24" s="43">
        <v>15</v>
      </c>
      <c r="AJ24" s="43">
        <v>47058823</v>
      </c>
    </row>
    <row r="25" spans="1:36" ht="15" thickBot="1" x14ac:dyDescent="0.35">
      <c r="A25" s="42" t="s">
        <v>173</v>
      </c>
      <c r="B25" s="43">
        <v>23</v>
      </c>
      <c r="C25" s="43">
        <v>18</v>
      </c>
      <c r="D25" s="43">
        <v>11</v>
      </c>
      <c r="E25" s="43">
        <v>25</v>
      </c>
      <c r="F25" s="43">
        <v>24</v>
      </c>
      <c r="G25" s="43">
        <v>24</v>
      </c>
      <c r="H25" s="43">
        <v>13</v>
      </c>
      <c r="I25" s="43">
        <v>23</v>
      </c>
      <c r="J25" s="43">
        <v>2356481</v>
      </c>
      <c r="L25">
        <f t="shared" si="7"/>
        <v>3</v>
      </c>
      <c r="M25">
        <f t="shared" si="0"/>
        <v>8</v>
      </c>
      <c r="N25">
        <f t="shared" si="1"/>
        <v>15</v>
      </c>
      <c r="O25">
        <f t="shared" si="2"/>
        <v>1</v>
      </c>
      <c r="P25">
        <f t="shared" si="3"/>
        <v>2</v>
      </c>
      <c r="Q25">
        <f t="shared" si="4"/>
        <v>2</v>
      </c>
      <c r="R25">
        <f t="shared" si="5"/>
        <v>13</v>
      </c>
      <c r="S25">
        <f t="shared" si="6"/>
        <v>3</v>
      </c>
      <c r="T25">
        <f t="shared" si="8"/>
        <v>2356481</v>
      </c>
      <c r="AA25" s="42" t="s">
        <v>173</v>
      </c>
      <c r="AB25" s="43">
        <v>3</v>
      </c>
      <c r="AC25" s="43">
        <v>8</v>
      </c>
      <c r="AD25" s="43">
        <v>15</v>
      </c>
      <c r="AE25" s="43">
        <v>1</v>
      </c>
      <c r="AF25" s="43">
        <v>2</v>
      </c>
      <c r="AG25" s="43">
        <v>2</v>
      </c>
      <c r="AH25" s="43">
        <v>13</v>
      </c>
      <c r="AI25" s="43">
        <v>3</v>
      </c>
      <c r="AJ25" s="43">
        <v>2356481</v>
      </c>
    </row>
    <row r="26" spans="1:36" ht="15" thickBot="1" x14ac:dyDescent="0.35">
      <c r="A26" s="42" t="s">
        <v>174</v>
      </c>
      <c r="B26" s="43">
        <v>12</v>
      </c>
      <c r="C26" s="43">
        <v>6</v>
      </c>
      <c r="D26" s="43">
        <v>1</v>
      </c>
      <c r="E26" s="43">
        <v>22</v>
      </c>
      <c r="F26" s="43">
        <v>21</v>
      </c>
      <c r="G26" s="43">
        <v>22</v>
      </c>
      <c r="H26" s="43">
        <v>25</v>
      </c>
      <c r="I26" s="43">
        <v>22</v>
      </c>
      <c r="J26" s="43">
        <v>2317880</v>
      </c>
      <c r="L26">
        <f t="shared" si="7"/>
        <v>14</v>
      </c>
      <c r="M26">
        <f t="shared" si="0"/>
        <v>20</v>
      </c>
      <c r="N26">
        <f t="shared" si="1"/>
        <v>25</v>
      </c>
      <c r="O26">
        <f t="shared" si="2"/>
        <v>4</v>
      </c>
      <c r="P26">
        <f t="shared" si="3"/>
        <v>5</v>
      </c>
      <c r="Q26">
        <f t="shared" si="4"/>
        <v>4</v>
      </c>
      <c r="R26">
        <f t="shared" si="5"/>
        <v>1</v>
      </c>
      <c r="S26">
        <f t="shared" si="6"/>
        <v>4</v>
      </c>
      <c r="T26">
        <f t="shared" si="8"/>
        <v>2317880</v>
      </c>
      <c r="AA26" s="42" t="s">
        <v>174</v>
      </c>
      <c r="AB26" s="43">
        <v>14</v>
      </c>
      <c r="AC26" s="43">
        <v>20</v>
      </c>
      <c r="AD26" s="43">
        <v>25</v>
      </c>
      <c r="AE26" s="43">
        <v>4</v>
      </c>
      <c r="AF26" s="43">
        <v>5</v>
      </c>
      <c r="AG26" s="43">
        <v>4</v>
      </c>
      <c r="AH26" s="43">
        <v>1</v>
      </c>
      <c r="AI26" s="43">
        <v>4</v>
      </c>
      <c r="AJ26" s="43">
        <v>2317880</v>
      </c>
    </row>
    <row r="27" spans="1:36" ht="15" thickBot="1" x14ac:dyDescent="0.35">
      <c r="A27" s="42" t="s">
        <v>175</v>
      </c>
      <c r="B27" s="43">
        <v>5</v>
      </c>
      <c r="C27" s="43">
        <v>5</v>
      </c>
      <c r="D27" s="43">
        <v>22</v>
      </c>
      <c r="E27" s="43">
        <v>23</v>
      </c>
      <c r="F27" s="43">
        <v>16</v>
      </c>
      <c r="G27" s="43">
        <v>20</v>
      </c>
      <c r="H27" s="43">
        <v>13</v>
      </c>
      <c r="I27" s="43">
        <v>20</v>
      </c>
      <c r="J27" s="43">
        <v>10000000</v>
      </c>
      <c r="L27">
        <f t="shared" si="7"/>
        <v>21</v>
      </c>
      <c r="M27">
        <f t="shared" si="0"/>
        <v>21</v>
      </c>
      <c r="N27">
        <f t="shared" si="1"/>
        <v>4</v>
      </c>
      <c r="O27">
        <f t="shared" si="2"/>
        <v>3</v>
      </c>
      <c r="P27">
        <f t="shared" si="3"/>
        <v>10</v>
      </c>
      <c r="Q27">
        <f t="shared" si="4"/>
        <v>6</v>
      </c>
      <c r="R27">
        <f t="shared" si="5"/>
        <v>13</v>
      </c>
      <c r="S27">
        <f t="shared" si="6"/>
        <v>6</v>
      </c>
      <c r="T27">
        <f t="shared" si="8"/>
        <v>10000000</v>
      </c>
      <c r="AA27" s="42" t="s">
        <v>175</v>
      </c>
      <c r="AB27" s="43">
        <v>21</v>
      </c>
      <c r="AC27" s="43">
        <v>21</v>
      </c>
      <c r="AD27" s="43">
        <v>4</v>
      </c>
      <c r="AE27" s="43">
        <v>3</v>
      </c>
      <c r="AF27" s="43">
        <v>10</v>
      </c>
      <c r="AG27" s="43">
        <v>6</v>
      </c>
      <c r="AH27" s="43">
        <v>13</v>
      </c>
      <c r="AI27" s="43">
        <v>6</v>
      </c>
      <c r="AJ27" s="43">
        <v>10000000</v>
      </c>
    </row>
    <row r="28" spans="1:36" ht="15" thickBot="1" x14ac:dyDescent="0.35">
      <c r="A28" s="42" t="s">
        <v>176</v>
      </c>
      <c r="B28" s="43">
        <v>21</v>
      </c>
      <c r="C28" s="43">
        <v>15</v>
      </c>
      <c r="D28" s="43">
        <v>8</v>
      </c>
      <c r="E28" s="43">
        <v>14</v>
      </c>
      <c r="F28" s="43">
        <v>7</v>
      </c>
      <c r="G28" s="43">
        <v>4</v>
      </c>
      <c r="H28" s="43">
        <v>13</v>
      </c>
      <c r="I28" s="43">
        <v>10</v>
      </c>
      <c r="J28" s="43">
        <v>23061564</v>
      </c>
      <c r="L28">
        <f t="shared" si="7"/>
        <v>5</v>
      </c>
      <c r="M28">
        <f t="shared" si="0"/>
        <v>11</v>
      </c>
      <c r="N28">
        <f t="shared" si="1"/>
        <v>18</v>
      </c>
      <c r="O28">
        <f t="shared" si="2"/>
        <v>12</v>
      </c>
      <c r="P28">
        <f t="shared" si="3"/>
        <v>19</v>
      </c>
      <c r="Q28">
        <f t="shared" si="4"/>
        <v>22</v>
      </c>
      <c r="R28">
        <f t="shared" si="5"/>
        <v>13</v>
      </c>
      <c r="S28">
        <f t="shared" si="6"/>
        <v>16</v>
      </c>
      <c r="T28">
        <f t="shared" si="8"/>
        <v>23061564</v>
      </c>
      <c r="AA28" s="42" t="s">
        <v>176</v>
      </c>
      <c r="AB28" s="43">
        <v>5</v>
      </c>
      <c r="AC28" s="43">
        <v>11</v>
      </c>
      <c r="AD28" s="43">
        <v>18</v>
      </c>
      <c r="AE28" s="43">
        <v>12</v>
      </c>
      <c r="AF28" s="43">
        <v>19</v>
      </c>
      <c r="AG28" s="43">
        <v>22</v>
      </c>
      <c r="AH28" s="43">
        <v>13</v>
      </c>
      <c r="AI28" s="43">
        <v>16</v>
      </c>
      <c r="AJ28" s="43">
        <v>23061564</v>
      </c>
    </row>
    <row r="29" spans="1:36" ht="15" thickBot="1" x14ac:dyDescent="0.35">
      <c r="A29" s="42" t="s">
        <v>177</v>
      </c>
      <c r="B29" s="43">
        <v>13</v>
      </c>
      <c r="C29" s="43">
        <v>1</v>
      </c>
      <c r="D29" s="43">
        <v>22</v>
      </c>
      <c r="E29" s="43">
        <v>11</v>
      </c>
      <c r="F29" s="43">
        <v>2</v>
      </c>
      <c r="G29" s="43">
        <v>1</v>
      </c>
      <c r="H29" s="43">
        <v>3</v>
      </c>
      <c r="I29" s="43">
        <v>5</v>
      </c>
      <c r="J29" s="43">
        <v>64990253</v>
      </c>
      <c r="L29">
        <f t="shared" si="7"/>
        <v>13</v>
      </c>
      <c r="M29">
        <f t="shared" si="0"/>
        <v>25</v>
      </c>
      <c r="N29">
        <f t="shared" si="1"/>
        <v>4</v>
      </c>
      <c r="O29">
        <f t="shared" si="2"/>
        <v>15</v>
      </c>
      <c r="P29">
        <f t="shared" si="3"/>
        <v>24</v>
      </c>
      <c r="Q29">
        <f t="shared" si="4"/>
        <v>25</v>
      </c>
      <c r="R29">
        <f t="shared" si="5"/>
        <v>23</v>
      </c>
      <c r="S29">
        <f t="shared" si="6"/>
        <v>21</v>
      </c>
      <c r="T29">
        <f t="shared" si="8"/>
        <v>64990253</v>
      </c>
      <c r="AA29" s="42" t="s">
        <v>177</v>
      </c>
      <c r="AB29" s="43">
        <v>13</v>
      </c>
      <c r="AC29" s="43">
        <v>25</v>
      </c>
      <c r="AD29" s="43">
        <v>4</v>
      </c>
      <c r="AE29" s="43">
        <v>15</v>
      </c>
      <c r="AF29" s="43">
        <v>24</v>
      </c>
      <c r="AG29" s="43">
        <v>25</v>
      </c>
      <c r="AH29" s="43">
        <v>23</v>
      </c>
      <c r="AI29" s="43">
        <v>21</v>
      </c>
      <c r="AJ29" s="43">
        <v>64990253</v>
      </c>
    </row>
    <row r="30" spans="1:36" ht="15" thickBot="1" x14ac:dyDescent="0.35">
      <c r="A30" s="42" t="s">
        <v>178</v>
      </c>
      <c r="B30" s="43">
        <v>15</v>
      </c>
      <c r="C30" s="43">
        <v>22</v>
      </c>
      <c r="D30" s="43">
        <v>13</v>
      </c>
      <c r="E30" s="43">
        <v>18</v>
      </c>
      <c r="F30" s="43">
        <v>8</v>
      </c>
      <c r="G30" s="43">
        <v>11</v>
      </c>
      <c r="H30" s="43">
        <v>13</v>
      </c>
      <c r="I30" s="43">
        <v>14</v>
      </c>
      <c r="J30" s="43">
        <v>21387900</v>
      </c>
      <c r="L30">
        <f t="shared" si="7"/>
        <v>11</v>
      </c>
      <c r="M30">
        <f t="shared" si="0"/>
        <v>4</v>
      </c>
      <c r="N30">
        <f t="shared" si="1"/>
        <v>13</v>
      </c>
      <c r="O30">
        <f t="shared" si="2"/>
        <v>8</v>
      </c>
      <c r="P30">
        <f t="shared" si="3"/>
        <v>18</v>
      </c>
      <c r="Q30">
        <f t="shared" si="4"/>
        <v>15</v>
      </c>
      <c r="R30">
        <f t="shared" si="5"/>
        <v>13</v>
      </c>
      <c r="S30">
        <f t="shared" si="6"/>
        <v>12</v>
      </c>
      <c r="T30">
        <f t="shared" si="8"/>
        <v>21387900</v>
      </c>
      <c r="AA30" s="42" t="s">
        <v>178</v>
      </c>
      <c r="AB30" s="43">
        <v>11</v>
      </c>
      <c r="AC30" s="43">
        <v>4</v>
      </c>
      <c r="AD30" s="43">
        <v>13</v>
      </c>
      <c r="AE30" s="43">
        <v>8</v>
      </c>
      <c r="AF30" s="43">
        <v>18</v>
      </c>
      <c r="AG30" s="43">
        <v>15</v>
      </c>
      <c r="AH30" s="43">
        <v>13</v>
      </c>
      <c r="AI30" s="43">
        <v>12</v>
      </c>
      <c r="AJ30" s="43">
        <v>21387900</v>
      </c>
    </row>
    <row r="31" spans="1:36" ht="15" thickBot="1" x14ac:dyDescent="0.35">
      <c r="A31" s="42" t="s">
        <v>179</v>
      </c>
      <c r="B31" s="43">
        <v>6</v>
      </c>
      <c r="C31" s="43">
        <v>11</v>
      </c>
      <c r="D31" s="43">
        <v>12</v>
      </c>
      <c r="E31" s="43">
        <v>8</v>
      </c>
      <c r="F31" s="43">
        <v>11</v>
      </c>
      <c r="G31" s="43">
        <v>10</v>
      </c>
      <c r="H31" s="43">
        <v>3</v>
      </c>
      <c r="I31" s="43">
        <v>15</v>
      </c>
      <c r="J31" s="43">
        <v>28802919</v>
      </c>
      <c r="L31">
        <f t="shared" si="7"/>
        <v>20</v>
      </c>
      <c r="M31">
        <f t="shared" si="0"/>
        <v>15</v>
      </c>
      <c r="N31">
        <f t="shared" si="1"/>
        <v>14</v>
      </c>
      <c r="O31">
        <f t="shared" si="2"/>
        <v>18</v>
      </c>
      <c r="P31">
        <f t="shared" si="3"/>
        <v>15</v>
      </c>
      <c r="Q31">
        <f t="shared" si="4"/>
        <v>16</v>
      </c>
      <c r="R31">
        <f t="shared" si="5"/>
        <v>23</v>
      </c>
      <c r="S31">
        <f t="shared" si="6"/>
        <v>11</v>
      </c>
      <c r="T31">
        <f t="shared" si="8"/>
        <v>28802919</v>
      </c>
      <c r="AA31" s="42" t="s">
        <v>179</v>
      </c>
      <c r="AB31" s="43">
        <v>20</v>
      </c>
      <c r="AC31" s="43">
        <v>15</v>
      </c>
      <c r="AD31" s="43">
        <v>14</v>
      </c>
      <c r="AE31" s="43">
        <v>18</v>
      </c>
      <c r="AF31" s="43">
        <v>15</v>
      </c>
      <c r="AG31" s="43">
        <v>16</v>
      </c>
      <c r="AH31" s="43">
        <v>23</v>
      </c>
      <c r="AI31" s="43">
        <v>11</v>
      </c>
      <c r="AJ31" s="43">
        <v>28802919</v>
      </c>
    </row>
    <row r="32" spans="1:36" ht="15" thickBot="1" x14ac:dyDescent="0.35">
      <c r="A32" s="42" t="s">
        <v>180</v>
      </c>
      <c r="B32" s="43">
        <v>1</v>
      </c>
      <c r="C32" s="43">
        <v>16</v>
      </c>
      <c r="D32" s="43">
        <v>15</v>
      </c>
      <c r="E32" s="43">
        <v>6</v>
      </c>
      <c r="F32" s="43">
        <v>10</v>
      </c>
      <c r="G32" s="43">
        <v>8</v>
      </c>
      <c r="H32" s="43">
        <v>3</v>
      </c>
      <c r="I32" s="43">
        <v>3</v>
      </c>
      <c r="J32" s="43">
        <v>73507618</v>
      </c>
      <c r="L32">
        <f t="shared" si="7"/>
        <v>25</v>
      </c>
      <c r="M32">
        <f t="shared" si="0"/>
        <v>10</v>
      </c>
      <c r="N32">
        <f t="shared" si="1"/>
        <v>11</v>
      </c>
      <c r="O32">
        <f t="shared" si="2"/>
        <v>20</v>
      </c>
      <c r="P32">
        <f t="shared" si="3"/>
        <v>16</v>
      </c>
      <c r="Q32">
        <f t="shared" si="4"/>
        <v>18</v>
      </c>
      <c r="R32">
        <f t="shared" si="5"/>
        <v>23</v>
      </c>
      <c r="S32">
        <f t="shared" si="6"/>
        <v>23</v>
      </c>
      <c r="T32">
        <f t="shared" si="8"/>
        <v>73507618</v>
      </c>
      <c r="AA32" s="42" t="s">
        <v>180</v>
      </c>
      <c r="AB32" s="43">
        <v>25</v>
      </c>
      <c r="AC32" s="43">
        <v>10</v>
      </c>
      <c r="AD32" s="43">
        <v>11</v>
      </c>
      <c r="AE32" s="43">
        <v>20</v>
      </c>
      <c r="AF32" s="43">
        <v>16</v>
      </c>
      <c r="AG32" s="43">
        <v>18</v>
      </c>
      <c r="AH32" s="43">
        <v>23</v>
      </c>
      <c r="AI32" s="43">
        <v>23</v>
      </c>
      <c r="AJ32" s="43">
        <v>73507618</v>
      </c>
    </row>
    <row r="33" spans="1:35" ht="18.600000000000001" thickBot="1" x14ac:dyDescent="0.35">
      <c r="A33" s="38"/>
      <c r="AA33" s="38"/>
    </row>
    <row r="34" spans="1:35" ht="15" thickBot="1" x14ac:dyDescent="0.35">
      <c r="A34" s="42" t="s">
        <v>181</v>
      </c>
      <c r="B34" s="42" t="s">
        <v>147</v>
      </c>
      <c r="C34" s="42" t="s">
        <v>148</v>
      </c>
      <c r="D34" s="42" t="s">
        <v>149</v>
      </c>
      <c r="E34" s="42" t="s">
        <v>150</v>
      </c>
      <c r="F34" s="42" t="s">
        <v>151</v>
      </c>
      <c r="G34" s="42" t="s">
        <v>152</v>
      </c>
      <c r="H34" s="42" t="s">
        <v>153</v>
      </c>
      <c r="I34" s="42" t="s">
        <v>154</v>
      </c>
      <c r="AA34" s="42" t="s">
        <v>181</v>
      </c>
      <c r="AB34" s="42" t="s">
        <v>147</v>
      </c>
      <c r="AC34" s="42" t="s">
        <v>148</v>
      </c>
      <c r="AD34" s="42" t="s">
        <v>149</v>
      </c>
      <c r="AE34" s="42" t="s">
        <v>150</v>
      </c>
      <c r="AF34" s="42" t="s">
        <v>151</v>
      </c>
      <c r="AG34" s="42" t="s">
        <v>152</v>
      </c>
      <c r="AH34" s="42" t="s">
        <v>153</v>
      </c>
      <c r="AI34" s="42" t="s">
        <v>154</v>
      </c>
    </row>
    <row r="35" spans="1:35" ht="20.399999999999999" thickBot="1" x14ac:dyDescent="0.35">
      <c r="A35" s="42" t="s">
        <v>182</v>
      </c>
      <c r="B35" s="43" t="s">
        <v>259</v>
      </c>
      <c r="C35" s="43" t="s">
        <v>260</v>
      </c>
      <c r="D35" s="43" t="s">
        <v>261</v>
      </c>
      <c r="E35" s="43" t="s">
        <v>262</v>
      </c>
      <c r="F35" s="43" t="s">
        <v>263</v>
      </c>
      <c r="G35" s="43" t="s">
        <v>264</v>
      </c>
      <c r="H35" s="43" t="s">
        <v>265</v>
      </c>
      <c r="I35" s="43" t="s">
        <v>266</v>
      </c>
      <c r="AA35" s="42" t="s">
        <v>182</v>
      </c>
      <c r="AB35" s="43" t="s">
        <v>186</v>
      </c>
      <c r="AC35" s="43" t="s">
        <v>293</v>
      </c>
      <c r="AD35" s="43" t="s">
        <v>294</v>
      </c>
      <c r="AE35" s="43" t="s">
        <v>295</v>
      </c>
      <c r="AF35" s="43" t="s">
        <v>296</v>
      </c>
      <c r="AG35" s="43" t="s">
        <v>297</v>
      </c>
      <c r="AH35" s="43" t="s">
        <v>298</v>
      </c>
      <c r="AI35" s="43" t="s">
        <v>299</v>
      </c>
    </row>
    <row r="36" spans="1:35" ht="20.399999999999999" thickBot="1" x14ac:dyDescent="0.35">
      <c r="A36" s="42" t="s">
        <v>191</v>
      </c>
      <c r="B36" s="43" t="s">
        <v>267</v>
      </c>
      <c r="C36" s="43" t="s">
        <v>268</v>
      </c>
      <c r="D36" s="43" t="s">
        <v>261</v>
      </c>
      <c r="E36" s="43" t="s">
        <v>269</v>
      </c>
      <c r="F36" s="43" t="s">
        <v>263</v>
      </c>
      <c r="G36" s="43" t="s">
        <v>270</v>
      </c>
      <c r="H36" s="43" t="s">
        <v>265</v>
      </c>
      <c r="I36" s="43" t="s">
        <v>266</v>
      </c>
      <c r="AA36" s="42" t="s">
        <v>191</v>
      </c>
      <c r="AB36" s="43" t="s">
        <v>186</v>
      </c>
      <c r="AC36" s="43" t="s">
        <v>293</v>
      </c>
      <c r="AD36" s="43" t="s">
        <v>294</v>
      </c>
      <c r="AE36" s="43" t="s">
        <v>300</v>
      </c>
      <c r="AF36" s="43" t="s">
        <v>296</v>
      </c>
      <c r="AG36" s="43" t="s">
        <v>297</v>
      </c>
      <c r="AH36" s="43" t="s">
        <v>186</v>
      </c>
      <c r="AI36" s="43" t="s">
        <v>299</v>
      </c>
    </row>
    <row r="37" spans="1:35" ht="20.399999999999999" thickBot="1" x14ac:dyDescent="0.35">
      <c r="A37" s="42" t="s">
        <v>194</v>
      </c>
      <c r="B37" s="43" t="s">
        <v>267</v>
      </c>
      <c r="C37" s="43" t="s">
        <v>271</v>
      </c>
      <c r="D37" s="43" t="s">
        <v>261</v>
      </c>
      <c r="E37" s="43" t="s">
        <v>272</v>
      </c>
      <c r="F37" s="43" t="s">
        <v>263</v>
      </c>
      <c r="G37" s="43" t="s">
        <v>270</v>
      </c>
      <c r="H37" s="43" t="s">
        <v>265</v>
      </c>
      <c r="I37" s="43" t="s">
        <v>266</v>
      </c>
      <c r="AA37" s="42" t="s">
        <v>194</v>
      </c>
      <c r="AB37" s="43" t="s">
        <v>186</v>
      </c>
      <c r="AC37" s="43" t="s">
        <v>301</v>
      </c>
      <c r="AD37" s="43" t="s">
        <v>294</v>
      </c>
      <c r="AE37" s="43" t="s">
        <v>300</v>
      </c>
      <c r="AF37" s="43" t="s">
        <v>296</v>
      </c>
      <c r="AG37" s="43" t="s">
        <v>297</v>
      </c>
      <c r="AH37" s="43" t="s">
        <v>186</v>
      </c>
      <c r="AI37" s="43" t="s">
        <v>299</v>
      </c>
    </row>
    <row r="38" spans="1:35" ht="20.399999999999999" thickBot="1" x14ac:dyDescent="0.35">
      <c r="A38" s="42" t="s">
        <v>197</v>
      </c>
      <c r="B38" s="43" t="s">
        <v>273</v>
      </c>
      <c r="C38" s="43" t="s">
        <v>274</v>
      </c>
      <c r="D38" s="43" t="s">
        <v>275</v>
      </c>
      <c r="E38" s="43" t="s">
        <v>272</v>
      </c>
      <c r="F38" s="43" t="s">
        <v>263</v>
      </c>
      <c r="G38" s="43" t="s">
        <v>270</v>
      </c>
      <c r="H38" s="43" t="s">
        <v>276</v>
      </c>
      <c r="I38" s="43" t="s">
        <v>266</v>
      </c>
      <c r="AA38" s="42" t="s">
        <v>197</v>
      </c>
      <c r="AB38" s="43" t="s">
        <v>186</v>
      </c>
      <c r="AC38" s="43" t="s">
        <v>301</v>
      </c>
      <c r="AD38" s="43" t="s">
        <v>294</v>
      </c>
      <c r="AE38" s="43" t="s">
        <v>300</v>
      </c>
      <c r="AF38" s="43" t="s">
        <v>296</v>
      </c>
      <c r="AG38" s="43" t="s">
        <v>297</v>
      </c>
      <c r="AH38" s="43" t="s">
        <v>186</v>
      </c>
      <c r="AI38" s="43" t="s">
        <v>299</v>
      </c>
    </row>
    <row r="39" spans="1:35" ht="20.399999999999999" thickBot="1" x14ac:dyDescent="0.35">
      <c r="A39" s="42" t="s">
        <v>198</v>
      </c>
      <c r="B39" s="43" t="s">
        <v>277</v>
      </c>
      <c r="C39" s="43" t="s">
        <v>186</v>
      </c>
      <c r="D39" s="43" t="s">
        <v>278</v>
      </c>
      <c r="E39" s="43" t="s">
        <v>279</v>
      </c>
      <c r="F39" s="43" t="s">
        <v>263</v>
      </c>
      <c r="G39" s="43" t="s">
        <v>270</v>
      </c>
      <c r="H39" s="43" t="s">
        <v>276</v>
      </c>
      <c r="I39" s="43" t="s">
        <v>266</v>
      </c>
      <c r="AA39" s="42" t="s">
        <v>198</v>
      </c>
      <c r="AB39" s="43" t="s">
        <v>186</v>
      </c>
      <c r="AC39" s="43" t="s">
        <v>301</v>
      </c>
      <c r="AD39" s="43" t="s">
        <v>302</v>
      </c>
      <c r="AE39" s="43" t="s">
        <v>300</v>
      </c>
      <c r="AF39" s="43" t="s">
        <v>296</v>
      </c>
      <c r="AG39" s="43" t="s">
        <v>297</v>
      </c>
      <c r="AH39" s="43" t="s">
        <v>186</v>
      </c>
      <c r="AI39" s="43" t="s">
        <v>299</v>
      </c>
    </row>
    <row r="40" spans="1:35" ht="20.399999999999999" thickBot="1" x14ac:dyDescent="0.35">
      <c r="A40" s="42" t="s">
        <v>200</v>
      </c>
      <c r="B40" s="43" t="s">
        <v>280</v>
      </c>
      <c r="C40" s="43" t="s">
        <v>186</v>
      </c>
      <c r="D40" s="43" t="s">
        <v>278</v>
      </c>
      <c r="E40" s="43" t="s">
        <v>281</v>
      </c>
      <c r="F40" s="43" t="s">
        <v>263</v>
      </c>
      <c r="G40" s="43" t="s">
        <v>186</v>
      </c>
      <c r="H40" s="43" t="s">
        <v>276</v>
      </c>
      <c r="I40" s="43" t="s">
        <v>266</v>
      </c>
      <c r="AA40" s="42" t="s">
        <v>200</v>
      </c>
      <c r="AB40" s="43" t="s">
        <v>186</v>
      </c>
      <c r="AC40" s="43" t="s">
        <v>301</v>
      </c>
      <c r="AD40" s="43" t="s">
        <v>303</v>
      </c>
      <c r="AE40" s="43" t="s">
        <v>304</v>
      </c>
      <c r="AF40" s="43" t="s">
        <v>296</v>
      </c>
      <c r="AG40" s="43" t="s">
        <v>297</v>
      </c>
      <c r="AH40" s="43" t="s">
        <v>186</v>
      </c>
      <c r="AI40" s="43" t="s">
        <v>299</v>
      </c>
    </row>
    <row r="41" spans="1:35" ht="20.399999999999999" thickBot="1" x14ac:dyDescent="0.35">
      <c r="A41" s="42" t="s">
        <v>203</v>
      </c>
      <c r="B41" s="43" t="s">
        <v>282</v>
      </c>
      <c r="C41" s="43" t="s">
        <v>186</v>
      </c>
      <c r="D41" s="43" t="s">
        <v>278</v>
      </c>
      <c r="E41" s="43" t="s">
        <v>283</v>
      </c>
      <c r="F41" s="43" t="s">
        <v>263</v>
      </c>
      <c r="G41" s="43" t="s">
        <v>186</v>
      </c>
      <c r="H41" s="43" t="s">
        <v>276</v>
      </c>
      <c r="I41" s="43" t="s">
        <v>266</v>
      </c>
      <c r="AA41" s="42" t="s">
        <v>203</v>
      </c>
      <c r="AB41" s="43" t="s">
        <v>186</v>
      </c>
      <c r="AC41" s="43" t="s">
        <v>301</v>
      </c>
      <c r="AD41" s="43" t="s">
        <v>303</v>
      </c>
      <c r="AE41" s="43" t="s">
        <v>304</v>
      </c>
      <c r="AF41" s="43" t="s">
        <v>296</v>
      </c>
      <c r="AG41" s="43" t="s">
        <v>297</v>
      </c>
      <c r="AH41" s="43" t="s">
        <v>186</v>
      </c>
      <c r="AI41" s="43" t="s">
        <v>299</v>
      </c>
    </row>
    <row r="42" spans="1:35" ht="20.399999999999999" thickBot="1" x14ac:dyDescent="0.35">
      <c r="A42" s="42" t="s">
        <v>205</v>
      </c>
      <c r="B42" s="43" t="s">
        <v>282</v>
      </c>
      <c r="C42" s="43" t="s">
        <v>186</v>
      </c>
      <c r="D42" s="43" t="s">
        <v>278</v>
      </c>
      <c r="E42" s="43" t="s">
        <v>283</v>
      </c>
      <c r="F42" s="43" t="s">
        <v>263</v>
      </c>
      <c r="G42" s="43" t="s">
        <v>186</v>
      </c>
      <c r="H42" s="43" t="s">
        <v>276</v>
      </c>
      <c r="I42" s="43" t="s">
        <v>266</v>
      </c>
      <c r="AA42" s="42" t="s">
        <v>205</v>
      </c>
      <c r="AB42" s="43" t="s">
        <v>186</v>
      </c>
      <c r="AC42" s="43" t="s">
        <v>301</v>
      </c>
      <c r="AD42" s="43" t="s">
        <v>303</v>
      </c>
      <c r="AE42" s="43" t="s">
        <v>304</v>
      </c>
      <c r="AF42" s="43" t="s">
        <v>296</v>
      </c>
      <c r="AG42" s="43" t="s">
        <v>297</v>
      </c>
      <c r="AH42" s="43" t="s">
        <v>186</v>
      </c>
      <c r="AI42" s="43" t="s">
        <v>299</v>
      </c>
    </row>
    <row r="43" spans="1:35" ht="20.399999999999999" thickBot="1" x14ac:dyDescent="0.35">
      <c r="A43" s="42" t="s">
        <v>208</v>
      </c>
      <c r="B43" s="43" t="s">
        <v>282</v>
      </c>
      <c r="C43" s="43" t="s">
        <v>186</v>
      </c>
      <c r="D43" s="43" t="s">
        <v>278</v>
      </c>
      <c r="E43" s="43" t="s">
        <v>283</v>
      </c>
      <c r="F43" s="43" t="s">
        <v>284</v>
      </c>
      <c r="G43" s="43" t="s">
        <v>186</v>
      </c>
      <c r="H43" s="43" t="s">
        <v>276</v>
      </c>
      <c r="I43" s="43" t="s">
        <v>266</v>
      </c>
      <c r="AA43" s="42" t="s">
        <v>208</v>
      </c>
      <c r="AB43" s="43" t="s">
        <v>186</v>
      </c>
      <c r="AC43" s="43" t="s">
        <v>301</v>
      </c>
      <c r="AD43" s="43" t="s">
        <v>303</v>
      </c>
      <c r="AE43" s="43" t="s">
        <v>304</v>
      </c>
      <c r="AF43" s="43" t="s">
        <v>296</v>
      </c>
      <c r="AG43" s="43" t="s">
        <v>297</v>
      </c>
      <c r="AH43" s="43" t="s">
        <v>186</v>
      </c>
      <c r="AI43" s="43" t="s">
        <v>299</v>
      </c>
    </row>
    <row r="44" spans="1:35" ht="20.399999999999999" thickBot="1" x14ac:dyDescent="0.35">
      <c r="A44" s="42" t="s">
        <v>209</v>
      </c>
      <c r="B44" s="43" t="s">
        <v>282</v>
      </c>
      <c r="C44" s="43" t="s">
        <v>186</v>
      </c>
      <c r="D44" s="43" t="s">
        <v>278</v>
      </c>
      <c r="E44" s="43" t="s">
        <v>283</v>
      </c>
      <c r="F44" s="43" t="s">
        <v>284</v>
      </c>
      <c r="G44" s="43" t="s">
        <v>186</v>
      </c>
      <c r="H44" s="43" t="s">
        <v>276</v>
      </c>
      <c r="I44" s="43" t="s">
        <v>266</v>
      </c>
      <c r="AA44" s="42" t="s">
        <v>209</v>
      </c>
      <c r="AB44" s="43" t="s">
        <v>186</v>
      </c>
      <c r="AC44" s="43" t="s">
        <v>301</v>
      </c>
      <c r="AD44" s="43" t="s">
        <v>303</v>
      </c>
      <c r="AE44" s="43" t="s">
        <v>304</v>
      </c>
      <c r="AF44" s="43" t="s">
        <v>296</v>
      </c>
      <c r="AG44" s="43" t="s">
        <v>186</v>
      </c>
      <c r="AH44" s="43" t="s">
        <v>186</v>
      </c>
      <c r="AI44" s="43" t="s">
        <v>299</v>
      </c>
    </row>
    <row r="45" spans="1:35" ht="20.399999999999999" thickBot="1" x14ac:dyDescent="0.35">
      <c r="A45" s="42" t="s">
        <v>210</v>
      </c>
      <c r="B45" s="43" t="s">
        <v>285</v>
      </c>
      <c r="C45" s="43" t="s">
        <v>186</v>
      </c>
      <c r="D45" s="43" t="s">
        <v>278</v>
      </c>
      <c r="E45" s="43" t="s">
        <v>283</v>
      </c>
      <c r="F45" s="43" t="s">
        <v>284</v>
      </c>
      <c r="G45" s="43" t="s">
        <v>186</v>
      </c>
      <c r="H45" s="43" t="s">
        <v>276</v>
      </c>
      <c r="I45" s="43" t="s">
        <v>266</v>
      </c>
      <c r="AA45" s="42" t="s">
        <v>210</v>
      </c>
      <c r="AB45" s="43" t="s">
        <v>186</v>
      </c>
      <c r="AC45" s="43" t="s">
        <v>301</v>
      </c>
      <c r="AD45" s="43" t="s">
        <v>303</v>
      </c>
      <c r="AE45" s="43" t="s">
        <v>304</v>
      </c>
      <c r="AF45" s="43" t="s">
        <v>296</v>
      </c>
      <c r="AG45" s="43" t="s">
        <v>186</v>
      </c>
      <c r="AH45" s="43" t="s">
        <v>186</v>
      </c>
      <c r="AI45" s="43" t="s">
        <v>299</v>
      </c>
    </row>
    <row r="46" spans="1:35" ht="20.399999999999999" thickBot="1" x14ac:dyDescent="0.35">
      <c r="A46" s="42" t="s">
        <v>211</v>
      </c>
      <c r="B46" s="43" t="s">
        <v>285</v>
      </c>
      <c r="C46" s="43" t="s">
        <v>186</v>
      </c>
      <c r="D46" s="43" t="s">
        <v>278</v>
      </c>
      <c r="E46" s="43" t="s">
        <v>283</v>
      </c>
      <c r="F46" s="43" t="s">
        <v>284</v>
      </c>
      <c r="G46" s="43" t="s">
        <v>186</v>
      </c>
      <c r="H46" s="43" t="s">
        <v>276</v>
      </c>
      <c r="I46" s="43" t="s">
        <v>266</v>
      </c>
      <c r="AA46" s="42" t="s">
        <v>211</v>
      </c>
      <c r="AB46" s="43" t="s">
        <v>186</v>
      </c>
      <c r="AC46" s="43" t="s">
        <v>301</v>
      </c>
      <c r="AD46" s="43" t="s">
        <v>303</v>
      </c>
      <c r="AE46" s="43" t="s">
        <v>304</v>
      </c>
      <c r="AF46" s="43" t="s">
        <v>305</v>
      </c>
      <c r="AG46" s="43" t="s">
        <v>186</v>
      </c>
      <c r="AH46" s="43" t="s">
        <v>186</v>
      </c>
      <c r="AI46" s="43" t="s">
        <v>299</v>
      </c>
    </row>
    <row r="47" spans="1:35" ht="20.399999999999999" thickBot="1" x14ac:dyDescent="0.35">
      <c r="A47" s="42" t="s">
        <v>212</v>
      </c>
      <c r="B47" s="43" t="s">
        <v>285</v>
      </c>
      <c r="C47" s="43" t="s">
        <v>186</v>
      </c>
      <c r="D47" s="43" t="s">
        <v>278</v>
      </c>
      <c r="E47" s="43" t="s">
        <v>283</v>
      </c>
      <c r="F47" s="43" t="s">
        <v>284</v>
      </c>
      <c r="G47" s="43" t="s">
        <v>186</v>
      </c>
      <c r="H47" s="43" t="s">
        <v>276</v>
      </c>
      <c r="I47" s="43" t="s">
        <v>266</v>
      </c>
      <c r="AA47" s="42" t="s">
        <v>212</v>
      </c>
      <c r="AB47" s="43" t="s">
        <v>186</v>
      </c>
      <c r="AC47" s="43" t="s">
        <v>301</v>
      </c>
      <c r="AD47" s="43" t="s">
        <v>303</v>
      </c>
      <c r="AE47" s="43" t="s">
        <v>304</v>
      </c>
      <c r="AF47" s="43" t="s">
        <v>305</v>
      </c>
      <c r="AG47" s="43" t="s">
        <v>186</v>
      </c>
      <c r="AH47" s="43" t="s">
        <v>186</v>
      </c>
      <c r="AI47" s="43" t="s">
        <v>299</v>
      </c>
    </row>
    <row r="48" spans="1:35" ht="20.399999999999999" thickBot="1" x14ac:dyDescent="0.35">
      <c r="A48" s="42" t="s">
        <v>214</v>
      </c>
      <c r="B48" s="43" t="s">
        <v>285</v>
      </c>
      <c r="C48" s="43" t="s">
        <v>186</v>
      </c>
      <c r="D48" s="43" t="s">
        <v>186</v>
      </c>
      <c r="E48" s="43" t="s">
        <v>283</v>
      </c>
      <c r="F48" s="43" t="s">
        <v>284</v>
      </c>
      <c r="G48" s="43" t="s">
        <v>186</v>
      </c>
      <c r="H48" s="43" t="s">
        <v>186</v>
      </c>
      <c r="I48" s="43" t="s">
        <v>266</v>
      </c>
      <c r="AA48" s="42" t="s">
        <v>214</v>
      </c>
      <c r="AB48" s="43" t="s">
        <v>186</v>
      </c>
      <c r="AC48" s="43" t="s">
        <v>306</v>
      </c>
      <c r="AD48" s="43" t="s">
        <v>303</v>
      </c>
      <c r="AE48" s="43" t="s">
        <v>304</v>
      </c>
      <c r="AF48" s="43" t="s">
        <v>305</v>
      </c>
      <c r="AG48" s="43" t="s">
        <v>186</v>
      </c>
      <c r="AH48" s="43" t="s">
        <v>186</v>
      </c>
      <c r="AI48" s="43" t="s">
        <v>299</v>
      </c>
    </row>
    <row r="49" spans="1:35" ht="20.399999999999999" thickBot="1" x14ac:dyDescent="0.35">
      <c r="A49" s="42" t="s">
        <v>217</v>
      </c>
      <c r="B49" s="43" t="s">
        <v>285</v>
      </c>
      <c r="C49" s="43" t="s">
        <v>186</v>
      </c>
      <c r="D49" s="43" t="s">
        <v>186</v>
      </c>
      <c r="E49" s="43" t="s">
        <v>283</v>
      </c>
      <c r="F49" s="43" t="s">
        <v>284</v>
      </c>
      <c r="G49" s="43" t="s">
        <v>186</v>
      </c>
      <c r="H49" s="43" t="s">
        <v>186</v>
      </c>
      <c r="I49" s="43" t="s">
        <v>266</v>
      </c>
      <c r="AA49" s="42" t="s">
        <v>217</v>
      </c>
      <c r="AB49" s="43" t="s">
        <v>186</v>
      </c>
      <c r="AC49" s="43" t="s">
        <v>306</v>
      </c>
      <c r="AD49" s="43" t="s">
        <v>303</v>
      </c>
      <c r="AE49" s="43" t="s">
        <v>304</v>
      </c>
      <c r="AF49" s="43" t="s">
        <v>305</v>
      </c>
      <c r="AG49" s="43" t="s">
        <v>186</v>
      </c>
      <c r="AH49" s="43" t="s">
        <v>186</v>
      </c>
      <c r="AI49" s="43" t="s">
        <v>299</v>
      </c>
    </row>
    <row r="50" spans="1:35" ht="20.399999999999999" thickBot="1" x14ac:dyDescent="0.35">
      <c r="A50" s="42" t="s">
        <v>218</v>
      </c>
      <c r="B50" s="43" t="s">
        <v>186</v>
      </c>
      <c r="C50" s="43" t="s">
        <v>186</v>
      </c>
      <c r="D50" s="43" t="s">
        <v>186</v>
      </c>
      <c r="E50" s="43" t="s">
        <v>283</v>
      </c>
      <c r="F50" s="43" t="s">
        <v>284</v>
      </c>
      <c r="G50" s="43" t="s">
        <v>186</v>
      </c>
      <c r="H50" s="43" t="s">
        <v>186</v>
      </c>
      <c r="I50" s="43" t="s">
        <v>286</v>
      </c>
      <c r="AA50" s="42" t="s">
        <v>218</v>
      </c>
      <c r="AB50" s="43" t="s">
        <v>186</v>
      </c>
      <c r="AC50" s="43" t="s">
        <v>306</v>
      </c>
      <c r="AD50" s="43" t="s">
        <v>303</v>
      </c>
      <c r="AE50" s="43" t="s">
        <v>186</v>
      </c>
      <c r="AF50" s="43" t="s">
        <v>305</v>
      </c>
      <c r="AG50" s="43" t="s">
        <v>186</v>
      </c>
      <c r="AH50" s="43" t="s">
        <v>186</v>
      </c>
      <c r="AI50" s="43" t="s">
        <v>299</v>
      </c>
    </row>
    <row r="51" spans="1:35" ht="20.399999999999999" thickBot="1" x14ac:dyDescent="0.35">
      <c r="A51" s="42" t="s">
        <v>219</v>
      </c>
      <c r="B51" s="43" t="s">
        <v>186</v>
      </c>
      <c r="C51" s="43" t="s">
        <v>186</v>
      </c>
      <c r="D51" s="43" t="s">
        <v>186</v>
      </c>
      <c r="E51" s="43" t="s">
        <v>283</v>
      </c>
      <c r="F51" s="43" t="s">
        <v>284</v>
      </c>
      <c r="G51" s="43" t="s">
        <v>186</v>
      </c>
      <c r="H51" s="43" t="s">
        <v>186</v>
      </c>
      <c r="I51" s="43" t="s">
        <v>286</v>
      </c>
      <c r="AA51" s="42" t="s">
        <v>219</v>
      </c>
      <c r="AB51" s="43" t="s">
        <v>186</v>
      </c>
      <c r="AC51" s="43" t="s">
        <v>306</v>
      </c>
      <c r="AD51" s="43" t="s">
        <v>303</v>
      </c>
      <c r="AE51" s="43" t="s">
        <v>186</v>
      </c>
      <c r="AF51" s="43" t="s">
        <v>307</v>
      </c>
      <c r="AG51" s="43" t="s">
        <v>186</v>
      </c>
      <c r="AH51" s="43" t="s">
        <v>186</v>
      </c>
      <c r="AI51" s="43" t="s">
        <v>299</v>
      </c>
    </row>
    <row r="52" spans="1:35" ht="20.399999999999999" thickBot="1" x14ac:dyDescent="0.35">
      <c r="A52" s="42" t="s">
        <v>220</v>
      </c>
      <c r="B52" s="43" t="s">
        <v>186</v>
      </c>
      <c r="C52" s="43" t="s">
        <v>186</v>
      </c>
      <c r="D52" s="43" t="s">
        <v>186</v>
      </c>
      <c r="E52" s="43" t="s">
        <v>283</v>
      </c>
      <c r="F52" s="43" t="s">
        <v>284</v>
      </c>
      <c r="G52" s="43" t="s">
        <v>186</v>
      </c>
      <c r="H52" s="43" t="s">
        <v>186</v>
      </c>
      <c r="I52" s="43" t="s">
        <v>186</v>
      </c>
      <c r="AA52" s="42" t="s">
        <v>220</v>
      </c>
      <c r="AB52" s="43" t="s">
        <v>186</v>
      </c>
      <c r="AC52" s="43" t="s">
        <v>186</v>
      </c>
      <c r="AD52" s="43" t="s">
        <v>303</v>
      </c>
      <c r="AE52" s="43" t="s">
        <v>186</v>
      </c>
      <c r="AF52" s="43" t="s">
        <v>186</v>
      </c>
      <c r="AG52" s="43" t="s">
        <v>186</v>
      </c>
      <c r="AH52" s="43" t="s">
        <v>186</v>
      </c>
      <c r="AI52" s="43" t="s">
        <v>299</v>
      </c>
    </row>
    <row r="53" spans="1:35" ht="20.399999999999999" thickBot="1" x14ac:dyDescent="0.35">
      <c r="A53" s="42" t="s">
        <v>221</v>
      </c>
      <c r="B53" s="43" t="s">
        <v>186</v>
      </c>
      <c r="C53" s="43" t="s">
        <v>186</v>
      </c>
      <c r="D53" s="43" t="s">
        <v>186</v>
      </c>
      <c r="E53" s="43" t="s">
        <v>287</v>
      </c>
      <c r="F53" s="43" t="s">
        <v>284</v>
      </c>
      <c r="G53" s="43" t="s">
        <v>186</v>
      </c>
      <c r="H53" s="43" t="s">
        <v>186</v>
      </c>
      <c r="I53" s="43" t="s">
        <v>186</v>
      </c>
      <c r="AA53" s="42" t="s">
        <v>221</v>
      </c>
      <c r="AB53" s="43" t="s">
        <v>186</v>
      </c>
      <c r="AC53" s="43" t="s">
        <v>186</v>
      </c>
      <c r="AD53" s="43" t="s">
        <v>303</v>
      </c>
      <c r="AE53" s="43" t="s">
        <v>186</v>
      </c>
      <c r="AF53" s="43" t="s">
        <v>186</v>
      </c>
      <c r="AG53" s="43" t="s">
        <v>186</v>
      </c>
      <c r="AH53" s="43" t="s">
        <v>186</v>
      </c>
      <c r="AI53" s="43" t="s">
        <v>299</v>
      </c>
    </row>
    <row r="54" spans="1:35" ht="20.399999999999999" thickBot="1" x14ac:dyDescent="0.35">
      <c r="A54" s="42" t="s">
        <v>224</v>
      </c>
      <c r="B54" s="43" t="s">
        <v>186</v>
      </c>
      <c r="C54" s="43" t="s">
        <v>186</v>
      </c>
      <c r="D54" s="43" t="s">
        <v>186</v>
      </c>
      <c r="E54" s="43" t="s">
        <v>287</v>
      </c>
      <c r="F54" s="43" t="s">
        <v>284</v>
      </c>
      <c r="G54" s="43" t="s">
        <v>186</v>
      </c>
      <c r="H54" s="43" t="s">
        <v>186</v>
      </c>
      <c r="I54" s="43" t="s">
        <v>186</v>
      </c>
      <c r="AA54" s="42" t="s">
        <v>224</v>
      </c>
      <c r="AB54" s="43" t="s">
        <v>186</v>
      </c>
      <c r="AC54" s="43" t="s">
        <v>186</v>
      </c>
      <c r="AD54" s="43" t="s">
        <v>303</v>
      </c>
      <c r="AE54" s="43" t="s">
        <v>186</v>
      </c>
      <c r="AF54" s="43" t="s">
        <v>186</v>
      </c>
      <c r="AG54" s="43" t="s">
        <v>186</v>
      </c>
      <c r="AH54" s="43" t="s">
        <v>186</v>
      </c>
      <c r="AI54" s="43" t="s">
        <v>299</v>
      </c>
    </row>
    <row r="55" spans="1:35" ht="20.399999999999999" thickBot="1" x14ac:dyDescent="0.35">
      <c r="A55" s="42" t="s">
        <v>225</v>
      </c>
      <c r="B55" s="43" t="s">
        <v>186</v>
      </c>
      <c r="C55" s="43" t="s">
        <v>186</v>
      </c>
      <c r="D55" s="43" t="s">
        <v>186</v>
      </c>
      <c r="E55" s="43" t="s">
        <v>287</v>
      </c>
      <c r="F55" s="43" t="s">
        <v>186</v>
      </c>
      <c r="G55" s="43" t="s">
        <v>186</v>
      </c>
      <c r="H55" s="43" t="s">
        <v>186</v>
      </c>
      <c r="I55" s="43" t="s">
        <v>186</v>
      </c>
      <c r="AA55" s="42" t="s">
        <v>225</v>
      </c>
      <c r="AB55" s="43" t="s">
        <v>186</v>
      </c>
      <c r="AC55" s="43" t="s">
        <v>186</v>
      </c>
      <c r="AD55" s="43" t="s">
        <v>303</v>
      </c>
      <c r="AE55" s="43" t="s">
        <v>186</v>
      </c>
      <c r="AF55" s="43" t="s">
        <v>186</v>
      </c>
      <c r="AG55" s="43" t="s">
        <v>186</v>
      </c>
      <c r="AH55" s="43" t="s">
        <v>186</v>
      </c>
      <c r="AI55" s="43" t="s">
        <v>299</v>
      </c>
    </row>
    <row r="56" spans="1:35" ht="15" thickBot="1" x14ac:dyDescent="0.35">
      <c r="A56" s="42" t="s">
        <v>227</v>
      </c>
      <c r="B56" s="43" t="s">
        <v>186</v>
      </c>
      <c r="C56" s="43" t="s">
        <v>186</v>
      </c>
      <c r="D56" s="43" t="s">
        <v>186</v>
      </c>
      <c r="E56" s="43" t="s">
        <v>186</v>
      </c>
      <c r="F56" s="43" t="s">
        <v>186</v>
      </c>
      <c r="G56" s="43" t="s">
        <v>186</v>
      </c>
      <c r="H56" s="43" t="s">
        <v>186</v>
      </c>
      <c r="I56" s="43" t="s">
        <v>186</v>
      </c>
      <c r="AA56" s="42" t="s">
        <v>227</v>
      </c>
      <c r="AB56" s="43" t="s">
        <v>186</v>
      </c>
      <c r="AC56" s="43" t="s">
        <v>186</v>
      </c>
      <c r="AD56" s="43" t="s">
        <v>303</v>
      </c>
      <c r="AE56" s="43" t="s">
        <v>186</v>
      </c>
      <c r="AF56" s="43" t="s">
        <v>186</v>
      </c>
      <c r="AG56" s="43" t="s">
        <v>186</v>
      </c>
      <c r="AH56" s="43" t="s">
        <v>186</v>
      </c>
      <c r="AI56" s="43" t="s">
        <v>299</v>
      </c>
    </row>
    <row r="57" spans="1:35" ht="15" thickBot="1" x14ac:dyDescent="0.35">
      <c r="A57" s="42" t="s">
        <v>228</v>
      </c>
      <c r="B57" s="43" t="s">
        <v>186</v>
      </c>
      <c r="C57" s="43" t="s">
        <v>186</v>
      </c>
      <c r="D57" s="43" t="s">
        <v>186</v>
      </c>
      <c r="E57" s="43" t="s">
        <v>186</v>
      </c>
      <c r="F57" s="43" t="s">
        <v>186</v>
      </c>
      <c r="G57" s="43" t="s">
        <v>186</v>
      </c>
      <c r="H57" s="43" t="s">
        <v>186</v>
      </c>
      <c r="I57" s="43" t="s">
        <v>186</v>
      </c>
      <c r="AA57" s="42" t="s">
        <v>228</v>
      </c>
      <c r="AB57" s="43" t="s">
        <v>186</v>
      </c>
      <c r="AC57" s="43" t="s">
        <v>186</v>
      </c>
      <c r="AD57" s="43" t="s">
        <v>303</v>
      </c>
      <c r="AE57" s="43" t="s">
        <v>186</v>
      </c>
      <c r="AF57" s="43" t="s">
        <v>186</v>
      </c>
      <c r="AG57" s="43" t="s">
        <v>186</v>
      </c>
      <c r="AH57" s="43" t="s">
        <v>186</v>
      </c>
      <c r="AI57" s="43" t="s">
        <v>299</v>
      </c>
    </row>
    <row r="58" spans="1:35" ht="15" thickBot="1" x14ac:dyDescent="0.35">
      <c r="A58" s="42" t="s">
        <v>229</v>
      </c>
      <c r="B58" s="43" t="s">
        <v>186</v>
      </c>
      <c r="C58" s="43" t="s">
        <v>186</v>
      </c>
      <c r="D58" s="43" t="s">
        <v>186</v>
      </c>
      <c r="E58" s="43" t="s">
        <v>186</v>
      </c>
      <c r="F58" s="43" t="s">
        <v>186</v>
      </c>
      <c r="G58" s="43" t="s">
        <v>186</v>
      </c>
      <c r="H58" s="43" t="s">
        <v>186</v>
      </c>
      <c r="I58" s="43" t="s">
        <v>186</v>
      </c>
      <c r="AA58" s="42" t="s">
        <v>229</v>
      </c>
      <c r="AB58" s="43" t="s">
        <v>186</v>
      </c>
      <c r="AC58" s="43" t="s">
        <v>186</v>
      </c>
      <c r="AD58" s="43" t="s">
        <v>186</v>
      </c>
      <c r="AE58" s="43" t="s">
        <v>186</v>
      </c>
      <c r="AF58" s="43" t="s">
        <v>186</v>
      </c>
      <c r="AG58" s="43" t="s">
        <v>186</v>
      </c>
      <c r="AH58" s="43" t="s">
        <v>186</v>
      </c>
      <c r="AI58" s="43" t="s">
        <v>299</v>
      </c>
    </row>
    <row r="59" spans="1:35" ht="15" thickBot="1" x14ac:dyDescent="0.35">
      <c r="A59" s="42" t="s">
        <v>230</v>
      </c>
      <c r="B59" s="43" t="s">
        <v>186</v>
      </c>
      <c r="C59" s="43" t="s">
        <v>186</v>
      </c>
      <c r="D59" s="43" t="s">
        <v>186</v>
      </c>
      <c r="E59" s="43" t="s">
        <v>186</v>
      </c>
      <c r="F59" s="43" t="s">
        <v>186</v>
      </c>
      <c r="G59" s="43" t="s">
        <v>186</v>
      </c>
      <c r="H59" s="43" t="s">
        <v>186</v>
      </c>
      <c r="I59" s="43" t="s">
        <v>186</v>
      </c>
      <c r="AA59" s="42" t="s">
        <v>230</v>
      </c>
      <c r="AB59" s="43" t="s">
        <v>186</v>
      </c>
      <c r="AC59" s="43" t="s">
        <v>186</v>
      </c>
      <c r="AD59" s="43" t="s">
        <v>186</v>
      </c>
      <c r="AE59" s="43" t="s">
        <v>186</v>
      </c>
      <c r="AF59" s="43" t="s">
        <v>186</v>
      </c>
      <c r="AG59" s="43" t="s">
        <v>186</v>
      </c>
      <c r="AH59" s="43" t="s">
        <v>186</v>
      </c>
      <c r="AI59" s="43" t="s">
        <v>186</v>
      </c>
    </row>
    <row r="60" spans="1:35" ht="18.600000000000001" thickBot="1" x14ac:dyDescent="0.35">
      <c r="A60" s="38"/>
      <c r="AA60" s="38"/>
    </row>
    <row r="61" spans="1:35" ht="15" thickBot="1" x14ac:dyDescent="0.35">
      <c r="A61" s="42" t="s">
        <v>231</v>
      </c>
      <c r="B61" s="42" t="s">
        <v>147</v>
      </c>
      <c r="C61" s="42" t="s">
        <v>148</v>
      </c>
      <c r="D61" s="42" t="s">
        <v>149</v>
      </c>
      <c r="E61" s="42" t="s">
        <v>150</v>
      </c>
      <c r="F61" s="42" t="s">
        <v>151</v>
      </c>
      <c r="G61" s="42" t="s">
        <v>152</v>
      </c>
      <c r="H61" s="42" t="s">
        <v>153</v>
      </c>
      <c r="I61" s="42" t="s">
        <v>154</v>
      </c>
      <c r="AA61" s="42" t="s">
        <v>231</v>
      </c>
      <c r="AB61" s="42" t="s">
        <v>147</v>
      </c>
      <c r="AC61" s="42" t="s">
        <v>148</v>
      </c>
      <c r="AD61" s="42" t="s">
        <v>149</v>
      </c>
      <c r="AE61" s="42" t="s">
        <v>150</v>
      </c>
      <c r="AF61" s="42" t="s">
        <v>151</v>
      </c>
      <c r="AG61" s="42" t="s">
        <v>152</v>
      </c>
      <c r="AH61" s="42" t="s">
        <v>153</v>
      </c>
      <c r="AI61" s="42" t="s">
        <v>154</v>
      </c>
    </row>
    <row r="62" spans="1:35" ht="15" thickBot="1" x14ac:dyDescent="0.35">
      <c r="A62" s="42" t="s">
        <v>182</v>
      </c>
      <c r="B62" s="43">
        <v>51277369.600000001</v>
      </c>
      <c r="C62" s="43">
        <v>23819046.600000001</v>
      </c>
      <c r="D62" s="43">
        <v>12694532.9</v>
      </c>
      <c r="E62" s="43">
        <v>18716098.600000001</v>
      </c>
      <c r="F62" s="43">
        <v>3487148.2</v>
      </c>
      <c r="G62" s="43">
        <v>17322367.800000001</v>
      </c>
      <c r="H62" s="43">
        <v>10957745.699999999</v>
      </c>
      <c r="I62" s="43">
        <v>5830662.5</v>
      </c>
      <c r="AA62" s="42" t="s">
        <v>182</v>
      </c>
      <c r="AB62" s="43">
        <v>0</v>
      </c>
      <c r="AC62" s="43">
        <v>23673637.699999999</v>
      </c>
      <c r="AD62" s="43">
        <v>31810141.100000001</v>
      </c>
      <c r="AE62" s="43">
        <v>644134.1</v>
      </c>
      <c r="AF62" s="43">
        <v>10054273.199999999</v>
      </c>
      <c r="AG62" s="43">
        <v>10731428.4</v>
      </c>
      <c r="AH62" s="43">
        <v>143147.29999999999</v>
      </c>
      <c r="AI62" s="43">
        <v>382701.6</v>
      </c>
    </row>
    <row r="63" spans="1:35" ht="15" thickBot="1" x14ac:dyDescent="0.35">
      <c r="A63" s="42" t="s">
        <v>191</v>
      </c>
      <c r="B63" s="43">
        <v>47923902.399999999</v>
      </c>
      <c r="C63" s="43">
        <v>10175595.199999999</v>
      </c>
      <c r="D63" s="43">
        <v>12694532.9</v>
      </c>
      <c r="E63" s="43">
        <v>12409075.800000001</v>
      </c>
      <c r="F63" s="43">
        <v>3487148.2</v>
      </c>
      <c r="G63" s="43">
        <v>3678876.2</v>
      </c>
      <c r="H63" s="43">
        <v>10957745.699999999</v>
      </c>
      <c r="I63" s="43">
        <v>5830662.5</v>
      </c>
      <c r="AA63" s="42" t="s">
        <v>191</v>
      </c>
      <c r="AB63" s="43">
        <v>0</v>
      </c>
      <c r="AC63" s="43">
        <v>23673637.699999999</v>
      </c>
      <c r="AD63" s="43">
        <v>31810141.100000001</v>
      </c>
      <c r="AE63" s="43">
        <v>484166</v>
      </c>
      <c r="AF63" s="43">
        <v>10054273.199999999</v>
      </c>
      <c r="AG63" s="43">
        <v>10731428.4</v>
      </c>
      <c r="AH63" s="43">
        <v>0</v>
      </c>
      <c r="AI63" s="43">
        <v>382701.6</v>
      </c>
    </row>
    <row r="64" spans="1:35" ht="15" thickBot="1" x14ac:dyDescent="0.35">
      <c r="A64" s="42" t="s">
        <v>194</v>
      </c>
      <c r="B64" s="43">
        <v>47923902.399999999</v>
      </c>
      <c r="C64" s="43">
        <v>6696654.7000000002</v>
      </c>
      <c r="D64" s="43">
        <v>12694532.9</v>
      </c>
      <c r="E64" s="43">
        <v>11390261.5</v>
      </c>
      <c r="F64" s="43">
        <v>3487148.2</v>
      </c>
      <c r="G64" s="43">
        <v>3678876.2</v>
      </c>
      <c r="H64" s="43">
        <v>10957745.699999999</v>
      </c>
      <c r="I64" s="43">
        <v>5830662.5</v>
      </c>
      <c r="AA64" s="42" t="s">
        <v>194</v>
      </c>
      <c r="AB64" s="43">
        <v>0</v>
      </c>
      <c r="AC64" s="43">
        <v>20112729.5</v>
      </c>
      <c r="AD64" s="43">
        <v>31810141.100000001</v>
      </c>
      <c r="AE64" s="43">
        <v>484166</v>
      </c>
      <c r="AF64" s="43">
        <v>10054273.199999999</v>
      </c>
      <c r="AG64" s="43">
        <v>10731428.4</v>
      </c>
      <c r="AH64" s="43">
        <v>0</v>
      </c>
      <c r="AI64" s="43">
        <v>382701.6</v>
      </c>
    </row>
    <row r="65" spans="1:35" ht="15" thickBot="1" x14ac:dyDescent="0.35">
      <c r="A65" s="42" t="s">
        <v>197</v>
      </c>
      <c r="B65" s="43">
        <v>16315714.1</v>
      </c>
      <c r="C65" s="43">
        <v>1191922.2</v>
      </c>
      <c r="D65" s="43">
        <v>4365029.4000000004</v>
      </c>
      <c r="E65" s="43">
        <v>11390261.5</v>
      </c>
      <c r="F65" s="43">
        <v>3487148.2</v>
      </c>
      <c r="G65" s="43">
        <v>3678876.2</v>
      </c>
      <c r="H65" s="43">
        <v>19413.2</v>
      </c>
      <c r="I65" s="43">
        <v>5830662.5</v>
      </c>
      <c r="AA65" s="42" t="s">
        <v>197</v>
      </c>
      <c r="AB65" s="43">
        <v>0</v>
      </c>
      <c r="AC65" s="43">
        <v>20112729.5</v>
      </c>
      <c r="AD65" s="43">
        <v>31810141.100000001</v>
      </c>
      <c r="AE65" s="43">
        <v>484166</v>
      </c>
      <c r="AF65" s="43">
        <v>10054273.199999999</v>
      </c>
      <c r="AG65" s="43">
        <v>10731428.4</v>
      </c>
      <c r="AH65" s="43">
        <v>0</v>
      </c>
      <c r="AI65" s="43">
        <v>382701.6</v>
      </c>
    </row>
    <row r="66" spans="1:35" ht="15" thickBot="1" x14ac:dyDescent="0.35">
      <c r="A66" s="42" t="s">
        <v>198</v>
      </c>
      <c r="B66" s="43">
        <v>8548057.1999999993</v>
      </c>
      <c r="C66" s="43">
        <v>0</v>
      </c>
      <c r="D66" s="43">
        <v>3723032.5</v>
      </c>
      <c r="E66" s="43">
        <v>6790745.9000000004</v>
      </c>
      <c r="F66" s="43">
        <v>3487148.2</v>
      </c>
      <c r="G66" s="43">
        <v>3678876.2</v>
      </c>
      <c r="H66" s="43">
        <v>19413.2</v>
      </c>
      <c r="I66" s="43">
        <v>5830662.5</v>
      </c>
      <c r="AA66" s="42" t="s">
        <v>198</v>
      </c>
      <c r="AB66" s="43">
        <v>0</v>
      </c>
      <c r="AC66" s="43">
        <v>20112729.5</v>
      </c>
      <c r="AD66" s="43">
        <v>5691838.0999999996</v>
      </c>
      <c r="AE66" s="43">
        <v>484166</v>
      </c>
      <c r="AF66" s="43">
        <v>10054273.199999999</v>
      </c>
      <c r="AG66" s="43">
        <v>10731428.4</v>
      </c>
      <c r="AH66" s="43">
        <v>0</v>
      </c>
      <c r="AI66" s="43">
        <v>382701.6</v>
      </c>
    </row>
    <row r="67" spans="1:35" ht="15" thickBot="1" x14ac:dyDescent="0.35">
      <c r="A67" s="42" t="s">
        <v>200</v>
      </c>
      <c r="B67" s="43">
        <v>3602533</v>
      </c>
      <c r="C67" s="43">
        <v>0</v>
      </c>
      <c r="D67" s="43">
        <v>3723032.5</v>
      </c>
      <c r="E67" s="43">
        <v>4380091.8</v>
      </c>
      <c r="F67" s="43">
        <v>3487148.2</v>
      </c>
      <c r="G67" s="43">
        <v>0</v>
      </c>
      <c r="H67" s="43">
        <v>19413.2</v>
      </c>
      <c r="I67" s="43">
        <v>5830662.5</v>
      </c>
      <c r="AA67" s="42" t="s">
        <v>200</v>
      </c>
      <c r="AB67" s="43">
        <v>0</v>
      </c>
      <c r="AC67" s="43">
        <v>20112729.5</v>
      </c>
      <c r="AD67" s="43">
        <v>2201207.6</v>
      </c>
      <c r="AE67" s="43">
        <v>383536.5</v>
      </c>
      <c r="AF67" s="43">
        <v>10054273.199999999</v>
      </c>
      <c r="AG67" s="43">
        <v>10731428.4</v>
      </c>
      <c r="AH67" s="43">
        <v>0</v>
      </c>
      <c r="AI67" s="43">
        <v>382701.6</v>
      </c>
    </row>
    <row r="68" spans="1:35" ht="15" thickBot="1" x14ac:dyDescent="0.35">
      <c r="A68" s="42" t="s">
        <v>203</v>
      </c>
      <c r="B68" s="43">
        <v>2872329.1</v>
      </c>
      <c r="C68" s="43">
        <v>0</v>
      </c>
      <c r="D68" s="43">
        <v>3723032.5</v>
      </c>
      <c r="E68" s="43">
        <v>3366205.6</v>
      </c>
      <c r="F68" s="43">
        <v>3487148.2</v>
      </c>
      <c r="G68" s="43">
        <v>0</v>
      </c>
      <c r="H68" s="43">
        <v>19413.2</v>
      </c>
      <c r="I68" s="43">
        <v>5830662.5</v>
      </c>
      <c r="AA68" s="42" t="s">
        <v>203</v>
      </c>
      <c r="AB68" s="43">
        <v>0</v>
      </c>
      <c r="AC68" s="43">
        <v>20112729.5</v>
      </c>
      <c r="AD68" s="43">
        <v>2201207.6</v>
      </c>
      <c r="AE68" s="43">
        <v>383536.5</v>
      </c>
      <c r="AF68" s="43">
        <v>10054273.199999999</v>
      </c>
      <c r="AG68" s="43">
        <v>10731428.4</v>
      </c>
      <c r="AH68" s="43">
        <v>0</v>
      </c>
      <c r="AI68" s="43">
        <v>382701.6</v>
      </c>
    </row>
    <row r="69" spans="1:35" ht="15" thickBot="1" x14ac:dyDescent="0.35">
      <c r="A69" s="42" t="s">
        <v>205</v>
      </c>
      <c r="B69" s="43">
        <v>2872329.1</v>
      </c>
      <c r="C69" s="43">
        <v>0</v>
      </c>
      <c r="D69" s="43">
        <v>3723032.5</v>
      </c>
      <c r="E69" s="43">
        <v>3366205.6</v>
      </c>
      <c r="F69" s="43">
        <v>3487148.2</v>
      </c>
      <c r="G69" s="43">
        <v>0</v>
      </c>
      <c r="H69" s="43">
        <v>19413.2</v>
      </c>
      <c r="I69" s="43">
        <v>5830662.5</v>
      </c>
      <c r="AA69" s="42" t="s">
        <v>205</v>
      </c>
      <c r="AB69" s="43">
        <v>0</v>
      </c>
      <c r="AC69" s="43">
        <v>20112729.5</v>
      </c>
      <c r="AD69" s="43">
        <v>2201207.6</v>
      </c>
      <c r="AE69" s="43">
        <v>383536.5</v>
      </c>
      <c r="AF69" s="43">
        <v>10054273.199999999</v>
      </c>
      <c r="AG69" s="43">
        <v>10731428.4</v>
      </c>
      <c r="AH69" s="43">
        <v>0</v>
      </c>
      <c r="AI69" s="43">
        <v>382701.6</v>
      </c>
    </row>
    <row r="70" spans="1:35" ht="15" thickBot="1" x14ac:dyDescent="0.35">
      <c r="A70" s="42" t="s">
        <v>208</v>
      </c>
      <c r="B70" s="43">
        <v>2872329.1</v>
      </c>
      <c r="C70" s="43">
        <v>0</v>
      </c>
      <c r="D70" s="43">
        <v>3723032.5</v>
      </c>
      <c r="E70" s="43">
        <v>3366205.6</v>
      </c>
      <c r="F70" s="43">
        <v>1490919.9</v>
      </c>
      <c r="G70" s="43">
        <v>0</v>
      </c>
      <c r="H70" s="43">
        <v>19413.2</v>
      </c>
      <c r="I70" s="43">
        <v>5830662.5</v>
      </c>
      <c r="AA70" s="42" t="s">
        <v>208</v>
      </c>
      <c r="AB70" s="43">
        <v>0</v>
      </c>
      <c r="AC70" s="43">
        <v>20112729.5</v>
      </c>
      <c r="AD70" s="43">
        <v>2201207.6</v>
      </c>
      <c r="AE70" s="43">
        <v>383536.5</v>
      </c>
      <c r="AF70" s="43">
        <v>10054273.199999999</v>
      </c>
      <c r="AG70" s="43">
        <v>10731428.4</v>
      </c>
      <c r="AH70" s="43">
        <v>0</v>
      </c>
      <c r="AI70" s="43">
        <v>382701.6</v>
      </c>
    </row>
    <row r="71" spans="1:35" ht="15" thickBot="1" x14ac:dyDescent="0.35">
      <c r="A71" s="42" t="s">
        <v>209</v>
      </c>
      <c r="B71" s="43">
        <v>2872329.1</v>
      </c>
      <c r="C71" s="43">
        <v>0</v>
      </c>
      <c r="D71" s="43">
        <v>3723032.5</v>
      </c>
      <c r="E71" s="43">
        <v>3366205.6</v>
      </c>
      <c r="F71" s="43">
        <v>1490919.9</v>
      </c>
      <c r="G71" s="43">
        <v>0</v>
      </c>
      <c r="H71" s="43">
        <v>19413.2</v>
      </c>
      <c r="I71" s="43">
        <v>5830662.5</v>
      </c>
      <c r="AA71" s="42" t="s">
        <v>209</v>
      </c>
      <c r="AB71" s="43">
        <v>0</v>
      </c>
      <c r="AC71" s="43">
        <v>20112729.5</v>
      </c>
      <c r="AD71" s="43">
        <v>2201207.6</v>
      </c>
      <c r="AE71" s="43">
        <v>383536.5</v>
      </c>
      <c r="AF71" s="43">
        <v>10054273.199999999</v>
      </c>
      <c r="AG71" s="43">
        <v>0</v>
      </c>
      <c r="AH71" s="43">
        <v>0</v>
      </c>
      <c r="AI71" s="43">
        <v>382701.6</v>
      </c>
    </row>
    <row r="72" spans="1:35" ht="15" thickBot="1" x14ac:dyDescent="0.35">
      <c r="A72" s="42" t="s">
        <v>210</v>
      </c>
      <c r="B72" s="43">
        <v>586529.9</v>
      </c>
      <c r="C72" s="43">
        <v>0</v>
      </c>
      <c r="D72" s="43">
        <v>3723032.5</v>
      </c>
      <c r="E72" s="43">
        <v>3366205.6</v>
      </c>
      <c r="F72" s="43">
        <v>1490919.9</v>
      </c>
      <c r="G72" s="43">
        <v>0</v>
      </c>
      <c r="H72" s="43">
        <v>19413.2</v>
      </c>
      <c r="I72" s="43">
        <v>5830662.5</v>
      </c>
      <c r="AA72" s="42" t="s">
        <v>210</v>
      </c>
      <c r="AB72" s="43">
        <v>0</v>
      </c>
      <c r="AC72" s="43">
        <v>20112729.5</v>
      </c>
      <c r="AD72" s="43">
        <v>2201207.6</v>
      </c>
      <c r="AE72" s="43">
        <v>383536.5</v>
      </c>
      <c r="AF72" s="43">
        <v>10054273.199999999</v>
      </c>
      <c r="AG72" s="43">
        <v>0</v>
      </c>
      <c r="AH72" s="43">
        <v>0</v>
      </c>
      <c r="AI72" s="43">
        <v>382701.6</v>
      </c>
    </row>
    <row r="73" spans="1:35" ht="15" thickBot="1" x14ac:dyDescent="0.35">
      <c r="A73" s="42" t="s">
        <v>211</v>
      </c>
      <c r="B73" s="43">
        <v>586529.9</v>
      </c>
      <c r="C73" s="43">
        <v>0</v>
      </c>
      <c r="D73" s="43">
        <v>3723032.5</v>
      </c>
      <c r="E73" s="43">
        <v>3366205.6</v>
      </c>
      <c r="F73" s="43">
        <v>1490919.9</v>
      </c>
      <c r="G73" s="43">
        <v>0</v>
      </c>
      <c r="H73" s="43">
        <v>19413.2</v>
      </c>
      <c r="I73" s="43">
        <v>5830662.5</v>
      </c>
      <c r="AA73" s="42" t="s">
        <v>211</v>
      </c>
      <c r="AB73" s="43">
        <v>0</v>
      </c>
      <c r="AC73" s="43">
        <v>20112729.5</v>
      </c>
      <c r="AD73" s="43">
        <v>2201207.6</v>
      </c>
      <c r="AE73" s="43">
        <v>383536.5</v>
      </c>
      <c r="AF73" s="43">
        <v>9716959.1999999993</v>
      </c>
      <c r="AG73" s="43">
        <v>0</v>
      </c>
      <c r="AH73" s="43">
        <v>0</v>
      </c>
      <c r="AI73" s="43">
        <v>382701.6</v>
      </c>
    </row>
    <row r="74" spans="1:35" ht="15" thickBot="1" x14ac:dyDescent="0.35">
      <c r="A74" s="42" t="s">
        <v>212</v>
      </c>
      <c r="B74" s="43">
        <v>586529.9</v>
      </c>
      <c r="C74" s="43">
        <v>0</v>
      </c>
      <c r="D74" s="43">
        <v>3723032.5</v>
      </c>
      <c r="E74" s="43">
        <v>3366205.6</v>
      </c>
      <c r="F74" s="43">
        <v>1490919.9</v>
      </c>
      <c r="G74" s="43">
        <v>0</v>
      </c>
      <c r="H74" s="43">
        <v>19413.2</v>
      </c>
      <c r="I74" s="43">
        <v>5830662.5</v>
      </c>
      <c r="AA74" s="42" t="s">
        <v>212</v>
      </c>
      <c r="AB74" s="43">
        <v>0</v>
      </c>
      <c r="AC74" s="43">
        <v>20112729.5</v>
      </c>
      <c r="AD74" s="43">
        <v>2201207.6</v>
      </c>
      <c r="AE74" s="43">
        <v>383536.5</v>
      </c>
      <c r="AF74" s="43">
        <v>9716959.1999999993</v>
      </c>
      <c r="AG74" s="43">
        <v>0</v>
      </c>
      <c r="AH74" s="43">
        <v>0</v>
      </c>
      <c r="AI74" s="43">
        <v>382701.6</v>
      </c>
    </row>
    <row r="75" spans="1:35" ht="15" thickBot="1" x14ac:dyDescent="0.35">
      <c r="A75" s="42" t="s">
        <v>214</v>
      </c>
      <c r="B75" s="43">
        <v>586529.9</v>
      </c>
      <c r="C75" s="43">
        <v>0</v>
      </c>
      <c r="D75" s="43">
        <v>0</v>
      </c>
      <c r="E75" s="43">
        <v>3366205.6</v>
      </c>
      <c r="F75" s="43">
        <v>1490919.9</v>
      </c>
      <c r="G75" s="43">
        <v>0</v>
      </c>
      <c r="H75" s="43">
        <v>0</v>
      </c>
      <c r="I75" s="43">
        <v>5830662.5</v>
      </c>
      <c r="AA75" s="42" t="s">
        <v>214</v>
      </c>
      <c r="AB75" s="43">
        <v>0</v>
      </c>
      <c r="AC75" s="43">
        <v>6140281.2000000002</v>
      </c>
      <c r="AD75" s="43">
        <v>2201207.6</v>
      </c>
      <c r="AE75" s="43">
        <v>383536.5</v>
      </c>
      <c r="AF75" s="43">
        <v>9716959.1999999993</v>
      </c>
      <c r="AG75" s="43">
        <v>0</v>
      </c>
      <c r="AH75" s="43">
        <v>0</v>
      </c>
      <c r="AI75" s="43">
        <v>382701.6</v>
      </c>
    </row>
    <row r="76" spans="1:35" ht="15" thickBot="1" x14ac:dyDescent="0.35">
      <c r="A76" s="42" t="s">
        <v>217</v>
      </c>
      <c r="B76" s="43">
        <v>586529.9</v>
      </c>
      <c r="C76" s="43">
        <v>0</v>
      </c>
      <c r="D76" s="43">
        <v>0</v>
      </c>
      <c r="E76" s="43">
        <v>3366205.6</v>
      </c>
      <c r="F76" s="43">
        <v>1490919.9</v>
      </c>
      <c r="G76" s="43">
        <v>0</v>
      </c>
      <c r="H76" s="43">
        <v>0</v>
      </c>
      <c r="I76" s="43">
        <v>5830662.5</v>
      </c>
      <c r="AA76" s="42" t="s">
        <v>217</v>
      </c>
      <c r="AB76" s="43">
        <v>0</v>
      </c>
      <c r="AC76" s="43">
        <v>6140281.2000000002</v>
      </c>
      <c r="AD76" s="43">
        <v>2201207.6</v>
      </c>
      <c r="AE76" s="43">
        <v>383536.5</v>
      </c>
      <c r="AF76" s="43">
        <v>9716959.1999999993</v>
      </c>
      <c r="AG76" s="43">
        <v>0</v>
      </c>
      <c r="AH76" s="43">
        <v>0</v>
      </c>
      <c r="AI76" s="43">
        <v>382701.6</v>
      </c>
    </row>
    <row r="77" spans="1:35" ht="15" thickBot="1" x14ac:dyDescent="0.35">
      <c r="A77" s="42" t="s">
        <v>218</v>
      </c>
      <c r="B77" s="43">
        <v>0</v>
      </c>
      <c r="C77" s="43">
        <v>0</v>
      </c>
      <c r="D77" s="43">
        <v>0</v>
      </c>
      <c r="E77" s="43">
        <v>3366205.6</v>
      </c>
      <c r="F77" s="43">
        <v>1490919.9</v>
      </c>
      <c r="G77" s="43">
        <v>0</v>
      </c>
      <c r="H77" s="43">
        <v>0</v>
      </c>
      <c r="I77" s="43">
        <v>5762687.9000000004</v>
      </c>
      <c r="AA77" s="42" t="s">
        <v>218</v>
      </c>
      <c r="AB77" s="43">
        <v>0</v>
      </c>
      <c r="AC77" s="43">
        <v>6140281.2000000002</v>
      </c>
      <c r="AD77" s="43">
        <v>2201207.6</v>
      </c>
      <c r="AE77" s="43">
        <v>0</v>
      </c>
      <c r="AF77" s="43">
        <v>9716959.1999999993</v>
      </c>
      <c r="AG77" s="43">
        <v>0</v>
      </c>
      <c r="AH77" s="43">
        <v>0</v>
      </c>
      <c r="AI77" s="43">
        <v>382701.6</v>
      </c>
    </row>
    <row r="78" spans="1:35" ht="15" thickBot="1" x14ac:dyDescent="0.35">
      <c r="A78" s="42" t="s">
        <v>219</v>
      </c>
      <c r="B78" s="43">
        <v>0</v>
      </c>
      <c r="C78" s="43">
        <v>0</v>
      </c>
      <c r="D78" s="43">
        <v>0</v>
      </c>
      <c r="E78" s="43">
        <v>3366205.6</v>
      </c>
      <c r="F78" s="43">
        <v>1490919.9</v>
      </c>
      <c r="G78" s="43">
        <v>0</v>
      </c>
      <c r="H78" s="43">
        <v>0</v>
      </c>
      <c r="I78" s="43">
        <v>5762687.9000000004</v>
      </c>
      <c r="AA78" s="42" t="s">
        <v>219</v>
      </c>
      <c r="AB78" s="43">
        <v>0</v>
      </c>
      <c r="AC78" s="43">
        <v>6140281.2000000002</v>
      </c>
      <c r="AD78" s="43">
        <v>2201207.6</v>
      </c>
      <c r="AE78" s="43">
        <v>0</v>
      </c>
      <c r="AF78" s="43">
        <v>4699125.9000000004</v>
      </c>
      <c r="AG78" s="43">
        <v>0</v>
      </c>
      <c r="AH78" s="43">
        <v>0</v>
      </c>
      <c r="AI78" s="43">
        <v>382701.6</v>
      </c>
    </row>
    <row r="79" spans="1:35" ht="15" thickBot="1" x14ac:dyDescent="0.35">
      <c r="A79" s="42" t="s">
        <v>220</v>
      </c>
      <c r="B79" s="43">
        <v>0</v>
      </c>
      <c r="C79" s="43">
        <v>0</v>
      </c>
      <c r="D79" s="43">
        <v>0</v>
      </c>
      <c r="E79" s="43">
        <v>3366205.6</v>
      </c>
      <c r="F79" s="43">
        <v>1490919.9</v>
      </c>
      <c r="G79" s="43">
        <v>0</v>
      </c>
      <c r="H79" s="43">
        <v>0</v>
      </c>
      <c r="I79" s="43">
        <v>0</v>
      </c>
      <c r="AA79" s="42" t="s">
        <v>220</v>
      </c>
      <c r="AB79" s="43">
        <v>0</v>
      </c>
      <c r="AC79" s="43">
        <v>0</v>
      </c>
      <c r="AD79" s="43">
        <v>2201207.6</v>
      </c>
      <c r="AE79" s="43">
        <v>0</v>
      </c>
      <c r="AF79" s="43">
        <v>0</v>
      </c>
      <c r="AG79" s="43">
        <v>0</v>
      </c>
      <c r="AH79" s="43">
        <v>0</v>
      </c>
      <c r="AI79" s="43">
        <v>382701.6</v>
      </c>
    </row>
    <row r="80" spans="1:35" ht="15" thickBot="1" x14ac:dyDescent="0.35">
      <c r="A80" s="42" t="s">
        <v>221</v>
      </c>
      <c r="B80" s="43">
        <v>0</v>
      </c>
      <c r="C80" s="43">
        <v>0</v>
      </c>
      <c r="D80" s="43">
        <v>0</v>
      </c>
      <c r="E80" s="43">
        <v>1306634.6000000001</v>
      </c>
      <c r="F80" s="43">
        <v>1490919.9</v>
      </c>
      <c r="G80" s="43">
        <v>0</v>
      </c>
      <c r="H80" s="43">
        <v>0</v>
      </c>
      <c r="I80" s="43">
        <v>0</v>
      </c>
      <c r="AA80" s="42" t="s">
        <v>221</v>
      </c>
      <c r="AB80" s="43">
        <v>0</v>
      </c>
      <c r="AC80" s="43">
        <v>0</v>
      </c>
      <c r="AD80" s="43">
        <v>2201207.6</v>
      </c>
      <c r="AE80" s="43">
        <v>0</v>
      </c>
      <c r="AF80" s="43">
        <v>0</v>
      </c>
      <c r="AG80" s="43">
        <v>0</v>
      </c>
      <c r="AH80" s="43">
        <v>0</v>
      </c>
      <c r="AI80" s="43">
        <v>382701.6</v>
      </c>
    </row>
    <row r="81" spans="1:39" ht="15" thickBot="1" x14ac:dyDescent="0.35">
      <c r="A81" s="42" t="s">
        <v>224</v>
      </c>
      <c r="B81" s="43">
        <v>0</v>
      </c>
      <c r="C81" s="43">
        <v>0</v>
      </c>
      <c r="D81" s="43">
        <v>0</v>
      </c>
      <c r="E81" s="43">
        <v>1306634.6000000001</v>
      </c>
      <c r="F81" s="43">
        <v>1490919.9</v>
      </c>
      <c r="G81" s="43">
        <v>0</v>
      </c>
      <c r="H81" s="43">
        <v>0</v>
      </c>
      <c r="I81" s="43">
        <v>0</v>
      </c>
      <c r="AA81" s="42" t="s">
        <v>224</v>
      </c>
      <c r="AB81" s="43">
        <v>0</v>
      </c>
      <c r="AC81" s="43">
        <v>0</v>
      </c>
      <c r="AD81" s="43">
        <v>2201207.6</v>
      </c>
      <c r="AE81" s="43">
        <v>0</v>
      </c>
      <c r="AF81" s="43">
        <v>0</v>
      </c>
      <c r="AG81" s="43">
        <v>0</v>
      </c>
      <c r="AH81" s="43">
        <v>0</v>
      </c>
      <c r="AI81" s="43">
        <v>382701.6</v>
      </c>
    </row>
    <row r="82" spans="1:39" ht="15" thickBot="1" x14ac:dyDescent="0.35">
      <c r="A82" s="42" t="s">
        <v>225</v>
      </c>
      <c r="B82" s="43">
        <v>0</v>
      </c>
      <c r="C82" s="43">
        <v>0</v>
      </c>
      <c r="D82" s="43">
        <v>0</v>
      </c>
      <c r="E82" s="43">
        <v>1306634.6000000001</v>
      </c>
      <c r="F82" s="43">
        <v>0</v>
      </c>
      <c r="G82" s="43">
        <v>0</v>
      </c>
      <c r="H82" s="43">
        <v>0</v>
      </c>
      <c r="I82" s="43">
        <v>0</v>
      </c>
      <c r="AA82" s="42" t="s">
        <v>225</v>
      </c>
      <c r="AB82" s="43">
        <v>0</v>
      </c>
      <c r="AC82" s="43">
        <v>0</v>
      </c>
      <c r="AD82" s="43">
        <v>2201207.6</v>
      </c>
      <c r="AE82" s="43">
        <v>0</v>
      </c>
      <c r="AF82" s="43">
        <v>0</v>
      </c>
      <c r="AG82" s="43">
        <v>0</v>
      </c>
      <c r="AH82" s="43">
        <v>0</v>
      </c>
      <c r="AI82" s="43">
        <v>382701.6</v>
      </c>
    </row>
    <row r="83" spans="1:39" ht="15" thickBot="1" x14ac:dyDescent="0.35">
      <c r="A83" s="42" t="s">
        <v>227</v>
      </c>
      <c r="B83" s="43">
        <v>0</v>
      </c>
      <c r="C83" s="43">
        <v>0</v>
      </c>
      <c r="D83" s="43">
        <v>0</v>
      </c>
      <c r="E83" s="43">
        <v>0</v>
      </c>
      <c r="F83" s="43">
        <v>0</v>
      </c>
      <c r="G83" s="43">
        <v>0</v>
      </c>
      <c r="H83" s="43">
        <v>0</v>
      </c>
      <c r="I83" s="43">
        <v>0</v>
      </c>
      <c r="AA83" s="42" t="s">
        <v>227</v>
      </c>
      <c r="AB83" s="43">
        <v>0</v>
      </c>
      <c r="AC83" s="43">
        <v>0</v>
      </c>
      <c r="AD83" s="43">
        <v>2201207.6</v>
      </c>
      <c r="AE83" s="43">
        <v>0</v>
      </c>
      <c r="AF83" s="43">
        <v>0</v>
      </c>
      <c r="AG83" s="43">
        <v>0</v>
      </c>
      <c r="AH83" s="43">
        <v>0</v>
      </c>
      <c r="AI83" s="43">
        <v>382701.6</v>
      </c>
    </row>
    <row r="84" spans="1:39" ht="15" thickBot="1" x14ac:dyDescent="0.35">
      <c r="A84" s="42" t="s">
        <v>228</v>
      </c>
      <c r="B84" s="43">
        <v>0</v>
      </c>
      <c r="C84" s="43">
        <v>0</v>
      </c>
      <c r="D84" s="43">
        <v>0</v>
      </c>
      <c r="E84" s="43">
        <v>0</v>
      </c>
      <c r="F84" s="43">
        <v>0</v>
      </c>
      <c r="G84" s="43">
        <v>0</v>
      </c>
      <c r="H84" s="43">
        <v>0</v>
      </c>
      <c r="I84" s="43">
        <v>0</v>
      </c>
      <c r="AA84" s="42" t="s">
        <v>228</v>
      </c>
      <c r="AB84" s="43">
        <v>0</v>
      </c>
      <c r="AC84" s="43">
        <v>0</v>
      </c>
      <c r="AD84" s="43">
        <v>2201207.6</v>
      </c>
      <c r="AE84" s="43">
        <v>0</v>
      </c>
      <c r="AF84" s="43">
        <v>0</v>
      </c>
      <c r="AG84" s="43">
        <v>0</v>
      </c>
      <c r="AH84" s="43">
        <v>0</v>
      </c>
      <c r="AI84" s="43">
        <v>382701.6</v>
      </c>
    </row>
    <row r="85" spans="1:39" ht="15" thickBot="1" x14ac:dyDescent="0.35">
      <c r="A85" s="42" t="s">
        <v>229</v>
      </c>
      <c r="B85" s="43">
        <v>0</v>
      </c>
      <c r="C85" s="43">
        <v>0</v>
      </c>
      <c r="D85" s="43">
        <v>0</v>
      </c>
      <c r="E85" s="43">
        <v>0</v>
      </c>
      <c r="F85" s="43">
        <v>0</v>
      </c>
      <c r="G85" s="43">
        <v>0</v>
      </c>
      <c r="H85" s="43">
        <v>0</v>
      </c>
      <c r="I85" s="43">
        <v>0</v>
      </c>
      <c r="AA85" s="42" t="s">
        <v>229</v>
      </c>
      <c r="AB85" s="43">
        <v>0</v>
      </c>
      <c r="AC85" s="43">
        <v>0</v>
      </c>
      <c r="AD85" s="43">
        <v>0</v>
      </c>
      <c r="AE85" s="43">
        <v>0</v>
      </c>
      <c r="AF85" s="43">
        <v>0</v>
      </c>
      <c r="AG85" s="43">
        <v>0</v>
      </c>
      <c r="AH85" s="43">
        <v>0</v>
      </c>
      <c r="AI85" s="43">
        <v>382701.6</v>
      </c>
    </row>
    <row r="86" spans="1:39" ht="15" thickBot="1" x14ac:dyDescent="0.35">
      <c r="A86" s="42" t="s">
        <v>230</v>
      </c>
      <c r="B86" s="43">
        <v>0</v>
      </c>
      <c r="C86" s="43">
        <v>0</v>
      </c>
      <c r="D86" s="43">
        <v>0</v>
      </c>
      <c r="E86" s="43">
        <v>0</v>
      </c>
      <c r="F86" s="43">
        <v>0</v>
      </c>
      <c r="G86" s="43">
        <v>0</v>
      </c>
      <c r="H86" s="43">
        <v>0</v>
      </c>
      <c r="I86" s="43">
        <v>0</v>
      </c>
      <c r="AA86" s="42" t="s">
        <v>230</v>
      </c>
      <c r="AB86" s="43">
        <v>0</v>
      </c>
      <c r="AC86" s="43">
        <v>0</v>
      </c>
      <c r="AD86" s="43">
        <v>0</v>
      </c>
      <c r="AE86" s="43">
        <v>0</v>
      </c>
      <c r="AF86" s="43">
        <v>0</v>
      </c>
      <c r="AG86" s="43">
        <v>0</v>
      </c>
      <c r="AH86" s="43">
        <v>0</v>
      </c>
      <c r="AI86" s="43">
        <v>0</v>
      </c>
    </row>
    <row r="87" spans="1:39" ht="18.600000000000001" thickBot="1" x14ac:dyDescent="0.35">
      <c r="A87" s="38"/>
      <c r="K87">
        <f>CORREL(J89:J113,K89:K113)</f>
        <v>0.99302764581359237</v>
      </c>
      <c r="AA87" s="38"/>
    </row>
    <row r="88" spans="1:39" ht="15" thickBot="1" x14ac:dyDescent="0.35">
      <c r="A88" s="42" t="s">
        <v>232</v>
      </c>
      <c r="B88" s="42" t="s">
        <v>147</v>
      </c>
      <c r="C88" s="42" t="s">
        <v>148</v>
      </c>
      <c r="D88" s="42" t="s">
        <v>149</v>
      </c>
      <c r="E88" s="42" t="s">
        <v>150</v>
      </c>
      <c r="F88" s="42" t="s">
        <v>151</v>
      </c>
      <c r="G88" s="42" t="s">
        <v>152</v>
      </c>
      <c r="H88" s="42" t="s">
        <v>153</v>
      </c>
      <c r="I88" s="42" t="s">
        <v>154</v>
      </c>
      <c r="J88" s="42" t="s">
        <v>233</v>
      </c>
      <c r="K88" s="42" t="s">
        <v>234</v>
      </c>
      <c r="L88" s="42" t="s">
        <v>235</v>
      </c>
      <c r="M88" s="42" t="s">
        <v>236</v>
      </c>
      <c r="AA88" s="42" t="s">
        <v>232</v>
      </c>
      <c r="AB88" s="42" t="s">
        <v>147</v>
      </c>
      <c r="AC88" s="42" t="s">
        <v>148</v>
      </c>
      <c r="AD88" s="42" t="s">
        <v>149</v>
      </c>
      <c r="AE88" s="42" t="s">
        <v>150</v>
      </c>
      <c r="AF88" s="42" t="s">
        <v>151</v>
      </c>
      <c r="AG88" s="42" t="s">
        <v>152</v>
      </c>
      <c r="AH88" s="42" t="s">
        <v>153</v>
      </c>
      <c r="AI88" s="42" t="s">
        <v>154</v>
      </c>
      <c r="AJ88" s="42" t="s">
        <v>233</v>
      </c>
      <c r="AK88" s="42" t="s">
        <v>234</v>
      </c>
      <c r="AL88" s="42" t="s">
        <v>235</v>
      </c>
      <c r="AM88" s="42" t="s">
        <v>236</v>
      </c>
    </row>
    <row r="89" spans="1:39" ht="15" thickBot="1" x14ac:dyDescent="0.35">
      <c r="A89" s="42" t="s">
        <v>156</v>
      </c>
      <c r="B89" s="43">
        <v>0</v>
      </c>
      <c r="C89" s="43">
        <v>0</v>
      </c>
      <c r="D89" s="43">
        <v>3723032.5</v>
      </c>
      <c r="E89" s="43">
        <v>1306634.6000000001</v>
      </c>
      <c r="F89" s="43">
        <v>3487148.2</v>
      </c>
      <c r="G89" s="43">
        <v>3678876.2</v>
      </c>
      <c r="H89" s="43">
        <v>19413.2</v>
      </c>
      <c r="I89" s="43">
        <v>5762687.9000000004</v>
      </c>
      <c r="J89" s="43">
        <v>17977792.600000001</v>
      </c>
      <c r="K89" s="43">
        <v>18831168</v>
      </c>
      <c r="L89" s="43">
        <v>853375.4</v>
      </c>
      <c r="M89" s="43">
        <v>4.53</v>
      </c>
      <c r="AA89" s="42" t="s">
        <v>156</v>
      </c>
      <c r="AB89" s="43">
        <v>0</v>
      </c>
      <c r="AC89" s="43">
        <v>20112729.5</v>
      </c>
      <c r="AD89" s="43">
        <v>2201207.6</v>
      </c>
      <c r="AE89" s="43">
        <v>484166</v>
      </c>
      <c r="AF89" s="43">
        <v>0</v>
      </c>
      <c r="AG89" s="43">
        <v>0</v>
      </c>
      <c r="AH89" s="43">
        <v>0</v>
      </c>
      <c r="AI89" s="43">
        <v>382701.6</v>
      </c>
      <c r="AJ89" s="43">
        <v>23180804.699999999</v>
      </c>
      <c r="AK89" s="43">
        <v>18831168</v>
      </c>
      <c r="AL89" s="43">
        <v>-4349636.7</v>
      </c>
      <c r="AM89" s="43">
        <v>-23.1</v>
      </c>
    </row>
    <row r="90" spans="1:39" ht="15" thickBot="1" x14ac:dyDescent="0.35">
      <c r="A90" s="42" t="s">
        <v>157</v>
      </c>
      <c r="B90" s="43">
        <v>47923902.399999999</v>
      </c>
      <c r="C90" s="43">
        <v>0</v>
      </c>
      <c r="D90" s="43">
        <v>3723032.5</v>
      </c>
      <c r="E90" s="43">
        <v>3366205.6</v>
      </c>
      <c r="F90" s="43">
        <v>1490919.9</v>
      </c>
      <c r="G90" s="43">
        <v>0</v>
      </c>
      <c r="H90" s="43">
        <v>19413.2</v>
      </c>
      <c r="I90" s="43">
        <v>5830662.5</v>
      </c>
      <c r="J90" s="43">
        <v>62354136.200000003</v>
      </c>
      <c r="K90" s="43">
        <v>61992187</v>
      </c>
      <c r="L90" s="43">
        <v>-361949.2</v>
      </c>
      <c r="M90" s="43">
        <v>-0.57999999999999996</v>
      </c>
      <c r="AA90" s="42" t="s">
        <v>157</v>
      </c>
      <c r="AB90" s="43">
        <v>0</v>
      </c>
      <c r="AC90" s="43">
        <v>20112729.5</v>
      </c>
      <c r="AD90" s="43">
        <v>2201207.6</v>
      </c>
      <c r="AE90" s="43">
        <v>0</v>
      </c>
      <c r="AF90" s="43">
        <v>4699125.9000000004</v>
      </c>
      <c r="AG90" s="43">
        <v>0</v>
      </c>
      <c r="AH90" s="43">
        <v>0</v>
      </c>
      <c r="AI90" s="43">
        <v>382701.6</v>
      </c>
      <c r="AJ90" s="43">
        <v>27395764.600000001</v>
      </c>
      <c r="AK90" s="43">
        <v>61992187</v>
      </c>
      <c r="AL90" s="43">
        <v>34596422.399999999</v>
      </c>
      <c r="AM90" s="43">
        <v>55.81</v>
      </c>
    </row>
    <row r="91" spans="1:39" ht="15" thickBot="1" x14ac:dyDescent="0.35">
      <c r="A91" s="42" t="s">
        <v>158</v>
      </c>
      <c r="B91" s="43">
        <v>0</v>
      </c>
      <c r="C91" s="43">
        <v>0</v>
      </c>
      <c r="D91" s="43">
        <v>0</v>
      </c>
      <c r="E91" s="43">
        <v>3366205.6</v>
      </c>
      <c r="F91" s="43">
        <v>1490919.9</v>
      </c>
      <c r="G91" s="43">
        <v>0</v>
      </c>
      <c r="H91" s="43">
        <v>10957745.699999999</v>
      </c>
      <c r="I91" s="43">
        <v>0</v>
      </c>
      <c r="J91" s="43">
        <v>15814871.199999999</v>
      </c>
      <c r="K91" s="43">
        <v>15786046</v>
      </c>
      <c r="L91" s="43">
        <v>-28825.200000000001</v>
      </c>
      <c r="M91" s="43">
        <v>-0.18</v>
      </c>
      <c r="AA91" s="42" t="s">
        <v>158</v>
      </c>
      <c r="AB91" s="43">
        <v>0</v>
      </c>
      <c r="AC91" s="43">
        <v>20112729.5</v>
      </c>
      <c r="AD91" s="43">
        <v>5691838.0999999996</v>
      </c>
      <c r="AE91" s="43">
        <v>383536.5</v>
      </c>
      <c r="AF91" s="43">
        <v>10054273.199999999</v>
      </c>
      <c r="AG91" s="43">
        <v>10731428.4</v>
      </c>
      <c r="AH91" s="43">
        <v>0</v>
      </c>
      <c r="AI91" s="43">
        <v>382701.6</v>
      </c>
      <c r="AJ91" s="43">
        <v>47356507.200000003</v>
      </c>
      <c r="AK91" s="43">
        <v>15786046</v>
      </c>
      <c r="AL91" s="43">
        <v>-31570461.199999999</v>
      </c>
      <c r="AM91" s="43">
        <v>-199.99</v>
      </c>
    </row>
    <row r="92" spans="1:39" ht="15" thickBot="1" x14ac:dyDescent="0.35">
      <c r="A92" s="42" t="s">
        <v>159</v>
      </c>
      <c r="B92" s="43">
        <v>47923902.399999999</v>
      </c>
      <c r="C92" s="43">
        <v>0</v>
      </c>
      <c r="D92" s="43">
        <v>12694532.9</v>
      </c>
      <c r="E92" s="43">
        <v>11390261.5</v>
      </c>
      <c r="F92" s="43">
        <v>1490919.9</v>
      </c>
      <c r="G92" s="43">
        <v>0</v>
      </c>
      <c r="H92" s="43">
        <v>10957745.699999999</v>
      </c>
      <c r="I92" s="43">
        <v>5830662.5</v>
      </c>
      <c r="J92" s="43">
        <v>90288024.799999997</v>
      </c>
      <c r="K92" s="43">
        <v>98909090</v>
      </c>
      <c r="L92" s="43">
        <v>8621065.1999999993</v>
      </c>
      <c r="M92" s="43">
        <v>8.7200000000000006</v>
      </c>
      <c r="AA92" s="42" t="s">
        <v>159</v>
      </c>
      <c r="AB92" s="43">
        <v>0</v>
      </c>
      <c r="AC92" s="43">
        <v>20112729.5</v>
      </c>
      <c r="AD92" s="43">
        <v>2201207.6</v>
      </c>
      <c r="AE92" s="43">
        <v>0</v>
      </c>
      <c r="AF92" s="43">
        <v>10054273.199999999</v>
      </c>
      <c r="AG92" s="43">
        <v>10731428.4</v>
      </c>
      <c r="AH92" s="43">
        <v>0</v>
      </c>
      <c r="AI92" s="43">
        <v>382701.6</v>
      </c>
      <c r="AJ92" s="43">
        <v>43482340.299999997</v>
      </c>
      <c r="AK92" s="43">
        <v>98909090</v>
      </c>
      <c r="AL92" s="43">
        <v>55426749.700000003</v>
      </c>
      <c r="AM92" s="43">
        <v>56.04</v>
      </c>
    </row>
    <row r="93" spans="1:39" ht="15" thickBot="1" x14ac:dyDescent="0.35">
      <c r="A93" s="42" t="s">
        <v>160</v>
      </c>
      <c r="B93" s="43">
        <v>0</v>
      </c>
      <c r="C93" s="43">
        <v>0</v>
      </c>
      <c r="D93" s="43">
        <v>0</v>
      </c>
      <c r="E93" s="43">
        <v>11390261.5</v>
      </c>
      <c r="F93" s="43">
        <v>1490919.9</v>
      </c>
      <c r="G93" s="43">
        <v>0</v>
      </c>
      <c r="H93" s="43">
        <v>10957745.699999999</v>
      </c>
      <c r="I93" s="43">
        <v>5830662.5</v>
      </c>
      <c r="J93" s="43">
        <v>29669589.5</v>
      </c>
      <c r="K93" s="43">
        <v>28749307</v>
      </c>
      <c r="L93" s="43">
        <v>-920282.5</v>
      </c>
      <c r="M93" s="43">
        <v>-3.2</v>
      </c>
      <c r="AA93" s="42" t="s">
        <v>160</v>
      </c>
      <c r="AB93" s="43">
        <v>0</v>
      </c>
      <c r="AC93" s="43">
        <v>23673637.699999999</v>
      </c>
      <c r="AD93" s="43">
        <v>2201207.6</v>
      </c>
      <c r="AE93" s="43">
        <v>0</v>
      </c>
      <c r="AF93" s="43">
        <v>9716959.1999999993</v>
      </c>
      <c r="AG93" s="43">
        <v>0</v>
      </c>
      <c r="AH93" s="43">
        <v>0</v>
      </c>
      <c r="AI93" s="43">
        <v>382701.6</v>
      </c>
      <c r="AJ93" s="43">
        <v>35974506.200000003</v>
      </c>
      <c r="AK93" s="43">
        <v>28749307</v>
      </c>
      <c r="AL93" s="43">
        <v>-7225199.2000000002</v>
      </c>
      <c r="AM93" s="43">
        <v>-25.13</v>
      </c>
    </row>
    <row r="94" spans="1:39" ht="15" thickBot="1" x14ac:dyDescent="0.35">
      <c r="A94" s="42" t="s">
        <v>161</v>
      </c>
      <c r="B94" s="43">
        <v>0</v>
      </c>
      <c r="C94" s="43">
        <v>0</v>
      </c>
      <c r="D94" s="43">
        <v>0</v>
      </c>
      <c r="E94" s="43">
        <v>0</v>
      </c>
      <c r="F94" s="43">
        <v>3487148.2</v>
      </c>
      <c r="G94" s="43">
        <v>0</v>
      </c>
      <c r="H94" s="43">
        <v>19413.2</v>
      </c>
      <c r="I94" s="43">
        <v>5830662.5</v>
      </c>
      <c r="J94" s="43">
        <v>9337223.9000000004</v>
      </c>
      <c r="K94" s="43">
        <v>9283018</v>
      </c>
      <c r="L94" s="43">
        <v>-54205.9</v>
      </c>
      <c r="M94" s="43">
        <v>-0.57999999999999996</v>
      </c>
      <c r="AA94" s="42" t="s">
        <v>161</v>
      </c>
      <c r="AB94" s="43">
        <v>0</v>
      </c>
      <c r="AC94" s="43">
        <v>23673637.699999999</v>
      </c>
      <c r="AD94" s="43">
        <v>2201207.6</v>
      </c>
      <c r="AE94" s="43">
        <v>484166</v>
      </c>
      <c r="AF94" s="43">
        <v>0</v>
      </c>
      <c r="AG94" s="43">
        <v>0</v>
      </c>
      <c r="AH94" s="43">
        <v>0</v>
      </c>
      <c r="AI94" s="43">
        <v>0</v>
      </c>
      <c r="AJ94" s="43">
        <v>26359011.300000001</v>
      </c>
      <c r="AK94" s="43">
        <v>9283018</v>
      </c>
      <c r="AL94" s="43">
        <v>-17075993.300000001</v>
      </c>
      <c r="AM94" s="43">
        <v>-183.95</v>
      </c>
    </row>
    <row r="95" spans="1:39" ht="15" thickBot="1" x14ac:dyDescent="0.35">
      <c r="A95" s="42" t="s">
        <v>162</v>
      </c>
      <c r="B95" s="43">
        <v>0</v>
      </c>
      <c r="C95" s="43">
        <v>0</v>
      </c>
      <c r="D95" s="43">
        <v>0</v>
      </c>
      <c r="E95" s="43">
        <v>3366205.6</v>
      </c>
      <c r="F95" s="43">
        <v>0</v>
      </c>
      <c r="G95" s="43">
        <v>0</v>
      </c>
      <c r="H95" s="43">
        <v>19413.2</v>
      </c>
      <c r="I95" s="43">
        <v>0</v>
      </c>
      <c r="J95" s="43">
        <v>3385618.8</v>
      </c>
      <c r="K95" s="43">
        <v>878260</v>
      </c>
      <c r="L95" s="43">
        <v>-2507358.7999999998</v>
      </c>
      <c r="M95" s="43">
        <v>-285.49</v>
      </c>
      <c r="AA95" s="42" t="s">
        <v>162</v>
      </c>
      <c r="AB95" s="43">
        <v>0</v>
      </c>
      <c r="AC95" s="43">
        <v>20112729.5</v>
      </c>
      <c r="AD95" s="43">
        <v>2201207.6</v>
      </c>
      <c r="AE95" s="43">
        <v>0</v>
      </c>
      <c r="AF95" s="43">
        <v>10054273.199999999</v>
      </c>
      <c r="AG95" s="43">
        <v>10731428.4</v>
      </c>
      <c r="AH95" s="43">
        <v>0</v>
      </c>
      <c r="AI95" s="43">
        <v>382701.6</v>
      </c>
      <c r="AJ95" s="43">
        <v>43482340.299999997</v>
      </c>
      <c r="AK95" s="43">
        <v>878260</v>
      </c>
      <c r="AL95" s="43">
        <v>-42604080.299999997</v>
      </c>
      <c r="AM95" s="43">
        <v>-4850.96</v>
      </c>
    </row>
    <row r="96" spans="1:39" ht="15" thickBot="1" x14ac:dyDescent="0.35">
      <c r="A96" s="42" t="s">
        <v>163</v>
      </c>
      <c r="B96" s="43">
        <v>2872329.1</v>
      </c>
      <c r="C96" s="43">
        <v>1191922.2</v>
      </c>
      <c r="D96" s="43">
        <v>0</v>
      </c>
      <c r="E96" s="43">
        <v>3366205.6</v>
      </c>
      <c r="F96" s="43">
        <v>1490919.9</v>
      </c>
      <c r="G96" s="43">
        <v>0</v>
      </c>
      <c r="H96" s="43">
        <v>19413.2</v>
      </c>
      <c r="I96" s="43">
        <v>0</v>
      </c>
      <c r="J96" s="43">
        <v>8940790.0999999996</v>
      </c>
      <c r="K96" s="43">
        <v>8888888</v>
      </c>
      <c r="L96" s="43">
        <v>-51902.1</v>
      </c>
      <c r="M96" s="43">
        <v>-0.57999999999999996</v>
      </c>
      <c r="AA96" s="42" t="s">
        <v>163</v>
      </c>
      <c r="AB96" s="43">
        <v>0</v>
      </c>
      <c r="AC96" s="43">
        <v>0</v>
      </c>
      <c r="AD96" s="43">
        <v>31810141.100000001</v>
      </c>
      <c r="AE96" s="43">
        <v>0</v>
      </c>
      <c r="AF96" s="43">
        <v>10054273.199999999</v>
      </c>
      <c r="AG96" s="43">
        <v>10731428.4</v>
      </c>
      <c r="AH96" s="43">
        <v>0</v>
      </c>
      <c r="AI96" s="43">
        <v>382701.6</v>
      </c>
      <c r="AJ96" s="43">
        <v>52978544.299999997</v>
      </c>
      <c r="AK96" s="43">
        <v>8888888</v>
      </c>
      <c r="AL96" s="43">
        <v>-44089656.299999997</v>
      </c>
      <c r="AM96" s="43">
        <v>-496.01</v>
      </c>
    </row>
    <row r="97" spans="1:39" ht="15" thickBot="1" x14ac:dyDescent="0.35">
      <c r="A97" s="42" t="s">
        <v>164</v>
      </c>
      <c r="B97" s="43">
        <v>2872329.1</v>
      </c>
      <c r="C97" s="43">
        <v>0</v>
      </c>
      <c r="D97" s="43">
        <v>4365029.4000000004</v>
      </c>
      <c r="E97" s="43">
        <v>12409075.800000001</v>
      </c>
      <c r="F97" s="43">
        <v>1490919.9</v>
      </c>
      <c r="G97" s="43">
        <v>0</v>
      </c>
      <c r="H97" s="43">
        <v>10957745.699999999</v>
      </c>
      <c r="I97" s="43">
        <v>5762687.9000000004</v>
      </c>
      <c r="J97" s="43">
        <v>37857787.700000003</v>
      </c>
      <c r="K97" s="43">
        <v>37638036</v>
      </c>
      <c r="L97" s="43">
        <v>-219751.7</v>
      </c>
      <c r="M97" s="43">
        <v>-0.57999999999999996</v>
      </c>
      <c r="AA97" s="42" t="s">
        <v>164</v>
      </c>
      <c r="AB97" s="43">
        <v>0</v>
      </c>
      <c r="AC97" s="43">
        <v>6140281.2000000002</v>
      </c>
      <c r="AD97" s="43">
        <v>2201207.6</v>
      </c>
      <c r="AE97" s="43">
        <v>0</v>
      </c>
      <c r="AF97" s="43">
        <v>10054273.199999999</v>
      </c>
      <c r="AG97" s="43">
        <v>0</v>
      </c>
      <c r="AH97" s="43">
        <v>0</v>
      </c>
      <c r="AI97" s="43">
        <v>382701.6</v>
      </c>
      <c r="AJ97" s="43">
        <v>18778463.600000001</v>
      </c>
      <c r="AK97" s="43">
        <v>37638036</v>
      </c>
      <c r="AL97" s="43">
        <v>18859572.399999999</v>
      </c>
      <c r="AM97" s="43">
        <v>50.11</v>
      </c>
    </row>
    <row r="98" spans="1:39" ht="15" thickBot="1" x14ac:dyDescent="0.35">
      <c r="A98" s="42" t="s">
        <v>165</v>
      </c>
      <c r="B98" s="43">
        <v>16315714.1</v>
      </c>
      <c r="C98" s="43">
        <v>0</v>
      </c>
      <c r="D98" s="43">
        <v>3723032.5</v>
      </c>
      <c r="E98" s="43">
        <v>3366205.6</v>
      </c>
      <c r="F98" s="43">
        <v>1490919.9</v>
      </c>
      <c r="G98" s="43">
        <v>0</v>
      </c>
      <c r="H98" s="43">
        <v>10957745.699999999</v>
      </c>
      <c r="I98" s="43">
        <v>5830662.5</v>
      </c>
      <c r="J98" s="43">
        <v>41684280.399999999</v>
      </c>
      <c r="K98" s="43">
        <v>41442307</v>
      </c>
      <c r="L98" s="43">
        <v>-241973.4</v>
      </c>
      <c r="M98" s="43">
        <v>-0.57999999999999996</v>
      </c>
      <c r="AA98" s="42" t="s">
        <v>165</v>
      </c>
      <c r="AB98" s="43">
        <v>0</v>
      </c>
      <c r="AC98" s="43">
        <v>6140281.2000000002</v>
      </c>
      <c r="AD98" s="43">
        <v>2201207.6</v>
      </c>
      <c r="AE98" s="43">
        <v>383536.5</v>
      </c>
      <c r="AF98" s="43">
        <v>9716959.1999999993</v>
      </c>
      <c r="AG98" s="43">
        <v>0</v>
      </c>
      <c r="AH98" s="43">
        <v>0</v>
      </c>
      <c r="AI98" s="43">
        <v>382701.6</v>
      </c>
      <c r="AJ98" s="43">
        <v>18824686.199999999</v>
      </c>
      <c r="AK98" s="43">
        <v>41442307</v>
      </c>
      <c r="AL98" s="43">
        <v>22617620.800000001</v>
      </c>
      <c r="AM98" s="43">
        <v>54.58</v>
      </c>
    </row>
    <row r="99" spans="1:39" ht="15" thickBot="1" x14ac:dyDescent="0.35">
      <c r="A99" s="42" t="s">
        <v>166</v>
      </c>
      <c r="B99" s="43">
        <v>0</v>
      </c>
      <c r="C99" s="43">
        <v>0</v>
      </c>
      <c r="D99" s="43">
        <v>3723032.5</v>
      </c>
      <c r="E99" s="43">
        <v>18716098.600000001</v>
      </c>
      <c r="F99" s="43">
        <v>0</v>
      </c>
      <c r="G99" s="43">
        <v>0</v>
      </c>
      <c r="H99" s="43">
        <v>19413.2</v>
      </c>
      <c r="I99" s="43">
        <v>5830662.5</v>
      </c>
      <c r="J99" s="43">
        <v>28289206.800000001</v>
      </c>
      <c r="K99" s="43">
        <v>28125000</v>
      </c>
      <c r="L99" s="43">
        <v>-164206.79999999999</v>
      </c>
      <c r="M99" s="43">
        <v>-0.57999999999999996</v>
      </c>
      <c r="AA99" s="42" t="s">
        <v>166</v>
      </c>
      <c r="AB99" s="43">
        <v>0</v>
      </c>
      <c r="AC99" s="43">
        <v>0</v>
      </c>
      <c r="AD99" s="43">
        <v>2201207.6</v>
      </c>
      <c r="AE99" s="43">
        <v>0</v>
      </c>
      <c r="AF99" s="43">
        <v>10054273.199999999</v>
      </c>
      <c r="AG99" s="43">
        <v>0</v>
      </c>
      <c r="AH99" s="43">
        <v>0</v>
      </c>
      <c r="AI99" s="43">
        <v>382701.6</v>
      </c>
      <c r="AJ99" s="43">
        <v>12638182.4</v>
      </c>
      <c r="AK99" s="43">
        <v>28125000</v>
      </c>
      <c r="AL99" s="43">
        <v>15486817.6</v>
      </c>
      <c r="AM99" s="43">
        <v>55.06</v>
      </c>
    </row>
    <row r="100" spans="1:39" ht="15" thickBot="1" x14ac:dyDescent="0.35">
      <c r="A100" s="42" t="s">
        <v>167</v>
      </c>
      <c r="B100" s="43">
        <v>586529.9</v>
      </c>
      <c r="C100" s="43">
        <v>0</v>
      </c>
      <c r="D100" s="43">
        <v>3723032.5</v>
      </c>
      <c r="E100" s="43">
        <v>3366205.6</v>
      </c>
      <c r="F100" s="43">
        <v>1490919.9</v>
      </c>
      <c r="G100" s="43">
        <v>0</v>
      </c>
      <c r="H100" s="43">
        <v>10957745.699999999</v>
      </c>
      <c r="I100" s="43">
        <v>5830662.5</v>
      </c>
      <c r="J100" s="43">
        <v>25955096.100000001</v>
      </c>
      <c r="K100" s="43">
        <v>27350993</v>
      </c>
      <c r="L100" s="43">
        <v>1395896.9</v>
      </c>
      <c r="M100" s="43">
        <v>5.0999999999999996</v>
      </c>
      <c r="AA100" s="42" t="s">
        <v>167</v>
      </c>
      <c r="AB100" s="43">
        <v>0</v>
      </c>
      <c r="AC100" s="43">
        <v>0</v>
      </c>
      <c r="AD100" s="43">
        <v>2201207.6</v>
      </c>
      <c r="AE100" s="43">
        <v>383536.5</v>
      </c>
      <c r="AF100" s="43">
        <v>9716959.1999999993</v>
      </c>
      <c r="AG100" s="43">
        <v>0</v>
      </c>
      <c r="AH100" s="43">
        <v>0</v>
      </c>
      <c r="AI100" s="43">
        <v>382701.6</v>
      </c>
      <c r="AJ100" s="43">
        <v>12684405</v>
      </c>
      <c r="AK100" s="43">
        <v>27350993</v>
      </c>
      <c r="AL100" s="43">
        <v>14666588</v>
      </c>
      <c r="AM100" s="43">
        <v>53.62</v>
      </c>
    </row>
    <row r="101" spans="1:39" ht="15" thickBot="1" x14ac:dyDescent="0.35">
      <c r="A101" s="42" t="s">
        <v>168</v>
      </c>
      <c r="B101" s="43">
        <v>586529.9</v>
      </c>
      <c r="C101" s="43">
        <v>10175595.199999999</v>
      </c>
      <c r="D101" s="43">
        <v>0</v>
      </c>
      <c r="E101" s="43">
        <v>3366205.6</v>
      </c>
      <c r="F101" s="43">
        <v>3487148.2</v>
      </c>
      <c r="G101" s="43">
        <v>3678876.2</v>
      </c>
      <c r="H101" s="43">
        <v>10957745.699999999</v>
      </c>
      <c r="I101" s="43">
        <v>5830662.5</v>
      </c>
      <c r="J101" s="43">
        <v>38082763.200000003</v>
      </c>
      <c r="K101" s="43">
        <v>37861685</v>
      </c>
      <c r="L101" s="43">
        <v>-221078.2</v>
      </c>
      <c r="M101" s="43">
        <v>-0.57999999999999996</v>
      </c>
      <c r="AA101" s="42" t="s">
        <v>168</v>
      </c>
      <c r="AB101" s="43">
        <v>0</v>
      </c>
      <c r="AC101" s="43">
        <v>0</v>
      </c>
      <c r="AD101" s="43">
        <v>31810141.100000001</v>
      </c>
      <c r="AE101" s="43">
        <v>383536.5</v>
      </c>
      <c r="AF101" s="43">
        <v>0</v>
      </c>
      <c r="AG101" s="43">
        <v>0</v>
      </c>
      <c r="AH101" s="43">
        <v>0</v>
      </c>
      <c r="AI101" s="43">
        <v>382701.6</v>
      </c>
      <c r="AJ101" s="43">
        <v>32576379.300000001</v>
      </c>
      <c r="AK101" s="43">
        <v>37861685</v>
      </c>
      <c r="AL101" s="43">
        <v>5285305.7</v>
      </c>
      <c r="AM101" s="43">
        <v>13.96</v>
      </c>
    </row>
    <row r="102" spans="1:39" ht="15" thickBot="1" x14ac:dyDescent="0.35">
      <c r="A102" s="42" t="s">
        <v>169</v>
      </c>
      <c r="B102" s="43">
        <v>0</v>
      </c>
      <c r="C102" s="43">
        <v>0</v>
      </c>
      <c r="D102" s="43">
        <v>0</v>
      </c>
      <c r="E102" s="43">
        <v>1306634.6000000001</v>
      </c>
      <c r="F102" s="43">
        <v>0</v>
      </c>
      <c r="G102" s="43">
        <v>0</v>
      </c>
      <c r="H102" s="43">
        <v>19413.2</v>
      </c>
      <c r="I102" s="43">
        <v>0</v>
      </c>
      <c r="J102" s="43">
        <v>1326047.8</v>
      </c>
      <c r="K102" s="43">
        <v>1758436</v>
      </c>
      <c r="L102" s="43">
        <v>432388.2</v>
      </c>
      <c r="M102" s="43">
        <v>24.59</v>
      </c>
      <c r="AA102" s="42" t="s">
        <v>169</v>
      </c>
      <c r="AB102" s="43">
        <v>0</v>
      </c>
      <c r="AC102" s="43">
        <v>20112729.5</v>
      </c>
      <c r="AD102" s="43">
        <v>2201207.6</v>
      </c>
      <c r="AE102" s="43">
        <v>383536.5</v>
      </c>
      <c r="AF102" s="43">
        <v>10054273.199999999</v>
      </c>
      <c r="AG102" s="43">
        <v>10731428.4</v>
      </c>
      <c r="AH102" s="43">
        <v>0</v>
      </c>
      <c r="AI102" s="43">
        <v>382701.6</v>
      </c>
      <c r="AJ102" s="43">
        <v>43865876.799999997</v>
      </c>
      <c r="AK102" s="43">
        <v>1758436</v>
      </c>
      <c r="AL102" s="43">
        <v>-42107440.799999997</v>
      </c>
      <c r="AM102" s="43">
        <v>-2394.6</v>
      </c>
    </row>
    <row r="103" spans="1:39" ht="15" thickBot="1" x14ac:dyDescent="0.35">
      <c r="A103" s="42" t="s">
        <v>170</v>
      </c>
      <c r="B103" s="43">
        <v>0</v>
      </c>
      <c r="C103" s="43">
        <v>0</v>
      </c>
      <c r="D103" s="43">
        <v>0</v>
      </c>
      <c r="E103" s="43">
        <v>1306634.6000000001</v>
      </c>
      <c r="F103" s="43">
        <v>3487148.2</v>
      </c>
      <c r="G103" s="43">
        <v>0</v>
      </c>
      <c r="H103" s="43">
        <v>10957745.699999999</v>
      </c>
      <c r="I103" s="43">
        <v>0</v>
      </c>
      <c r="J103" s="43">
        <v>15751528.5</v>
      </c>
      <c r="K103" s="43">
        <v>15660091</v>
      </c>
      <c r="L103" s="43">
        <v>-91437.5</v>
      </c>
      <c r="M103" s="43">
        <v>-0.57999999999999996</v>
      </c>
      <c r="AA103" s="42" t="s">
        <v>170</v>
      </c>
      <c r="AB103" s="43">
        <v>0</v>
      </c>
      <c r="AC103" s="43">
        <v>20112729.5</v>
      </c>
      <c r="AD103" s="43">
        <v>2201207.6</v>
      </c>
      <c r="AE103" s="43">
        <v>383536.5</v>
      </c>
      <c r="AF103" s="43">
        <v>0</v>
      </c>
      <c r="AG103" s="43">
        <v>0</v>
      </c>
      <c r="AH103" s="43">
        <v>0</v>
      </c>
      <c r="AI103" s="43">
        <v>382701.6</v>
      </c>
      <c r="AJ103" s="43">
        <v>23080175.199999999</v>
      </c>
      <c r="AK103" s="43">
        <v>15660091</v>
      </c>
      <c r="AL103" s="43">
        <v>-7420084.2000000002</v>
      </c>
      <c r="AM103" s="43">
        <v>-47.38</v>
      </c>
    </row>
    <row r="104" spans="1:39" ht="15" thickBot="1" x14ac:dyDescent="0.35">
      <c r="A104" s="42" t="s">
        <v>171</v>
      </c>
      <c r="B104" s="43">
        <v>2872329.1</v>
      </c>
      <c r="C104" s="43">
        <v>0</v>
      </c>
      <c r="D104" s="43">
        <v>0</v>
      </c>
      <c r="E104" s="43">
        <v>3366205.6</v>
      </c>
      <c r="F104" s="43">
        <v>3487148.2</v>
      </c>
      <c r="G104" s="43">
        <v>3678876.2</v>
      </c>
      <c r="H104" s="43">
        <v>19413.2</v>
      </c>
      <c r="I104" s="43">
        <v>5830662.5</v>
      </c>
      <c r="J104" s="43">
        <v>19254634.800000001</v>
      </c>
      <c r="K104" s="43">
        <v>19142857</v>
      </c>
      <c r="L104" s="43">
        <v>-111777.8</v>
      </c>
      <c r="M104" s="43">
        <v>-0.57999999999999996</v>
      </c>
      <c r="AA104" s="42" t="s">
        <v>171</v>
      </c>
      <c r="AB104" s="43">
        <v>0</v>
      </c>
      <c r="AC104" s="43">
        <v>6140281.2000000002</v>
      </c>
      <c r="AD104" s="43">
        <v>2201207.6</v>
      </c>
      <c r="AE104" s="43">
        <v>383536.5</v>
      </c>
      <c r="AF104" s="43">
        <v>0</v>
      </c>
      <c r="AG104" s="43">
        <v>0</v>
      </c>
      <c r="AH104" s="43">
        <v>0</v>
      </c>
      <c r="AI104" s="43">
        <v>382701.6</v>
      </c>
      <c r="AJ104" s="43">
        <v>9107727</v>
      </c>
      <c r="AK104" s="43">
        <v>19142857</v>
      </c>
      <c r="AL104" s="43">
        <v>10035130</v>
      </c>
      <c r="AM104" s="43">
        <v>52.42</v>
      </c>
    </row>
    <row r="105" spans="1:39" ht="15" thickBot="1" x14ac:dyDescent="0.35">
      <c r="A105" s="42" t="s">
        <v>172</v>
      </c>
      <c r="B105" s="43">
        <v>2872329.1</v>
      </c>
      <c r="C105" s="43">
        <v>6696654.7000000002</v>
      </c>
      <c r="D105" s="43">
        <v>12694532.9</v>
      </c>
      <c r="E105" s="43">
        <v>6790745.9000000004</v>
      </c>
      <c r="F105" s="43">
        <v>1490919.9</v>
      </c>
      <c r="G105" s="43">
        <v>0</v>
      </c>
      <c r="H105" s="43">
        <v>10957745.699999999</v>
      </c>
      <c r="I105" s="43">
        <v>5830662.5</v>
      </c>
      <c r="J105" s="43">
        <v>47333590.600000001</v>
      </c>
      <c r="K105" s="43">
        <v>47058823</v>
      </c>
      <c r="L105" s="43">
        <v>-274767.59999999998</v>
      </c>
      <c r="M105" s="43">
        <v>-0.57999999999999996</v>
      </c>
      <c r="AA105" s="42" t="s">
        <v>172</v>
      </c>
      <c r="AB105" s="43">
        <v>0</v>
      </c>
      <c r="AC105" s="43">
        <v>0</v>
      </c>
      <c r="AD105" s="43">
        <v>0</v>
      </c>
      <c r="AE105" s="43">
        <v>0</v>
      </c>
      <c r="AF105" s="43">
        <v>10054273.199999999</v>
      </c>
      <c r="AG105" s="43">
        <v>10731428.4</v>
      </c>
      <c r="AH105" s="43">
        <v>0</v>
      </c>
      <c r="AI105" s="43">
        <v>382701.6</v>
      </c>
      <c r="AJ105" s="43">
        <v>21168403.100000001</v>
      </c>
      <c r="AK105" s="43">
        <v>47058823</v>
      </c>
      <c r="AL105" s="43">
        <v>25890419.899999999</v>
      </c>
      <c r="AM105" s="43">
        <v>55.02</v>
      </c>
    </row>
    <row r="106" spans="1:39" ht="15" thickBot="1" x14ac:dyDescent="0.35">
      <c r="A106" s="42" t="s">
        <v>173</v>
      </c>
      <c r="B106" s="43">
        <v>0</v>
      </c>
      <c r="C106" s="43">
        <v>0</v>
      </c>
      <c r="D106" s="43">
        <v>3723032.5</v>
      </c>
      <c r="E106" s="43">
        <v>0</v>
      </c>
      <c r="F106" s="43">
        <v>0</v>
      </c>
      <c r="G106" s="43">
        <v>0</v>
      </c>
      <c r="H106" s="43">
        <v>19413.2</v>
      </c>
      <c r="I106" s="43">
        <v>0</v>
      </c>
      <c r="J106" s="43">
        <v>3742445.7</v>
      </c>
      <c r="K106" s="43">
        <v>2356481</v>
      </c>
      <c r="L106" s="43">
        <v>-1385964.7</v>
      </c>
      <c r="M106" s="43">
        <v>-58.82</v>
      </c>
      <c r="AA106" s="42" t="s">
        <v>173</v>
      </c>
      <c r="AB106" s="43">
        <v>0</v>
      </c>
      <c r="AC106" s="43">
        <v>20112729.5</v>
      </c>
      <c r="AD106" s="43">
        <v>2201207.6</v>
      </c>
      <c r="AE106" s="43">
        <v>644134.1</v>
      </c>
      <c r="AF106" s="43">
        <v>10054273.199999999</v>
      </c>
      <c r="AG106" s="43">
        <v>10731428.4</v>
      </c>
      <c r="AH106" s="43">
        <v>0</v>
      </c>
      <c r="AI106" s="43">
        <v>382701.6</v>
      </c>
      <c r="AJ106" s="43">
        <v>44126474.299999997</v>
      </c>
      <c r="AK106" s="43">
        <v>2356481</v>
      </c>
      <c r="AL106" s="43">
        <v>-41769993.299999997</v>
      </c>
      <c r="AM106" s="43">
        <v>-1772.56</v>
      </c>
    </row>
    <row r="107" spans="1:39" ht="15" thickBot="1" x14ac:dyDescent="0.35">
      <c r="A107" s="42" t="s">
        <v>174</v>
      </c>
      <c r="B107" s="43">
        <v>586529.9</v>
      </c>
      <c r="C107" s="43">
        <v>0</v>
      </c>
      <c r="D107" s="43">
        <v>12694532.9</v>
      </c>
      <c r="E107" s="43">
        <v>0</v>
      </c>
      <c r="F107" s="43">
        <v>0</v>
      </c>
      <c r="G107" s="43">
        <v>0</v>
      </c>
      <c r="H107" s="43">
        <v>0</v>
      </c>
      <c r="I107" s="43">
        <v>0</v>
      </c>
      <c r="J107" s="43">
        <v>13281062.699999999</v>
      </c>
      <c r="K107" s="43">
        <v>2317880</v>
      </c>
      <c r="L107" s="43">
        <v>-10963182.699999999</v>
      </c>
      <c r="M107" s="43">
        <v>-472.98</v>
      </c>
      <c r="AA107" s="42" t="s">
        <v>174</v>
      </c>
      <c r="AB107" s="43">
        <v>0</v>
      </c>
      <c r="AC107" s="43">
        <v>0</v>
      </c>
      <c r="AD107" s="43">
        <v>0</v>
      </c>
      <c r="AE107" s="43">
        <v>484166</v>
      </c>
      <c r="AF107" s="43">
        <v>10054273.199999999</v>
      </c>
      <c r="AG107" s="43">
        <v>10731428.4</v>
      </c>
      <c r="AH107" s="43">
        <v>143147.29999999999</v>
      </c>
      <c r="AI107" s="43">
        <v>382701.6</v>
      </c>
      <c r="AJ107" s="43">
        <v>21795716.399999999</v>
      </c>
      <c r="AK107" s="43">
        <v>2317880</v>
      </c>
      <c r="AL107" s="43">
        <v>-19477836.399999999</v>
      </c>
      <c r="AM107" s="43">
        <v>-840.33</v>
      </c>
    </row>
    <row r="108" spans="1:39" ht="15" thickBot="1" x14ac:dyDescent="0.35">
      <c r="A108" s="42" t="s">
        <v>175</v>
      </c>
      <c r="B108" s="43">
        <v>8548057.1999999993</v>
      </c>
      <c r="C108" s="43">
        <v>0</v>
      </c>
      <c r="D108" s="43">
        <v>0</v>
      </c>
      <c r="E108" s="43">
        <v>0</v>
      </c>
      <c r="F108" s="43">
        <v>1490919.9</v>
      </c>
      <c r="G108" s="43">
        <v>0</v>
      </c>
      <c r="H108" s="43">
        <v>19413.2</v>
      </c>
      <c r="I108" s="43">
        <v>0</v>
      </c>
      <c r="J108" s="43">
        <v>10058390.300000001</v>
      </c>
      <c r="K108" s="43">
        <v>10000000</v>
      </c>
      <c r="L108" s="43">
        <v>-58390.3</v>
      </c>
      <c r="M108" s="43">
        <v>-0.57999999999999996</v>
      </c>
      <c r="AA108" s="42" t="s">
        <v>175</v>
      </c>
      <c r="AB108" s="43">
        <v>0</v>
      </c>
      <c r="AC108" s="43">
        <v>0</v>
      </c>
      <c r="AD108" s="43">
        <v>31810141.100000001</v>
      </c>
      <c r="AE108" s="43">
        <v>484166</v>
      </c>
      <c r="AF108" s="43">
        <v>10054273.199999999</v>
      </c>
      <c r="AG108" s="43">
        <v>10731428.4</v>
      </c>
      <c r="AH108" s="43">
        <v>0</v>
      </c>
      <c r="AI108" s="43">
        <v>382701.6</v>
      </c>
      <c r="AJ108" s="43">
        <v>53462710.200000003</v>
      </c>
      <c r="AK108" s="43">
        <v>10000000</v>
      </c>
      <c r="AL108" s="43">
        <v>-43462710.200000003</v>
      </c>
      <c r="AM108" s="43">
        <v>-434.63</v>
      </c>
    </row>
    <row r="109" spans="1:39" ht="15" thickBot="1" x14ac:dyDescent="0.35">
      <c r="A109" s="42" t="s">
        <v>176</v>
      </c>
      <c r="B109" s="43">
        <v>0</v>
      </c>
      <c r="C109" s="43">
        <v>0</v>
      </c>
      <c r="D109" s="43">
        <v>3723032.5</v>
      </c>
      <c r="E109" s="43">
        <v>3366205.6</v>
      </c>
      <c r="F109" s="43">
        <v>3487148.2</v>
      </c>
      <c r="G109" s="43">
        <v>3678876.2</v>
      </c>
      <c r="H109" s="43">
        <v>19413.2</v>
      </c>
      <c r="I109" s="43">
        <v>5830662.5</v>
      </c>
      <c r="J109" s="43">
        <v>20105338.199999999</v>
      </c>
      <c r="K109" s="43">
        <v>23061564</v>
      </c>
      <c r="L109" s="43">
        <v>2956225.8</v>
      </c>
      <c r="M109" s="43">
        <v>12.82</v>
      </c>
      <c r="AA109" s="42" t="s">
        <v>176</v>
      </c>
      <c r="AB109" s="43">
        <v>0</v>
      </c>
      <c r="AC109" s="43">
        <v>20112729.5</v>
      </c>
      <c r="AD109" s="43">
        <v>2201207.6</v>
      </c>
      <c r="AE109" s="43">
        <v>383536.5</v>
      </c>
      <c r="AF109" s="43">
        <v>0</v>
      </c>
      <c r="AG109" s="43">
        <v>0</v>
      </c>
      <c r="AH109" s="43">
        <v>0</v>
      </c>
      <c r="AI109" s="43">
        <v>382701.6</v>
      </c>
      <c r="AJ109" s="43">
        <v>23080175.199999999</v>
      </c>
      <c r="AK109" s="43">
        <v>23061564</v>
      </c>
      <c r="AL109" s="43">
        <v>-18611.2</v>
      </c>
      <c r="AM109" s="43">
        <v>-0.08</v>
      </c>
    </row>
    <row r="110" spans="1:39" ht="15" thickBot="1" x14ac:dyDescent="0.35">
      <c r="A110" s="42" t="s">
        <v>177</v>
      </c>
      <c r="B110" s="43">
        <v>586529.9</v>
      </c>
      <c r="C110" s="43">
        <v>23819046.600000001</v>
      </c>
      <c r="D110" s="43">
        <v>0</v>
      </c>
      <c r="E110" s="43">
        <v>3366205.6</v>
      </c>
      <c r="F110" s="43">
        <v>3487148.2</v>
      </c>
      <c r="G110" s="43">
        <v>17322367.800000001</v>
      </c>
      <c r="H110" s="43">
        <v>10957745.699999999</v>
      </c>
      <c r="I110" s="43">
        <v>5830662.5</v>
      </c>
      <c r="J110" s="43">
        <v>65369706.299999997</v>
      </c>
      <c r="K110" s="43">
        <v>64990253</v>
      </c>
      <c r="L110" s="43">
        <v>-379453.3</v>
      </c>
      <c r="M110" s="43">
        <v>-0.57999999999999996</v>
      </c>
      <c r="AA110" s="42" t="s">
        <v>177</v>
      </c>
      <c r="AB110" s="43">
        <v>0</v>
      </c>
      <c r="AC110" s="43">
        <v>0</v>
      </c>
      <c r="AD110" s="43">
        <v>31810141.100000001</v>
      </c>
      <c r="AE110" s="43">
        <v>383536.5</v>
      </c>
      <c r="AF110" s="43">
        <v>0</v>
      </c>
      <c r="AG110" s="43">
        <v>0</v>
      </c>
      <c r="AH110" s="43">
        <v>0</v>
      </c>
      <c r="AI110" s="43">
        <v>382701.6</v>
      </c>
      <c r="AJ110" s="43">
        <v>32576379.300000001</v>
      </c>
      <c r="AK110" s="43">
        <v>64990253</v>
      </c>
      <c r="AL110" s="43">
        <v>32413873.699999999</v>
      </c>
      <c r="AM110" s="43">
        <v>49.87</v>
      </c>
    </row>
    <row r="111" spans="1:39" ht="15" thickBot="1" x14ac:dyDescent="0.35">
      <c r="A111" s="42" t="s">
        <v>178</v>
      </c>
      <c r="B111" s="43">
        <v>586529.9</v>
      </c>
      <c r="C111" s="43">
        <v>0</v>
      </c>
      <c r="D111" s="43">
        <v>3723032.5</v>
      </c>
      <c r="E111" s="43">
        <v>3366205.6</v>
      </c>
      <c r="F111" s="43">
        <v>3487148.2</v>
      </c>
      <c r="G111" s="43">
        <v>0</v>
      </c>
      <c r="H111" s="43">
        <v>19413.2</v>
      </c>
      <c r="I111" s="43">
        <v>5830662.5</v>
      </c>
      <c r="J111" s="43">
        <v>17012991.899999999</v>
      </c>
      <c r="K111" s="43">
        <v>21387900</v>
      </c>
      <c r="L111" s="43">
        <v>4374908.0999999996</v>
      </c>
      <c r="M111" s="43">
        <v>20.46</v>
      </c>
      <c r="AA111" s="42" t="s">
        <v>178</v>
      </c>
      <c r="AB111" s="43">
        <v>0</v>
      </c>
      <c r="AC111" s="43">
        <v>20112729.5</v>
      </c>
      <c r="AD111" s="43">
        <v>2201207.6</v>
      </c>
      <c r="AE111" s="43">
        <v>383536.5</v>
      </c>
      <c r="AF111" s="43">
        <v>0</v>
      </c>
      <c r="AG111" s="43">
        <v>0</v>
      </c>
      <c r="AH111" s="43">
        <v>0</v>
      </c>
      <c r="AI111" s="43">
        <v>382701.6</v>
      </c>
      <c r="AJ111" s="43">
        <v>23080175.199999999</v>
      </c>
      <c r="AK111" s="43">
        <v>21387900</v>
      </c>
      <c r="AL111" s="43">
        <v>-1692275.2</v>
      </c>
      <c r="AM111" s="43">
        <v>-7.91</v>
      </c>
    </row>
    <row r="112" spans="1:39" ht="15" thickBot="1" x14ac:dyDescent="0.35">
      <c r="A112" s="42" t="s">
        <v>179</v>
      </c>
      <c r="B112" s="43">
        <v>3602533</v>
      </c>
      <c r="C112" s="43">
        <v>0</v>
      </c>
      <c r="D112" s="43">
        <v>3723032.5</v>
      </c>
      <c r="E112" s="43">
        <v>3366205.6</v>
      </c>
      <c r="F112" s="43">
        <v>1490919.9</v>
      </c>
      <c r="G112" s="43">
        <v>0</v>
      </c>
      <c r="H112" s="43">
        <v>10957745.699999999</v>
      </c>
      <c r="I112" s="43">
        <v>5830662.5</v>
      </c>
      <c r="J112" s="43">
        <v>28971099.199999999</v>
      </c>
      <c r="K112" s="43">
        <v>28802919</v>
      </c>
      <c r="L112" s="43">
        <v>-168180.2</v>
      </c>
      <c r="M112" s="43">
        <v>-0.57999999999999996</v>
      </c>
      <c r="AA112" s="42" t="s">
        <v>179</v>
      </c>
      <c r="AB112" s="43">
        <v>0</v>
      </c>
      <c r="AC112" s="43">
        <v>6140281.2000000002</v>
      </c>
      <c r="AD112" s="43">
        <v>2201207.6</v>
      </c>
      <c r="AE112" s="43">
        <v>0</v>
      </c>
      <c r="AF112" s="43">
        <v>9716959.1999999993</v>
      </c>
      <c r="AG112" s="43">
        <v>0</v>
      </c>
      <c r="AH112" s="43">
        <v>0</v>
      </c>
      <c r="AI112" s="43">
        <v>382701.6</v>
      </c>
      <c r="AJ112" s="43">
        <v>18441149.699999999</v>
      </c>
      <c r="AK112" s="43">
        <v>28802919</v>
      </c>
      <c r="AL112" s="43">
        <v>10361769.300000001</v>
      </c>
      <c r="AM112" s="43">
        <v>35.97</v>
      </c>
    </row>
    <row r="113" spans="1:39" ht="15" thickBot="1" x14ac:dyDescent="0.35">
      <c r="A113" s="42" t="s">
        <v>180</v>
      </c>
      <c r="B113" s="43">
        <v>51277369.600000001</v>
      </c>
      <c r="C113" s="43">
        <v>0</v>
      </c>
      <c r="D113" s="43">
        <v>0</v>
      </c>
      <c r="E113" s="43">
        <v>4380091.8</v>
      </c>
      <c r="F113" s="43">
        <v>1490919.9</v>
      </c>
      <c r="G113" s="43">
        <v>0</v>
      </c>
      <c r="H113" s="43">
        <v>10957745.699999999</v>
      </c>
      <c r="I113" s="43">
        <v>5830662.5</v>
      </c>
      <c r="J113" s="43">
        <v>73936789.5</v>
      </c>
      <c r="K113" s="43">
        <v>73507618</v>
      </c>
      <c r="L113" s="43">
        <v>-429171.5</v>
      </c>
      <c r="M113" s="43">
        <v>-0.57999999999999996</v>
      </c>
      <c r="AA113" s="42" t="s">
        <v>180</v>
      </c>
      <c r="AB113" s="43">
        <v>0</v>
      </c>
      <c r="AC113" s="43">
        <v>20112729.5</v>
      </c>
      <c r="AD113" s="43">
        <v>2201207.6</v>
      </c>
      <c r="AE113" s="43">
        <v>0</v>
      </c>
      <c r="AF113" s="43">
        <v>9716959.1999999993</v>
      </c>
      <c r="AG113" s="43">
        <v>0</v>
      </c>
      <c r="AH113" s="43">
        <v>0</v>
      </c>
      <c r="AI113" s="43">
        <v>382701.6</v>
      </c>
      <c r="AJ113" s="43">
        <v>32413598</v>
      </c>
      <c r="AK113" s="43">
        <v>73507618</v>
      </c>
      <c r="AL113" s="43">
        <v>41094020</v>
      </c>
      <c r="AM113" s="43">
        <v>55.9</v>
      </c>
    </row>
    <row r="114" spans="1:39" ht="15" thickBot="1" x14ac:dyDescent="0.35"/>
    <row r="115" spans="1:39" ht="15" thickBot="1" x14ac:dyDescent="0.35">
      <c r="A115" s="44" t="s">
        <v>237</v>
      </c>
      <c r="B115" s="45">
        <v>144104971.90000001</v>
      </c>
      <c r="AA115" s="44" t="s">
        <v>237</v>
      </c>
      <c r="AB115" s="45">
        <v>77439463.400000006</v>
      </c>
    </row>
    <row r="116" spans="1:39" ht="15" thickBot="1" x14ac:dyDescent="0.35">
      <c r="A116" s="44" t="s">
        <v>238</v>
      </c>
      <c r="B116" s="45">
        <v>0</v>
      </c>
      <c r="AA116" s="44" t="s">
        <v>238</v>
      </c>
      <c r="AB116" s="45">
        <v>0</v>
      </c>
    </row>
    <row r="117" spans="1:39" ht="15" thickBot="1" x14ac:dyDescent="0.35">
      <c r="A117" s="44" t="s">
        <v>239</v>
      </c>
      <c r="B117" s="45">
        <v>725780806.79999995</v>
      </c>
      <c r="AA117" s="44" t="s">
        <v>239</v>
      </c>
      <c r="AB117" s="45">
        <v>741910495.79999995</v>
      </c>
    </row>
    <row r="118" spans="1:39" ht="15" thickBot="1" x14ac:dyDescent="0.35">
      <c r="A118" s="44" t="s">
        <v>240</v>
      </c>
      <c r="B118" s="45">
        <v>725780807</v>
      </c>
      <c r="AA118" s="44" t="s">
        <v>240</v>
      </c>
      <c r="AB118" s="45">
        <v>725780807</v>
      </c>
    </row>
    <row r="119" spans="1:39" ht="15" thickBot="1" x14ac:dyDescent="0.35">
      <c r="A119" s="44" t="s">
        <v>241</v>
      </c>
      <c r="B119" s="45">
        <v>-0.2</v>
      </c>
      <c r="AA119" s="44" t="s">
        <v>241</v>
      </c>
      <c r="AB119" s="45">
        <v>16129688.800000001</v>
      </c>
    </row>
    <row r="120" spans="1:39" ht="15" thickBot="1" x14ac:dyDescent="0.35">
      <c r="A120" s="44" t="s">
        <v>242</v>
      </c>
      <c r="B120" s="45"/>
      <c r="AA120" s="44" t="s">
        <v>242</v>
      </c>
      <c r="AB120" s="45"/>
    </row>
    <row r="121" spans="1:39" ht="15" thickBot="1" x14ac:dyDescent="0.35">
      <c r="A121" s="44" t="s">
        <v>243</v>
      </c>
      <c r="B121" s="45"/>
      <c r="AA121" s="44" t="s">
        <v>243</v>
      </c>
      <c r="AB121" s="45"/>
    </row>
    <row r="122" spans="1:39" ht="15" thickBot="1" x14ac:dyDescent="0.35">
      <c r="A122" s="44" t="s">
        <v>244</v>
      </c>
      <c r="B122" s="45">
        <v>0</v>
      </c>
      <c r="AA122" s="44" t="s">
        <v>244</v>
      </c>
      <c r="AB122" s="45">
        <v>0</v>
      </c>
    </row>
    <row r="124" spans="1:39" x14ac:dyDescent="0.3">
      <c r="A124" s="46" t="s">
        <v>245</v>
      </c>
      <c r="AA124" s="46" t="s">
        <v>245</v>
      </c>
    </row>
    <row r="126" spans="1:39" x14ac:dyDescent="0.3">
      <c r="A126" s="47" t="s">
        <v>246</v>
      </c>
      <c r="AA126" s="47" t="s">
        <v>246</v>
      </c>
    </row>
    <row r="127" spans="1:39" x14ac:dyDescent="0.3">
      <c r="A127" s="47" t="s">
        <v>288</v>
      </c>
      <c r="AA127" s="47" t="s">
        <v>308</v>
      </c>
    </row>
  </sheetData>
  <hyperlinks>
    <hyperlink ref="A124" r:id="rId1" display="https://miau.my-x.hu/myx-free/coco/test/772132420240519085623.html" xr:uid="{36E26E32-7C88-4A23-9518-2D004625CE21}"/>
    <hyperlink ref="AA124" r:id="rId2" display="https://miau.my-x.hu/myx-free/coco/test/190839220240519085830.html" xr:uid="{4A1D15F4-422E-42DF-8F68-9C6A56F773E3}"/>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D3691-9FCF-48E1-B544-72F00EB0E822}">
  <dimension ref="A1:C12"/>
  <sheetViews>
    <sheetView zoomScale="94" workbookViewId="0"/>
  </sheetViews>
  <sheetFormatPr baseColWidth="10" defaultColWidth="8.88671875" defaultRowHeight="14.4" x14ac:dyDescent="0.3"/>
  <cols>
    <col min="1" max="1" width="23.5546875" customWidth="1"/>
    <col min="2" max="2" width="27.6640625" customWidth="1"/>
    <col min="3" max="3" width="65.44140625" customWidth="1"/>
  </cols>
  <sheetData>
    <row r="1" spans="1:3" ht="15.6" x14ac:dyDescent="0.3">
      <c r="A1" s="15" t="s">
        <v>89</v>
      </c>
      <c r="B1" s="19" t="s">
        <v>64</v>
      </c>
      <c r="C1" s="22" t="s">
        <v>90</v>
      </c>
    </row>
    <row r="2" spans="1:3" x14ac:dyDescent="0.3">
      <c r="A2" s="16" t="s">
        <v>106</v>
      </c>
      <c r="B2" s="18" t="s">
        <v>91</v>
      </c>
      <c r="C2" s="20" t="s">
        <v>95</v>
      </c>
    </row>
    <row r="3" spans="1:3" x14ac:dyDescent="0.3">
      <c r="A3" s="16" t="s">
        <v>106</v>
      </c>
      <c r="B3" s="18" t="s">
        <v>92</v>
      </c>
      <c r="C3" s="20" t="s">
        <v>96</v>
      </c>
    </row>
    <row r="4" spans="1:3" x14ac:dyDescent="0.3">
      <c r="A4" s="16" t="s">
        <v>106</v>
      </c>
      <c r="B4" s="18" t="s">
        <v>28</v>
      </c>
      <c r="C4" s="20" t="s">
        <v>97</v>
      </c>
    </row>
    <row r="5" spans="1:3" x14ac:dyDescent="0.3">
      <c r="A5" s="16" t="s">
        <v>106</v>
      </c>
      <c r="B5" s="18" t="s">
        <v>30</v>
      </c>
      <c r="C5" s="20" t="s">
        <v>98</v>
      </c>
    </row>
    <row r="6" spans="1:3" x14ac:dyDescent="0.3">
      <c r="A6" s="16" t="s">
        <v>106</v>
      </c>
      <c r="B6" s="18" t="s">
        <v>31</v>
      </c>
      <c r="C6" s="20" t="s">
        <v>99</v>
      </c>
    </row>
    <row r="7" spans="1:3" x14ac:dyDescent="0.3">
      <c r="A7" s="16" t="s">
        <v>106</v>
      </c>
      <c r="B7" s="18" t="s">
        <v>32</v>
      </c>
      <c r="C7" s="20" t="s">
        <v>100</v>
      </c>
    </row>
    <row r="8" spans="1:3" x14ac:dyDescent="0.3">
      <c r="A8" s="17" t="s">
        <v>107</v>
      </c>
      <c r="B8" s="18" t="s">
        <v>6</v>
      </c>
      <c r="C8" s="20" t="s">
        <v>101</v>
      </c>
    </row>
    <row r="9" spans="1:3" x14ac:dyDescent="0.3">
      <c r="A9" s="17" t="s">
        <v>107</v>
      </c>
      <c r="B9" s="18" t="s">
        <v>7</v>
      </c>
      <c r="C9" s="20" t="s">
        <v>102</v>
      </c>
    </row>
    <row r="10" spans="1:3" x14ac:dyDescent="0.3">
      <c r="A10" s="17" t="s">
        <v>107</v>
      </c>
      <c r="B10" s="18" t="s">
        <v>8</v>
      </c>
      <c r="C10" s="20" t="s">
        <v>103</v>
      </c>
    </row>
    <row r="11" spans="1:3" ht="28.8" x14ac:dyDescent="0.3">
      <c r="A11" s="17" t="s">
        <v>107</v>
      </c>
      <c r="B11" s="18" t="s">
        <v>93</v>
      </c>
      <c r="C11" s="21" t="s">
        <v>104</v>
      </c>
    </row>
    <row r="12" spans="1:3" x14ac:dyDescent="0.3">
      <c r="A12" s="16" t="s">
        <v>106</v>
      </c>
      <c r="B12" s="18" t="s">
        <v>94</v>
      </c>
      <c r="C12" s="20"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CEC1-4955-483B-A555-9D9B6448D25D}">
  <dimension ref="B2:K4"/>
  <sheetViews>
    <sheetView workbookViewId="0"/>
  </sheetViews>
  <sheetFormatPr baseColWidth="10" defaultColWidth="8.88671875" defaultRowHeight="14.4" x14ac:dyDescent="0.3"/>
  <cols>
    <col min="2" max="2" width="18" customWidth="1"/>
    <col min="3" max="3" width="19.5546875" customWidth="1"/>
    <col min="4" max="4" width="25" customWidth="1"/>
    <col min="5" max="5" width="20.6640625" customWidth="1"/>
    <col min="6" max="6" width="20.5546875" customWidth="1"/>
    <col min="7" max="7" width="21.21875" customWidth="1"/>
    <col min="8" max="8" width="26.109375" customWidth="1"/>
    <col min="10" max="11" width="8.88671875" customWidth="1"/>
    <col min="17" max="17" width="16.6640625" customWidth="1"/>
  </cols>
  <sheetData>
    <row r="2" spans="2:11" ht="15.6" x14ac:dyDescent="0.3">
      <c r="B2" s="58" t="s">
        <v>119</v>
      </c>
      <c r="C2" s="58"/>
      <c r="D2" s="24"/>
    </row>
    <row r="3" spans="2:11" ht="31.2" x14ac:dyDescent="0.3">
      <c r="B3" s="25" t="s">
        <v>28</v>
      </c>
      <c r="C3" s="25" t="s">
        <v>92</v>
      </c>
      <c r="D3" s="25" t="s">
        <v>108</v>
      </c>
      <c r="E3" s="25" t="s">
        <v>109</v>
      </c>
      <c r="F3" s="25" t="s">
        <v>110</v>
      </c>
      <c r="G3" s="25" t="s">
        <v>94</v>
      </c>
      <c r="H3" s="25" t="s">
        <v>115</v>
      </c>
      <c r="I3" s="2"/>
      <c r="J3" s="2"/>
      <c r="K3" s="2"/>
    </row>
    <row r="4" spans="2:11" ht="180" x14ac:dyDescent="0.3">
      <c r="B4" s="23" t="s">
        <v>111</v>
      </c>
      <c r="C4" s="23" t="s">
        <v>112</v>
      </c>
      <c r="D4" s="23" t="s">
        <v>113</v>
      </c>
      <c r="E4" s="23" t="s">
        <v>114</v>
      </c>
      <c r="F4" s="23" t="s">
        <v>116</v>
      </c>
      <c r="G4" s="23" t="s">
        <v>117</v>
      </c>
      <c r="H4" s="23" t="s">
        <v>118</v>
      </c>
      <c r="I4" s="2"/>
      <c r="J4" s="2"/>
      <c r="K4" s="2"/>
    </row>
  </sheetData>
  <mergeCells count="1">
    <mergeCell ref="B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chaos-OAM</vt:lpstr>
      <vt:lpstr>chaos</vt:lpstr>
      <vt:lpstr>real</vt:lpstr>
      <vt:lpstr>Measurements</vt:lpstr>
      <vt:lpstr>Automation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 A</dc:creator>
  <cp:lastModifiedBy>Lttd</cp:lastModifiedBy>
  <dcterms:created xsi:type="dcterms:W3CDTF">2024-05-06T19:40:26Z</dcterms:created>
  <dcterms:modified xsi:type="dcterms:W3CDTF">2024-08-26T07:26:04Z</dcterms:modified>
</cp:coreProperties>
</file>