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Latitude\AppData\Local\Temp\scp12838\var\www\miau\data\miau\314\"/>
    </mc:Choice>
  </mc:AlternateContent>
  <xr:revisionPtr revIDLastSave="0" documentId="13_ncr:1_{BEDD95E0-520A-43A1-BAE5-7718A697324B}" xr6:coauthVersionLast="47" xr6:coauthVersionMax="47" xr10:uidLastSave="{00000000-0000-0000-0000-000000000000}"/>
  <bookViews>
    <workbookView xWindow="-108" yWindow="-108" windowWidth="23256" windowHeight="12456" tabRatio="697" activeTab="4" xr2:uid="{602383A3-0817-4B17-9CAE-3C34CD3A2CEC}"/>
  </bookViews>
  <sheets>
    <sheet name="élettani_tuladonságok" sheetId="2" r:id="rId1"/>
    <sheet name="60 oszlop" sheetId="1" r:id="rId2"/>
    <sheet name="5x11" sheetId="3" r:id="rId3"/>
    <sheet name="nyers" sheetId="9" r:id="rId4"/>
    <sheet name="5" sheetId="16" r:id="rId5"/>
    <sheet name="4_1" sheetId="17" r:id="rId6"/>
    <sheet name="4_2" sheetId="18" r:id="rId7"/>
    <sheet name="4_3" sheetId="19" r:id="rId8"/>
    <sheet name="4_4" sheetId="20" r:id="rId9"/>
    <sheet name="4_5" sheetId="21" r:id="rId10"/>
  </sheets>
  <definedNames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'5x11'!$J$3:$N$7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1</definedName>
    <definedName name="solver_nwt" localSheetId="2" hidden="1">1</definedName>
    <definedName name="solver_opt" localSheetId="2" hidden="1">'5x11'!$I$14</definedName>
    <definedName name="solver_pre" localSheetId="2" hidden="1">0.000001</definedName>
    <definedName name="solver_rbv" localSheetId="2" hidden="1">1</definedName>
    <definedName name="solver_rel1" localSheetId="2" hidden="1">1</definedName>
    <definedName name="solver_rhs1" localSheetId="2" hidden="1">'5x11'!$J$3:$N$7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77" i="16" l="1"/>
  <c r="BA76" i="16"/>
  <c r="BA75" i="16"/>
  <c r="BA74" i="16"/>
  <c r="BA73" i="16"/>
  <c r="AZ75" i="16"/>
  <c r="AZ73" i="16"/>
  <c r="AX77" i="16"/>
  <c r="AZ77" i="16" s="1"/>
  <c r="AX76" i="16"/>
  <c r="AY76" i="16" s="1"/>
  <c r="AX75" i="16"/>
  <c r="AX73" i="16"/>
  <c r="AW77" i="16"/>
  <c r="AY77" i="16" s="1"/>
  <c r="AW75" i="16"/>
  <c r="AY75" i="16" s="1"/>
  <c r="AW74" i="16"/>
  <c r="AY74" i="16" s="1"/>
  <c r="AW73" i="16"/>
  <c r="AY73" i="16" s="1"/>
  <c r="AY55" i="16"/>
  <c r="AX55" i="16"/>
  <c r="AW55" i="16"/>
  <c r="AV55" i="16"/>
  <c r="AU55" i="16"/>
  <c r="AY54" i="16"/>
  <c r="AX54" i="16"/>
  <c r="AW54" i="16"/>
  <c r="AV54" i="16"/>
  <c r="AU54" i="16"/>
  <c r="AY53" i="16"/>
  <c r="AX53" i="16"/>
  <c r="AW53" i="16"/>
  <c r="AV53" i="16"/>
  <c r="AU53" i="16"/>
  <c r="AY52" i="16"/>
  <c r="AX52" i="16"/>
  <c r="AW52" i="16"/>
  <c r="AV52" i="16"/>
  <c r="AU52" i="16"/>
  <c r="AI46" i="16"/>
  <c r="AH46" i="16"/>
  <c r="AG46" i="16"/>
  <c r="AF46" i="16"/>
  <c r="AI45" i="16"/>
  <c r="AH45" i="16"/>
  <c r="AG45" i="16"/>
  <c r="AF45" i="16"/>
  <c r="N57" i="16"/>
  <c r="N56" i="16"/>
  <c r="N55" i="16"/>
  <c r="N54" i="16"/>
  <c r="N53" i="16"/>
  <c r="N52" i="16"/>
  <c r="N51" i="16"/>
  <c r="N50" i="16"/>
  <c r="N49" i="16"/>
  <c r="N48" i="16"/>
  <c r="N47" i="16"/>
  <c r="Z59" i="16"/>
  <c r="Z58" i="16"/>
  <c r="Z57" i="16"/>
  <c r="Z56" i="16"/>
  <c r="Z55" i="16"/>
  <c r="Z54" i="16"/>
  <c r="N18" i="16"/>
  <c r="M18" i="16"/>
  <c r="L18" i="16"/>
  <c r="K18" i="16"/>
  <c r="J18" i="16"/>
  <c r="I18" i="16"/>
  <c r="N17" i="16"/>
  <c r="M17" i="16"/>
  <c r="L17" i="16"/>
  <c r="K17" i="16"/>
  <c r="J17" i="16"/>
  <c r="I17" i="16"/>
  <c r="N16" i="16"/>
  <c r="M16" i="16"/>
  <c r="L16" i="16"/>
  <c r="K16" i="16"/>
  <c r="J16" i="16"/>
  <c r="I16" i="16"/>
  <c r="N15" i="16"/>
  <c r="M15" i="16"/>
  <c r="L15" i="16"/>
  <c r="K15" i="16"/>
  <c r="J15" i="16"/>
  <c r="I15" i="16"/>
  <c r="N14" i="16"/>
  <c r="M14" i="16"/>
  <c r="L14" i="16"/>
  <c r="K14" i="16"/>
  <c r="J14" i="16"/>
  <c r="I14" i="16"/>
  <c r="N13" i="16"/>
  <c r="M13" i="16"/>
  <c r="L13" i="16"/>
  <c r="K13" i="16"/>
  <c r="J13" i="16"/>
  <c r="I13" i="16"/>
  <c r="N12" i="16"/>
  <c r="M12" i="16"/>
  <c r="L12" i="16"/>
  <c r="K12" i="16"/>
  <c r="J12" i="16"/>
  <c r="I12" i="16"/>
  <c r="N11" i="16"/>
  <c r="M11" i="16"/>
  <c r="L11" i="16"/>
  <c r="K11" i="16"/>
  <c r="J11" i="16"/>
  <c r="I11" i="16"/>
  <c r="N10" i="16"/>
  <c r="M10" i="16"/>
  <c r="L10" i="16"/>
  <c r="K10" i="16"/>
  <c r="J10" i="16"/>
  <c r="I10" i="16"/>
  <c r="N9" i="16"/>
  <c r="M9" i="16"/>
  <c r="L9" i="16"/>
  <c r="K9" i="16"/>
  <c r="J9" i="16"/>
  <c r="I9" i="16"/>
  <c r="N8" i="16"/>
  <c r="M8" i="16"/>
  <c r="L8" i="16"/>
  <c r="K8" i="16"/>
  <c r="J8" i="16"/>
  <c r="I8" i="16"/>
  <c r="X46" i="16"/>
  <c r="W46" i="16"/>
  <c r="V46" i="16"/>
  <c r="U46" i="16"/>
  <c r="T46" i="16"/>
  <c r="S46" i="16"/>
  <c r="Q57" i="16"/>
  <c r="X57" i="16" s="1"/>
  <c r="Q56" i="16"/>
  <c r="X56" i="16" s="1"/>
  <c r="Q55" i="16"/>
  <c r="X55" i="16" s="1"/>
  <c r="Q54" i="16"/>
  <c r="Q53" i="16"/>
  <c r="Q52" i="16"/>
  <c r="X52" i="16" s="1"/>
  <c r="Q51" i="16"/>
  <c r="Q50" i="16"/>
  <c r="X50" i="16" s="1"/>
  <c r="Q49" i="16"/>
  <c r="X49" i="16" s="1"/>
  <c r="Q48" i="16"/>
  <c r="X51" i="16" s="1"/>
  <c r="Q47" i="16"/>
  <c r="AB59" i="16" s="1"/>
  <c r="P57" i="16"/>
  <c r="W57" i="16" s="1"/>
  <c r="P56" i="16"/>
  <c r="P55" i="16"/>
  <c r="W55" i="16" s="1"/>
  <c r="P54" i="16"/>
  <c r="W54" i="16" s="1"/>
  <c r="P53" i="16"/>
  <c r="P52" i="16"/>
  <c r="W52" i="16" s="1"/>
  <c r="P51" i="16"/>
  <c r="W51" i="16" s="1"/>
  <c r="P50" i="16"/>
  <c r="W53" i="16" s="1"/>
  <c r="P49" i="16"/>
  <c r="W49" i="16" s="1"/>
  <c r="P48" i="16"/>
  <c r="P47" i="16"/>
  <c r="AC58" i="16" s="1"/>
  <c r="O57" i="16"/>
  <c r="V57" i="16" s="1"/>
  <c r="O56" i="16"/>
  <c r="O55" i="16"/>
  <c r="V55" i="16" s="1"/>
  <c r="O54" i="16"/>
  <c r="V54" i="16" s="1"/>
  <c r="O53" i="16"/>
  <c r="V48" i="16" s="1"/>
  <c r="O52" i="16"/>
  <c r="V52" i="16" s="1"/>
  <c r="O51" i="16"/>
  <c r="V51" i="16" s="1"/>
  <c r="O50" i="16"/>
  <c r="O49" i="16"/>
  <c r="V49" i="16" s="1"/>
  <c r="O48" i="16"/>
  <c r="O47" i="16"/>
  <c r="V56" i="16" s="1"/>
  <c r="M57" i="16"/>
  <c r="T57" i="16" s="1"/>
  <c r="M56" i="16"/>
  <c r="T56" i="16" s="1"/>
  <c r="M55" i="16"/>
  <c r="M54" i="16"/>
  <c r="T54" i="16" s="1"/>
  <c r="M53" i="16"/>
  <c r="M52" i="16"/>
  <c r="M51" i="16"/>
  <c r="T51" i="16" s="1"/>
  <c r="M50" i="16"/>
  <c r="M49" i="16"/>
  <c r="T49" i="16" s="1"/>
  <c r="M48" i="16"/>
  <c r="T53" i="16" s="1"/>
  <c r="M47" i="16"/>
  <c r="L57" i="16"/>
  <c r="L56" i="16"/>
  <c r="S56" i="16" s="1"/>
  <c r="L55" i="16"/>
  <c r="L54" i="16"/>
  <c r="S54" i="16" s="1"/>
  <c r="L53" i="16"/>
  <c r="S53" i="16" s="1"/>
  <c r="L52" i="16"/>
  <c r="S47" i="16" s="1"/>
  <c r="L51" i="16"/>
  <c r="S50" i="16" s="1"/>
  <c r="L50" i="16"/>
  <c r="L49" i="16"/>
  <c r="L48" i="16"/>
  <c r="S48" i="16" s="1"/>
  <c r="L47" i="16"/>
  <c r="AB58" i="16" s="1"/>
  <c r="AI23" i="9"/>
  <c r="AH23" i="9"/>
  <c r="AG23" i="9"/>
  <c r="AF23" i="9"/>
  <c r="AC23" i="9"/>
  <c r="AB23" i="9"/>
  <c r="AA23" i="9"/>
  <c r="Z23" i="9"/>
  <c r="W23" i="9"/>
  <c r="V23" i="9"/>
  <c r="U23" i="9"/>
  <c r="T23" i="9"/>
  <c r="Q23" i="9"/>
  <c r="P23" i="9"/>
  <c r="O23" i="9"/>
  <c r="N23" i="9"/>
  <c r="K23" i="9"/>
  <c r="J23" i="9"/>
  <c r="I23" i="9"/>
  <c r="H23" i="9"/>
  <c r="AI22" i="9"/>
  <c r="AH22" i="9"/>
  <c r="AG22" i="9"/>
  <c r="AF22" i="9"/>
  <c r="AC22" i="9"/>
  <c r="AB22" i="9"/>
  <c r="AA22" i="9"/>
  <c r="Z22" i="9"/>
  <c r="W22" i="9"/>
  <c r="V22" i="9"/>
  <c r="U22" i="9"/>
  <c r="T22" i="9"/>
  <c r="Q22" i="9"/>
  <c r="P22" i="9"/>
  <c r="O22" i="9"/>
  <c r="N22" i="9"/>
  <c r="K22" i="9"/>
  <c r="J22" i="9"/>
  <c r="I22" i="9"/>
  <c r="H22" i="9"/>
  <c r="AI21" i="9"/>
  <c r="AH21" i="9"/>
  <c r="AG21" i="9"/>
  <c r="AF21" i="9"/>
  <c r="AC21" i="9"/>
  <c r="AB21" i="9"/>
  <c r="AA21" i="9"/>
  <c r="Z21" i="9"/>
  <c r="W21" i="9"/>
  <c r="V21" i="9"/>
  <c r="U21" i="9"/>
  <c r="T21" i="9"/>
  <c r="Q21" i="9"/>
  <c r="P21" i="9"/>
  <c r="O21" i="9"/>
  <c r="N21" i="9"/>
  <c r="K21" i="9"/>
  <c r="J21" i="9"/>
  <c r="I21" i="9"/>
  <c r="H21" i="9"/>
  <c r="AI20" i="9"/>
  <c r="AH20" i="9"/>
  <c r="AG20" i="9"/>
  <c r="AF20" i="9"/>
  <c r="AC20" i="9"/>
  <c r="AB20" i="9"/>
  <c r="AA20" i="9"/>
  <c r="Z20" i="9"/>
  <c r="W20" i="9"/>
  <c r="V20" i="9"/>
  <c r="U20" i="9"/>
  <c r="T20" i="9"/>
  <c r="Q20" i="9"/>
  <c r="P20" i="9"/>
  <c r="O20" i="9"/>
  <c r="N20" i="9"/>
  <c r="K20" i="9"/>
  <c r="J20" i="9"/>
  <c r="I20" i="9"/>
  <c r="H20" i="9"/>
  <c r="AI19" i="9"/>
  <c r="AH19" i="9"/>
  <c r="AG19" i="9"/>
  <c r="AF19" i="9"/>
  <c r="AC19" i="9"/>
  <c r="AB19" i="9"/>
  <c r="AA19" i="9"/>
  <c r="Z19" i="9"/>
  <c r="W19" i="9"/>
  <c r="V19" i="9"/>
  <c r="U19" i="9"/>
  <c r="T19" i="9"/>
  <c r="Q19" i="9"/>
  <c r="P19" i="9"/>
  <c r="O19" i="9"/>
  <c r="N19" i="9"/>
  <c r="K19" i="9"/>
  <c r="J19" i="9"/>
  <c r="I19" i="9"/>
  <c r="H19" i="9"/>
  <c r="AI18" i="9"/>
  <c r="AH18" i="9"/>
  <c r="AG18" i="9"/>
  <c r="AF18" i="9"/>
  <c r="AC18" i="9"/>
  <c r="AB18" i="9"/>
  <c r="AA18" i="9"/>
  <c r="Z18" i="9"/>
  <c r="W18" i="9"/>
  <c r="V18" i="9"/>
  <c r="U18" i="9"/>
  <c r="T18" i="9"/>
  <c r="Q18" i="9"/>
  <c r="P18" i="9"/>
  <c r="O18" i="9"/>
  <c r="N18" i="9"/>
  <c r="K18" i="9"/>
  <c r="J18" i="9"/>
  <c r="I18" i="9"/>
  <c r="H18" i="9"/>
  <c r="AI17" i="9"/>
  <c r="AH17" i="9"/>
  <c r="AG17" i="9"/>
  <c r="AF17" i="9"/>
  <c r="AC17" i="9"/>
  <c r="AB17" i="9"/>
  <c r="AA17" i="9"/>
  <c r="Z17" i="9"/>
  <c r="W17" i="9"/>
  <c r="V17" i="9"/>
  <c r="U17" i="9"/>
  <c r="T17" i="9"/>
  <c r="Q17" i="9"/>
  <c r="P17" i="9"/>
  <c r="O17" i="9"/>
  <c r="N17" i="9"/>
  <c r="K17" i="9"/>
  <c r="J17" i="9"/>
  <c r="I17" i="9"/>
  <c r="H17" i="9"/>
  <c r="AI16" i="9"/>
  <c r="AH16" i="9"/>
  <c r="AG16" i="9"/>
  <c r="AF16" i="9"/>
  <c r="AC16" i="9"/>
  <c r="AB16" i="9"/>
  <c r="AA16" i="9"/>
  <c r="Z16" i="9"/>
  <c r="W16" i="9"/>
  <c r="V16" i="9"/>
  <c r="U16" i="9"/>
  <c r="T16" i="9"/>
  <c r="Q16" i="9"/>
  <c r="P16" i="9"/>
  <c r="O16" i="9"/>
  <c r="N16" i="9"/>
  <c r="K16" i="9"/>
  <c r="J16" i="9"/>
  <c r="I16" i="9"/>
  <c r="H16" i="9"/>
  <c r="AI15" i="9"/>
  <c r="AH15" i="9"/>
  <c r="AG15" i="9"/>
  <c r="AF15" i="9"/>
  <c r="AC15" i="9"/>
  <c r="AB15" i="9"/>
  <c r="AA15" i="9"/>
  <c r="Z15" i="9"/>
  <c r="W15" i="9"/>
  <c r="V15" i="9"/>
  <c r="U15" i="9"/>
  <c r="T15" i="9"/>
  <c r="Q15" i="9"/>
  <c r="P15" i="9"/>
  <c r="O15" i="9"/>
  <c r="N15" i="9"/>
  <c r="K15" i="9"/>
  <c r="J15" i="9"/>
  <c r="I15" i="9"/>
  <c r="H15" i="9"/>
  <c r="AI14" i="9"/>
  <c r="AH14" i="9"/>
  <c r="AG14" i="9"/>
  <c r="AF14" i="9"/>
  <c r="AC14" i="9"/>
  <c r="AB14" i="9"/>
  <c r="AA14" i="9"/>
  <c r="Z14" i="9"/>
  <c r="W14" i="9"/>
  <c r="V14" i="9"/>
  <c r="U14" i="9"/>
  <c r="T14" i="9"/>
  <c r="Q14" i="9"/>
  <c r="P14" i="9"/>
  <c r="O14" i="9"/>
  <c r="N14" i="9"/>
  <c r="K14" i="9"/>
  <c r="J14" i="9"/>
  <c r="I14" i="9"/>
  <c r="H14" i="9"/>
  <c r="AI13" i="9"/>
  <c r="AH13" i="9"/>
  <c r="AG13" i="9"/>
  <c r="AF13" i="9"/>
  <c r="AC13" i="9"/>
  <c r="AB13" i="9"/>
  <c r="AA13" i="9"/>
  <c r="Z13" i="9"/>
  <c r="W13" i="9"/>
  <c r="V13" i="9"/>
  <c r="U13" i="9"/>
  <c r="T13" i="9"/>
  <c r="Q13" i="9"/>
  <c r="P13" i="9"/>
  <c r="O13" i="9"/>
  <c r="N13" i="9"/>
  <c r="K13" i="9"/>
  <c r="J13" i="9"/>
  <c r="I13" i="9"/>
  <c r="H13" i="9"/>
  <c r="F14" i="9"/>
  <c r="F15" i="9"/>
  <c r="F16" i="9"/>
  <c r="F17" i="9"/>
  <c r="F18" i="9"/>
  <c r="F19" i="9"/>
  <c r="F20" i="9"/>
  <c r="F21" i="9"/>
  <c r="F22" i="9"/>
  <c r="F23" i="9"/>
  <c r="F13" i="9"/>
  <c r="B13" i="9"/>
  <c r="C13" i="9"/>
  <c r="D13" i="9"/>
  <c r="E13" i="9"/>
  <c r="A13" i="9"/>
  <c r="A14" i="9"/>
  <c r="B14" i="9"/>
  <c r="C14" i="9"/>
  <c r="D14" i="9"/>
  <c r="E14" i="9"/>
  <c r="A15" i="9"/>
  <c r="B15" i="9"/>
  <c r="C15" i="9"/>
  <c r="D15" i="9"/>
  <c r="E15" i="9"/>
  <c r="A16" i="9"/>
  <c r="B16" i="9"/>
  <c r="C16" i="9"/>
  <c r="D16" i="9"/>
  <c r="E16" i="9"/>
  <c r="A17" i="9"/>
  <c r="B17" i="9"/>
  <c r="C17" i="9"/>
  <c r="D17" i="9"/>
  <c r="E17" i="9"/>
  <c r="A18" i="9"/>
  <c r="B18" i="9"/>
  <c r="C18" i="9"/>
  <c r="D18" i="9"/>
  <c r="E18" i="9"/>
  <c r="A19" i="9"/>
  <c r="B19" i="9"/>
  <c r="C19" i="9"/>
  <c r="D19" i="9"/>
  <c r="E19" i="9"/>
  <c r="A20" i="9"/>
  <c r="B20" i="9"/>
  <c r="C20" i="9"/>
  <c r="D20" i="9"/>
  <c r="E20" i="9"/>
  <c r="A21" i="9"/>
  <c r="B21" i="9"/>
  <c r="C21" i="9"/>
  <c r="D21" i="9"/>
  <c r="E21" i="9"/>
  <c r="A22" i="9"/>
  <c r="B22" i="9"/>
  <c r="C22" i="9"/>
  <c r="D22" i="9"/>
  <c r="E22" i="9"/>
  <c r="A23" i="9"/>
  <c r="B23" i="9"/>
  <c r="C23" i="9"/>
  <c r="D23" i="9"/>
  <c r="E23" i="9"/>
  <c r="XFD1048550" i="3"/>
  <c r="XFD1048551" i="3"/>
  <c r="XFD1048552" i="3"/>
  <c r="XFD1048553" i="3"/>
  <c r="XFD1048554" i="3"/>
  <c r="XFD1048555" i="3"/>
  <c r="XFD1048556" i="3"/>
  <c r="XFD1048557" i="3"/>
  <c r="XFD1048558" i="3"/>
  <c r="XFD1048559" i="3"/>
  <c r="XFD1048560" i="3"/>
  <c r="XFD1048561" i="3"/>
  <c r="XFD1048562" i="3"/>
  <c r="XFD1048563" i="3"/>
  <c r="XFD1048564" i="3"/>
  <c r="XFD1048565" i="3"/>
  <c r="XFD1048566" i="3"/>
  <c r="XFD1048567" i="3"/>
  <c r="XFD1048568" i="3"/>
  <c r="XFD1048569" i="3"/>
  <c r="XFD1048570" i="3"/>
  <c r="XFD1048571" i="3"/>
  <c r="XFD1048572" i="3"/>
  <c r="XFD1048573" i="3"/>
  <c r="XFD1048574" i="3"/>
  <c r="XFD1048575" i="3"/>
  <c r="AD54" i="16" l="1"/>
  <c r="AA54" i="16"/>
  <c r="W48" i="16"/>
  <c r="W56" i="16"/>
  <c r="X48" i="16"/>
  <c r="S52" i="16"/>
  <c r="S49" i="16"/>
  <c r="T52" i="16"/>
  <c r="W47" i="16"/>
  <c r="AC57" i="16"/>
  <c r="T50" i="16"/>
  <c r="S55" i="16"/>
  <c r="T47" i="16"/>
  <c r="T55" i="16"/>
  <c r="AC54" i="16"/>
  <c r="AZ76" i="16"/>
  <c r="V47" i="16"/>
  <c r="W50" i="16"/>
  <c r="X53" i="16"/>
  <c r="AC55" i="16"/>
  <c r="X47" i="16"/>
  <c r="S51" i="16"/>
  <c r="AB55" i="16"/>
  <c r="V53" i="16"/>
  <c r="V50" i="16"/>
  <c r="U51" i="16"/>
  <c r="AB57" i="16"/>
  <c r="AC59" i="16"/>
  <c r="AB54" i="16"/>
  <c r="S57" i="16"/>
  <c r="T48" i="16"/>
  <c r="X54" i="16"/>
  <c r="U50" i="16"/>
  <c r="AB56" i="16"/>
  <c r="AB49" i="16" s="1"/>
  <c r="U49" i="16"/>
  <c r="U53" i="16"/>
  <c r="U48" i="16"/>
  <c r="U52" i="16"/>
  <c r="AC56" i="16"/>
  <c r="AC49" i="16" s="1"/>
  <c r="U55" i="16"/>
  <c r="U47" i="16"/>
  <c r="U54" i="16"/>
  <c r="U57" i="16"/>
  <c r="U56" i="16"/>
  <c r="AC51" i="16" l="1"/>
  <c r="AC50" i="16"/>
  <c r="AC48" i="16"/>
  <c r="AC52" i="16"/>
  <c r="AH52" i="16" s="1"/>
  <c r="AC47" i="16"/>
  <c r="AD58" i="16"/>
  <c r="AA58" i="16"/>
  <c r="AA51" i="16" s="1"/>
  <c r="AF51" i="16" s="1"/>
  <c r="AD57" i="16"/>
  <c r="AD50" i="16" s="1"/>
  <c r="AI50" i="16" s="1"/>
  <c r="AA57" i="16"/>
  <c r="AB48" i="16"/>
  <c r="AB52" i="16"/>
  <c r="AB47" i="16"/>
  <c r="AB50" i="16"/>
  <c r="AB51" i="16"/>
  <c r="AG51" i="16" s="1"/>
  <c r="AD59" i="16"/>
  <c r="AA59" i="16"/>
  <c r="AA52" i="16" s="1"/>
  <c r="AF52" i="16" s="1"/>
  <c r="AD55" i="16"/>
  <c r="AA55" i="16"/>
  <c r="AA48" i="16"/>
  <c r="AA50" i="16"/>
  <c r="AA47" i="16"/>
  <c r="AD52" i="16"/>
  <c r="AD51" i="16"/>
  <c r="AD47" i="16"/>
  <c r="AD48" i="16"/>
  <c r="AD56" i="16"/>
  <c r="AD49" i="16" s="1"/>
  <c r="AA56" i="16"/>
  <c r="AA49" i="16" s="1"/>
  <c r="B4" i="3"/>
  <c r="C4" i="3"/>
  <c r="D4" i="3"/>
  <c r="E4" i="3"/>
  <c r="F4" i="3"/>
  <c r="B5" i="3"/>
  <c r="C5" i="3"/>
  <c r="D5" i="3"/>
  <c r="E5" i="3"/>
  <c r="F5" i="3"/>
  <c r="B6" i="3"/>
  <c r="C6" i="3"/>
  <c r="D6" i="3"/>
  <c r="E6" i="3"/>
  <c r="F6" i="3"/>
  <c r="B7" i="3"/>
  <c r="C7" i="3"/>
  <c r="D7" i="3"/>
  <c r="E7" i="3"/>
  <c r="F7" i="3"/>
  <c r="B8" i="3"/>
  <c r="C8" i="3"/>
  <c r="D8" i="3"/>
  <c r="E8" i="3"/>
  <c r="F8" i="3"/>
  <c r="B9" i="3"/>
  <c r="C9" i="3"/>
  <c r="D9" i="3"/>
  <c r="E9" i="3"/>
  <c r="F9" i="3"/>
  <c r="B10" i="3"/>
  <c r="C10" i="3"/>
  <c r="D10" i="3"/>
  <c r="E10" i="3"/>
  <c r="F10" i="3"/>
  <c r="B11" i="3"/>
  <c r="C11" i="3"/>
  <c r="D11" i="3"/>
  <c r="E11" i="3"/>
  <c r="F11" i="3"/>
  <c r="B12" i="3"/>
  <c r="C12" i="3"/>
  <c r="D12" i="3"/>
  <c r="E12" i="3"/>
  <c r="F12" i="3"/>
  <c r="B13" i="3"/>
  <c r="C13" i="3"/>
  <c r="D13" i="3"/>
  <c r="E13" i="3"/>
  <c r="F13" i="3"/>
  <c r="C3" i="3"/>
  <c r="D3" i="3"/>
  <c r="E3" i="3"/>
  <c r="F3" i="3"/>
  <c r="B3" i="3"/>
  <c r="AF49" i="16" l="1"/>
  <c r="AI49" i="16"/>
  <c r="AG50" i="16"/>
  <c r="AF50" i="16"/>
  <c r="AG52" i="16"/>
  <c r="AG48" i="16"/>
  <c r="AH48" i="16"/>
  <c r="AI48" i="16"/>
  <c r="AF48" i="16"/>
  <c r="AI51" i="16"/>
  <c r="AH50" i="16"/>
  <c r="AI52" i="16"/>
  <c r="AH51" i="16"/>
  <c r="AG49" i="16"/>
  <c r="AH49" i="16"/>
  <c r="E16" i="3"/>
  <c r="F16" i="3"/>
  <c r="D16" i="3"/>
  <c r="C16" i="3"/>
  <c r="B16" i="3"/>
  <c r="F14" i="3"/>
  <c r="F15" i="3" s="1"/>
  <c r="E14" i="3"/>
  <c r="E15" i="3" s="1"/>
  <c r="D14" i="3"/>
  <c r="D15" i="3" s="1"/>
  <c r="C14" i="3"/>
  <c r="C15" i="3" s="1"/>
  <c r="B14" i="3"/>
  <c r="B15" i="3" s="1"/>
</calcChain>
</file>

<file path=xl/sharedStrings.xml><?xml version="1.0" encoding="utf-8"?>
<sst xmlns="http://schemas.openxmlformats.org/spreadsheetml/2006/main" count="1227" uniqueCount="403">
  <si>
    <t>Testtömegindex (BMI)</t>
  </si>
  <si>
    <t>Izomtömeg</t>
  </si>
  <si>
    <t>Testzsír százalék</t>
  </si>
  <si>
    <t>Testmagasság</t>
  </si>
  <si>
    <t>Testtömeg</t>
  </si>
  <si>
    <t>Derék-csípő arány</t>
  </si>
  <si>
    <t>Csontdenzitás</t>
  </si>
  <si>
    <t>Izomerő</t>
  </si>
  <si>
    <t>Izomállóképesség</t>
  </si>
  <si>
    <t>Tüdőkapacitás</t>
  </si>
  <si>
    <t>Szívfrekvencia nyugalmi állapotban</t>
  </si>
  <si>
    <t>Maximális oxigénfelvétel (VO2 max)</t>
  </si>
  <si>
    <t>Bőr alatti zsírréteg vastagsága</t>
  </si>
  <si>
    <t>Izomdefiníció</t>
  </si>
  <si>
    <t>Vállszélesség</t>
  </si>
  <si>
    <t>Csípőszélesség</t>
  </si>
  <si>
    <t>Mellkas körméret</t>
  </si>
  <si>
    <t>Kar kerülete</t>
  </si>
  <si>
    <t>Comb kerülete</t>
  </si>
  <si>
    <t>Vádli kerülete</t>
  </si>
  <si>
    <t>Bicepsz kerülete</t>
  </si>
  <si>
    <t>Has kerülete</t>
  </si>
  <si>
    <t>Nyak kerülete</t>
  </si>
  <si>
    <t>Test arányai (pl. törzs-láb arány)</t>
  </si>
  <si>
    <t>Ízületi rugalmasság</t>
  </si>
  <si>
    <t>Testtartás</t>
  </si>
  <si>
    <t>Hátizomzat állapota</t>
  </si>
  <si>
    <t>Fenék izomzata</t>
  </si>
  <si>
    <t>Lábak hosszúsága és izomzata</t>
  </si>
  <si>
    <t>Bőr rugalmassága és állapota</t>
  </si>
  <si>
    <t>Alkar kerülete</t>
  </si>
  <si>
    <t>Bokák vastagsága</t>
  </si>
  <si>
    <t>Csukló kerülete</t>
  </si>
  <si>
    <t>Lábfej hossza</t>
  </si>
  <si>
    <t>Lábfej szélessége</t>
  </si>
  <si>
    <t>Boka rugalmassága</t>
  </si>
  <si>
    <t>Térd rugalmassága</t>
  </si>
  <si>
    <t>Csípő rugalmassága</t>
  </si>
  <si>
    <t>Gerinc rugalmassága</t>
  </si>
  <si>
    <t>Hajszál vastagsága</t>
  </si>
  <si>
    <t>Hajszál színe</t>
  </si>
  <si>
    <t>Szempilla hosszúsága</t>
  </si>
  <si>
    <t>Szemöldök vastagsága</t>
  </si>
  <si>
    <t>Száj körmérete</t>
  </si>
  <si>
    <t>Fül hossza</t>
  </si>
  <si>
    <t>Orr hossza</t>
  </si>
  <si>
    <t>Arc formája</t>
  </si>
  <si>
    <t>Állcsont szélessége</t>
  </si>
  <si>
    <t>Állkapocs erőssége</t>
  </si>
  <si>
    <t>Homlok szélessége</t>
  </si>
  <si>
    <t>Fej kerülete</t>
  </si>
  <si>
    <t>Bicepsz definíció</t>
  </si>
  <si>
    <t>Tricepsz definíció</t>
  </si>
  <si>
    <t>Hasizmok láthatósága</t>
  </si>
  <si>
    <t>Térdízület stabilitása</t>
  </si>
  <si>
    <t>Csípőízület mobilitása</t>
  </si>
  <si>
    <t>Ízületi szalagok rugalmassága</t>
  </si>
  <si>
    <t>Testhőmérséklet szabályozása</t>
  </si>
  <si>
    <t>Vér oxigénszintje</t>
  </si>
  <si>
    <t>Metabolikus ráta</t>
  </si>
  <si>
    <t>avatar1</t>
  </si>
  <si>
    <t>avatar2</t>
  </si>
  <si>
    <t>avatar3</t>
  </si>
  <si>
    <t>avatar4</t>
  </si>
  <si>
    <t>avatar5</t>
  </si>
  <si>
    <t>avatar6</t>
  </si>
  <si>
    <t>avatar7</t>
  </si>
  <si>
    <t>avatar8</t>
  </si>
  <si>
    <t>avatar9</t>
  </si>
  <si>
    <t>avatar10</t>
  </si>
  <si>
    <t>avatar11</t>
  </si>
  <si>
    <t>ID</t>
  </si>
  <si>
    <t>min</t>
  </si>
  <si>
    <t>max</t>
  </si>
  <si>
    <t>átlag</t>
  </si>
  <si>
    <t>Y0</t>
  </si>
  <si>
    <t>naiv/átlag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</si>
  <si>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</si>
  <si>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</si>
  <si>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</si>
  <si>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</si>
  <si>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</si>
  <si>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</si>
  <si>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</si>
  <si>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</si>
  <si>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</si>
  <si>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</si>
  <si>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</si>
  <si>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</si>
  <si>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Y(A6)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</si>
  <si>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</si>
  <si>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</si>
  <si>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</si>
  <si>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</si>
  <si>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</si>
  <si>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</si>
  <si>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</si>
  <si>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</si>
  <si>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</si>
  <si>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</si>
  <si>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</si>
  <si>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Lépcsôk(1)</t>
  </si>
  <si>
    <t>S1</t>
  </si>
  <si>
    <t>(20+10)/(2)=15</t>
  </si>
  <si>
    <t>(27+30)/(2)=28.5</t>
  </si>
  <si>
    <t>(12+27)/(2)=19.5</t>
  </si>
  <si>
    <t>(956+964)/(2)=960</t>
  </si>
  <si>
    <t>(23+25)/(2)=24</t>
  </si>
  <si>
    <t>S2</t>
  </si>
  <si>
    <t>(19+9)/(2)=14</t>
  </si>
  <si>
    <t>(26+29)/(2)=27.5</t>
  </si>
  <si>
    <t>(11+26)/(2)=18.5</t>
  </si>
  <si>
    <t>(955+963)/(2)=959</t>
  </si>
  <si>
    <t>(22+24)/(2)=23</t>
  </si>
  <si>
    <t>S3</t>
  </si>
  <si>
    <t>(18+8)/(2)=13</t>
  </si>
  <si>
    <t>(25+28)/(2)=26.5</t>
  </si>
  <si>
    <t>(10+25)/(2)=17.5</t>
  </si>
  <si>
    <t>(954+962)/(2)=958</t>
  </si>
  <si>
    <t>(21+23)/(2)=22</t>
  </si>
  <si>
    <t>S4</t>
  </si>
  <si>
    <t>(17+7)/(2)=12</t>
  </si>
  <si>
    <t>(24+27)/(2)=25.5</t>
  </si>
  <si>
    <t>(9+7)/(2)=8</t>
  </si>
  <si>
    <t>(953+961)/(2)=957</t>
  </si>
  <si>
    <t>(20+22)/(2)=21</t>
  </si>
  <si>
    <t>S5</t>
  </si>
  <si>
    <t>(16+6)/(2)=11</t>
  </si>
  <si>
    <t>(23+26)/(2)=24.5</t>
  </si>
  <si>
    <t>(8+6)/(2)=7</t>
  </si>
  <si>
    <t>(952+960)/(2)=956</t>
  </si>
  <si>
    <t>(19+21)/(2)=20</t>
  </si>
  <si>
    <t>S6</t>
  </si>
  <si>
    <t>(5+5)/(2)=5</t>
  </si>
  <si>
    <t>(22+25)/(2)=23.5</t>
  </si>
  <si>
    <t>(7+5)/(2)=6</t>
  </si>
  <si>
    <t>(951+959)/(2)=955</t>
  </si>
  <si>
    <t>(5+20)/(2)=12.5</t>
  </si>
  <si>
    <t>S7</t>
  </si>
  <si>
    <t>(4+4)/(2)=4</t>
  </si>
  <si>
    <t>(21+24)/(2)=22.5</t>
  </si>
  <si>
    <t>(950+945)/(2)=947.5</t>
  </si>
  <si>
    <t>(4+19)/(2)=11.5</t>
  </si>
  <si>
    <t>S8</t>
  </si>
  <si>
    <t>(3+3)/(2)=3</t>
  </si>
  <si>
    <t>(20+23)/(2)=21.5</t>
  </si>
  <si>
    <t>(949+944)/(2)=946.5</t>
  </si>
  <si>
    <t>(3+18)/(2)=10.5</t>
  </si>
  <si>
    <t>S9</t>
  </si>
  <si>
    <t>(2+2)/(2)=2</t>
  </si>
  <si>
    <t>(19+22)/(2)=20.5</t>
  </si>
  <si>
    <t>(942+939)/(2)=940.5</t>
  </si>
  <si>
    <t>(2+3)/(2)=2.5</t>
  </si>
  <si>
    <t>S10</t>
  </si>
  <si>
    <t>(1+1)/(2)=1</t>
  </si>
  <si>
    <t>(18+21)/(2)=19.5</t>
  </si>
  <si>
    <t>(931+936)/(2)=933.5</t>
  </si>
  <si>
    <t>(1+2)/(2)=1.5</t>
  </si>
  <si>
    <t>S11</t>
  </si>
  <si>
    <t>(0+0)/(2)=0</t>
  </si>
  <si>
    <t>(930+928)/(2)=929</t>
  </si>
  <si>
    <t>Lépcsôk(2)</t>
  </si>
  <si>
    <t>COCO:Y0</t>
  </si>
  <si>
    <t>Becslés</t>
  </si>
  <si>
    <t>Tény+0</t>
  </si>
  <si>
    <t>Delta</t>
  </si>
  <si>
    <t>Delta/Tény</t>
  </si>
  <si>
    <t>S1 összeg:</t>
  </si>
  <si>
    <t>S11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</si>
  <si>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</si>
  <si>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</si>
  <si>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</si>
  <si>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</si>
  <si>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</si>
  <si>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</si>
  <si>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</si>
  <si>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6"/>
        <color rgb="FF333333"/>
        <rFont val="Verdana"/>
        <family val="2"/>
        <charset val="238"/>
      </rPr>
      <t>1.35 Mb</t>
    </r>
  </si>
  <si>
    <t>Y(A5)</t>
  </si>
  <si>
    <t>(14+24)/(2)=19</t>
  </si>
  <si>
    <t>(10+23)/(2)=16.5</t>
  </si>
  <si>
    <t>(993+979)/(2)=986</t>
  </si>
  <si>
    <t>(9+19)/(2)=14</t>
  </si>
  <si>
    <t>(9+22)/(2)=15.5</t>
  </si>
  <si>
    <t>(980+978)/(2)=979</t>
  </si>
  <si>
    <t>(18+20)/(2)=19</t>
  </si>
  <si>
    <t>(8+18)/(2)=13</t>
  </si>
  <si>
    <t>(8+21)/(2)=14.5</t>
  </si>
  <si>
    <t>(979+977)/(2)=978</t>
  </si>
  <si>
    <t>(17+19)/(2)=18</t>
  </si>
  <si>
    <t>(7+17)/(2)=12</t>
  </si>
  <si>
    <t>(7+7)/(2)=7</t>
  </si>
  <si>
    <t>(978+976)/(2)=977</t>
  </si>
  <si>
    <t>(16+18)/(2)=17</t>
  </si>
  <si>
    <t>(6+16)/(2)=11</t>
  </si>
  <si>
    <t>(6+6)/(2)=6</t>
  </si>
  <si>
    <t>(977+975)/(2)=976</t>
  </si>
  <si>
    <t>(15+17)/(2)=16</t>
  </si>
  <si>
    <t>(5+15)/(2)=10</t>
  </si>
  <si>
    <t>(976+974)/(2)=974.95</t>
  </si>
  <si>
    <t>(5+16)/(2)=10.5</t>
  </si>
  <si>
    <t>(4+14)/(2)=9</t>
  </si>
  <si>
    <t>(975+963)/(2)=968.95</t>
  </si>
  <si>
    <t>(4+15)/(2)=9.5</t>
  </si>
  <si>
    <t>(3+13)/(2)=8</t>
  </si>
  <si>
    <t>(974+962)/(2)=967.95</t>
  </si>
  <si>
    <t>(3+14)/(2)=8.5</t>
  </si>
  <si>
    <t>(2+12)/(2)=7</t>
  </si>
  <si>
    <t>(968+956)/(2)=961.95</t>
  </si>
  <si>
    <t>(2+6)/(2)=4</t>
  </si>
  <si>
    <t>(1+11)/(2)=6</t>
  </si>
  <si>
    <t>(967+955)/(2)=960.95</t>
  </si>
  <si>
    <t>(1+5)/(2)=3</t>
  </si>
  <si>
    <t>(966+947.9)/(2)=956.95</t>
  </si>
  <si>
    <r>
      <t>A futtatás idôtartama: </t>
    </r>
    <r>
      <rPr>
        <b/>
        <sz val="6"/>
        <color rgb="FF333333"/>
        <rFont val="Verdana"/>
        <family val="2"/>
        <charset val="238"/>
      </rPr>
      <t>0.04 mp (0 p)</t>
    </r>
  </si>
  <si>
    <t>(10+965.8)/(2)=487.9</t>
  </si>
  <si>
    <t>(22+20)/(2)=21</t>
  </si>
  <si>
    <t>(985.8+26)/(2)=505.9</t>
  </si>
  <si>
    <t>(19+29)/(2)=24</t>
  </si>
  <si>
    <t>(9+964.8)/(2)=486.9</t>
  </si>
  <si>
    <t>(21+19)/(2)=20</t>
  </si>
  <si>
    <t>(968.8+25)/(2)=496.9</t>
  </si>
  <si>
    <t>(18+28)/(2)=23</t>
  </si>
  <si>
    <t>(8+963.8)/(2)=485.9</t>
  </si>
  <si>
    <t>(20+18)/(2)=19</t>
  </si>
  <si>
    <t>(967.8+24)/(2)=495.9</t>
  </si>
  <si>
    <t>(17+27)/(2)=22</t>
  </si>
  <si>
    <t>(7+962.8)/(2)=484.9</t>
  </si>
  <si>
    <t>(19+17)/(2)=18</t>
  </si>
  <si>
    <t>(966.8+23)/(2)=494.9</t>
  </si>
  <si>
    <t>(15+26)/(2)=20.5</t>
  </si>
  <si>
    <t>(6+961.8)/(2)=483.9</t>
  </si>
  <si>
    <t>(18+6)/(2)=12</t>
  </si>
  <si>
    <t>(965.8+22)/(2)=493.9</t>
  </si>
  <si>
    <t>(14+25)/(2)=19.5</t>
  </si>
  <si>
    <t>(5+960.8)/(2)=482.9</t>
  </si>
  <si>
    <t>(17+5)/(2)=11</t>
  </si>
  <si>
    <t>(964.8+21)/(2)=492.9</t>
  </si>
  <si>
    <t>(5+24)/(2)=14.5</t>
  </si>
  <si>
    <t>(4+959.8)/(2)=481.9</t>
  </si>
  <si>
    <t>(16+4)/(2)=10</t>
  </si>
  <si>
    <t>(963.8+11)/(2)=487.4</t>
  </si>
  <si>
    <t>(4+23)/(2)=13.5</t>
  </si>
  <si>
    <t>(3+958.8)/(2)=480.9</t>
  </si>
  <si>
    <t>(15+3)/(2)=9</t>
  </si>
  <si>
    <t>(962.8+10)/(2)=486.4</t>
  </si>
  <si>
    <t>(3+22)/(2)=12.5</t>
  </si>
  <si>
    <t>(2+957.8)/(2)=479.9</t>
  </si>
  <si>
    <t>(961.8+8)/(2)=484.9</t>
  </si>
  <si>
    <t>(2+9)/(2)=5.5</t>
  </si>
  <si>
    <t>(1+956.8)/(2)=478.9</t>
  </si>
  <si>
    <t>(960.8+6)/(2)=483.4</t>
  </si>
  <si>
    <t>(1+8)/(2)=4.5</t>
  </si>
  <si>
    <t>(0+955.8)/(2)=477.9</t>
  </si>
  <si>
    <t>(959.8+0)/(2)=479.9</t>
  </si>
  <si>
    <r>
      <t>A futtatás idôtartama: </t>
    </r>
    <r>
      <rPr>
        <b/>
        <sz val="6"/>
        <color rgb="FF333333"/>
        <rFont val="Verdana"/>
        <family val="2"/>
        <charset val="238"/>
      </rPr>
      <t>0.03 mp (0 p)</t>
    </r>
  </si>
  <si>
    <t>(10+10)/(2)=10</t>
  </si>
  <si>
    <t>(18+989.3)/(2)=503.65</t>
  </si>
  <si>
    <t>(11+11)/(2)=11</t>
  </si>
  <si>
    <t>(979.3+979.3)/(2)=979.35</t>
  </si>
  <si>
    <t>(9+9)/(2)=9</t>
  </si>
  <si>
    <t>(17+988.3)/(2)=502.65</t>
  </si>
  <si>
    <t>(978.3+17)/(2)=497.65</t>
  </si>
  <si>
    <t>(8+8)/(2)=8</t>
  </si>
  <si>
    <t>(16+987.3)/(2)=501.65</t>
  </si>
  <si>
    <t>(977.3+16)/(2)=496.65</t>
  </si>
  <si>
    <t>(15+986.3)/(2)=500.65</t>
  </si>
  <si>
    <t>(972.3+15)/(2)=493.65</t>
  </si>
  <si>
    <t>(14+985.3)/(2)=499.65</t>
  </si>
  <si>
    <t>(971.3+14)/(2)=492.65</t>
  </si>
  <si>
    <t>(13+984.3)/(2)=498.65</t>
  </si>
  <si>
    <t>(970.3+13)/(2)=491.65</t>
  </si>
  <si>
    <t>(12+983.3)/(2)=497.65</t>
  </si>
  <si>
    <t>(969.3+12)/(2)=490.65</t>
  </si>
  <si>
    <t>(10+982.3)/(2)=496.15</t>
  </si>
  <si>
    <t>(968.3+11)/(2)=489.65</t>
  </si>
  <si>
    <t>(9+981.3)/(2)=495.15</t>
  </si>
  <si>
    <t>(967.3+10)/(2)=488.65</t>
  </si>
  <si>
    <t>(8+980.3)/(2)=494.15</t>
  </si>
  <si>
    <t>(966.3+9)/(2)=487.65</t>
  </si>
  <si>
    <t>(965.3+0)/(2)=482.65</t>
  </si>
  <si>
    <t>(22+973.2)/(2)=497.55</t>
  </si>
  <si>
    <t>(979.2+989.2)/(2)=984.15</t>
  </si>
  <si>
    <t>(12+10)/(2)=11</t>
  </si>
  <si>
    <t>(11+23)/(2)=16.95</t>
  </si>
  <si>
    <t>(21+9)/(2)=14.95</t>
  </si>
  <si>
    <t>(978.2+988.2)/(2)=983.15</t>
  </si>
  <si>
    <t>(11+9)/(2)=10</t>
  </si>
  <si>
    <t>(10+22)/(2)=15.95</t>
  </si>
  <si>
    <t>(977.2+987.2)/(2)=982.15</t>
  </si>
  <si>
    <t>(10+8)/(2)=9</t>
  </si>
  <si>
    <t>(9+21)/(2)=14.95</t>
  </si>
  <si>
    <t>(976.2+986.2)/(2)=981.15</t>
  </si>
  <si>
    <t>(7+20)/(2)=13.45</t>
  </si>
  <si>
    <t>(975.2+985.2)/(2)=980.2</t>
  </si>
  <si>
    <t>(6+19)/(2)=12.5</t>
  </si>
  <si>
    <t>(974.2+984.2)/(2)=979.2</t>
  </si>
  <si>
    <t>(5+18)/(2)=11.5</t>
  </si>
  <si>
    <t>(973.2+983.2)/(2)=978.2</t>
  </si>
  <si>
    <t>(4+17)/(2)=10.5</t>
  </si>
  <si>
    <t>(972.2+982.2)/(2)=977.2</t>
  </si>
  <si>
    <t>(3+16)/(2)=9.5</t>
  </si>
  <si>
    <t>(971.2+981.2)/(2)=976.2</t>
  </si>
  <si>
    <t>(970.2+980.2)/(2)=975.2</t>
  </si>
  <si>
    <t>(963.2+0)/(2)=481.6</t>
  </si>
  <si>
    <t>(19+972.3)/(2)=495.65</t>
  </si>
  <si>
    <t>(975.3+19)/(2)=497.15</t>
  </si>
  <si>
    <t>(14+26)/(2)=20</t>
  </si>
  <si>
    <t>(16+971.3)/(2)=493.65</t>
  </si>
  <si>
    <t>(13+23)/(2)=18</t>
  </si>
  <si>
    <t>(974.3+18)/(2)=496.15</t>
  </si>
  <si>
    <t>(13+25)/(2)=19</t>
  </si>
  <si>
    <t>(15+970.3)/(2)=492.65</t>
  </si>
  <si>
    <t>(12+22)/(2)=17</t>
  </si>
  <si>
    <t>(973.3+17)/(2)=495.15</t>
  </si>
  <si>
    <t>(12+24)/(2)=18</t>
  </si>
  <si>
    <t>(14+969.3)/(2)=491.65</t>
  </si>
  <si>
    <t>(7+21)/(2)=14</t>
  </si>
  <si>
    <t>(972.3+7)/(2)=489.65</t>
  </si>
  <si>
    <t>(11+23)/(2)=17</t>
  </si>
  <si>
    <t>(13+968.3)/(2)=490.65</t>
  </si>
  <si>
    <t>(6+20)/(2)=13</t>
  </si>
  <si>
    <t>(971.3+6)/(2)=488.65</t>
  </si>
  <si>
    <t>(10+22)/(2)=16</t>
  </si>
  <si>
    <t>(5+967.3)/(2)=486.15</t>
  </si>
  <si>
    <t>(5+19)/(2)=12</t>
  </si>
  <si>
    <t>(970.3+5)/(2)=487.65</t>
  </si>
  <si>
    <t>(9+21)/(2)=15</t>
  </si>
  <si>
    <t>(4+966.3)/(2)=485.15</t>
  </si>
  <si>
    <t>(4+18)/(2)=11</t>
  </si>
  <si>
    <t>(969.3+4)/(2)=486.65</t>
  </si>
  <si>
    <t>(8+11)/(2)=9.5</t>
  </si>
  <si>
    <t>(3+965.3)/(2)=484.15</t>
  </si>
  <si>
    <t>(3+17)/(2)=10</t>
  </si>
  <si>
    <t>(968.3+3)/(2)=485.65</t>
  </si>
  <si>
    <t>(2+964.3)/(2)=483.15</t>
  </si>
  <si>
    <t>(2+16)/(2)=9</t>
  </si>
  <si>
    <t>(967.3+2)/(2)=484.65</t>
  </si>
  <si>
    <t>(1+963.3)/(2)=482.15</t>
  </si>
  <si>
    <t>(966.3+1)/(2)=483.65</t>
  </si>
  <si>
    <t>(0+962.3)/(2)=481.15</t>
  </si>
  <si>
    <t>COCO Y0: 3205314</t>
  </si>
  <si>
    <t>COCO Y0: 9975719</t>
  </si>
  <si>
    <t>COCO Y0: 1583481</t>
  </si>
  <si>
    <t>COCO Y0: 7713371</t>
  </si>
  <si>
    <t>COCO Y0: 1755812</t>
  </si>
  <si>
    <t>COCO Y0: 1586685</t>
  </si>
  <si>
    <t>4_1</t>
  </si>
  <si>
    <t>4_2</t>
  </si>
  <si>
    <t>4_3</t>
  </si>
  <si>
    <t>4_4</t>
  </si>
  <si>
    <t>4_5</t>
  </si>
  <si>
    <t>korrel</t>
  </si>
  <si>
    <t>sorszam</t>
  </si>
  <si>
    <t>nyers</t>
  </si>
  <si>
    <t>szórás</t>
  </si>
  <si>
    <t>irány</t>
  </si>
  <si>
    <t>COCO Y0: 2848397</t>
  </si>
  <si>
    <t>(997+997)/(2)=997</t>
  </si>
  <si>
    <t>(12+499)/(2)=255.5</t>
  </si>
  <si>
    <t>(4+499)/(2)=251.5</t>
  </si>
  <si>
    <t>(990+503)/(2)=746.5</t>
  </si>
  <si>
    <t>(11+498)/(2)=254.5</t>
  </si>
  <si>
    <t>(3+498)/(2)=250.5</t>
  </si>
  <si>
    <t>(989+502)/(2)=745.5</t>
  </si>
  <si>
    <t>(2+497)/(2)=249.5</t>
  </si>
  <si>
    <t>(988+501)/(2)=744.5</t>
  </si>
  <si>
    <t>(982+0)/(2)=491</t>
  </si>
  <si>
    <t>S5 összeg: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</si>
  <si>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</si>
  <si>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</si>
  <si>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COCO Y0: 7407492</t>
  </si>
  <si>
    <t>(0+997)/(1)=997</t>
  </si>
  <si>
    <t>(0+4)/(1)=4</t>
  </si>
  <si>
    <t>(0+6)/(1)=6</t>
  </si>
  <si>
    <t>(0+992)/(1)=992</t>
  </si>
  <si>
    <t>(0+996)/(1)=996</t>
  </si>
  <si>
    <t>(0+3)/(1)=3</t>
  </si>
  <si>
    <t>(0+5)/(1)=5</t>
  </si>
  <si>
    <t>(0+991)/(1)=991</t>
  </si>
  <si>
    <t>(0+995)/(1)=995</t>
  </si>
  <si>
    <t>(0+2)/(1)=2</t>
  </si>
  <si>
    <t>(0+990)/(1)=990</t>
  </si>
  <si>
    <t>(0+8)/(1)=8</t>
  </si>
  <si>
    <t>(0+1)/(1)=1</t>
  </si>
  <si>
    <t>(0+0)/(1)=0</t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</si>
  <si>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</si>
  <si>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COCO Y0: 7984597</t>
  </si>
  <si>
    <t>(0+986)/(1)=986</t>
  </si>
  <si>
    <t>(0+994)/(1)=994</t>
  </si>
  <si>
    <t>(0+993)/(1)=993</t>
  </si>
  <si>
    <t>(0+7)/(1)=7</t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</si>
  <si>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</si>
  <si>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4_!</t>
  </si>
  <si>
    <t>antag1</t>
  </si>
  <si>
    <t>antag2</t>
  </si>
  <si>
    <t>korr</t>
  </si>
  <si>
    <t>max2</t>
  </si>
  <si>
    <t xml:space="preserve">pl. </t>
  </si>
  <si>
    <t>0/1</t>
  </si>
  <si>
    <t>Ranks</t>
  </si>
  <si>
    <t>Estimation</t>
  </si>
  <si>
    <t>Fact</t>
  </si>
  <si>
    <t>Delta/Fact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</si>
</sst>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6"/>
      <color rgb="FF000000"/>
      <name val="Verdana"/>
      <family val="2"/>
      <charset val="238"/>
    </font>
    <font>
      <b/>
      <sz val="6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6"/>
      <color rgb="FF333333"/>
      <name val="Verdana"/>
      <family val="2"/>
      <charset val="238"/>
    </font>
    <font>
      <b/>
      <sz val="6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5"/>
      <color rgb="FFFF0000"/>
      <name val="Verdana"/>
      <family val="2"/>
      <charset val="238"/>
    </font>
    <font>
      <sz val="5"/>
      <color rgb="FFFF0000"/>
      <name val="Verdana"/>
      <family val="2"/>
      <charset val="238"/>
    </font>
    <font>
      <b/>
      <sz val="5"/>
      <color rgb="FF00B050"/>
      <name val="Verdana"/>
      <family val="2"/>
      <charset val="238"/>
    </font>
    <font>
      <sz val="5"/>
      <color rgb="FF00B050"/>
      <name val="Verdana"/>
      <family val="2"/>
      <charset val="238"/>
    </font>
    <font>
      <sz val="11"/>
      <color rgb="FF00B05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/>
    <xf numFmtId="164" fontId="0" fillId="0" borderId="0" xfId="0" applyNumberForma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1"/>
    <xf numFmtId="165" fontId="0" fillId="0" borderId="0" xfId="0" applyNumberFormat="1"/>
    <xf numFmtId="0" fontId="7" fillId="3" borderId="4" xfId="0" applyFont="1" applyFill="1" applyBorder="1" applyAlignment="1">
      <alignment horizontal="center" vertical="center" wrapText="1"/>
    </xf>
    <xf numFmtId="2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13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0" borderId="0" xfId="0" applyFont="1"/>
    <xf numFmtId="0" fontId="7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7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1" fillId="8" borderId="0" xfId="0" applyFont="1" applyFill="1"/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2CD61609-43D3-2FED-D2EB-12BF85F67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44</xdr:row>
      <xdr:rowOff>0</xdr:rowOff>
    </xdr:from>
    <xdr:to>
      <xdr:col>42</xdr:col>
      <xdr:colOff>76200</xdr:colOff>
      <xdr:row>47</xdr:row>
      <xdr:rowOff>0</xdr:rowOff>
    </xdr:to>
    <xdr:pic>
      <xdr:nvPicPr>
        <xdr:cNvPr id="3" name="Grafik 2" descr="COCO">
          <a:extLst>
            <a:ext uri="{FF2B5EF4-FFF2-40B4-BE49-F238E27FC236}">
              <a16:creationId xmlns:a16="http://schemas.microsoft.com/office/drawing/2014/main" id="{8BA0D39B-3042-F8EB-D665-8DE8A8EE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54360" y="85420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0</xdr:colOff>
      <xdr:row>44</xdr:row>
      <xdr:rowOff>0</xdr:rowOff>
    </xdr:from>
    <xdr:to>
      <xdr:col>57</xdr:col>
      <xdr:colOff>76200</xdr:colOff>
      <xdr:row>47</xdr:row>
      <xdr:rowOff>0</xdr:rowOff>
    </xdr:to>
    <xdr:pic>
      <xdr:nvPicPr>
        <xdr:cNvPr id="4" name="Grafik 3" descr="COCO">
          <a:extLst>
            <a:ext uri="{FF2B5EF4-FFF2-40B4-BE49-F238E27FC236}">
              <a16:creationId xmlns:a16="http://schemas.microsoft.com/office/drawing/2014/main" id="{38880CE4-7D7A-2A55-2F23-34778B045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88760" y="85420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69</xdr:col>
      <xdr:colOff>0</xdr:colOff>
      <xdr:row>44</xdr:row>
      <xdr:rowOff>0</xdr:rowOff>
    </xdr:from>
    <xdr:to>
      <xdr:col>72</xdr:col>
      <xdr:colOff>76200</xdr:colOff>
      <xdr:row>47</xdr:row>
      <xdr:rowOff>0</xdr:rowOff>
    </xdr:to>
    <xdr:pic>
      <xdr:nvPicPr>
        <xdr:cNvPr id="5" name="Grafik 4" descr="COCO">
          <a:extLst>
            <a:ext uri="{FF2B5EF4-FFF2-40B4-BE49-F238E27FC236}">
              <a16:creationId xmlns:a16="http://schemas.microsoft.com/office/drawing/2014/main" id="{3DE7F064-612D-1C39-28B3-264EEF81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32760" y="85420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DD5F4506-B9E6-E42B-9CEA-59BB5578F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A540B8F7-012C-A52C-A76B-A86452FB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4B1114F-3802-F6A7-F92F-1B01E928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D2EB2DC-1589-2052-8B74-C718A7E4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BEC56EA5-88CB-8CA4-7781-A4D9167E4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Zöld–sárga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5848684-328D-4CE7-90E4-4EECC03145B0}">
  <we:reference id="wa104100404" version="3.0.0.1" store="hu-HU" storeType="OMEX"/>
  <we:alternateReferences>
    <we:reference id="wa104100404" version="3.0.0.1" store="wa104100404" storeType="OMEX"/>
  </we:alternateReferences>
  <we:properties>
    <we:property name="UniqueID" value="&quot;2024711722503680739&quot;"/>
    <we:property name="B0gFVVkpOAE=" value="&quot;&quot;"/>
    <we:property name="B0gFVVkVNQcCFSc9AjYI" value="&quot;dWJz&quot;"/>
    <we:property name="B0gFVVkrOxM5GTs=" value="&quot;Aw==&quot;"/>
    <we:property name="B0gFVVkVNQcCFSc9CT0I" value="&quot;Aw==&quot;"/>
    <we:property name="B0gFVVkVNQcCFSc9FyoK" value="&quot;Ah4EVEhWalo=&quot;"/>
    <we:property name="B0gFVVkVNQcCFSc9FDsD" value="&quot;Aw==&quot;"/>
    <we:property name="B0gFVVkVNQcCFSc9FTQX" value="&quot;Ag==&quot;"/>
    <we:property name="B0gFVVkVNQcCFSc9EzcD" value="&quot;Ah4EVQ==&quot;"/>
    <we:property name="B0gFVVkVNQcCFSc9BC4I" value="&quot;Ah4EVEhX&quot;"/>
    <we:property name="B0gFVVkVNQcCFSc9CisD" value="&quot;Ag==&quot;"/>
    <we:property name="B0gFVVkVNQcCFSc9FCsV" value="&quot;AwAE&quot;"/>
    <we:property name="B0gFVVkVNQcCFSc9FSsL" value="&quot;Ag==&quot;"/>
    <we:property name="B0gFVVkVNQcCFSc9Ciob" value="&quot;Ah4EU00=&quot;"/>
    <we:property name="B0gFVVkVNQcCFSc9CjYG" value="&quot;AQA=&quot;"/>
    <we:property name="B0gFVVkVNQcCFSc9FToZ" value="&quot;Aw==&quot;"/>
    <we:property name="B0gFVVkVNQcCFSc9CSwd" value="&quot;AA==&quot;"/>
    <we:property name="B0gFVVkVNQcCFSc9BjsM" value="&quot;Ah4EVEk=&quot;"/>
    <we:property name="B0gFVVkVNQcCFSc9FT0c" value="&quot;Bw==&quot;"/>
    <we:property name="B0gFVVkVNQcCFSc9Bioc" value="&quot;Aw==&quot;"/>
    <we:property name="B0gFVVkVNQcCFSc9FCwO" value="&quot;Ag==&quot;"/>
    <we:property name="B0gFVVkVNQcCFSc9Cj0b" value="&quot;AA==&quot;"/>
    <we:property name="B0gFVVkVNQcCFSc9FDcM" value="&quot;Ag==&quot;"/>
    <we:property name="B0gFVVkVNQcCFSc9Cygb" value="&quot;Ag==&quot;"/>
    <we:property name="B0gFVVkVNQcCFSc9Cygf" value="&quot;Ag==&quot;"/>
    <we:property name="B0gFVVkVNQcCFSc9ADkf" value="&quot;Ah4EVEhWalo=&quot;"/>
    <we:property name="B0gFVVkVNQcCFSc9Digc" value="&quot;Ah4NXQ==&quot;"/>
    <we:property name="B0gFVVkVNQcCFSc9AT0O" value="&quot;Ah4EVEhWalo=&quot;"/>
    <we:property name="B0gFVVkVNQcCFSc9DigG" value="&quot;Aw==&quot;"/>
    <we:property name="B0gFVVkVNQcCFSc9DigL" value="&quot;AQ==&quot;"/>
  </we:properties>
  <we:bindings>
    <we:binding id="refEdit" type="matrix" appref="{A1D9AFA0-8433-4E86-B051-CA723200D79F}"/>
    <we:binding id="Worker" type="matrix" appref="{98B539C8-3EC4-48A8-9FFA-994BCFD72CE5}"/>
  </we:bindings>
  <we:snapshot xmlns:r="http://schemas.openxmlformats.org/officeDocument/2006/relationships"/>
</we:webextension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740749220240805113815.html" TargetMode="External"/><Relationship Id="rId2" Type="http://schemas.openxmlformats.org/officeDocument/2006/relationships/hyperlink" Target="https://miau.my-x.hu/myx-free/coco/test/284839720240805113628.html" TargetMode="External"/><Relationship Id="rId1" Type="http://schemas.openxmlformats.org/officeDocument/2006/relationships/hyperlink" Target="https://miau.my-x.hu/myx-free/coco/test/320531420240805110941.html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miau.my-x.hu/myx-free/coco/test/798459720240805114228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997571920240805111011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158348120240805111036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771337120240805111053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175581220240805111136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miau.my-x.hu/myx-free/coco/test/15866852024080511115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0BEBA-13AC-44DF-AA2F-B3563FDC65BD}">
  <dimension ref="A1:A60"/>
  <sheetViews>
    <sheetView zoomScale="90" zoomScaleNormal="90" workbookViewId="0"/>
  </sheetViews>
  <sheetFormatPr baseColWidth="10" defaultColWidth="8.88671875" defaultRowHeight="14.4" x14ac:dyDescent="0.3"/>
  <cols>
    <col min="1" max="1" width="30.88671875" bestFit="1" customWidth="1"/>
  </cols>
  <sheetData>
    <row r="1" spans="1:1" x14ac:dyDescent="0.3">
      <c r="A1" t="s">
        <v>3</v>
      </c>
    </row>
    <row r="2" spans="1:1" x14ac:dyDescent="0.3">
      <c r="A2" t="s">
        <v>4</v>
      </c>
    </row>
    <row r="3" spans="1:1" x14ac:dyDescent="0.3">
      <c r="A3" t="s">
        <v>0</v>
      </c>
    </row>
    <row r="4" spans="1:1" x14ac:dyDescent="0.3">
      <c r="A4" t="s">
        <v>5</v>
      </c>
    </row>
    <row r="5" spans="1:1" x14ac:dyDescent="0.3">
      <c r="A5" t="s">
        <v>1</v>
      </c>
    </row>
    <row r="6" spans="1:1" x14ac:dyDescent="0.3">
      <c r="A6" t="s">
        <v>2</v>
      </c>
    </row>
    <row r="7" spans="1:1" x14ac:dyDescent="0.3">
      <c r="A7" t="s">
        <v>6</v>
      </c>
    </row>
    <row r="8" spans="1:1" x14ac:dyDescent="0.3">
      <c r="A8" t="s">
        <v>7</v>
      </c>
    </row>
    <row r="9" spans="1:1" x14ac:dyDescent="0.3">
      <c r="A9" t="s">
        <v>8</v>
      </c>
    </row>
    <row r="10" spans="1:1" x14ac:dyDescent="0.3">
      <c r="A10" t="s">
        <v>9</v>
      </c>
    </row>
    <row r="11" spans="1:1" x14ac:dyDescent="0.3">
      <c r="A11" t="s">
        <v>10</v>
      </c>
    </row>
    <row r="12" spans="1:1" x14ac:dyDescent="0.3">
      <c r="A12" t="s">
        <v>11</v>
      </c>
    </row>
    <row r="13" spans="1:1" x14ac:dyDescent="0.3">
      <c r="A13" t="s">
        <v>12</v>
      </c>
    </row>
    <row r="14" spans="1:1" x14ac:dyDescent="0.3">
      <c r="A14" t="s">
        <v>13</v>
      </c>
    </row>
    <row r="15" spans="1:1" x14ac:dyDescent="0.3">
      <c r="A15" t="s">
        <v>14</v>
      </c>
    </row>
    <row r="16" spans="1:1" x14ac:dyDescent="0.3">
      <c r="A16" t="s">
        <v>15</v>
      </c>
    </row>
    <row r="17" spans="1:1" x14ac:dyDescent="0.3">
      <c r="A17" t="s">
        <v>16</v>
      </c>
    </row>
    <row r="18" spans="1:1" x14ac:dyDescent="0.3">
      <c r="A18" t="s">
        <v>17</v>
      </c>
    </row>
    <row r="19" spans="1:1" x14ac:dyDescent="0.3">
      <c r="A19" t="s">
        <v>18</v>
      </c>
    </row>
    <row r="20" spans="1:1" x14ac:dyDescent="0.3">
      <c r="A20" t="s">
        <v>19</v>
      </c>
    </row>
    <row r="21" spans="1:1" x14ac:dyDescent="0.3">
      <c r="A21" t="s">
        <v>20</v>
      </c>
    </row>
    <row r="22" spans="1:1" x14ac:dyDescent="0.3">
      <c r="A22" t="s">
        <v>21</v>
      </c>
    </row>
    <row r="23" spans="1:1" x14ac:dyDescent="0.3">
      <c r="A23" t="s">
        <v>22</v>
      </c>
    </row>
    <row r="24" spans="1:1" x14ac:dyDescent="0.3">
      <c r="A24" t="s">
        <v>23</v>
      </c>
    </row>
    <row r="25" spans="1:1" x14ac:dyDescent="0.3">
      <c r="A25" t="s">
        <v>24</v>
      </c>
    </row>
    <row r="26" spans="1:1" x14ac:dyDescent="0.3">
      <c r="A26" t="s">
        <v>25</v>
      </c>
    </row>
    <row r="27" spans="1:1" x14ac:dyDescent="0.3">
      <c r="A27" t="s">
        <v>26</v>
      </c>
    </row>
    <row r="28" spans="1:1" x14ac:dyDescent="0.3">
      <c r="A28" t="s">
        <v>27</v>
      </c>
    </row>
    <row r="29" spans="1:1" x14ac:dyDescent="0.3">
      <c r="A29" t="s">
        <v>28</v>
      </c>
    </row>
    <row r="30" spans="1:1" x14ac:dyDescent="0.3">
      <c r="A30" t="s">
        <v>29</v>
      </c>
    </row>
    <row r="31" spans="1:1" x14ac:dyDescent="0.3">
      <c r="A31" t="s">
        <v>30</v>
      </c>
    </row>
    <row r="32" spans="1:1" x14ac:dyDescent="0.3">
      <c r="A32" t="s">
        <v>31</v>
      </c>
    </row>
    <row r="33" spans="1:1" x14ac:dyDescent="0.3">
      <c r="A33" t="s">
        <v>32</v>
      </c>
    </row>
    <row r="34" spans="1:1" x14ac:dyDescent="0.3">
      <c r="A34" t="s">
        <v>33</v>
      </c>
    </row>
    <row r="35" spans="1:1" x14ac:dyDescent="0.3">
      <c r="A35" t="s">
        <v>34</v>
      </c>
    </row>
    <row r="36" spans="1:1" x14ac:dyDescent="0.3">
      <c r="A36" t="s">
        <v>35</v>
      </c>
    </row>
    <row r="37" spans="1:1" x14ac:dyDescent="0.3">
      <c r="A37" t="s">
        <v>36</v>
      </c>
    </row>
    <row r="38" spans="1:1" x14ac:dyDescent="0.3">
      <c r="A38" t="s">
        <v>37</v>
      </c>
    </row>
    <row r="39" spans="1:1" x14ac:dyDescent="0.3">
      <c r="A39" t="s">
        <v>38</v>
      </c>
    </row>
    <row r="40" spans="1:1" x14ac:dyDescent="0.3">
      <c r="A40" t="s">
        <v>39</v>
      </c>
    </row>
    <row r="41" spans="1:1" x14ac:dyDescent="0.3">
      <c r="A41" t="s">
        <v>40</v>
      </c>
    </row>
    <row r="42" spans="1:1" x14ac:dyDescent="0.3">
      <c r="A42" t="s">
        <v>41</v>
      </c>
    </row>
    <row r="43" spans="1:1" x14ac:dyDescent="0.3">
      <c r="A43" t="s">
        <v>42</v>
      </c>
    </row>
    <row r="44" spans="1:1" x14ac:dyDescent="0.3">
      <c r="A44" t="s">
        <v>43</v>
      </c>
    </row>
    <row r="45" spans="1:1" x14ac:dyDescent="0.3">
      <c r="A45" t="s">
        <v>44</v>
      </c>
    </row>
    <row r="46" spans="1:1" x14ac:dyDescent="0.3">
      <c r="A46" t="s">
        <v>45</v>
      </c>
    </row>
    <row r="47" spans="1:1" x14ac:dyDescent="0.3">
      <c r="A47" t="s">
        <v>46</v>
      </c>
    </row>
    <row r="48" spans="1:1" x14ac:dyDescent="0.3">
      <c r="A48" t="s">
        <v>47</v>
      </c>
    </row>
    <row r="49" spans="1:1" x14ac:dyDescent="0.3">
      <c r="A49" t="s">
        <v>48</v>
      </c>
    </row>
    <row r="50" spans="1:1" x14ac:dyDescent="0.3">
      <c r="A50" t="s">
        <v>49</v>
      </c>
    </row>
    <row r="51" spans="1:1" x14ac:dyDescent="0.3">
      <c r="A51" t="s">
        <v>50</v>
      </c>
    </row>
    <row r="52" spans="1:1" x14ac:dyDescent="0.3">
      <c r="A52" t="s">
        <v>51</v>
      </c>
    </row>
    <row r="53" spans="1:1" x14ac:dyDescent="0.3">
      <c r="A53" t="s">
        <v>52</v>
      </c>
    </row>
    <row r="54" spans="1:1" x14ac:dyDescent="0.3">
      <c r="A54" t="s">
        <v>53</v>
      </c>
    </row>
    <row r="55" spans="1:1" x14ac:dyDescent="0.3">
      <c r="A55" t="s">
        <v>54</v>
      </c>
    </row>
    <row r="56" spans="1:1" x14ac:dyDescent="0.3">
      <c r="A56" t="s">
        <v>55</v>
      </c>
    </row>
    <row r="57" spans="1:1" x14ac:dyDescent="0.3">
      <c r="A57" t="s">
        <v>56</v>
      </c>
    </row>
    <row r="58" spans="1:1" x14ac:dyDescent="0.3">
      <c r="A58" t="s">
        <v>57</v>
      </c>
    </row>
    <row r="59" spans="1:1" x14ac:dyDescent="0.3">
      <c r="A59" t="s">
        <v>58</v>
      </c>
    </row>
    <row r="60" spans="1:1" x14ac:dyDescent="0.3">
      <c r="A60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58504-6056-4A73-9F68-E5B1F8FA6B21}">
  <dimension ref="A1:BI7"/>
  <sheetViews>
    <sheetView zoomScale="55" zoomScaleNormal="55" workbookViewId="0"/>
  </sheetViews>
  <sheetFormatPr baseColWidth="10" defaultColWidth="8.77734375" defaultRowHeight="14.4" x14ac:dyDescent="0.3"/>
  <cols>
    <col min="1" max="1" width="12.77734375" style="2" bestFit="1" customWidth="1"/>
    <col min="2" max="3" width="7.77734375" style="2" bestFit="1" customWidth="1"/>
    <col min="4" max="4" width="6.77734375" style="2" bestFit="1" customWidth="1"/>
    <col min="5" max="5" width="8.33203125" style="2" bestFit="1" customWidth="1"/>
    <col min="6" max="6" width="8" style="2" bestFit="1" customWidth="1"/>
    <col min="7" max="7" width="8.5546875" style="2" bestFit="1" customWidth="1"/>
    <col min="8" max="8" width="7.77734375" style="2" bestFit="1" customWidth="1"/>
    <col min="9" max="9" width="8.77734375" style="2"/>
    <col min="10" max="10" width="8.21875" style="2" bestFit="1" customWidth="1"/>
    <col min="11" max="13" width="8.77734375" style="2"/>
    <col min="14" max="14" width="8.21875" style="2" bestFit="1" customWidth="1"/>
    <col min="15" max="15" width="8.33203125" style="2" bestFit="1" customWidth="1"/>
    <col min="16" max="16" width="8.5546875" style="2" bestFit="1" customWidth="1"/>
    <col min="17" max="17" width="8.77734375" style="2"/>
    <col min="18" max="23" width="7.77734375" style="2" bestFit="1" customWidth="1"/>
    <col min="24" max="24" width="8.21875" style="2" bestFit="1" customWidth="1"/>
    <col min="25" max="25" width="8.77734375" style="2"/>
    <col min="26" max="26" width="8.5546875" style="2" bestFit="1" customWidth="1"/>
    <col min="27" max="27" width="8.6640625" style="2" bestFit="1" customWidth="1"/>
    <col min="28" max="29" width="8.5546875" style="2" bestFit="1" customWidth="1"/>
    <col min="30" max="30" width="8.77734375" style="2"/>
    <col min="31" max="31" width="8.33203125" style="2" bestFit="1" customWidth="1"/>
    <col min="32" max="32" width="7.77734375" style="2" bestFit="1" customWidth="1"/>
    <col min="33" max="33" width="6.5546875" style="2" bestFit="1" customWidth="1"/>
    <col min="34" max="34" width="7.77734375" style="2" bestFit="1" customWidth="1"/>
    <col min="35" max="35" width="8.44140625" style="2" bestFit="1" customWidth="1"/>
    <col min="36" max="39" width="8.77734375" style="2"/>
    <col min="40" max="40" width="8.33203125" style="2" bestFit="1" customWidth="1"/>
    <col min="41" max="41" width="7" style="2" bestFit="1" customWidth="1"/>
    <col min="42" max="42" width="8.6640625" style="2" bestFit="1" customWidth="1"/>
    <col min="43" max="43" width="8.33203125" style="2" bestFit="1" customWidth="1"/>
    <col min="44" max="44" width="8.77734375" style="2"/>
    <col min="45" max="46" width="6.5546875" style="2" bestFit="1" customWidth="1"/>
    <col min="47" max="47" width="7.5546875" style="2" bestFit="1" customWidth="1"/>
    <col min="48" max="48" width="8.44140625" style="2" bestFit="1" customWidth="1"/>
    <col min="49" max="49" width="8.77734375" style="2"/>
    <col min="50" max="50" width="8.44140625" style="2" bestFit="1" customWidth="1"/>
    <col min="51" max="51" width="7.77734375" style="2" bestFit="1" customWidth="1"/>
    <col min="52" max="53" width="8" style="2" bestFit="1" customWidth="1"/>
    <col min="54" max="54" width="8.77734375" style="2"/>
    <col min="55" max="55" width="8.5546875" style="2" bestFit="1" customWidth="1"/>
    <col min="56" max="57" width="8.77734375" style="2"/>
    <col min="58" max="58" width="8.21875" style="2" bestFit="1" customWidth="1"/>
    <col min="59" max="59" width="8.77734375" style="2"/>
    <col min="60" max="60" width="8.33203125" style="2" bestFit="1" customWidth="1"/>
    <col min="61" max="16384" width="8.77734375" style="2"/>
  </cols>
  <sheetData>
    <row r="1" spans="1:61" ht="86.4" x14ac:dyDescent="0.3">
      <c r="A1" s="3" t="s">
        <v>3</v>
      </c>
      <c r="B1" s="3" t="s">
        <v>4</v>
      </c>
      <c r="C1" s="3" t="s">
        <v>0</v>
      </c>
      <c r="D1" s="3" t="s">
        <v>5</v>
      </c>
      <c r="E1" s="3" t="s">
        <v>1</v>
      </c>
      <c r="F1" s="3" t="s">
        <v>2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31</v>
      </c>
      <c r="AF1" s="3" t="s">
        <v>32</v>
      </c>
      <c r="AG1" s="3" t="s">
        <v>33</v>
      </c>
      <c r="AH1" s="3" t="s">
        <v>30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/>
    </row>
    <row r="2" spans="1:61" x14ac:dyDescent="0.3">
      <c r="A2" s="1"/>
      <c r="B2" s="1"/>
      <c r="C2" s="1"/>
      <c r="D2" s="1"/>
      <c r="AC2" s="1"/>
      <c r="AD2" s="1"/>
      <c r="AE2" s="1"/>
      <c r="AF2" s="1"/>
      <c r="AG2" s="1"/>
      <c r="AH2" s="1"/>
      <c r="AI2" s="1"/>
      <c r="AJ2" s="1"/>
    </row>
    <row r="3" spans="1:61" x14ac:dyDescent="0.3">
      <c r="A3" s="1"/>
      <c r="B3" s="1"/>
      <c r="C3" s="1"/>
      <c r="D3" s="1"/>
      <c r="F3" s="1"/>
      <c r="AC3" s="1"/>
      <c r="AD3" s="1"/>
      <c r="AE3" s="1"/>
      <c r="AF3" s="1"/>
      <c r="AG3" s="1"/>
      <c r="AH3" s="1"/>
      <c r="AI3" s="1"/>
      <c r="AJ3" s="1"/>
    </row>
    <row r="4" spans="1:61" x14ac:dyDescent="0.3">
      <c r="A4" s="1"/>
      <c r="B4" s="1"/>
      <c r="C4" s="1"/>
      <c r="D4" s="1"/>
      <c r="E4" s="1"/>
      <c r="F4" s="1"/>
      <c r="AF4" s="1"/>
      <c r="AG4" s="1"/>
      <c r="AH4" s="1"/>
      <c r="AI4" s="1"/>
      <c r="AJ4" s="1"/>
    </row>
    <row r="5" spans="1:61" x14ac:dyDescent="0.3">
      <c r="A5" s="1"/>
    </row>
    <row r="6" spans="1:61" x14ac:dyDescent="0.3">
      <c r="A6" s="1"/>
    </row>
    <row r="7" spans="1:61" x14ac:dyDescent="0.3">
      <c r="A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B9D57-727D-4CA0-B132-E48821E003ED}">
  <dimension ref="A1:XFD1048575"/>
  <sheetViews>
    <sheetView zoomScale="90" zoomScaleNormal="90" workbookViewId="0"/>
  </sheetViews>
  <sheetFormatPr baseColWidth="10" defaultColWidth="8.88671875" defaultRowHeight="14.4" x14ac:dyDescent="0.3"/>
  <cols>
    <col min="9" max="9" width="25.33203125" bestFit="1" customWidth="1"/>
    <col min="10" max="10" width="9.77734375" customWidth="1"/>
    <col min="11" max="11" width="12.88671875" customWidth="1"/>
    <col min="12" max="12" width="10.44140625" customWidth="1"/>
    <col min="13" max="13" width="10" customWidth="1"/>
    <col min="14" max="14" width="7.44140625" customWidth="1"/>
    <col min="15" max="15" width="10.77734375" customWidth="1"/>
  </cols>
  <sheetData>
    <row r="1" spans="1:16" x14ac:dyDescent="0.3">
      <c r="A1" s="4" t="s">
        <v>71</v>
      </c>
      <c r="B1" t="s">
        <v>397</v>
      </c>
      <c r="C1" t="s">
        <v>397</v>
      </c>
      <c r="D1" t="s">
        <v>397</v>
      </c>
      <c r="E1" t="s">
        <v>397</v>
      </c>
      <c r="F1" t="s">
        <v>397</v>
      </c>
    </row>
    <row r="2" spans="1:16" ht="57.6" x14ac:dyDescent="0.3">
      <c r="B2" s="3" t="s">
        <v>9</v>
      </c>
      <c r="C2" s="3" t="s">
        <v>29</v>
      </c>
      <c r="D2" s="3" t="s">
        <v>30</v>
      </c>
      <c r="E2" s="3" t="s">
        <v>34</v>
      </c>
      <c r="F2" s="3" t="s">
        <v>39</v>
      </c>
      <c r="G2" s="3" t="s">
        <v>75</v>
      </c>
      <c r="I2" s="3" t="s">
        <v>76</v>
      </c>
      <c r="J2" s="8"/>
      <c r="K2" s="8"/>
      <c r="L2" s="8"/>
      <c r="M2" s="8"/>
      <c r="N2" s="8"/>
      <c r="O2" s="2"/>
      <c r="P2" s="2"/>
    </row>
    <row r="3" spans="1:16" x14ac:dyDescent="0.3">
      <c r="A3" t="s">
        <v>60</v>
      </c>
      <c r="B3">
        <f ca="1">RANDBETWEEN(1,100)</f>
        <v>11</v>
      </c>
      <c r="C3">
        <f t="shared" ref="C3:F13" ca="1" si="0">RANDBETWEEN(1,100)</f>
        <v>38</v>
      </c>
      <c r="D3">
        <f t="shared" ca="1" si="0"/>
        <v>36</v>
      </c>
      <c r="E3">
        <f t="shared" ca="1" si="0"/>
        <v>55</v>
      </c>
      <c r="F3">
        <f t="shared" ca="1" si="0"/>
        <v>89</v>
      </c>
      <c r="G3">
        <v>1000</v>
      </c>
      <c r="K3" s="7"/>
      <c r="L3" s="7"/>
      <c r="M3" s="7"/>
      <c r="N3" s="7"/>
    </row>
    <row r="4" spans="1:16" x14ac:dyDescent="0.3">
      <c r="A4" t="s">
        <v>61</v>
      </c>
      <c r="B4">
        <f t="shared" ref="B4:B13" ca="1" si="1">RANDBETWEEN(1,100)</f>
        <v>79</v>
      </c>
      <c r="C4">
        <f t="shared" ca="1" si="0"/>
        <v>89</v>
      </c>
      <c r="D4">
        <f t="shared" ca="1" si="0"/>
        <v>43</v>
      </c>
      <c r="E4">
        <f t="shared" ca="1" si="0"/>
        <v>7</v>
      </c>
      <c r="F4">
        <f t="shared" ca="1" si="0"/>
        <v>73</v>
      </c>
      <c r="G4">
        <v>1000</v>
      </c>
      <c r="J4" s="7"/>
      <c r="L4" s="7"/>
      <c r="M4" s="7"/>
      <c r="N4" s="7"/>
    </row>
    <row r="5" spans="1:16" x14ac:dyDescent="0.3">
      <c r="A5" t="s">
        <v>62</v>
      </c>
      <c r="B5">
        <f t="shared" ca="1" si="1"/>
        <v>68</v>
      </c>
      <c r="C5">
        <f t="shared" ca="1" si="0"/>
        <v>5</v>
      </c>
      <c r="D5">
        <f t="shared" ca="1" si="0"/>
        <v>92</v>
      </c>
      <c r="E5">
        <f t="shared" ca="1" si="0"/>
        <v>100</v>
      </c>
      <c r="F5">
        <f t="shared" ca="1" si="0"/>
        <v>60</v>
      </c>
      <c r="G5">
        <v>1000</v>
      </c>
      <c r="J5" s="7"/>
      <c r="K5" s="7"/>
      <c r="M5" s="7"/>
      <c r="N5" s="7"/>
    </row>
    <row r="6" spans="1:16" x14ac:dyDescent="0.3">
      <c r="A6" t="s">
        <v>63</v>
      </c>
      <c r="B6">
        <f t="shared" ca="1" si="1"/>
        <v>18</v>
      </c>
      <c r="C6">
        <f t="shared" ca="1" si="0"/>
        <v>46</v>
      </c>
      <c r="D6">
        <f t="shared" ca="1" si="0"/>
        <v>58</v>
      </c>
      <c r="E6">
        <f t="shared" ca="1" si="0"/>
        <v>50</v>
      </c>
      <c r="F6">
        <f t="shared" ca="1" si="0"/>
        <v>71</v>
      </c>
      <c r="G6">
        <v>1000</v>
      </c>
      <c r="J6" s="7"/>
      <c r="K6" s="7"/>
      <c r="L6" s="7"/>
      <c r="N6" s="7"/>
    </row>
    <row r="7" spans="1:16" x14ac:dyDescent="0.3">
      <c r="A7" t="s">
        <v>64</v>
      </c>
      <c r="B7">
        <f t="shared" ca="1" si="1"/>
        <v>71</v>
      </c>
      <c r="C7">
        <f t="shared" ca="1" si="0"/>
        <v>37</v>
      </c>
      <c r="D7">
        <f t="shared" ca="1" si="0"/>
        <v>45</v>
      </c>
      <c r="E7">
        <f t="shared" ca="1" si="0"/>
        <v>93</v>
      </c>
      <c r="F7">
        <f t="shared" ca="1" si="0"/>
        <v>27</v>
      </c>
      <c r="G7">
        <v>1000</v>
      </c>
      <c r="J7" s="7"/>
      <c r="K7" s="7"/>
      <c r="L7" s="7"/>
      <c r="M7" s="7"/>
    </row>
    <row r="8" spans="1:16" x14ac:dyDescent="0.3">
      <c r="A8" t="s">
        <v>65</v>
      </c>
      <c r="B8">
        <f t="shared" ca="1" si="1"/>
        <v>45</v>
      </c>
      <c r="C8">
        <f t="shared" ca="1" si="0"/>
        <v>66</v>
      </c>
      <c r="D8">
        <f t="shared" ca="1" si="0"/>
        <v>30</v>
      </c>
      <c r="E8">
        <f t="shared" ca="1" si="0"/>
        <v>32</v>
      </c>
      <c r="F8">
        <f t="shared" ca="1" si="0"/>
        <v>36</v>
      </c>
      <c r="G8">
        <v>1000</v>
      </c>
    </row>
    <row r="9" spans="1:16" x14ac:dyDescent="0.3">
      <c r="A9" t="s">
        <v>66</v>
      </c>
      <c r="B9">
        <f t="shared" ca="1" si="1"/>
        <v>16</v>
      </c>
      <c r="C9">
        <f t="shared" ca="1" si="0"/>
        <v>15</v>
      </c>
      <c r="D9">
        <f t="shared" ca="1" si="0"/>
        <v>91</v>
      </c>
      <c r="E9">
        <f t="shared" ca="1" si="0"/>
        <v>50</v>
      </c>
      <c r="F9">
        <f t="shared" ca="1" si="0"/>
        <v>14</v>
      </c>
      <c r="G9">
        <v>1000</v>
      </c>
    </row>
    <row r="10" spans="1:16" x14ac:dyDescent="0.3">
      <c r="A10" t="s">
        <v>67</v>
      </c>
      <c r="B10">
        <f t="shared" ca="1" si="1"/>
        <v>17</v>
      </c>
      <c r="C10">
        <f t="shared" ca="1" si="0"/>
        <v>42</v>
      </c>
      <c r="D10">
        <f t="shared" ca="1" si="0"/>
        <v>28</v>
      </c>
      <c r="E10">
        <f t="shared" ca="1" si="0"/>
        <v>62</v>
      </c>
      <c r="F10">
        <f t="shared" ca="1" si="0"/>
        <v>84</v>
      </c>
      <c r="G10">
        <v>1000</v>
      </c>
    </row>
    <row r="11" spans="1:16" x14ac:dyDescent="0.3">
      <c r="A11" t="s">
        <v>68</v>
      </c>
      <c r="B11">
        <f t="shared" ca="1" si="1"/>
        <v>42</v>
      </c>
      <c r="C11">
        <f t="shared" ca="1" si="0"/>
        <v>87</v>
      </c>
      <c r="D11">
        <f t="shared" ca="1" si="0"/>
        <v>4</v>
      </c>
      <c r="E11">
        <f t="shared" ca="1" si="0"/>
        <v>5</v>
      </c>
      <c r="F11">
        <f t="shared" ca="1" si="0"/>
        <v>89</v>
      </c>
      <c r="G11">
        <v>1000</v>
      </c>
    </row>
    <row r="12" spans="1:16" x14ac:dyDescent="0.3">
      <c r="A12" t="s">
        <v>69</v>
      </c>
      <c r="B12">
        <f t="shared" ca="1" si="1"/>
        <v>11</v>
      </c>
      <c r="C12">
        <f t="shared" ca="1" si="0"/>
        <v>36</v>
      </c>
      <c r="D12">
        <f t="shared" ca="1" si="0"/>
        <v>58</v>
      </c>
      <c r="E12">
        <f t="shared" ca="1" si="0"/>
        <v>30</v>
      </c>
      <c r="F12">
        <f t="shared" ca="1" si="0"/>
        <v>29</v>
      </c>
      <c r="G12">
        <v>1000</v>
      </c>
    </row>
    <row r="13" spans="1:16" ht="15" thickBot="1" x14ac:dyDescent="0.35">
      <c r="A13" t="s">
        <v>70</v>
      </c>
      <c r="B13">
        <f t="shared" ca="1" si="1"/>
        <v>39</v>
      </c>
      <c r="C13">
        <f t="shared" ca="1" si="0"/>
        <v>54</v>
      </c>
      <c r="D13">
        <f t="shared" ca="1" si="0"/>
        <v>45</v>
      </c>
      <c r="E13">
        <f t="shared" ca="1" si="0"/>
        <v>12</v>
      </c>
      <c r="F13">
        <f t="shared" ca="1" si="0"/>
        <v>74</v>
      </c>
      <c r="G13">
        <v>1000</v>
      </c>
    </row>
    <row r="14" spans="1:16" ht="15" thickBot="1" x14ac:dyDescent="0.35">
      <c r="A14" s="5" t="s">
        <v>72</v>
      </c>
      <c r="B14" s="5">
        <f ca="1">MIN(B3:B13)</f>
        <v>11</v>
      </c>
      <c r="C14" s="5">
        <f t="shared" ref="C14:F14" ca="1" si="2">MIN(C3:C13)</f>
        <v>5</v>
      </c>
      <c r="D14" s="5">
        <f t="shared" ca="1" si="2"/>
        <v>4</v>
      </c>
      <c r="E14" s="5">
        <f t="shared" ca="1" si="2"/>
        <v>5</v>
      </c>
      <c r="F14" s="5">
        <f t="shared" ca="1" si="2"/>
        <v>14</v>
      </c>
    </row>
    <row r="15" spans="1:16" ht="15" thickBot="1" x14ac:dyDescent="0.35">
      <c r="A15" s="5" t="s">
        <v>73</v>
      </c>
      <c r="B15" s="5">
        <f ca="1">MAX(B3:B14)</f>
        <v>79</v>
      </c>
      <c r="C15" s="5">
        <f t="shared" ref="C15:F15" ca="1" si="3">MAX(C3:C14)</f>
        <v>89</v>
      </c>
      <c r="D15" s="5">
        <f t="shared" ca="1" si="3"/>
        <v>92</v>
      </c>
      <c r="E15" s="5">
        <f t="shared" ca="1" si="3"/>
        <v>100</v>
      </c>
      <c r="F15" s="5">
        <f t="shared" ca="1" si="3"/>
        <v>89</v>
      </c>
    </row>
    <row r="16" spans="1:16" ht="15" thickBot="1" x14ac:dyDescent="0.35">
      <c r="A16" s="5" t="s">
        <v>74</v>
      </c>
      <c r="B16" s="6">
        <f ca="1">AVERAGE(B3:B13)</f>
        <v>37.909090909090907</v>
      </c>
      <c r="C16" s="6">
        <f t="shared" ref="C16:F16" ca="1" si="4">AVERAGE(C3:C13)</f>
        <v>46.81818181818182</v>
      </c>
      <c r="D16" s="6">
        <f t="shared" ca="1" si="4"/>
        <v>48.18181818181818</v>
      </c>
      <c r="E16" s="6">
        <f t="shared" ca="1" si="4"/>
        <v>45.090909090909093</v>
      </c>
      <c r="F16" s="6">
        <f t="shared" ca="1" si="4"/>
        <v>58.727272727272727</v>
      </c>
    </row>
    <row r="19" spans="1:6" x14ac:dyDescent="0.3">
      <c r="A19" s="22" t="s">
        <v>355</v>
      </c>
      <c r="B19" s="3" t="s">
        <v>398</v>
      </c>
      <c r="C19" s="3" t="s">
        <v>398</v>
      </c>
      <c r="D19" s="3" t="s">
        <v>398</v>
      </c>
      <c r="E19" s="3" t="s">
        <v>398</v>
      </c>
      <c r="F19" s="3" t="s">
        <v>398</v>
      </c>
    </row>
    <row r="1048550" spans="16384:16384" x14ac:dyDescent="0.3">
      <c r="XFD1048550">
        <f>solver_pre</f>
        <v>9.9999999999999995E-7</v>
      </c>
    </row>
    <row r="1048551" spans="16384:16384" x14ac:dyDescent="0.3">
      <c r="XFD1048551">
        <f>solver_scl</f>
        <v>1</v>
      </c>
    </row>
    <row r="1048552" spans="16384:16384" x14ac:dyDescent="0.3">
      <c r="XFD1048552">
        <f>solver_rlx</f>
        <v>2</v>
      </c>
    </row>
    <row r="1048553" spans="16384:16384" x14ac:dyDescent="0.3">
      <c r="XFD1048553">
        <f>solver_tol</f>
        <v>0.01</v>
      </c>
    </row>
    <row r="1048554" spans="16384:16384" x14ac:dyDescent="0.3">
      <c r="XFD1048554">
        <f>solver_cvg</f>
        <v>1E-4</v>
      </c>
    </row>
    <row r="1048555" spans="16384:16384" x14ac:dyDescent="0.3">
      <c r="XFD1048555" t="e">
        <f ca="1">_xludf.Areas(solver_adj1)</f>
        <v>#NAME?</v>
      </c>
    </row>
    <row r="1048556" spans="16384:16384" x14ac:dyDescent="0.3">
      <c r="XFD1048556">
        <f>solver_ssz</f>
        <v>100</v>
      </c>
    </row>
    <row r="1048557" spans="16384:16384" x14ac:dyDescent="0.3">
      <c r="XFD1048557">
        <f>solver_rsd</f>
        <v>0</v>
      </c>
    </row>
    <row r="1048558" spans="16384:16384" x14ac:dyDescent="0.3">
      <c r="XFD1048558">
        <f>solver_mrt</f>
        <v>7.4999999999999997E-2</v>
      </c>
    </row>
    <row r="1048559" spans="16384:16384" x14ac:dyDescent="0.3">
      <c r="XFD1048559">
        <f>solver_mni</f>
        <v>30</v>
      </c>
    </row>
    <row r="1048560" spans="16384:16384" x14ac:dyDescent="0.3">
      <c r="XFD1048560">
        <f>solver_rbv</f>
        <v>1</v>
      </c>
    </row>
    <row r="1048561" spans="16384:16384" x14ac:dyDescent="0.3">
      <c r="XFD1048561">
        <f>solver_neg</f>
        <v>1</v>
      </c>
    </row>
    <row r="1048562" spans="16384:16384" x14ac:dyDescent="0.3">
      <c r="XFD1048562" t="e">
        <f>solver_ntr</f>
        <v>#NAME?</v>
      </c>
    </row>
    <row r="1048563" spans="16384:16384" x14ac:dyDescent="0.3">
      <c r="XFD1048563" t="e">
        <f>solver_acc</f>
        <v>#NAME?</v>
      </c>
    </row>
    <row r="1048564" spans="16384:16384" x14ac:dyDescent="0.3">
      <c r="XFD1048564" t="e">
        <f>solver_res</f>
        <v>#NAME?</v>
      </c>
    </row>
    <row r="1048565" spans="16384:16384" x14ac:dyDescent="0.3">
      <c r="XFD1048565" t="e">
        <f>solver_ars</f>
        <v>#NAME?</v>
      </c>
    </row>
    <row r="1048566" spans="16384:16384" x14ac:dyDescent="0.3">
      <c r="XFD1048566" t="e">
        <f>solver_sta</f>
        <v>#NAME?</v>
      </c>
    </row>
    <row r="1048567" spans="16384:16384" x14ac:dyDescent="0.3">
      <c r="XFD1048567" t="e">
        <f>solver_met</f>
        <v>#NAME?</v>
      </c>
    </row>
    <row r="1048568" spans="16384:16384" x14ac:dyDescent="0.3">
      <c r="XFD1048568" t="e">
        <f>solver_soc</f>
        <v>#NAME?</v>
      </c>
    </row>
    <row r="1048569" spans="16384:16384" x14ac:dyDescent="0.3">
      <c r="XFD1048569" t="e">
        <f>solver_lpt</f>
        <v>#NAME?</v>
      </c>
    </row>
    <row r="1048570" spans="16384:16384" x14ac:dyDescent="0.3">
      <c r="XFD1048570" t="e">
        <f>solver_lpp</f>
        <v>#NAME?</v>
      </c>
    </row>
    <row r="1048571" spans="16384:16384" x14ac:dyDescent="0.3">
      <c r="XFD1048571" t="e">
        <f>solver_gap</f>
        <v>#NAME?</v>
      </c>
    </row>
    <row r="1048572" spans="16384:16384" x14ac:dyDescent="0.3">
      <c r="XFD1048572" t="e">
        <f>solver_ips</f>
        <v>#NAME?</v>
      </c>
    </row>
    <row r="1048573" spans="16384:16384" x14ac:dyDescent="0.3">
      <c r="XFD1048573" t="e">
        <f>solver_fea</f>
        <v>#NAME?</v>
      </c>
    </row>
    <row r="1048574" spans="16384:16384" x14ac:dyDescent="0.3">
      <c r="XFD1048574" t="e">
        <f>solver_ipi</f>
        <v>#NAME?</v>
      </c>
    </row>
    <row r="1048575" spans="16384:16384" x14ac:dyDescent="0.3">
      <c r="XFD1048575" t="e">
        <f>solver_ipd</f>
        <v>#NAME?</v>
      </c>
    </row>
  </sheetData>
  <phoneticPr fontId="2" type="noConversion"/>
  <conditionalFormatting sqref="B3:F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N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extLst>
    <ext xmlns:x15="http://schemas.microsoft.com/office/spreadsheetml/2010/11/main" uri="{F7C9EE02-42E1-4005-9D12-6889AFFD525C}">
      <x15:webExtensions xmlns:xm="http://schemas.microsoft.com/office/excel/2006/main">
        <x15:webExtension appRef="{A1D9AFA0-8433-4E86-B051-CA723200D79F}">
          <xm:f>'5x11'!1:1048576</xm:f>
        </x15:webExtension>
        <x15:webExtension appRef="{98B539C8-3EC4-48A8-9FFA-994BCFD72CE5}">
          <xm:f>'5x11'!XFD1048550:XFD1048575</xm:f>
        </x15:webExtension>
      </x15:webExtens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8CFCA-F799-4517-AB8D-F9F6707EF7F6}">
  <dimension ref="A1:AJ23"/>
  <sheetViews>
    <sheetView zoomScale="70" zoomScaleNormal="70" workbookViewId="0"/>
  </sheetViews>
  <sheetFormatPr baseColWidth="10" defaultColWidth="8.88671875" defaultRowHeight="14.4" x14ac:dyDescent="0.3"/>
  <sheetData>
    <row r="1" spans="1:36" x14ac:dyDescent="0.3">
      <c r="A1">
        <v>90</v>
      </c>
      <c r="B1">
        <v>6</v>
      </c>
      <c r="C1">
        <v>41</v>
      </c>
      <c r="D1">
        <v>80</v>
      </c>
      <c r="E1">
        <v>26</v>
      </c>
      <c r="F1">
        <v>1000</v>
      </c>
      <c r="H1">
        <v>6</v>
      </c>
      <c r="I1">
        <v>41</v>
      </c>
      <c r="J1">
        <v>80</v>
      </c>
      <c r="K1">
        <v>26</v>
      </c>
      <c r="N1">
        <v>90</v>
      </c>
      <c r="O1">
        <v>41</v>
      </c>
      <c r="P1">
        <v>80</v>
      </c>
      <c r="Q1">
        <v>26</v>
      </c>
      <c r="T1">
        <v>90</v>
      </c>
      <c r="U1">
        <v>6</v>
      </c>
      <c r="V1">
        <v>80</v>
      </c>
      <c r="W1">
        <v>26</v>
      </c>
      <c r="Z1">
        <v>90</v>
      </c>
      <c r="AA1">
        <v>6</v>
      </c>
      <c r="AB1">
        <v>41</v>
      </c>
      <c r="AC1">
        <v>26</v>
      </c>
      <c r="AF1">
        <v>90</v>
      </c>
      <c r="AG1">
        <v>6</v>
      </c>
      <c r="AH1">
        <v>41</v>
      </c>
      <c r="AI1">
        <v>80</v>
      </c>
    </row>
    <row r="2" spans="1:36" x14ac:dyDescent="0.3">
      <c r="A2">
        <v>19</v>
      </c>
      <c r="B2">
        <v>50</v>
      </c>
      <c r="C2">
        <v>41</v>
      </c>
      <c r="D2">
        <v>37</v>
      </c>
      <c r="E2">
        <v>68</v>
      </c>
      <c r="F2">
        <v>1000</v>
      </c>
      <c r="H2">
        <v>50</v>
      </c>
      <c r="I2">
        <v>41</v>
      </c>
      <c r="J2">
        <v>37</v>
      </c>
      <c r="K2">
        <v>68</v>
      </c>
      <c r="N2">
        <v>19</v>
      </c>
      <c r="O2">
        <v>41</v>
      </c>
      <c r="P2">
        <v>37</v>
      </c>
      <c r="Q2">
        <v>68</v>
      </c>
      <c r="T2">
        <v>19</v>
      </c>
      <c r="U2">
        <v>50</v>
      </c>
      <c r="V2">
        <v>37</v>
      </c>
      <c r="W2">
        <v>68</v>
      </c>
      <c r="Z2">
        <v>19</v>
      </c>
      <c r="AA2">
        <v>50</v>
      </c>
      <c r="AB2">
        <v>41</v>
      </c>
      <c r="AC2">
        <v>68</v>
      </c>
      <c r="AF2">
        <v>19</v>
      </c>
      <c r="AG2">
        <v>50</v>
      </c>
      <c r="AH2">
        <v>41</v>
      </c>
      <c r="AI2">
        <v>37</v>
      </c>
    </row>
    <row r="3" spans="1:36" x14ac:dyDescent="0.3">
      <c r="A3">
        <v>93</v>
      </c>
      <c r="B3">
        <v>49</v>
      </c>
      <c r="C3">
        <v>18</v>
      </c>
      <c r="D3">
        <v>97</v>
      </c>
      <c r="E3">
        <v>42</v>
      </c>
      <c r="F3">
        <v>1000</v>
      </c>
      <c r="H3">
        <v>49</v>
      </c>
      <c r="I3">
        <v>18</v>
      </c>
      <c r="J3">
        <v>97</v>
      </c>
      <c r="K3">
        <v>42</v>
      </c>
      <c r="N3">
        <v>93</v>
      </c>
      <c r="O3">
        <v>18</v>
      </c>
      <c r="P3">
        <v>97</v>
      </c>
      <c r="Q3">
        <v>42</v>
      </c>
      <c r="T3">
        <v>93</v>
      </c>
      <c r="U3">
        <v>49</v>
      </c>
      <c r="V3">
        <v>97</v>
      </c>
      <c r="W3">
        <v>42</v>
      </c>
      <c r="Z3">
        <v>93</v>
      </c>
      <c r="AA3">
        <v>49</v>
      </c>
      <c r="AB3">
        <v>18</v>
      </c>
      <c r="AC3">
        <v>42</v>
      </c>
      <c r="AF3">
        <v>93</v>
      </c>
      <c r="AG3">
        <v>49</v>
      </c>
      <c r="AH3">
        <v>18</v>
      </c>
      <c r="AI3">
        <v>97</v>
      </c>
    </row>
    <row r="4" spans="1:36" x14ac:dyDescent="0.3">
      <c r="A4">
        <v>3</v>
      </c>
      <c r="B4">
        <v>90</v>
      </c>
      <c r="C4">
        <v>63</v>
      </c>
      <c r="D4">
        <v>18</v>
      </c>
      <c r="E4">
        <v>22</v>
      </c>
      <c r="F4">
        <v>1000</v>
      </c>
      <c r="H4">
        <v>90</v>
      </c>
      <c r="I4">
        <v>63</v>
      </c>
      <c r="J4">
        <v>18</v>
      </c>
      <c r="K4">
        <v>22</v>
      </c>
      <c r="N4">
        <v>3</v>
      </c>
      <c r="O4">
        <v>63</v>
      </c>
      <c r="P4">
        <v>18</v>
      </c>
      <c r="Q4">
        <v>22</v>
      </c>
      <c r="T4">
        <v>3</v>
      </c>
      <c r="U4">
        <v>90</v>
      </c>
      <c r="V4">
        <v>18</v>
      </c>
      <c r="W4">
        <v>22</v>
      </c>
      <c r="Z4">
        <v>3</v>
      </c>
      <c r="AA4">
        <v>90</v>
      </c>
      <c r="AB4">
        <v>63</v>
      </c>
      <c r="AC4">
        <v>22</v>
      </c>
      <c r="AF4">
        <v>3</v>
      </c>
      <c r="AG4">
        <v>90</v>
      </c>
      <c r="AH4">
        <v>63</v>
      </c>
      <c r="AI4">
        <v>18</v>
      </c>
    </row>
    <row r="5" spans="1:36" x14ac:dyDescent="0.3">
      <c r="A5">
        <v>100</v>
      </c>
      <c r="B5">
        <v>55</v>
      </c>
      <c r="C5">
        <v>91</v>
      </c>
      <c r="D5">
        <v>50</v>
      </c>
      <c r="E5">
        <v>59</v>
      </c>
      <c r="F5">
        <v>1000</v>
      </c>
      <c r="H5">
        <v>55</v>
      </c>
      <c r="I5">
        <v>91</v>
      </c>
      <c r="J5">
        <v>50</v>
      </c>
      <c r="K5">
        <v>59</v>
      </c>
      <c r="N5">
        <v>100</v>
      </c>
      <c r="O5">
        <v>91</v>
      </c>
      <c r="P5">
        <v>50</v>
      </c>
      <c r="Q5">
        <v>59</v>
      </c>
      <c r="T5">
        <v>100</v>
      </c>
      <c r="U5">
        <v>55</v>
      </c>
      <c r="V5">
        <v>50</v>
      </c>
      <c r="W5">
        <v>59</v>
      </c>
      <c r="Z5">
        <v>100</v>
      </c>
      <c r="AA5">
        <v>55</v>
      </c>
      <c r="AB5">
        <v>91</v>
      </c>
      <c r="AC5">
        <v>59</v>
      </c>
      <c r="AF5">
        <v>100</v>
      </c>
      <c r="AG5">
        <v>55</v>
      </c>
      <c r="AH5">
        <v>91</v>
      </c>
      <c r="AI5">
        <v>50</v>
      </c>
    </row>
    <row r="6" spans="1:36" x14ac:dyDescent="0.3">
      <c r="A6">
        <v>43</v>
      </c>
      <c r="B6">
        <v>70</v>
      </c>
      <c r="C6">
        <v>17</v>
      </c>
      <c r="D6">
        <v>62</v>
      </c>
      <c r="E6">
        <v>92</v>
      </c>
      <c r="F6">
        <v>1000</v>
      </c>
      <c r="H6">
        <v>70</v>
      </c>
      <c r="I6">
        <v>17</v>
      </c>
      <c r="J6">
        <v>62</v>
      </c>
      <c r="K6">
        <v>92</v>
      </c>
      <c r="N6">
        <v>43</v>
      </c>
      <c r="O6">
        <v>17</v>
      </c>
      <c r="P6">
        <v>62</v>
      </c>
      <c r="Q6">
        <v>92</v>
      </c>
      <c r="T6">
        <v>43</v>
      </c>
      <c r="U6">
        <v>70</v>
      </c>
      <c r="V6">
        <v>62</v>
      </c>
      <c r="W6">
        <v>92</v>
      </c>
      <c r="Z6">
        <v>43</v>
      </c>
      <c r="AA6">
        <v>70</v>
      </c>
      <c r="AB6">
        <v>17</v>
      </c>
      <c r="AC6">
        <v>92</v>
      </c>
      <c r="AF6">
        <v>43</v>
      </c>
      <c r="AG6">
        <v>70</v>
      </c>
      <c r="AH6">
        <v>17</v>
      </c>
      <c r="AI6">
        <v>62</v>
      </c>
    </row>
    <row r="7" spans="1:36" x14ac:dyDescent="0.3">
      <c r="A7">
        <v>44</v>
      </c>
      <c r="B7">
        <v>38</v>
      </c>
      <c r="C7">
        <v>17</v>
      </c>
      <c r="D7">
        <v>33</v>
      </c>
      <c r="E7">
        <v>58</v>
      </c>
      <c r="F7">
        <v>1000</v>
      </c>
      <c r="H7">
        <v>38</v>
      </c>
      <c r="I7">
        <v>17</v>
      </c>
      <c r="J7">
        <v>33</v>
      </c>
      <c r="K7">
        <v>58</v>
      </c>
      <c r="N7">
        <v>44</v>
      </c>
      <c r="O7">
        <v>17</v>
      </c>
      <c r="P7">
        <v>33</v>
      </c>
      <c r="Q7">
        <v>58</v>
      </c>
      <c r="T7">
        <v>44</v>
      </c>
      <c r="U7">
        <v>38</v>
      </c>
      <c r="V7">
        <v>33</v>
      </c>
      <c r="W7">
        <v>58</v>
      </c>
      <c r="Z7">
        <v>44</v>
      </c>
      <c r="AA7">
        <v>38</v>
      </c>
      <c r="AB7">
        <v>17</v>
      </c>
      <c r="AC7">
        <v>58</v>
      </c>
      <c r="AF7">
        <v>44</v>
      </c>
      <c r="AG7">
        <v>38</v>
      </c>
      <c r="AH7">
        <v>17</v>
      </c>
      <c r="AI7">
        <v>33</v>
      </c>
    </row>
    <row r="8" spans="1:36" x14ac:dyDescent="0.3">
      <c r="A8">
        <v>5</v>
      </c>
      <c r="B8">
        <v>53</v>
      </c>
      <c r="C8">
        <v>68</v>
      </c>
      <c r="D8">
        <v>3</v>
      </c>
      <c r="E8">
        <v>59</v>
      </c>
      <c r="F8">
        <v>1000</v>
      </c>
      <c r="H8">
        <v>53</v>
      </c>
      <c r="I8">
        <v>68</v>
      </c>
      <c r="J8">
        <v>3</v>
      </c>
      <c r="K8">
        <v>59</v>
      </c>
      <c r="N8">
        <v>5</v>
      </c>
      <c r="O8">
        <v>68</v>
      </c>
      <c r="P8">
        <v>3</v>
      </c>
      <c r="Q8">
        <v>59</v>
      </c>
      <c r="T8">
        <v>5</v>
      </c>
      <c r="U8">
        <v>53</v>
      </c>
      <c r="V8">
        <v>3</v>
      </c>
      <c r="W8">
        <v>59</v>
      </c>
      <c r="Z8">
        <v>5</v>
      </c>
      <c r="AA8">
        <v>53</v>
      </c>
      <c r="AB8">
        <v>68</v>
      </c>
      <c r="AC8">
        <v>59</v>
      </c>
      <c r="AF8">
        <v>5</v>
      </c>
      <c r="AG8">
        <v>53</v>
      </c>
      <c r="AH8">
        <v>68</v>
      </c>
      <c r="AI8">
        <v>3</v>
      </c>
    </row>
    <row r="9" spans="1:36" x14ac:dyDescent="0.3">
      <c r="A9">
        <v>54</v>
      </c>
      <c r="B9">
        <v>44</v>
      </c>
      <c r="C9">
        <v>60</v>
      </c>
      <c r="D9">
        <v>56</v>
      </c>
      <c r="E9">
        <v>37</v>
      </c>
      <c r="F9">
        <v>1000</v>
      </c>
      <c r="H9">
        <v>44</v>
      </c>
      <c r="I9">
        <v>60</v>
      </c>
      <c r="J9">
        <v>56</v>
      </c>
      <c r="K9">
        <v>37</v>
      </c>
      <c r="N9">
        <v>54</v>
      </c>
      <c r="O9">
        <v>60</v>
      </c>
      <c r="P9">
        <v>56</v>
      </c>
      <c r="Q9">
        <v>37</v>
      </c>
      <c r="T9">
        <v>54</v>
      </c>
      <c r="U9">
        <v>44</v>
      </c>
      <c r="V9">
        <v>56</v>
      </c>
      <c r="W9">
        <v>37</v>
      </c>
      <c r="Z9">
        <v>54</v>
      </c>
      <c r="AA9">
        <v>44</v>
      </c>
      <c r="AB9">
        <v>60</v>
      </c>
      <c r="AC9">
        <v>37</v>
      </c>
      <c r="AF9">
        <v>54</v>
      </c>
      <c r="AG9">
        <v>44</v>
      </c>
      <c r="AH9">
        <v>60</v>
      </c>
      <c r="AI9">
        <v>56</v>
      </c>
    </row>
    <row r="10" spans="1:36" x14ac:dyDescent="0.3">
      <c r="A10">
        <v>51</v>
      </c>
      <c r="B10">
        <v>27</v>
      </c>
      <c r="C10">
        <v>32</v>
      </c>
      <c r="D10">
        <v>34</v>
      </c>
      <c r="E10">
        <v>97</v>
      </c>
      <c r="F10">
        <v>1000</v>
      </c>
      <c r="H10">
        <v>27</v>
      </c>
      <c r="I10">
        <v>32</v>
      </c>
      <c r="J10">
        <v>34</v>
      </c>
      <c r="K10">
        <v>97</v>
      </c>
      <c r="N10">
        <v>51</v>
      </c>
      <c r="O10">
        <v>32</v>
      </c>
      <c r="P10">
        <v>34</v>
      </c>
      <c r="Q10">
        <v>97</v>
      </c>
      <c r="T10">
        <v>51</v>
      </c>
      <c r="U10">
        <v>27</v>
      </c>
      <c r="V10">
        <v>34</v>
      </c>
      <c r="W10">
        <v>97</v>
      </c>
      <c r="Z10">
        <v>51</v>
      </c>
      <c r="AA10">
        <v>27</v>
      </c>
      <c r="AB10">
        <v>32</v>
      </c>
      <c r="AC10">
        <v>97</v>
      </c>
      <c r="AF10">
        <v>51</v>
      </c>
      <c r="AG10">
        <v>27</v>
      </c>
      <c r="AH10">
        <v>32</v>
      </c>
      <c r="AI10">
        <v>34</v>
      </c>
    </row>
    <row r="11" spans="1:36" x14ac:dyDescent="0.3">
      <c r="A11">
        <v>7</v>
      </c>
      <c r="B11">
        <v>4</v>
      </c>
      <c r="C11">
        <v>43</v>
      </c>
      <c r="D11">
        <v>94</v>
      </c>
      <c r="E11">
        <v>39</v>
      </c>
      <c r="F11">
        <v>1000</v>
      </c>
      <c r="H11">
        <v>4</v>
      </c>
      <c r="I11">
        <v>43</v>
      </c>
      <c r="J11">
        <v>94</v>
      </c>
      <c r="K11">
        <v>39</v>
      </c>
      <c r="N11">
        <v>7</v>
      </c>
      <c r="O11">
        <v>43</v>
      </c>
      <c r="P11">
        <v>94</v>
      </c>
      <c r="Q11">
        <v>39</v>
      </c>
      <c r="T11">
        <v>7</v>
      </c>
      <c r="U11">
        <v>4</v>
      </c>
      <c r="V11">
        <v>94</v>
      </c>
      <c r="W11">
        <v>39</v>
      </c>
      <c r="Z11">
        <v>7</v>
      </c>
      <c r="AA11">
        <v>4</v>
      </c>
      <c r="AB11">
        <v>43</v>
      </c>
      <c r="AC11">
        <v>39</v>
      </c>
      <c r="AF11">
        <v>7</v>
      </c>
      <c r="AG11">
        <v>4</v>
      </c>
      <c r="AH11">
        <v>43</v>
      </c>
      <c r="AI11">
        <v>94</v>
      </c>
    </row>
    <row r="13" spans="1:36" x14ac:dyDescent="0.3">
      <c r="A13">
        <f>RANK(A1,A$1:A$11,1)</f>
        <v>9</v>
      </c>
      <c r="B13">
        <f t="shared" ref="B13:E13" si="0">RANK(B1,B$1:B$11,1)</f>
        <v>2</v>
      </c>
      <c r="C13">
        <f t="shared" si="0"/>
        <v>5</v>
      </c>
      <c r="D13">
        <f t="shared" si="0"/>
        <v>9</v>
      </c>
      <c r="E13">
        <f t="shared" si="0"/>
        <v>2</v>
      </c>
      <c r="F13">
        <f>F1</f>
        <v>1000</v>
      </c>
      <c r="H13">
        <f t="shared" ref="H13:AI13" si="1">RANK(H1,H$1:H$11,1)</f>
        <v>2</v>
      </c>
      <c r="I13">
        <f t="shared" si="1"/>
        <v>5</v>
      </c>
      <c r="J13">
        <f t="shared" si="1"/>
        <v>9</v>
      </c>
      <c r="K13">
        <f t="shared" si="1"/>
        <v>2</v>
      </c>
      <c r="L13">
        <v>1000</v>
      </c>
      <c r="N13">
        <f t="shared" si="1"/>
        <v>9</v>
      </c>
      <c r="O13">
        <f t="shared" si="1"/>
        <v>5</v>
      </c>
      <c r="P13">
        <f t="shared" si="1"/>
        <v>9</v>
      </c>
      <c r="Q13">
        <f t="shared" si="1"/>
        <v>2</v>
      </c>
      <c r="R13">
        <v>1000</v>
      </c>
      <c r="T13">
        <f t="shared" si="1"/>
        <v>9</v>
      </c>
      <c r="U13">
        <f t="shared" si="1"/>
        <v>2</v>
      </c>
      <c r="V13">
        <f t="shared" si="1"/>
        <v>9</v>
      </c>
      <c r="W13">
        <f t="shared" si="1"/>
        <v>2</v>
      </c>
      <c r="X13">
        <v>1000</v>
      </c>
      <c r="Z13">
        <f t="shared" si="1"/>
        <v>9</v>
      </c>
      <c r="AA13">
        <f t="shared" si="1"/>
        <v>2</v>
      </c>
      <c r="AB13">
        <f t="shared" si="1"/>
        <v>5</v>
      </c>
      <c r="AC13">
        <f t="shared" si="1"/>
        <v>2</v>
      </c>
      <c r="AD13">
        <v>1000</v>
      </c>
      <c r="AF13">
        <f t="shared" si="1"/>
        <v>9</v>
      </c>
      <c r="AG13">
        <f t="shared" si="1"/>
        <v>2</v>
      </c>
      <c r="AH13">
        <f t="shared" si="1"/>
        <v>5</v>
      </c>
      <c r="AI13">
        <f t="shared" si="1"/>
        <v>9</v>
      </c>
      <c r="AJ13">
        <v>1000</v>
      </c>
    </row>
    <row r="14" spans="1:36" x14ac:dyDescent="0.3">
      <c r="A14">
        <f t="shared" ref="A14:E14" si="2">RANK(A2,A$1:A$11,1)</f>
        <v>4</v>
      </c>
      <c r="B14">
        <f t="shared" si="2"/>
        <v>7</v>
      </c>
      <c r="C14">
        <f t="shared" si="2"/>
        <v>5</v>
      </c>
      <c r="D14">
        <f t="shared" si="2"/>
        <v>5</v>
      </c>
      <c r="E14">
        <f t="shared" si="2"/>
        <v>9</v>
      </c>
      <c r="F14">
        <f t="shared" ref="F14:F23" si="3">F2</f>
        <v>1000</v>
      </c>
      <c r="H14">
        <f t="shared" ref="H14:AI14" si="4">RANK(H2,H$1:H$11,1)</f>
        <v>7</v>
      </c>
      <c r="I14">
        <f t="shared" si="4"/>
        <v>5</v>
      </c>
      <c r="J14">
        <f t="shared" si="4"/>
        <v>5</v>
      </c>
      <c r="K14">
        <f t="shared" si="4"/>
        <v>9</v>
      </c>
      <c r="L14">
        <v>1000</v>
      </c>
      <c r="N14">
        <f t="shared" si="4"/>
        <v>4</v>
      </c>
      <c r="O14">
        <f t="shared" si="4"/>
        <v>5</v>
      </c>
      <c r="P14">
        <f t="shared" si="4"/>
        <v>5</v>
      </c>
      <c r="Q14">
        <f t="shared" si="4"/>
        <v>9</v>
      </c>
      <c r="R14">
        <v>1000</v>
      </c>
      <c r="T14">
        <f t="shared" si="4"/>
        <v>4</v>
      </c>
      <c r="U14">
        <f t="shared" si="4"/>
        <v>7</v>
      </c>
      <c r="V14">
        <f t="shared" si="4"/>
        <v>5</v>
      </c>
      <c r="W14">
        <f t="shared" si="4"/>
        <v>9</v>
      </c>
      <c r="X14">
        <v>1000</v>
      </c>
      <c r="Z14">
        <f t="shared" si="4"/>
        <v>4</v>
      </c>
      <c r="AA14">
        <f t="shared" si="4"/>
        <v>7</v>
      </c>
      <c r="AB14">
        <f t="shared" si="4"/>
        <v>5</v>
      </c>
      <c r="AC14">
        <f t="shared" si="4"/>
        <v>9</v>
      </c>
      <c r="AD14">
        <v>1000</v>
      </c>
      <c r="AF14">
        <f t="shared" si="4"/>
        <v>4</v>
      </c>
      <c r="AG14">
        <f t="shared" si="4"/>
        <v>7</v>
      </c>
      <c r="AH14">
        <f t="shared" si="4"/>
        <v>5</v>
      </c>
      <c r="AI14">
        <f t="shared" si="4"/>
        <v>5</v>
      </c>
      <c r="AJ14">
        <v>1000</v>
      </c>
    </row>
    <row r="15" spans="1:36" x14ac:dyDescent="0.3">
      <c r="A15">
        <f t="shared" ref="A15:E15" si="5">RANK(A3,A$1:A$11,1)</f>
        <v>10</v>
      </c>
      <c r="B15">
        <f t="shared" si="5"/>
        <v>6</v>
      </c>
      <c r="C15">
        <f t="shared" si="5"/>
        <v>3</v>
      </c>
      <c r="D15">
        <f t="shared" si="5"/>
        <v>11</v>
      </c>
      <c r="E15">
        <f t="shared" si="5"/>
        <v>5</v>
      </c>
      <c r="F15">
        <f t="shared" si="3"/>
        <v>1000</v>
      </c>
      <c r="H15">
        <f t="shared" ref="H15:AI15" si="6">RANK(H3,H$1:H$11,1)</f>
        <v>6</v>
      </c>
      <c r="I15">
        <f t="shared" si="6"/>
        <v>3</v>
      </c>
      <c r="J15">
        <f t="shared" si="6"/>
        <v>11</v>
      </c>
      <c r="K15">
        <f t="shared" si="6"/>
        <v>5</v>
      </c>
      <c r="L15">
        <v>1000</v>
      </c>
      <c r="N15">
        <f t="shared" si="6"/>
        <v>10</v>
      </c>
      <c r="O15">
        <f t="shared" si="6"/>
        <v>3</v>
      </c>
      <c r="P15">
        <f t="shared" si="6"/>
        <v>11</v>
      </c>
      <c r="Q15">
        <f t="shared" si="6"/>
        <v>5</v>
      </c>
      <c r="R15">
        <v>1000</v>
      </c>
      <c r="T15">
        <f t="shared" si="6"/>
        <v>10</v>
      </c>
      <c r="U15">
        <f t="shared" si="6"/>
        <v>6</v>
      </c>
      <c r="V15">
        <f t="shared" si="6"/>
        <v>11</v>
      </c>
      <c r="W15">
        <f t="shared" si="6"/>
        <v>5</v>
      </c>
      <c r="X15">
        <v>1000</v>
      </c>
      <c r="Z15">
        <f t="shared" si="6"/>
        <v>10</v>
      </c>
      <c r="AA15">
        <f t="shared" si="6"/>
        <v>6</v>
      </c>
      <c r="AB15">
        <f t="shared" si="6"/>
        <v>3</v>
      </c>
      <c r="AC15">
        <f t="shared" si="6"/>
        <v>5</v>
      </c>
      <c r="AD15">
        <v>1000</v>
      </c>
      <c r="AF15">
        <f t="shared" si="6"/>
        <v>10</v>
      </c>
      <c r="AG15">
        <f t="shared" si="6"/>
        <v>6</v>
      </c>
      <c r="AH15">
        <f t="shared" si="6"/>
        <v>3</v>
      </c>
      <c r="AI15">
        <f t="shared" si="6"/>
        <v>11</v>
      </c>
      <c r="AJ15">
        <v>1000</v>
      </c>
    </row>
    <row r="16" spans="1:36" x14ac:dyDescent="0.3">
      <c r="A16">
        <f t="shared" ref="A16:E16" si="7">RANK(A4,A$1:A$11,1)</f>
        <v>1</v>
      </c>
      <c r="B16">
        <f t="shared" si="7"/>
        <v>11</v>
      </c>
      <c r="C16">
        <f t="shared" si="7"/>
        <v>9</v>
      </c>
      <c r="D16">
        <f t="shared" si="7"/>
        <v>2</v>
      </c>
      <c r="E16">
        <f t="shared" si="7"/>
        <v>1</v>
      </c>
      <c r="F16">
        <f t="shared" si="3"/>
        <v>1000</v>
      </c>
      <c r="H16">
        <f t="shared" ref="H16:AI16" si="8">RANK(H4,H$1:H$11,1)</f>
        <v>11</v>
      </c>
      <c r="I16">
        <f t="shared" si="8"/>
        <v>9</v>
      </c>
      <c r="J16">
        <f t="shared" si="8"/>
        <v>2</v>
      </c>
      <c r="K16">
        <f t="shared" si="8"/>
        <v>1</v>
      </c>
      <c r="L16">
        <v>1000</v>
      </c>
      <c r="N16">
        <f t="shared" si="8"/>
        <v>1</v>
      </c>
      <c r="O16">
        <f t="shared" si="8"/>
        <v>9</v>
      </c>
      <c r="P16">
        <f t="shared" si="8"/>
        <v>2</v>
      </c>
      <c r="Q16">
        <f t="shared" si="8"/>
        <v>1</v>
      </c>
      <c r="R16">
        <v>1000</v>
      </c>
      <c r="T16">
        <f t="shared" si="8"/>
        <v>1</v>
      </c>
      <c r="U16">
        <f t="shared" si="8"/>
        <v>11</v>
      </c>
      <c r="V16">
        <f t="shared" si="8"/>
        <v>2</v>
      </c>
      <c r="W16">
        <f t="shared" si="8"/>
        <v>1</v>
      </c>
      <c r="X16">
        <v>1000</v>
      </c>
      <c r="Z16">
        <f t="shared" si="8"/>
        <v>1</v>
      </c>
      <c r="AA16">
        <f t="shared" si="8"/>
        <v>11</v>
      </c>
      <c r="AB16">
        <f t="shared" si="8"/>
        <v>9</v>
      </c>
      <c r="AC16">
        <f t="shared" si="8"/>
        <v>1</v>
      </c>
      <c r="AD16">
        <v>1000</v>
      </c>
      <c r="AF16">
        <f t="shared" si="8"/>
        <v>1</v>
      </c>
      <c r="AG16">
        <f t="shared" si="8"/>
        <v>11</v>
      </c>
      <c r="AH16">
        <f t="shared" si="8"/>
        <v>9</v>
      </c>
      <c r="AI16">
        <f t="shared" si="8"/>
        <v>2</v>
      </c>
      <c r="AJ16">
        <v>1000</v>
      </c>
    </row>
    <row r="17" spans="1:36" x14ac:dyDescent="0.3">
      <c r="A17">
        <f t="shared" ref="A17:E17" si="9">RANK(A5,A$1:A$11,1)</f>
        <v>11</v>
      </c>
      <c r="B17">
        <f t="shared" si="9"/>
        <v>9</v>
      </c>
      <c r="C17">
        <f t="shared" si="9"/>
        <v>11</v>
      </c>
      <c r="D17">
        <f t="shared" si="9"/>
        <v>6</v>
      </c>
      <c r="E17">
        <f t="shared" si="9"/>
        <v>7</v>
      </c>
      <c r="F17">
        <f t="shared" si="3"/>
        <v>1000</v>
      </c>
      <c r="H17">
        <f t="shared" ref="H17:AI17" si="10">RANK(H5,H$1:H$11,1)</f>
        <v>9</v>
      </c>
      <c r="I17">
        <f t="shared" si="10"/>
        <v>11</v>
      </c>
      <c r="J17">
        <f t="shared" si="10"/>
        <v>6</v>
      </c>
      <c r="K17">
        <f t="shared" si="10"/>
        <v>7</v>
      </c>
      <c r="L17">
        <v>1000</v>
      </c>
      <c r="N17">
        <f t="shared" si="10"/>
        <v>11</v>
      </c>
      <c r="O17">
        <f t="shared" si="10"/>
        <v>11</v>
      </c>
      <c r="P17">
        <f t="shared" si="10"/>
        <v>6</v>
      </c>
      <c r="Q17">
        <f t="shared" si="10"/>
        <v>7</v>
      </c>
      <c r="R17">
        <v>1000</v>
      </c>
      <c r="T17">
        <f t="shared" si="10"/>
        <v>11</v>
      </c>
      <c r="U17">
        <f t="shared" si="10"/>
        <v>9</v>
      </c>
      <c r="V17">
        <f t="shared" si="10"/>
        <v>6</v>
      </c>
      <c r="W17">
        <f t="shared" si="10"/>
        <v>7</v>
      </c>
      <c r="X17">
        <v>1000</v>
      </c>
      <c r="Z17">
        <f t="shared" si="10"/>
        <v>11</v>
      </c>
      <c r="AA17">
        <f t="shared" si="10"/>
        <v>9</v>
      </c>
      <c r="AB17">
        <f t="shared" si="10"/>
        <v>11</v>
      </c>
      <c r="AC17">
        <f t="shared" si="10"/>
        <v>7</v>
      </c>
      <c r="AD17">
        <v>1000</v>
      </c>
      <c r="AF17">
        <f t="shared" si="10"/>
        <v>11</v>
      </c>
      <c r="AG17">
        <f t="shared" si="10"/>
        <v>9</v>
      </c>
      <c r="AH17">
        <f t="shared" si="10"/>
        <v>11</v>
      </c>
      <c r="AI17">
        <f t="shared" si="10"/>
        <v>6</v>
      </c>
      <c r="AJ17">
        <v>1000</v>
      </c>
    </row>
    <row r="18" spans="1:36" x14ac:dyDescent="0.3">
      <c r="A18">
        <f t="shared" ref="A18:E18" si="11">RANK(A6,A$1:A$11,1)</f>
        <v>5</v>
      </c>
      <c r="B18">
        <f t="shared" si="11"/>
        <v>10</v>
      </c>
      <c r="C18">
        <f t="shared" si="11"/>
        <v>1</v>
      </c>
      <c r="D18">
        <f t="shared" si="11"/>
        <v>8</v>
      </c>
      <c r="E18">
        <f t="shared" si="11"/>
        <v>10</v>
      </c>
      <c r="F18">
        <f t="shared" si="3"/>
        <v>1000</v>
      </c>
      <c r="H18">
        <f t="shared" ref="H18:AI18" si="12">RANK(H6,H$1:H$11,1)</f>
        <v>10</v>
      </c>
      <c r="I18">
        <f t="shared" si="12"/>
        <v>1</v>
      </c>
      <c r="J18">
        <f t="shared" si="12"/>
        <v>8</v>
      </c>
      <c r="K18">
        <f t="shared" si="12"/>
        <v>10</v>
      </c>
      <c r="L18">
        <v>1000</v>
      </c>
      <c r="N18">
        <f t="shared" si="12"/>
        <v>5</v>
      </c>
      <c r="O18">
        <f t="shared" si="12"/>
        <v>1</v>
      </c>
      <c r="P18">
        <f t="shared" si="12"/>
        <v>8</v>
      </c>
      <c r="Q18">
        <f t="shared" si="12"/>
        <v>10</v>
      </c>
      <c r="R18">
        <v>1000</v>
      </c>
      <c r="T18">
        <f t="shared" si="12"/>
        <v>5</v>
      </c>
      <c r="U18">
        <f t="shared" si="12"/>
        <v>10</v>
      </c>
      <c r="V18">
        <f t="shared" si="12"/>
        <v>8</v>
      </c>
      <c r="W18">
        <f t="shared" si="12"/>
        <v>10</v>
      </c>
      <c r="X18">
        <v>1000</v>
      </c>
      <c r="Z18">
        <f t="shared" si="12"/>
        <v>5</v>
      </c>
      <c r="AA18">
        <f t="shared" si="12"/>
        <v>10</v>
      </c>
      <c r="AB18">
        <f t="shared" si="12"/>
        <v>1</v>
      </c>
      <c r="AC18">
        <f t="shared" si="12"/>
        <v>10</v>
      </c>
      <c r="AD18">
        <v>1000</v>
      </c>
      <c r="AF18">
        <f t="shared" si="12"/>
        <v>5</v>
      </c>
      <c r="AG18">
        <f t="shared" si="12"/>
        <v>10</v>
      </c>
      <c r="AH18">
        <f t="shared" si="12"/>
        <v>1</v>
      </c>
      <c r="AI18">
        <f t="shared" si="12"/>
        <v>8</v>
      </c>
      <c r="AJ18">
        <v>1000</v>
      </c>
    </row>
    <row r="19" spans="1:36" x14ac:dyDescent="0.3">
      <c r="A19">
        <f t="shared" ref="A19:E19" si="13">RANK(A7,A$1:A$11,1)</f>
        <v>6</v>
      </c>
      <c r="B19">
        <f t="shared" si="13"/>
        <v>4</v>
      </c>
      <c r="C19">
        <f t="shared" si="13"/>
        <v>1</v>
      </c>
      <c r="D19">
        <f t="shared" si="13"/>
        <v>3</v>
      </c>
      <c r="E19">
        <f t="shared" si="13"/>
        <v>6</v>
      </c>
      <c r="F19">
        <f t="shared" si="3"/>
        <v>1000</v>
      </c>
      <c r="H19">
        <f t="shared" ref="H19:AI19" si="14">RANK(H7,H$1:H$11,1)</f>
        <v>4</v>
      </c>
      <c r="I19">
        <f t="shared" si="14"/>
        <v>1</v>
      </c>
      <c r="J19">
        <f t="shared" si="14"/>
        <v>3</v>
      </c>
      <c r="K19">
        <f t="shared" si="14"/>
        <v>6</v>
      </c>
      <c r="L19">
        <v>1000</v>
      </c>
      <c r="N19">
        <f t="shared" si="14"/>
        <v>6</v>
      </c>
      <c r="O19">
        <f t="shared" si="14"/>
        <v>1</v>
      </c>
      <c r="P19">
        <f t="shared" si="14"/>
        <v>3</v>
      </c>
      <c r="Q19">
        <f t="shared" si="14"/>
        <v>6</v>
      </c>
      <c r="R19">
        <v>1000</v>
      </c>
      <c r="T19">
        <f t="shared" si="14"/>
        <v>6</v>
      </c>
      <c r="U19">
        <f t="shared" si="14"/>
        <v>4</v>
      </c>
      <c r="V19">
        <f t="shared" si="14"/>
        <v>3</v>
      </c>
      <c r="W19">
        <f t="shared" si="14"/>
        <v>6</v>
      </c>
      <c r="X19">
        <v>1000</v>
      </c>
      <c r="Z19">
        <f t="shared" si="14"/>
        <v>6</v>
      </c>
      <c r="AA19">
        <f t="shared" si="14"/>
        <v>4</v>
      </c>
      <c r="AB19">
        <f t="shared" si="14"/>
        <v>1</v>
      </c>
      <c r="AC19">
        <f t="shared" si="14"/>
        <v>6</v>
      </c>
      <c r="AD19">
        <v>1000</v>
      </c>
      <c r="AF19">
        <f t="shared" si="14"/>
        <v>6</v>
      </c>
      <c r="AG19">
        <f t="shared" si="14"/>
        <v>4</v>
      </c>
      <c r="AH19">
        <f t="shared" si="14"/>
        <v>1</v>
      </c>
      <c r="AI19">
        <f t="shared" si="14"/>
        <v>3</v>
      </c>
      <c r="AJ19">
        <v>1000</v>
      </c>
    </row>
    <row r="20" spans="1:36" x14ac:dyDescent="0.3">
      <c r="A20">
        <f t="shared" ref="A20:E20" si="15">RANK(A8,A$1:A$11,1)</f>
        <v>2</v>
      </c>
      <c r="B20">
        <f t="shared" si="15"/>
        <v>8</v>
      </c>
      <c r="C20">
        <f t="shared" si="15"/>
        <v>10</v>
      </c>
      <c r="D20">
        <f t="shared" si="15"/>
        <v>1</v>
      </c>
      <c r="E20">
        <f t="shared" si="15"/>
        <v>7</v>
      </c>
      <c r="F20">
        <f t="shared" si="3"/>
        <v>1000</v>
      </c>
      <c r="H20">
        <f t="shared" ref="H20:AI20" si="16">RANK(H8,H$1:H$11,1)</f>
        <v>8</v>
      </c>
      <c r="I20">
        <f t="shared" si="16"/>
        <v>10</v>
      </c>
      <c r="J20">
        <f t="shared" si="16"/>
        <v>1</v>
      </c>
      <c r="K20">
        <f t="shared" si="16"/>
        <v>7</v>
      </c>
      <c r="L20">
        <v>1000</v>
      </c>
      <c r="N20">
        <f t="shared" si="16"/>
        <v>2</v>
      </c>
      <c r="O20">
        <f t="shared" si="16"/>
        <v>10</v>
      </c>
      <c r="P20">
        <f t="shared" si="16"/>
        <v>1</v>
      </c>
      <c r="Q20">
        <f t="shared" si="16"/>
        <v>7</v>
      </c>
      <c r="R20">
        <v>1000</v>
      </c>
      <c r="T20">
        <f t="shared" si="16"/>
        <v>2</v>
      </c>
      <c r="U20">
        <f t="shared" si="16"/>
        <v>8</v>
      </c>
      <c r="V20">
        <f t="shared" si="16"/>
        <v>1</v>
      </c>
      <c r="W20">
        <f t="shared" si="16"/>
        <v>7</v>
      </c>
      <c r="X20">
        <v>1000</v>
      </c>
      <c r="Z20">
        <f t="shared" si="16"/>
        <v>2</v>
      </c>
      <c r="AA20">
        <f t="shared" si="16"/>
        <v>8</v>
      </c>
      <c r="AB20">
        <f t="shared" si="16"/>
        <v>10</v>
      </c>
      <c r="AC20">
        <f t="shared" si="16"/>
        <v>7</v>
      </c>
      <c r="AD20">
        <v>1000</v>
      </c>
      <c r="AF20">
        <f t="shared" si="16"/>
        <v>2</v>
      </c>
      <c r="AG20">
        <f t="shared" si="16"/>
        <v>8</v>
      </c>
      <c r="AH20">
        <f t="shared" si="16"/>
        <v>10</v>
      </c>
      <c r="AI20">
        <f t="shared" si="16"/>
        <v>1</v>
      </c>
      <c r="AJ20">
        <v>1000</v>
      </c>
    </row>
    <row r="21" spans="1:36" x14ac:dyDescent="0.3">
      <c r="A21">
        <f t="shared" ref="A21:E21" si="17">RANK(A9,A$1:A$11,1)</f>
        <v>8</v>
      </c>
      <c r="B21">
        <f t="shared" si="17"/>
        <v>5</v>
      </c>
      <c r="C21">
        <f t="shared" si="17"/>
        <v>8</v>
      </c>
      <c r="D21">
        <f t="shared" si="17"/>
        <v>7</v>
      </c>
      <c r="E21">
        <f t="shared" si="17"/>
        <v>3</v>
      </c>
      <c r="F21">
        <f t="shared" si="3"/>
        <v>1000</v>
      </c>
      <c r="H21">
        <f t="shared" ref="H21:AI21" si="18">RANK(H9,H$1:H$11,1)</f>
        <v>5</v>
      </c>
      <c r="I21">
        <f t="shared" si="18"/>
        <v>8</v>
      </c>
      <c r="J21">
        <f t="shared" si="18"/>
        <v>7</v>
      </c>
      <c r="K21">
        <f t="shared" si="18"/>
        <v>3</v>
      </c>
      <c r="L21">
        <v>1000</v>
      </c>
      <c r="N21">
        <f t="shared" si="18"/>
        <v>8</v>
      </c>
      <c r="O21">
        <f t="shared" si="18"/>
        <v>8</v>
      </c>
      <c r="P21">
        <f t="shared" si="18"/>
        <v>7</v>
      </c>
      <c r="Q21">
        <f t="shared" si="18"/>
        <v>3</v>
      </c>
      <c r="R21">
        <v>1000</v>
      </c>
      <c r="T21">
        <f t="shared" si="18"/>
        <v>8</v>
      </c>
      <c r="U21">
        <f t="shared" si="18"/>
        <v>5</v>
      </c>
      <c r="V21">
        <f t="shared" si="18"/>
        <v>7</v>
      </c>
      <c r="W21">
        <f t="shared" si="18"/>
        <v>3</v>
      </c>
      <c r="X21">
        <v>1000</v>
      </c>
      <c r="Z21">
        <f t="shared" si="18"/>
        <v>8</v>
      </c>
      <c r="AA21">
        <f t="shared" si="18"/>
        <v>5</v>
      </c>
      <c r="AB21">
        <f t="shared" si="18"/>
        <v>8</v>
      </c>
      <c r="AC21">
        <f t="shared" si="18"/>
        <v>3</v>
      </c>
      <c r="AD21">
        <v>1000</v>
      </c>
      <c r="AF21">
        <f t="shared" si="18"/>
        <v>8</v>
      </c>
      <c r="AG21">
        <f t="shared" si="18"/>
        <v>5</v>
      </c>
      <c r="AH21">
        <f t="shared" si="18"/>
        <v>8</v>
      </c>
      <c r="AI21">
        <f t="shared" si="18"/>
        <v>7</v>
      </c>
      <c r="AJ21">
        <v>1000</v>
      </c>
    </row>
    <row r="22" spans="1:36" x14ac:dyDescent="0.3">
      <c r="A22">
        <f t="shared" ref="A22:E22" si="19">RANK(A10,A$1:A$11,1)</f>
        <v>7</v>
      </c>
      <c r="B22">
        <f t="shared" si="19"/>
        <v>3</v>
      </c>
      <c r="C22">
        <f t="shared" si="19"/>
        <v>4</v>
      </c>
      <c r="D22">
        <f t="shared" si="19"/>
        <v>4</v>
      </c>
      <c r="E22">
        <f t="shared" si="19"/>
        <v>11</v>
      </c>
      <c r="F22">
        <f t="shared" si="3"/>
        <v>1000</v>
      </c>
      <c r="H22">
        <f t="shared" ref="H22:AI22" si="20">RANK(H10,H$1:H$11,1)</f>
        <v>3</v>
      </c>
      <c r="I22">
        <f t="shared" si="20"/>
        <v>4</v>
      </c>
      <c r="J22">
        <f t="shared" si="20"/>
        <v>4</v>
      </c>
      <c r="K22">
        <f t="shared" si="20"/>
        <v>11</v>
      </c>
      <c r="L22">
        <v>1000</v>
      </c>
      <c r="N22">
        <f t="shared" si="20"/>
        <v>7</v>
      </c>
      <c r="O22">
        <f t="shared" si="20"/>
        <v>4</v>
      </c>
      <c r="P22">
        <f t="shared" si="20"/>
        <v>4</v>
      </c>
      <c r="Q22">
        <f t="shared" si="20"/>
        <v>11</v>
      </c>
      <c r="R22">
        <v>1000</v>
      </c>
      <c r="T22">
        <f t="shared" si="20"/>
        <v>7</v>
      </c>
      <c r="U22">
        <f t="shared" si="20"/>
        <v>3</v>
      </c>
      <c r="V22">
        <f t="shared" si="20"/>
        <v>4</v>
      </c>
      <c r="W22">
        <f t="shared" si="20"/>
        <v>11</v>
      </c>
      <c r="X22">
        <v>1000</v>
      </c>
      <c r="Z22">
        <f t="shared" si="20"/>
        <v>7</v>
      </c>
      <c r="AA22">
        <f t="shared" si="20"/>
        <v>3</v>
      </c>
      <c r="AB22">
        <f t="shared" si="20"/>
        <v>4</v>
      </c>
      <c r="AC22">
        <f t="shared" si="20"/>
        <v>11</v>
      </c>
      <c r="AD22">
        <v>1000</v>
      </c>
      <c r="AF22">
        <f t="shared" si="20"/>
        <v>7</v>
      </c>
      <c r="AG22">
        <f t="shared" si="20"/>
        <v>3</v>
      </c>
      <c r="AH22">
        <f t="shared" si="20"/>
        <v>4</v>
      </c>
      <c r="AI22">
        <f t="shared" si="20"/>
        <v>4</v>
      </c>
      <c r="AJ22">
        <v>1000</v>
      </c>
    </row>
    <row r="23" spans="1:36" x14ac:dyDescent="0.3">
      <c r="A23">
        <f t="shared" ref="A23:E23" si="21">RANK(A11,A$1:A$11,1)</f>
        <v>3</v>
      </c>
      <c r="B23">
        <f t="shared" si="21"/>
        <v>1</v>
      </c>
      <c r="C23">
        <f t="shared" si="21"/>
        <v>7</v>
      </c>
      <c r="D23">
        <f t="shared" si="21"/>
        <v>10</v>
      </c>
      <c r="E23">
        <f t="shared" si="21"/>
        <v>4</v>
      </c>
      <c r="F23">
        <f t="shared" si="3"/>
        <v>1000</v>
      </c>
      <c r="H23">
        <f t="shared" ref="H23:AI23" si="22">RANK(H11,H$1:H$11,1)</f>
        <v>1</v>
      </c>
      <c r="I23">
        <f t="shared" si="22"/>
        <v>7</v>
      </c>
      <c r="J23">
        <f t="shared" si="22"/>
        <v>10</v>
      </c>
      <c r="K23">
        <f t="shared" si="22"/>
        <v>4</v>
      </c>
      <c r="L23">
        <v>1000</v>
      </c>
      <c r="N23">
        <f t="shared" si="22"/>
        <v>3</v>
      </c>
      <c r="O23">
        <f t="shared" si="22"/>
        <v>7</v>
      </c>
      <c r="P23">
        <f t="shared" si="22"/>
        <v>10</v>
      </c>
      <c r="Q23">
        <f t="shared" si="22"/>
        <v>4</v>
      </c>
      <c r="R23">
        <v>1000</v>
      </c>
      <c r="T23">
        <f t="shared" si="22"/>
        <v>3</v>
      </c>
      <c r="U23">
        <f t="shared" si="22"/>
        <v>1</v>
      </c>
      <c r="V23">
        <f t="shared" si="22"/>
        <v>10</v>
      </c>
      <c r="W23">
        <f t="shared" si="22"/>
        <v>4</v>
      </c>
      <c r="X23">
        <v>1000</v>
      </c>
      <c r="Z23">
        <f t="shared" si="22"/>
        <v>3</v>
      </c>
      <c r="AA23">
        <f t="shared" si="22"/>
        <v>1</v>
      </c>
      <c r="AB23">
        <f t="shared" si="22"/>
        <v>7</v>
      </c>
      <c r="AC23">
        <f t="shared" si="22"/>
        <v>4</v>
      </c>
      <c r="AD23">
        <v>1000</v>
      </c>
      <c r="AF23">
        <f t="shared" si="22"/>
        <v>3</v>
      </c>
      <c r="AG23">
        <f t="shared" si="22"/>
        <v>1</v>
      </c>
      <c r="AH23">
        <f t="shared" si="22"/>
        <v>7</v>
      </c>
      <c r="AI23">
        <f t="shared" si="22"/>
        <v>10</v>
      </c>
      <c r="AJ23">
        <v>1000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CB0CE-6FEF-48E3-9B55-03BD6CDC9083}">
  <dimension ref="A1:CC91"/>
  <sheetViews>
    <sheetView tabSelected="1" zoomScale="20" zoomScaleNormal="20" workbookViewId="0"/>
  </sheetViews>
  <sheetFormatPr baseColWidth="10" defaultColWidth="8.88671875" defaultRowHeight="14.4" x14ac:dyDescent="0.3"/>
  <cols>
    <col min="26" max="26" width="4.21875" bestFit="1" customWidth="1"/>
  </cols>
  <sheetData>
    <row r="1" spans="1:14" ht="18" x14ac:dyDescent="0.3">
      <c r="A1" s="9"/>
    </row>
    <row r="2" spans="1:14" x14ac:dyDescent="0.3">
      <c r="A2" s="10"/>
    </row>
    <row r="5" spans="1:14" ht="15.6" x14ac:dyDescent="0.3">
      <c r="A5" s="11" t="s">
        <v>77</v>
      </c>
      <c r="B5" s="12">
        <v>3205314</v>
      </c>
      <c r="C5" s="11" t="s">
        <v>78</v>
      </c>
      <c r="D5" s="12">
        <v>11</v>
      </c>
      <c r="E5" s="11" t="s">
        <v>79</v>
      </c>
      <c r="F5" s="12">
        <v>5</v>
      </c>
      <c r="G5" s="11" t="s">
        <v>80</v>
      </c>
      <c r="H5" s="12">
        <v>11</v>
      </c>
      <c r="I5" s="11" t="s">
        <v>81</v>
      </c>
      <c r="J5" s="12">
        <v>0</v>
      </c>
      <c r="K5" s="11" t="s">
        <v>82</v>
      </c>
      <c r="L5" s="12" t="s">
        <v>340</v>
      </c>
    </row>
    <row r="6" spans="1:14" ht="18.600000000000001" thickBot="1" x14ac:dyDescent="0.35">
      <c r="A6" s="9"/>
    </row>
    <row r="7" spans="1:14" ht="15" thickBot="1" x14ac:dyDescent="0.35">
      <c r="A7" s="13" t="s">
        <v>83</v>
      </c>
      <c r="B7" s="13" t="s">
        <v>84</v>
      </c>
      <c r="C7" s="13" t="s">
        <v>85</v>
      </c>
      <c r="D7" s="13" t="s">
        <v>86</v>
      </c>
      <c r="E7" s="13" t="s">
        <v>87</v>
      </c>
      <c r="F7" s="13" t="s">
        <v>88</v>
      </c>
      <c r="G7" s="13" t="s">
        <v>89</v>
      </c>
      <c r="I7" s="20" t="s">
        <v>353</v>
      </c>
      <c r="J7" s="20" t="s">
        <v>353</v>
      </c>
      <c r="K7" s="20" t="s">
        <v>353</v>
      </c>
      <c r="L7" s="20" t="s">
        <v>353</v>
      </c>
      <c r="M7" s="20" t="s">
        <v>353</v>
      </c>
      <c r="N7" s="20" t="s">
        <v>353</v>
      </c>
    </row>
    <row r="8" spans="1:14" ht="15" thickBot="1" x14ac:dyDescent="0.35">
      <c r="A8" s="13" t="s">
        <v>90</v>
      </c>
      <c r="B8" s="14">
        <v>9</v>
      </c>
      <c r="C8" s="14">
        <v>2</v>
      </c>
      <c r="D8" s="14">
        <v>5</v>
      </c>
      <c r="E8" s="14">
        <v>9</v>
      </c>
      <c r="F8" s="14">
        <v>2</v>
      </c>
      <c r="G8" s="14">
        <v>1000</v>
      </c>
      <c r="I8">
        <f>nyers!A1</f>
        <v>90</v>
      </c>
      <c r="J8">
        <f>nyers!B1</f>
        <v>6</v>
      </c>
      <c r="K8">
        <f>nyers!C1</f>
        <v>41</v>
      </c>
      <c r="L8">
        <f>nyers!D1</f>
        <v>80</v>
      </c>
      <c r="M8">
        <f>nyers!E1</f>
        <v>26</v>
      </c>
      <c r="N8">
        <f>nyers!F1</f>
        <v>1000</v>
      </c>
    </row>
    <row r="9" spans="1:14" ht="15" thickBot="1" x14ac:dyDescent="0.35">
      <c r="A9" s="13" t="s">
        <v>91</v>
      </c>
      <c r="B9" s="14">
        <v>4</v>
      </c>
      <c r="C9" s="14">
        <v>7</v>
      </c>
      <c r="D9" s="14">
        <v>5</v>
      </c>
      <c r="E9" s="14">
        <v>5</v>
      </c>
      <c r="F9" s="14">
        <v>9</v>
      </c>
      <c r="G9" s="14">
        <v>1000</v>
      </c>
      <c r="I9">
        <f>nyers!A2</f>
        <v>19</v>
      </c>
      <c r="J9">
        <f>nyers!B2</f>
        <v>50</v>
      </c>
      <c r="K9">
        <f>nyers!C2</f>
        <v>41</v>
      </c>
      <c r="L9">
        <f>nyers!D2</f>
        <v>37</v>
      </c>
      <c r="M9">
        <f>nyers!E2</f>
        <v>68</v>
      </c>
      <c r="N9">
        <f>nyers!F2</f>
        <v>1000</v>
      </c>
    </row>
    <row r="10" spans="1:14" ht="15" thickBot="1" x14ac:dyDescent="0.35">
      <c r="A10" s="13" t="s">
        <v>92</v>
      </c>
      <c r="B10" s="14">
        <v>10</v>
      </c>
      <c r="C10" s="14">
        <v>6</v>
      </c>
      <c r="D10" s="14">
        <v>3</v>
      </c>
      <c r="E10" s="14">
        <v>11</v>
      </c>
      <c r="F10" s="14">
        <v>5</v>
      </c>
      <c r="G10" s="14">
        <v>1000</v>
      </c>
      <c r="I10">
        <f>nyers!A3</f>
        <v>93</v>
      </c>
      <c r="J10">
        <f>nyers!B3</f>
        <v>49</v>
      </c>
      <c r="K10">
        <f>nyers!C3</f>
        <v>18</v>
      </c>
      <c r="L10">
        <f>nyers!D3</f>
        <v>97</v>
      </c>
      <c r="M10">
        <f>nyers!E3</f>
        <v>42</v>
      </c>
      <c r="N10">
        <f>nyers!F3</f>
        <v>1000</v>
      </c>
    </row>
    <row r="11" spans="1:14" ht="15" thickBot="1" x14ac:dyDescent="0.35">
      <c r="A11" s="13" t="s">
        <v>93</v>
      </c>
      <c r="B11" s="14">
        <v>1</v>
      </c>
      <c r="C11" s="14">
        <v>11</v>
      </c>
      <c r="D11" s="14">
        <v>9</v>
      </c>
      <c r="E11" s="14">
        <v>2</v>
      </c>
      <c r="F11" s="14">
        <v>1</v>
      </c>
      <c r="G11" s="14">
        <v>1000</v>
      </c>
      <c r="I11">
        <f>nyers!A4</f>
        <v>3</v>
      </c>
      <c r="J11">
        <f>nyers!B4</f>
        <v>90</v>
      </c>
      <c r="K11">
        <f>nyers!C4</f>
        <v>63</v>
      </c>
      <c r="L11">
        <f>nyers!D4</f>
        <v>18</v>
      </c>
      <c r="M11">
        <f>nyers!E4</f>
        <v>22</v>
      </c>
      <c r="N11">
        <f>nyers!F4</f>
        <v>1000</v>
      </c>
    </row>
    <row r="12" spans="1:14" ht="15" thickBot="1" x14ac:dyDescent="0.35">
      <c r="A12" s="13" t="s">
        <v>94</v>
      </c>
      <c r="B12" s="14">
        <v>11</v>
      </c>
      <c r="C12" s="14">
        <v>9</v>
      </c>
      <c r="D12" s="14">
        <v>11</v>
      </c>
      <c r="E12" s="14">
        <v>6</v>
      </c>
      <c r="F12" s="14">
        <v>7</v>
      </c>
      <c r="G12" s="14">
        <v>1000</v>
      </c>
      <c r="I12">
        <f>nyers!A5</f>
        <v>100</v>
      </c>
      <c r="J12">
        <f>nyers!B5</f>
        <v>55</v>
      </c>
      <c r="K12">
        <f>nyers!C5</f>
        <v>91</v>
      </c>
      <c r="L12">
        <f>nyers!D5</f>
        <v>50</v>
      </c>
      <c r="M12">
        <f>nyers!E5</f>
        <v>59</v>
      </c>
      <c r="N12">
        <f>nyers!F5</f>
        <v>1000</v>
      </c>
    </row>
    <row r="13" spans="1:14" ht="15" thickBot="1" x14ac:dyDescent="0.35">
      <c r="A13" s="13" t="s">
        <v>95</v>
      </c>
      <c r="B13" s="14">
        <v>5</v>
      </c>
      <c r="C13" s="14">
        <v>10</v>
      </c>
      <c r="D13" s="14">
        <v>1</v>
      </c>
      <c r="E13" s="14">
        <v>8</v>
      </c>
      <c r="F13" s="14">
        <v>10</v>
      </c>
      <c r="G13" s="14">
        <v>1000</v>
      </c>
      <c r="I13">
        <f>nyers!A6</f>
        <v>43</v>
      </c>
      <c r="J13">
        <f>nyers!B6</f>
        <v>70</v>
      </c>
      <c r="K13">
        <f>nyers!C6</f>
        <v>17</v>
      </c>
      <c r="L13">
        <f>nyers!D6</f>
        <v>62</v>
      </c>
      <c r="M13">
        <f>nyers!E6</f>
        <v>92</v>
      </c>
      <c r="N13">
        <f>nyers!F6</f>
        <v>1000</v>
      </c>
    </row>
    <row r="14" spans="1:14" ht="15" thickBot="1" x14ac:dyDescent="0.35">
      <c r="A14" s="13" t="s">
        <v>96</v>
      </c>
      <c r="B14" s="14">
        <v>6</v>
      </c>
      <c r="C14" s="14">
        <v>4</v>
      </c>
      <c r="D14" s="14">
        <v>1</v>
      </c>
      <c r="E14" s="14">
        <v>3</v>
      </c>
      <c r="F14" s="14">
        <v>6</v>
      </c>
      <c r="G14" s="14">
        <v>1000</v>
      </c>
      <c r="I14">
        <f>nyers!A7</f>
        <v>44</v>
      </c>
      <c r="J14">
        <f>nyers!B7</f>
        <v>38</v>
      </c>
      <c r="K14">
        <f>nyers!C7</f>
        <v>17</v>
      </c>
      <c r="L14">
        <f>nyers!D7</f>
        <v>33</v>
      </c>
      <c r="M14">
        <f>nyers!E7</f>
        <v>58</v>
      </c>
      <c r="N14">
        <f>nyers!F7</f>
        <v>1000</v>
      </c>
    </row>
    <row r="15" spans="1:14" ht="15" thickBot="1" x14ac:dyDescent="0.35">
      <c r="A15" s="13" t="s">
        <v>97</v>
      </c>
      <c r="B15" s="14">
        <v>2</v>
      </c>
      <c r="C15" s="14">
        <v>8</v>
      </c>
      <c r="D15" s="14">
        <v>10</v>
      </c>
      <c r="E15" s="14">
        <v>1</v>
      </c>
      <c r="F15" s="14">
        <v>7</v>
      </c>
      <c r="G15" s="14">
        <v>1000</v>
      </c>
      <c r="I15">
        <f>nyers!A8</f>
        <v>5</v>
      </c>
      <c r="J15">
        <f>nyers!B8</f>
        <v>53</v>
      </c>
      <c r="K15">
        <f>nyers!C8</f>
        <v>68</v>
      </c>
      <c r="L15">
        <f>nyers!D8</f>
        <v>3</v>
      </c>
      <c r="M15">
        <f>nyers!E8</f>
        <v>59</v>
      </c>
      <c r="N15">
        <f>nyers!F8</f>
        <v>1000</v>
      </c>
    </row>
    <row r="16" spans="1:14" ht="15" thickBot="1" x14ac:dyDescent="0.35">
      <c r="A16" s="13" t="s">
        <v>98</v>
      </c>
      <c r="B16" s="14">
        <v>8</v>
      </c>
      <c r="C16" s="14">
        <v>5</v>
      </c>
      <c r="D16" s="14">
        <v>8</v>
      </c>
      <c r="E16" s="14">
        <v>7</v>
      </c>
      <c r="F16" s="14">
        <v>3</v>
      </c>
      <c r="G16" s="14">
        <v>1000</v>
      </c>
      <c r="I16">
        <f>nyers!A9</f>
        <v>54</v>
      </c>
      <c r="J16">
        <f>nyers!B9</f>
        <v>44</v>
      </c>
      <c r="K16">
        <f>nyers!C9</f>
        <v>60</v>
      </c>
      <c r="L16">
        <f>nyers!D9</f>
        <v>56</v>
      </c>
      <c r="M16">
        <f>nyers!E9</f>
        <v>37</v>
      </c>
      <c r="N16">
        <f>nyers!F9</f>
        <v>1000</v>
      </c>
    </row>
    <row r="17" spans="1:14" ht="15" thickBot="1" x14ac:dyDescent="0.35">
      <c r="A17" s="13" t="s">
        <v>99</v>
      </c>
      <c r="B17" s="14">
        <v>7</v>
      </c>
      <c r="C17" s="14">
        <v>3</v>
      </c>
      <c r="D17" s="14">
        <v>4</v>
      </c>
      <c r="E17" s="14">
        <v>4</v>
      </c>
      <c r="F17" s="14">
        <v>11</v>
      </c>
      <c r="G17" s="14">
        <v>1000</v>
      </c>
      <c r="I17">
        <f>nyers!A10</f>
        <v>51</v>
      </c>
      <c r="J17">
        <f>nyers!B10</f>
        <v>27</v>
      </c>
      <c r="K17">
        <f>nyers!C10</f>
        <v>32</v>
      </c>
      <c r="L17">
        <f>nyers!D10</f>
        <v>34</v>
      </c>
      <c r="M17">
        <f>nyers!E10</f>
        <v>97</v>
      </c>
      <c r="N17">
        <f>nyers!F10</f>
        <v>1000</v>
      </c>
    </row>
    <row r="18" spans="1:14" ht="15" thickBot="1" x14ac:dyDescent="0.35">
      <c r="A18" s="13" t="s">
        <v>100</v>
      </c>
      <c r="B18" s="14">
        <v>3</v>
      </c>
      <c r="C18" s="14">
        <v>1</v>
      </c>
      <c r="D18" s="14">
        <v>7</v>
      </c>
      <c r="E18" s="14">
        <v>10</v>
      </c>
      <c r="F18" s="14">
        <v>4</v>
      </c>
      <c r="G18" s="14">
        <v>1000</v>
      </c>
      <c r="I18">
        <f>nyers!A11</f>
        <v>7</v>
      </c>
      <c r="J18">
        <f>nyers!B11</f>
        <v>4</v>
      </c>
      <c r="K18">
        <f>nyers!C11</f>
        <v>43</v>
      </c>
      <c r="L18">
        <f>nyers!D11</f>
        <v>94</v>
      </c>
      <c r="M18">
        <f>nyers!E11</f>
        <v>39</v>
      </c>
      <c r="N18">
        <f>nyers!F11</f>
        <v>1000</v>
      </c>
    </row>
    <row r="19" spans="1:14" ht="18.600000000000001" thickBot="1" x14ac:dyDescent="0.35">
      <c r="A19" s="9"/>
    </row>
    <row r="20" spans="1:14" ht="15" thickBot="1" x14ac:dyDescent="0.35">
      <c r="A20" s="13" t="s">
        <v>101</v>
      </c>
      <c r="B20" s="13" t="s">
        <v>84</v>
      </c>
      <c r="C20" s="13" t="s">
        <v>85</v>
      </c>
      <c r="D20" s="13" t="s">
        <v>86</v>
      </c>
      <c r="E20" s="13" t="s">
        <v>87</v>
      </c>
      <c r="F20" s="13" t="s">
        <v>88</v>
      </c>
    </row>
    <row r="21" spans="1:14" ht="15" thickBot="1" x14ac:dyDescent="0.35">
      <c r="A21" s="13" t="s">
        <v>102</v>
      </c>
      <c r="B21" s="14" t="s">
        <v>103</v>
      </c>
      <c r="C21" s="14" t="s">
        <v>104</v>
      </c>
      <c r="D21" s="14" t="s">
        <v>105</v>
      </c>
      <c r="E21" s="14" t="s">
        <v>106</v>
      </c>
      <c r="F21" s="14" t="s">
        <v>107</v>
      </c>
    </row>
    <row r="22" spans="1:14" ht="15" thickBot="1" x14ac:dyDescent="0.35">
      <c r="A22" s="13" t="s">
        <v>108</v>
      </c>
      <c r="B22" s="14" t="s">
        <v>109</v>
      </c>
      <c r="C22" s="14" t="s">
        <v>110</v>
      </c>
      <c r="D22" s="14" t="s">
        <v>111</v>
      </c>
      <c r="E22" s="14" t="s">
        <v>112</v>
      </c>
      <c r="F22" s="14" t="s">
        <v>113</v>
      </c>
    </row>
    <row r="23" spans="1:14" ht="15" thickBot="1" x14ac:dyDescent="0.35">
      <c r="A23" s="13" t="s">
        <v>114</v>
      </c>
      <c r="B23" s="14" t="s">
        <v>115</v>
      </c>
      <c r="C23" s="14" t="s">
        <v>116</v>
      </c>
      <c r="D23" s="14" t="s">
        <v>117</v>
      </c>
      <c r="E23" s="14" t="s">
        <v>118</v>
      </c>
      <c r="F23" s="14" t="s">
        <v>119</v>
      </c>
    </row>
    <row r="24" spans="1:14" ht="15" thickBot="1" x14ac:dyDescent="0.35">
      <c r="A24" s="13" t="s">
        <v>120</v>
      </c>
      <c r="B24" s="14" t="s">
        <v>121</v>
      </c>
      <c r="C24" s="14" t="s">
        <v>122</v>
      </c>
      <c r="D24" s="14" t="s">
        <v>123</v>
      </c>
      <c r="E24" s="14" t="s">
        <v>124</v>
      </c>
      <c r="F24" s="14" t="s">
        <v>125</v>
      </c>
    </row>
    <row r="25" spans="1:14" ht="15" thickBot="1" x14ac:dyDescent="0.35">
      <c r="A25" s="13" t="s">
        <v>126</v>
      </c>
      <c r="B25" s="14" t="s">
        <v>127</v>
      </c>
      <c r="C25" s="14" t="s">
        <v>128</v>
      </c>
      <c r="D25" s="14" t="s">
        <v>129</v>
      </c>
      <c r="E25" s="14" t="s">
        <v>130</v>
      </c>
      <c r="F25" s="14" t="s">
        <v>131</v>
      </c>
    </row>
    <row r="26" spans="1:14" ht="15" thickBot="1" x14ac:dyDescent="0.35">
      <c r="A26" s="13" t="s">
        <v>132</v>
      </c>
      <c r="B26" s="14" t="s">
        <v>133</v>
      </c>
      <c r="C26" s="14" t="s">
        <v>134</v>
      </c>
      <c r="D26" s="14" t="s">
        <v>135</v>
      </c>
      <c r="E26" s="14" t="s">
        <v>136</v>
      </c>
      <c r="F26" s="14" t="s">
        <v>137</v>
      </c>
    </row>
    <row r="27" spans="1:14" ht="15" thickBot="1" x14ac:dyDescent="0.35">
      <c r="A27" s="13" t="s">
        <v>138</v>
      </c>
      <c r="B27" s="14" t="s">
        <v>139</v>
      </c>
      <c r="C27" s="14" t="s">
        <v>140</v>
      </c>
      <c r="D27" s="14" t="s">
        <v>139</v>
      </c>
      <c r="E27" s="14" t="s">
        <v>141</v>
      </c>
      <c r="F27" s="14" t="s">
        <v>142</v>
      </c>
    </row>
    <row r="28" spans="1:14" ht="15" thickBot="1" x14ac:dyDescent="0.35">
      <c r="A28" s="13" t="s">
        <v>143</v>
      </c>
      <c r="B28" s="14" t="s">
        <v>144</v>
      </c>
      <c r="C28" s="14" t="s">
        <v>145</v>
      </c>
      <c r="D28" s="14" t="s">
        <v>144</v>
      </c>
      <c r="E28" s="14" t="s">
        <v>146</v>
      </c>
      <c r="F28" s="14" t="s">
        <v>147</v>
      </c>
    </row>
    <row r="29" spans="1:14" ht="15" thickBot="1" x14ac:dyDescent="0.35">
      <c r="A29" s="13" t="s">
        <v>148</v>
      </c>
      <c r="B29" s="14" t="s">
        <v>149</v>
      </c>
      <c r="C29" s="14" t="s">
        <v>150</v>
      </c>
      <c r="D29" s="14" t="s">
        <v>149</v>
      </c>
      <c r="E29" s="14" t="s">
        <v>151</v>
      </c>
      <c r="F29" s="14" t="s">
        <v>152</v>
      </c>
    </row>
    <row r="30" spans="1:14" ht="15" thickBot="1" x14ac:dyDescent="0.35">
      <c r="A30" s="13" t="s">
        <v>153</v>
      </c>
      <c r="B30" s="14" t="s">
        <v>154</v>
      </c>
      <c r="C30" s="14" t="s">
        <v>155</v>
      </c>
      <c r="D30" s="14" t="s">
        <v>154</v>
      </c>
      <c r="E30" s="14" t="s">
        <v>156</v>
      </c>
      <c r="F30" s="14" t="s">
        <v>157</v>
      </c>
    </row>
    <row r="31" spans="1:14" ht="15" thickBot="1" x14ac:dyDescent="0.35">
      <c r="A31" s="13" t="s">
        <v>158</v>
      </c>
      <c r="B31" s="14" t="s">
        <v>159</v>
      </c>
      <c r="C31" s="14" t="s">
        <v>159</v>
      </c>
      <c r="D31" s="14" t="s">
        <v>159</v>
      </c>
      <c r="E31" s="14" t="s">
        <v>160</v>
      </c>
      <c r="F31" s="14" t="s">
        <v>159</v>
      </c>
    </row>
    <row r="32" spans="1:14" ht="18.600000000000001" thickBot="1" x14ac:dyDescent="0.35">
      <c r="A32" s="9"/>
    </row>
    <row r="33" spans="1:70" ht="15" thickBot="1" x14ac:dyDescent="0.35">
      <c r="A33" s="13" t="s">
        <v>161</v>
      </c>
      <c r="B33" s="13" t="s">
        <v>84</v>
      </c>
      <c r="C33" s="13" t="s">
        <v>85</v>
      </c>
      <c r="D33" s="13" t="s">
        <v>86</v>
      </c>
      <c r="E33" s="13" t="s">
        <v>87</v>
      </c>
      <c r="F33" s="13" t="s">
        <v>88</v>
      </c>
    </row>
    <row r="34" spans="1:70" ht="15" thickBot="1" x14ac:dyDescent="0.35">
      <c r="A34" s="13" t="s">
        <v>102</v>
      </c>
      <c r="B34" s="14">
        <v>15</v>
      </c>
      <c r="C34" s="14">
        <v>28.5</v>
      </c>
      <c r="D34" s="14">
        <v>19.5</v>
      </c>
      <c r="E34" s="14">
        <v>960</v>
      </c>
      <c r="F34" s="14">
        <v>24</v>
      </c>
    </row>
    <row r="35" spans="1:70" ht="15" thickBot="1" x14ac:dyDescent="0.35">
      <c r="A35" s="13" t="s">
        <v>108</v>
      </c>
      <c r="B35" s="14">
        <v>14</v>
      </c>
      <c r="C35" s="14">
        <v>27.5</v>
      </c>
      <c r="D35" s="14">
        <v>18.5</v>
      </c>
      <c r="E35" s="14">
        <v>959</v>
      </c>
      <c r="F35" s="14">
        <v>23</v>
      </c>
    </row>
    <row r="36" spans="1:70" ht="15" thickBot="1" x14ac:dyDescent="0.35">
      <c r="A36" s="13" t="s">
        <v>114</v>
      </c>
      <c r="B36" s="14">
        <v>13</v>
      </c>
      <c r="C36" s="14">
        <v>26.5</v>
      </c>
      <c r="D36" s="14">
        <v>17.5</v>
      </c>
      <c r="E36" s="14">
        <v>958</v>
      </c>
      <c r="F36" s="14">
        <v>22</v>
      </c>
    </row>
    <row r="37" spans="1:70" ht="15" thickBot="1" x14ac:dyDescent="0.35">
      <c r="A37" s="13" t="s">
        <v>120</v>
      </c>
      <c r="B37" s="14">
        <v>12</v>
      </c>
      <c r="C37" s="14">
        <v>25.5</v>
      </c>
      <c r="D37" s="14">
        <v>8</v>
      </c>
      <c r="E37" s="14">
        <v>957</v>
      </c>
      <c r="F37" s="14">
        <v>21</v>
      </c>
    </row>
    <row r="38" spans="1:70" ht="15" thickBot="1" x14ac:dyDescent="0.35">
      <c r="A38" s="13" t="s">
        <v>126</v>
      </c>
      <c r="B38" s="14">
        <v>11</v>
      </c>
      <c r="C38" s="14">
        <v>24.5</v>
      </c>
      <c r="D38" s="14">
        <v>7</v>
      </c>
      <c r="E38" s="14">
        <v>956</v>
      </c>
      <c r="F38" s="14">
        <v>20</v>
      </c>
    </row>
    <row r="39" spans="1:70" ht="15" thickBot="1" x14ac:dyDescent="0.35">
      <c r="A39" s="13" t="s">
        <v>132</v>
      </c>
      <c r="B39" s="14">
        <v>5</v>
      </c>
      <c r="C39" s="14">
        <v>23.5</v>
      </c>
      <c r="D39" s="14">
        <v>6</v>
      </c>
      <c r="E39" s="14">
        <v>955</v>
      </c>
      <c r="F39" s="14">
        <v>12.5</v>
      </c>
    </row>
    <row r="40" spans="1:70" ht="15" thickBot="1" x14ac:dyDescent="0.35">
      <c r="A40" s="13" t="s">
        <v>138</v>
      </c>
      <c r="B40" s="14">
        <v>4</v>
      </c>
      <c r="C40" s="14">
        <v>22.5</v>
      </c>
      <c r="D40" s="14">
        <v>4</v>
      </c>
      <c r="E40" s="14">
        <v>947.5</v>
      </c>
      <c r="F40" s="14">
        <v>11.5</v>
      </c>
    </row>
    <row r="41" spans="1:70" ht="15" thickBot="1" x14ac:dyDescent="0.35">
      <c r="A41" s="13" t="s">
        <v>143</v>
      </c>
      <c r="B41" s="14">
        <v>3</v>
      </c>
      <c r="C41" s="14">
        <v>21.5</v>
      </c>
      <c r="D41" s="14">
        <v>3</v>
      </c>
      <c r="E41" s="14">
        <v>946.5</v>
      </c>
      <c r="F41" s="14">
        <v>10.5</v>
      </c>
    </row>
    <row r="42" spans="1:70" ht="15" thickBot="1" x14ac:dyDescent="0.35">
      <c r="A42" s="13" t="s">
        <v>148</v>
      </c>
      <c r="B42" s="14">
        <v>2</v>
      </c>
      <c r="C42" s="14">
        <v>20.5</v>
      </c>
      <c r="D42" s="14">
        <v>2</v>
      </c>
      <c r="E42" s="14">
        <v>940.5</v>
      </c>
      <c r="F42" s="14">
        <v>2.5</v>
      </c>
    </row>
    <row r="43" spans="1:70" ht="15" thickBot="1" x14ac:dyDescent="0.35">
      <c r="A43" s="13" t="s">
        <v>153</v>
      </c>
      <c r="B43" s="14">
        <v>1</v>
      </c>
      <c r="C43" s="14">
        <v>19.5</v>
      </c>
      <c r="D43" s="14">
        <v>1</v>
      </c>
      <c r="E43" s="14">
        <v>933.5</v>
      </c>
      <c r="F43" s="14">
        <v>1.5</v>
      </c>
    </row>
    <row r="44" spans="1:70" ht="15" thickBot="1" x14ac:dyDescent="0.35">
      <c r="A44" s="13" t="s">
        <v>158</v>
      </c>
      <c r="B44" s="14">
        <v>0</v>
      </c>
      <c r="C44" s="14">
        <v>0</v>
      </c>
      <c r="D44" s="14">
        <v>0</v>
      </c>
      <c r="E44" s="14">
        <v>929</v>
      </c>
      <c r="F44" s="14">
        <v>0</v>
      </c>
      <c r="Z44" t="s">
        <v>355</v>
      </c>
      <c r="AA44">
        <v>0</v>
      </c>
      <c r="AB44">
        <v>0</v>
      </c>
      <c r="AC44">
        <v>0</v>
      </c>
      <c r="AD44">
        <v>0</v>
      </c>
    </row>
    <row r="45" spans="1:70" ht="18.600000000000001" thickBot="1" x14ac:dyDescent="0.35">
      <c r="A45" s="9"/>
      <c r="AA45" t="s">
        <v>352</v>
      </c>
      <c r="AB45" t="s">
        <v>353</v>
      </c>
      <c r="AC45" t="s">
        <v>353</v>
      </c>
      <c r="AD45" t="s">
        <v>352</v>
      </c>
      <c r="AF45" t="str">
        <f>AA45</f>
        <v>sorszam</v>
      </c>
      <c r="AG45" t="str">
        <f t="shared" ref="AG45:AG46" si="0">AB45</f>
        <v>nyers</v>
      </c>
      <c r="AH45" t="str">
        <f t="shared" ref="AH45:AH46" si="1">AC45</f>
        <v>nyers</v>
      </c>
      <c r="AI45" t="str">
        <f t="shared" ref="AI45:AI46" si="2">AD45</f>
        <v>sorszam</v>
      </c>
      <c r="AN45" s="9"/>
      <c r="BC45" s="9"/>
      <c r="BR45" s="9"/>
    </row>
    <row r="46" spans="1:70" ht="15" thickBot="1" x14ac:dyDescent="0.35">
      <c r="A46" s="13" t="s">
        <v>162</v>
      </c>
      <c r="B46" s="13" t="s">
        <v>84</v>
      </c>
      <c r="C46" s="13" t="s">
        <v>85</v>
      </c>
      <c r="D46" s="13" t="s">
        <v>86</v>
      </c>
      <c r="E46" s="13" t="s">
        <v>87</v>
      </c>
      <c r="F46" s="13" t="s">
        <v>88</v>
      </c>
      <c r="G46" s="13" t="s">
        <v>163</v>
      </c>
      <c r="H46" s="13" t="s">
        <v>164</v>
      </c>
      <c r="I46" s="13" t="s">
        <v>165</v>
      </c>
      <c r="J46" s="13" t="s">
        <v>166</v>
      </c>
      <c r="L46">
        <v>5</v>
      </c>
      <c r="M46" t="s">
        <v>346</v>
      </c>
      <c r="N46" t="s">
        <v>347</v>
      </c>
      <c r="O46" t="s">
        <v>348</v>
      </c>
      <c r="P46" t="s">
        <v>349</v>
      </c>
      <c r="Q46" t="s">
        <v>350</v>
      </c>
      <c r="S46">
        <f>L46</f>
        <v>5</v>
      </c>
      <c r="T46" t="str">
        <f t="shared" ref="T46:X46" si="3">M46</f>
        <v>4_1</v>
      </c>
      <c r="U46" t="str">
        <f t="shared" si="3"/>
        <v>4_2</v>
      </c>
      <c r="V46" t="str">
        <f t="shared" si="3"/>
        <v>4_3</v>
      </c>
      <c r="W46" t="str">
        <f t="shared" si="3"/>
        <v>4_4</v>
      </c>
      <c r="X46" t="str">
        <f t="shared" si="3"/>
        <v>4_5</v>
      </c>
      <c r="AA46" t="s">
        <v>351</v>
      </c>
      <c r="AB46" t="s">
        <v>351</v>
      </c>
      <c r="AC46" t="s">
        <v>354</v>
      </c>
      <c r="AD46" t="s">
        <v>354</v>
      </c>
      <c r="AF46" t="str">
        <f t="shared" ref="AF46" si="4">AA46</f>
        <v>korrel</v>
      </c>
      <c r="AG46" t="str">
        <f t="shared" si="0"/>
        <v>korrel</v>
      </c>
      <c r="AH46" t="str">
        <f t="shared" si="1"/>
        <v>szórás</v>
      </c>
      <c r="AI46" t="str">
        <f t="shared" si="2"/>
        <v>szórás</v>
      </c>
      <c r="AJ46" t="s">
        <v>75</v>
      </c>
      <c r="AN46" s="10"/>
      <c r="BC46" s="10"/>
      <c r="BR46" s="10"/>
    </row>
    <row r="47" spans="1:70" ht="15" thickBot="1" x14ac:dyDescent="0.35">
      <c r="A47" s="13" t="s">
        <v>90</v>
      </c>
      <c r="B47" s="14">
        <v>2</v>
      </c>
      <c r="C47" s="14">
        <v>27.5</v>
      </c>
      <c r="D47" s="14">
        <v>7</v>
      </c>
      <c r="E47" s="14">
        <v>940.5</v>
      </c>
      <c r="F47" s="14">
        <v>23</v>
      </c>
      <c r="G47" s="14">
        <v>1000</v>
      </c>
      <c r="H47" s="14">
        <v>1000</v>
      </c>
      <c r="I47" s="14">
        <v>0</v>
      </c>
      <c r="J47" s="14">
        <v>0</v>
      </c>
      <c r="L47" s="7">
        <f>G47</f>
        <v>1000</v>
      </c>
      <c r="M47" s="7">
        <f>'4_1'!F47</f>
        <v>1001</v>
      </c>
      <c r="N47" s="7">
        <f>'4_2'!F47</f>
        <v>999.8</v>
      </c>
      <c r="O47" s="7">
        <f>'4_3'!F47</f>
        <v>1004.3</v>
      </c>
      <c r="P47" s="7">
        <f>'4_4'!F47</f>
        <v>1008.1</v>
      </c>
      <c r="Q47" s="7">
        <f>'4_5'!F47</f>
        <v>995.8</v>
      </c>
      <c r="S47">
        <f>RANK(L47,L$47:L$57,0)</f>
        <v>3</v>
      </c>
      <c r="T47">
        <f t="shared" ref="T47:T57" si="5">RANK(M47,M$47:M$57,0)</f>
        <v>3</v>
      </c>
      <c r="U47">
        <f t="shared" ref="U47:U57" si="6">RANK(N47,N$47:N$57,0)</f>
        <v>4</v>
      </c>
      <c r="V47">
        <f t="shared" ref="V47:V57" si="7">RANK(O47,O$47:O$57,0)</f>
        <v>4</v>
      </c>
      <c r="W47">
        <f t="shared" ref="W47:W57" si="8">RANK(P47,P$47:P$57,0)</f>
        <v>3</v>
      </c>
      <c r="X47">
        <f t="shared" ref="X47:X57" si="9">RANK(Q47,Q$47:Q$57,0)</f>
        <v>8</v>
      </c>
      <c r="Z47" s="22">
        <v>5</v>
      </c>
      <c r="AA47" s="23">
        <f t="shared" ref="AA47:AB47" si="10">ABS(AA$54-AA54)</f>
        <v>0</v>
      </c>
      <c r="AB47" s="23">
        <f t="shared" si="10"/>
        <v>0</v>
      </c>
      <c r="AC47" s="23">
        <f>ABS(AC$54-AC54)</f>
        <v>0</v>
      </c>
      <c r="AD47" s="23">
        <f>ABS(AD$54-AD54)</f>
        <v>0</v>
      </c>
    </row>
    <row r="48" spans="1:70" ht="15" thickBot="1" x14ac:dyDescent="0.35">
      <c r="A48" s="13" t="s">
        <v>91</v>
      </c>
      <c r="B48" s="14">
        <v>12</v>
      </c>
      <c r="C48" s="14">
        <v>22.5</v>
      </c>
      <c r="D48" s="14">
        <v>7</v>
      </c>
      <c r="E48" s="14">
        <v>956</v>
      </c>
      <c r="F48" s="14">
        <v>2.5</v>
      </c>
      <c r="G48" s="14">
        <v>1000</v>
      </c>
      <c r="H48" s="14">
        <v>1000</v>
      </c>
      <c r="I48" s="14">
        <v>0</v>
      </c>
      <c r="J48" s="14">
        <v>0</v>
      </c>
      <c r="L48" s="7">
        <f t="shared" ref="L48:L57" si="11">G48</f>
        <v>1000</v>
      </c>
      <c r="M48" s="7">
        <f>'4_1'!F48</f>
        <v>995</v>
      </c>
      <c r="N48" s="7">
        <f>'4_2'!F48</f>
        <v>996.3</v>
      </c>
      <c r="O48" s="7">
        <f>'4_3'!F48</f>
        <v>1000.3</v>
      </c>
      <c r="P48" s="7">
        <f>'4_4'!F48</f>
        <v>994.6</v>
      </c>
      <c r="Q48" s="7">
        <f>'4_5'!F48</f>
        <v>1007.3</v>
      </c>
      <c r="S48">
        <f t="shared" ref="S48:S57" si="12">RANK(L48,L$47:L$57,0)</f>
        <v>3</v>
      </c>
      <c r="T48">
        <f t="shared" si="5"/>
        <v>9</v>
      </c>
      <c r="U48">
        <f t="shared" si="6"/>
        <v>8</v>
      </c>
      <c r="V48">
        <f t="shared" si="7"/>
        <v>6</v>
      </c>
      <c r="W48">
        <f t="shared" si="8"/>
        <v>8</v>
      </c>
      <c r="X48">
        <f t="shared" si="9"/>
        <v>3</v>
      </c>
      <c r="Z48" t="s">
        <v>346</v>
      </c>
      <c r="AA48" s="21">
        <f t="shared" ref="AA48:AB48" si="13">ABS(AA$54-AA55)</f>
        <v>0.18694608190550288</v>
      </c>
      <c r="AB48" s="21">
        <f t="shared" si="13"/>
        <v>8.6942389808913556E-2</v>
      </c>
      <c r="AC48" s="21">
        <f t="shared" ref="AC48:AC52" si="14">ABS($AC$54-AC55)</f>
        <v>1.8681379973263734</v>
      </c>
      <c r="AD48" s="21">
        <f t="shared" ref="AD48:AD52" si="15">ABS(AD$54-AD55)</f>
        <v>3.0277822133273791E-2</v>
      </c>
      <c r="AF48">
        <f>RANK(AA48,AA$48:AA$52,0)</f>
        <v>3</v>
      </c>
      <c r="AG48">
        <f t="shared" ref="AG48:AG52" si="16">RANK(AB48,AB$48:AB$52,0)</f>
        <v>5</v>
      </c>
      <c r="AH48">
        <f t="shared" ref="AH48:AH52" si="17">RANK(AC48,AC$48:AC$52,0)</f>
        <v>2</v>
      </c>
      <c r="AI48">
        <f t="shared" ref="AI48:AI52" si="18">RANK(AD48,AD$48:AD$52,0)</f>
        <v>5</v>
      </c>
      <c r="AJ48">
        <v>1000</v>
      </c>
    </row>
    <row r="49" spans="1:81" ht="18.600000000000001" thickBot="1" x14ac:dyDescent="0.35">
      <c r="A49" s="13" t="s">
        <v>92</v>
      </c>
      <c r="B49" s="14">
        <v>1</v>
      </c>
      <c r="C49" s="14">
        <v>23.5</v>
      </c>
      <c r="D49" s="14">
        <v>17.5</v>
      </c>
      <c r="E49" s="14">
        <v>929</v>
      </c>
      <c r="F49" s="14">
        <v>20</v>
      </c>
      <c r="G49" s="14">
        <v>991</v>
      </c>
      <c r="H49" s="14">
        <v>1000</v>
      </c>
      <c r="I49" s="14">
        <v>9</v>
      </c>
      <c r="J49" s="14">
        <v>0.9</v>
      </c>
      <c r="L49" s="7">
        <f t="shared" si="11"/>
        <v>991</v>
      </c>
      <c r="M49" s="7">
        <f>'4_1'!F49</f>
        <v>997.5</v>
      </c>
      <c r="N49" s="7">
        <f>'4_2'!F49</f>
        <v>997.3</v>
      </c>
      <c r="O49" s="7">
        <f>'4_3'!F49</f>
        <v>992.3</v>
      </c>
      <c r="P49" s="7">
        <f>'4_4'!F49</f>
        <v>1001.6</v>
      </c>
      <c r="Q49" s="7">
        <f>'4_5'!F49</f>
        <v>989.3</v>
      </c>
      <c r="S49">
        <f t="shared" si="12"/>
        <v>10</v>
      </c>
      <c r="T49">
        <f t="shared" si="5"/>
        <v>7</v>
      </c>
      <c r="U49">
        <f t="shared" si="6"/>
        <v>7</v>
      </c>
      <c r="V49">
        <f t="shared" si="7"/>
        <v>9</v>
      </c>
      <c r="W49">
        <f t="shared" si="8"/>
        <v>5</v>
      </c>
      <c r="X49">
        <f t="shared" si="9"/>
        <v>10</v>
      </c>
      <c r="Z49" t="s">
        <v>347</v>
      </c>
      <c r="AA49" s="21">
        <f t="shared" ref="AA49:AB49" si="19">ABS(AA$54-AA56)</f>
        <v>0.16849906237683332</v>
      </c>
      <c r="AB49" s="21">
        <f t="shared" si="19"/>
        <v>0.15262680985184418</v>
      </c>
      <c r="AC49" s="21">
        <f t="shared" si="14"/>
        <v>0.41982167184647601</v>
      </c>
      <c r="AD49" s="21">
        <f t="shared" si="15"/>
        <v>0.25794133538521313</v>
      </c>
      <c r="AF49">
        <f t="shared" ref="AF49:AF52" si="20">RANK(AA49,AA$48:AA$52,0)</f>
        <v>4</v>
      </c>
      <c r="AG49">
        <f t="shared" si="16"/>
        <v>4</v>
      </c>
      <c r="AH49">
        <f t="shared" si="17"/>
        <v>4</v>
      </c>
      <c r="AI49">
        <f t="shared" si="18"/>
        <v>3</v>
      </c>
      <c r="AJ49">
        <v>1000</v>
      </c>
      <c r="AN49" s="24" t="s">
        <v>77</v>
      </c>
      <c r="AO49" s="25">
        <v>2848397</v>
      </c>
      <c r="AP49" s="24" t="s">
        <v>78</v>
      </c>
      <c r="AQ49" s="25">
        <v>5</v>
      </c>
      <c r="AR49" s="24" t="s">
        <v>79</v>
      </c>
      <c r="AS49" s="25">
        <v>4</v>
      </c>
      <c r="AT49" s="24" t="s">
        <v>80</v>
      </c>
      <c r="AU49" s="25">
        <v>5</v>
      </c>
      <c r="AV49" s="24" t="s">
        <v>81</v>
      </c>
      <c r="AW49" s="25">
        <v>0</v>
      </c>
      <c r="AX49" s="24" t="s">
        <v>82</v>
      </c>
      <c r="AY49" s="25" t="s">
        <v>356</v>
      </c>
      <c r="BC49" s="24" t="s">
        <v>77</v>
      </c>
      <c r="BD49" s="25">
        <v>7407492</v>
      </c>
      <c r="BE49" s="24" t="s">
        <v>78</v>
      </c>
      <c r="BF49" s="25">
        <v>4</v>
      </c>
      <c r="BG49" s="24" t="s">
        <v>79</v>
      </c>
      <c r="BH49" s="25">
        <v>4</v>
      </c>
      <c r="BI49" s="24" t="s">
        <v>80</v>
      </c>
      <c r="BJ49" s="25">
        <v>5</v>
      </c>
      <c r="BK49" s="24" t="s">
        <v>81</v>
      </c>
      <c r="BL49" s="25">
        <v>0</v>
      </c>
      <c r="BM49" s="24" t="s">
        <v>82</v>
      </c>
      <c r="BN49" s="25" t="s">
        <v>370</v>
      </c>
      <c r="BR49" s="24" t="s">
        <v>77</v>
      </c>
      <c r="BS49" s="25">
        <v>7984597</v>
      </c>
      <c r="BT49" s="24" t="s">
        <v>78</v>
      </c>
      <c r="BU49" s="25">
        <v>4</v>
      </c>
      <c r="BV49" s="24" t="s">
        <v>79</v>
      </c>
      <c r="BW49" s="25">
        <v>4</v>
      </c>
      <c r="BX49" s="24" t="s">
        <v>80</v>
      </c>
      <c r="BY49" s="25">
        <v>5</v>
      </c>
      <c r="BZ49" s="24" t="s">
        <v>81</v>
      </c>
      <c r="CA49" s="25">
        <v>0</v>
      </c>
      <c r="CB49" s="24" t="s">
        <v>82</v>
      </c>
      <c r="CC49" s="25" t="s">
        <v>386</v>
      </c>
    </row>
    <row r="50" spans="1:81" ht="18.600000000000001" thickBot="1" x14ac:dyDescent="0.35">
      <c r="A50" s="13" t="s">
        <v>93</v>
      </c>
      <c r="B50" s="14">
        <v>15</v>
      </c>
      <c r="C50" s="14">
        <v>0</v>
      </c>
      <c r="D50" s="14">
        <v>2</v>
      </c>
      <c r="E50" s="14">
        <v>959</v>
      </c>
      <c r="F50" s="14">
        <v>24</v>
      </c>
      <c r="G50" s="14">
        <v>1000</v>
      </c>
      <c r="H50" s="14">
        <v>1000</v>
      </c>
      <c r="I50" s="14">
        <v>0</v>
      </c>
      <c r="J50" s="14">
        <v>0</v>
      </c>
      <c r="L50" s="7">
        <f t="shared" si="11"/>
        <v>1000</v>
      </c>
      <c r="M50" s="7">
        <f>'4_1'!F50</f>
        <v>1001</v>
      </c>
      <c r="N50" s="7">
        <f>'4_2'!F50</f>
        <v>1010.8</v>
      </c>
      <c r="O50" s="7">
        <f>'4_3'!F50</f>
        <v>999.3</v>
      </c>
      <c r="P50" s="7">
        <f>'4_4'!F50</f>
        <v>998.1</v>
      </c>
      <c r="Q50" s="7">
        <f>'4_5'!F50</f>
        <v>999.3</v>
      </c>
      <c r="S50">
        <f t="shared" si="12"/>
        <v>3</v>
      </c>
      <c r="T50">
        <f t="shared" si="5"/>
        <v>3</v>
      </c>
      <c r="U50">
        <f t="shared" si="6"/>
        <v>2</v>
      </c>
      <c r="V50">
        <f t="shared" si="7"/>
        <v>7</v>
      </c>
      <c r="W50">
        <f t="shared" si="8"/>
        <v>7</v>
      </c>
      <c r="X50">
        <f t="shared" si="9"/>
        <v>5</v>
      </c>
      <c r="Z50" t="s">
        <v>348</v>
      </c>
      <c r="AA50" s="21">
        <f t="shared" ref="AA50:AB50" si="21">ABS(AA$54-AA57)</f>
        <v>0.1317778487696506</v>
      </c>
      <c r="AB50" s="21">
        <f t="shared" si="21"/>
        <v>0.25973391062600459</v>
      </c>
      <c r="AC50" s="21">
        <f t="shared" si="14"/>
        <v>2.6211993879706252</v>
      </c>
      <c r="AD50" s="21">
        <f t="shared" si="15"/>
        <v>0.29877146406890054</v>
      </c>
      <c r="AF50">
        <f t="shared" si="20"/>
        <v>5</v>
      </c>
      <c r="AG50">
        <f t="shared" si="16"/>
        <v>2</v>
      </c>
      <c r="AH50">
        <f t="shared" si="17"/>
        <v>1</v>
      </c>
      <c r="AI50">
        <f t="shared" si="18"/>
        <v>2</v>
      </c>
      <c r="AJ50">
        <v>1000</v>
      </c>
      <c r="AN50" s="9"/>
      <c r="BC50" s="9"/>
      <c r="BR50" s="9"/>
    </row>
    <row r="51" spans="1:81" ht="15" thickBot="1" x14ac:dyDescent="0.35">
      <c r="A51" s="13" t="s">
        <v>94</v>
      </c>
      <c r="B51" s="14">
        <v>0</v>
      </c>
      <c r="C51" s="14">
        <v>20.5</v>
      </c>
      <c r="D51" s="14">
        <v>0</v>
      </c>
      <c r="E51" s="14">
        <v>955</v>
      </c>
      <c r="F51" s="14">
        <v>11.5</v>
      </c>
      <c r="G51" s="14">
        <v>987</v>
      </c>
      <c r="H51" s="14">
        <v>1000</v>
      </c>
      <c r="I51" s="14">
        <v>13</v>
      </c>
      <c r="J51" s="14">
        <v>1.3</v>
      </c>
      <c r="L51" s="7">
        <f t="shared" si="11"/>
        <v>987</v>
      </c>
      <c r="M51" s="7">
        <f>'4_1'!F51</f>
        <v>991.5</v>
      </c>
      <c r="N51" s="7">
        <f>'4_2'!F51</f>
        <v>984.3</v>
      </c>
      <c r="O51" s="7">
        <f>'4_3'!F51</f>
        <v>991.8</v>
      </c>
      <c r="P51" s="7">
        <f>'4_4'!F51</f>
        <v>986.7</v>
      </c>
      <c r="Q51" s="7">
        <f>'4_5'!F51</f>
        <v>987.8</v>
      </c>
      <c r="S51">
        <f t="shared" si="12"/>
        <v>11</v>
      </c>
      <c r="T51">
        <f t="shared" si="5"/>
        <v>11</v>
      </c>
      <c r="U51">
        <f t="shared" si="6"/>
        <v>11</v>
      </c>
      <c r="V51">
        <f t="shared" si="7"/>
        <v>10</v>
      </c>
      <c r="W51">
        <f t="shared" si="8"/>
        <v>11</v>
      </c>
      <c r="X51">
        <f t="shared" si="9"/>
        <v>11</v>
      </c>
      <c r="Z51" t="s">
        <v>349</v>
      </c>
      <c r="AA51" s="21">
        <f t="shared" ref="AA51:AB51" si="22">ABS(AA$54-AA58)</f>
        <v>0.32500000000000007</v>
      </c>
      <c r="AB51" s="21">
        <f t="shared" si="22"/>
        <v>0.36636172094688779</v>
      </c>
      <c r="AC51" s="21">
        <f t="shared" si="14"/>
        <v>1.4191350549287796</v>
      </c>
      <c r="AD51" s="21">
        <f t="shared" si="15"/>
        <v>0.30151134457776418</v>
      </c>
      <c r="AF51">
        <f t="shared" si="20"/>
        <v>2</v>
      </c>
      <c r="AG51">
        <f t="shared" si="16"/>
        <v>1</v>
      </c>
      <c r="AH51">
        <f t="shared" si="17"/>
        <v>3</v>
      </c>
      <c r="AI51">
        <f t="shared" si="18"/>
        <v>1</v>
      </c>
      <c r="AJ51">
        <v>1000</v>
      </c>
      <c r="AN51" s="13" t="s">
        <v>399</v>
      </c>
      <c r="AO51" s="13" t="s">
        <v>84</v>
      </c>
      <c r="AP51" s="13" t="s">
        <v>85</v>
      </c>
      <c r="AQ51" s="13" t="s">
        <v>86</v>
      </c>
      <c r="AR51" s="13" t="s">
        <v>87</v>
      </c>
      <c r="AS51" s="13" t="s">
        <v>177</v>
      </c>
      <c r="BC51" s="13" t="s">
        <v>83</v>
      </c>
      <c r="BD51" s="13" t="s">
        <v>84</v>
      </c>
      <c r="BE51" s="39" t="s">
        <v>85</v>
      </c>
      <c r="BF51" s="13" t="s">
        <v>86</v>
      </c>
      <c r="BG51" s="13" t="s">
        <v>87</v>
      </c>
      <c r="BH51" s="13" t="s">
        <v>177</v>
      </c>
      <c r="BR51" s="13" t="s">
        <v>83</v>
      </c>
      <c r="BS51" s="13" t="s">
        <v>84</v>
      </c>
      <c r="BT51" s="13" t="s">
        <v>85</v>
      </c>
      <c r="BU51" s="13" t="s">
        <v>86</v>
      </c>
      <c r="BV51" s="39" t="s">
        <v>87</v>
      </c>
      <c r="BW51" s="13" t="s">
        <v>177</v>
      </c>
    </row>
    <row r="52" spans="1:81" ht="15" thickBot="1" x14ac:dyDescent="0.35">
      <c r="A52" s="13" t="s">
        <v>95</v>
      </c>
      <c r="B52" s="14">
        <v>11</v>
      </c>
      <c r="C52" s="14">
        <v>19.5</v>
      </c>
      <c r="D52" s="14">
        <v>19.5</v>
      </c>
      <c r="E52" s="14">
        <v>946.5</v>
      </c>
      <c r="F52" s="14">
        <v>1.5</v>
      </c>
      <c r="G52" s="14">
        <v>998</v>
      </c>
      <c r="H52" s="14">
        <v>1000</v>
      </c>
      <c r="I52" s="14">
        <v>2</v>
      </c>
      <c r="J52" s="14">
        <v>0.2</v>
      </c>
      <c r="L52" s="7">
        <f t="shared" si="11"/>
        <v>998</v>
      </c>
      <c r="M52" s="7">
        <f>'4_1'!F52</f>
        <v>993.5</v>
      </c>
      <c r="N52" s="7">
        <f>'4_2'!F52</f>
        <v>995.8</v>
      </c>
      <c r="O52" s="7">
        <f>'4_3'!F52</f>
        <v>991.8</v>
      </c>
      <c r="P52" s="7">
        <f>'4_4'!F52</f>
        <v>993.7</v>
      </c>
      <c r="Q52" s="7">
        <f>'4_5'!F52</f>
        <v>997.8</v>
      </c>
      <c r="S52">
        <f t="shared" si="12"/>
        <v>8</v>
      </c>
      <c r="T52">
        <f t="shared" si="5"/>
        <v>10</v>
      </c>
      <c r="U52">
        <f t="shared" si="6"/>
        <v>9</v>
      </c>
      <c r="V52">
        <f t="shared" si="7"/>
        <v>10</v>
      </c>
      <c r="W52">
        <f t="shared" si="8"/>
        <v>10</v>
      </c>
      <c r="X52">
        <f t="shared" si="9"/>
        <v>7</v>
      </c>
      <c r="Z52" t="s">
        <v>350</v>
      </c>
      <c r="AA52" s="21">
        <f t="shared" ref="AA52:AB52" si="23">ABS(AA$54-AA59)</f>
        <v>0.46209376588330242</v>
      </c>
      <c r="AB52" s="21">
        <f t="shared" si="23"/>
        <v>0.22274750684247779</v>
      </c>
      <c r="AC52" s="21">
        <f t="shared" si="14"/>
        <v>3.2558808939919359E-2</v>
      </c>
      <c r="AD52" s="21">
        <f t="shared" si="15"/>
        <v>0.21760141762231688</v>
      </c>
      <c r="AF52">
        <f t="shared" si="20"/>
        <v>1</v>
      </c>
      <c r="AG52">
        <f t="shared" si="16"/>
        <v>3</v>
      </c>
      <c r="AH52">
        <f t="shared" si="17"/>
        <v>5</v>
      </c>
      <c r="AI52">
        <f t="shared" si="18"/>
        <v>4</v>
      </c>
      <c r="AJ52">
        <v>1000</v>
      </c>
      <c r="AN52" s="34" t="s">
        <v>90</v>
      </c>
      <c r="AO52" s="35">
        <v>3</v>
      </c>
      <c r="AP52" s="35">
        <v>5</v>
      </c>
      <c r="AQ52" s="35">
        <v>2</v>
      </c>
      <c r="AR52" s="35">
        <v>5</v>
      </c>
      <c r="AS52" s="35">
        <v>1000</v>
      </c>
      <c r="AU52" s="36">
        <f>AO52</f>
        <v>3</v>
      </c>
      <c r="AV52" s="36">
        <f t="shared" ref="AV52:AV54" si="24">AP52</f>
        <v>5</v>
      </c>
      <c r="AW52" s="36">
        <f t="shared" ref="AW52:AW54" si="25">AQ52</f>
        <v>2</v>
      </c>
      <c r="AX52" s="36">
        <f t="shared" ref="AX52:AX54" si="26">AR52</f>
        <v>5</v>
      </c>
      <c r="AY52" s="36">
        <f t="shared" ref="AY52:AY54" si="27">AS52</f>
        <v>1000</v>
      </c>
      <c r="BC52" s="13" t="s">
        <v>90</v>
      </c>
      <c r="BD52" s="14">
        <v>3</v>
      </c>
      <c r="BE52" s="40">
        <v>5</v>
      </c>
      <c r="BF52" s="14">
        <v>2</v>
      </c>
      <c r="BG52" s="14">
        <v>5</v>
      </c>
      <c r="BH52" s="14">
        <v>1000</v>
      </c>
      <c r="BR52" s="13" t="s">
        <v>90</v>
      </c>
      <c r="BS52" s="14">
        <v>3</v>
      </c>
      <c r="BT52" s="14">
        <v>5</v>
      </c>
      <c r="BU52" s="14">
        <v>2</v>
      </c>
      <c r="BV52" s="40">
        <v>5</v>
      </c>
      <c r="BW52" s="14">
        <v>1000</v>
      </c>
    </row>
    <row r="53" spans="1:81" ht="15" thickBot="1" x14ac:dyDescent="0.35">
      <c r="A53" s="13" t="s">
        <v>96</v>
      </c>
      <c r="B53" s="14">
        <v>5</v>
      </c>
      <c r="C53" s="14">
        <v>25.5</v>
      </c>
      <c r="D53" s="14">
        <v>19.5</v>
      </c>
      <c r="E53" s="14">
        <v>958</v>
      </c>
      <c r="F53" s="14">
        <v>12.5</v>
      </c>
      <c r="G53" s="14">
        <v>1020.5</v>
      </c>
      <c r="H53" s="14">
        <v>1000</v>
      </c>
      <c r="I53" s="14">
        <v>-20.5</v>
      </c>
      <c r="J53" s="14">
        <v>-2.0499999999999998</v>
      </c>
      <c r="L53" s="7">
        <f t="shared" si="11"/>
        <v>1020.5</v>
      </c>
      <c r="M53" s="7">
        <f>'4_1'!F53</f>
        <v>1017</v>
      </c>
      <c r="N53" s="7">
        <f>'4_2'!F53</f>
        <v>1014.3</v>
      </c>
      <c r="O53" s="7">
        <f>'4_3'!F53</f>
        <v>1006.3</v>
      </c>
      <c r="P53" s="7">
        <f>'4_4'!F53</f>
        <v>1008.6</v>
      </c>
      <c r="Q53" s="7">
        <f>'4_5'!F53</f>
        <v>1015.3</v>
      </c>
      <c r="S53">
        <f t="shared" si="12"/>
        <v>1</v>
      </c>
      <c r="T53">
        <f t="shared" si="5"/>
        <v>1</v>
      </c>
      <c r="U53">
        <f t="shared" si="6"/>
        <v>1</v>
      </c>
      <c r="V53">
        <f t="shared" si="7"/>
        <v>2</v>
      </c>
      <c r="W53">
        <f t="shared" si="8"/>
        <v>2</v>
      </c>
      <c r="X53">
        <f t="shared" si="9"/>
        <v>1</v>
      </c>
      <c r="AN53" s="41" t="s">
        <v>91</v>
      </c>
      <c r="AO53" s="42">
        <v>4</v>
      </c>
      <c r="AP53" s="42">
        <v>4</v>
      </c>
      <c r="AQ53" s="42">
        <v>4</v>
      </c>
      <c r="AR53" s="42">
        <v>3</v>
      </c>
      <c r="AS53" s="42">
        <v>1000</v>
      </c>
      <c r="AU53" s="43">
        <f t="shared" ref="AU53:AU54" si="28">AO53</f>
        <v>4</v>
      </c>
      <c r="AV53" s="43">
        <f t="shared" si="24"/>
        <v>4</v>
      </c>
      <c r="AW53" s="43">
        <f t="shared" si="25"/>
        <v>4</v>
      </c>
      <c r="AX53" s="43">
        <f t="shared" si="26"/>
        <v>3</v>
      </c>
      <c r="AY53" s="43">
        <f t="shared" si="27"/>
        <v>1000</v>
      </c>
      <c r="BC53" s="13" t="s">
        <v>91</v>
      </c>
      <c r="BD53" s="14">
        <v>4</v>
      </c>
      <c r="BE53" s="40">
        <v>4</v>
      </c>
      <c r="BF53" s="14">
        <v>4</v>
      </c>
      <c r="BG53" s="14">
        <v>3</v>
      </c>
      <c r="BH53" s="14">
        <v>1000</v>
      </c>
      <c r="BR53" s="13" t="s">
        <v>91</v>
      </c>
      <c r="BS53" s="14">
        <v>5</v>
      </c>
      <c r="BT53" s="14">
        <v>2</v>
      </c>
      <c r="BU53" s="14">
        <v>1</v>
      </c>
      <c r="BV53" s="40">
        <v>2</v>
      </c>
      <c r="BW53" s="14">
        <v>1000</v>
      </c>
    </row>
    <row r="54" spans="1:81" ht="15" thickBot="1" x14ac:dyDescent="0.35">
      <c r="A54" s="13" t="s">
        <v>97</v>
      </c>
      <c r="B54" s="14">
        <v>14</v>
      </c>
      <c r="C54" s="14">
        <v>21.5</v>
      </c>
      <c r="D54" s="14">
        <v>1</v>
      </c>
      <c r="E54" s="14">
        <v>960</v>
      </c>
      <c r="F54" s="14">
        <v>11.5</v>
      </c>
      <c r="G54" s="14">
        <v>1008</v>
      </c>
      <c r="H54" s="14">
        <v>1000</v>
      </c>
      <c r="I54" s="14">
        <v>-8</v>
      </c>
      <c r="J54" s="14">
        <v>-0.8</v>
      </c>
      <c r="L54" s="7">
        <f t="shared" si="11"/>
        <v>1008</v>
      </c>
      <c r="M54" s="7">
        <f>'4_1'!F54</f>
        <v>1004.5</v>
      </c>
      <c r="N54" s="7">
        <f>'4_2'!F54</f>
        <v>1007.3</v>
      </c>
      <c r="O54" s="7">
        <f>'4_3'!F54</f>
        <v>1006.8</v>
      </c>
      <c r="P54" s="7">
        <f>'4_4'!F54</f>
        <v>1003.6</v>
      </c>
      <c r="Q54" s="7">
        <f>'4_5'!F54</f>
        <v>1007.3</v>
      </c>
      <c r="S54">
        <f t="shared" si="12"/>
        <v>2</v>
      </c>
      <c r="T54">
        <f t="shared" si="5"/>
        <v>2</v>
      </c>
      <c r="U54">
        <f t="shared" si="6"/>
        <v>3</v>
      </c>
      <c r="V54">
        <f t="shared" si="7"/>
        <v>1</v>
      </c>
      <c r="W54">
        <f t="shared" si="8"/>
        <v>4</v>
      </c>
      <c r="X54">
        <f t="shared" si="9"/>
        <v>3</v>
      </c>
      <c r="Z54">
        <f>Z47</f>
        <v>5</v>
      </c>
      <c r="AA54">
        <f>CORREL(S47:S57,$S$47:$S$57)</f>
        <v>1</v>
      </c>
      <c r="AB54">
        <f>CORREL($L$47:$L$57,L47:L57)</f>
        <v>1</v>
      </c>
      <c r="AC54" s="21">
        <f>STDEV(L47:L57)</f>
        <v>8.7091905479212013</v>
      </c>
      <c r="AD54" s="21">
        <f>STDEV(S47:S57)</f>
        <v>3.618136134933164</v>
      </c>
      <c r="AN54" s="34" t="s">
        <v>92</v>
      </c>
      <c r="AO54" s="35">
        <v>5</v>
      </c>
      <c r="AP54" s="35">
        <v>2</v>
      </c>
      <c r="AQ54" s="35">
        <v>1</v>
      </c>
      <c r="AR54" s="35">
        <v>2</v>
      </c>
      <c r="AS54" s="35">
        <v>1000</v>
      </c>
      <c r="AU54" s="36">
        <f t="shared" si="28"/>
        <v>5</v>
      </c>
      <c r="AV54" s="36">
        <f t="shared" si="24"/>
        <v>2</v>
      </c>
      <c r="AW54" s="36">
        <f t="shared" si="25"/>
        <v>1</v>
      </c>
      <c r="AX54" s="36">
        <f t="shared" si="26"/>
        <v>2</v>
      </c>
      <c r="AY54" s="36">
        <f t="shared" si="27"/>
        <v>1000</v>
      </c>
      <c r="BC54" s="13" t="s">
        <v>92</v>
      </c>
      <c r="BD54" s="14">
        <v>5</v>
      </c>
      <c r="BE54" s="40">
        <v>2</v>
      </c>
      <c r="BF54" s="14">
        <v>1</v>
      </c>
      <c r="BG54" s="14">
        <v>2</v>
      </c>
      <c r="BH54" s="14">
        <v>1000</v>
      </c>
      <c r="BR54" s="13" t="s">
        <v>92</v>
      </c>
      <c r="BS54" s="14">
        <v>2</v>
      </c>
      <c r="BT54" s="14">
        <v>1</v>
      </c>
      <c r="BU54" s="14">
        <v>3</v>
      </c>
      <c r="BV54" s="40">
        <v>1</v>
      </c>
      <c r="BW54" s="14">
        <v>1000</v>
      </c>
    </row>
    <row r="55" spans="1:81" ht="15" thickBot="1" x14ac:dyDescent="0.35">
      <c r="A55" s="13" t="s">
        <v>98</v>
      </c>
      <c r="B55" s="14">
        <v>3</v>
      </c>
      <c r="C55" s="14">
        <v>24.5</v>
      </c>
      <c r="D55" s="14">
        <v>3</v>
      </c>
      <c r="E55" s="14">
        <v>947.5</v>
      </c>
      <c r="F55" s="14">
        <v>22</v>
      </c>
      <c r="G55" s="14">
        <v>1000</v>
      </c>
      <c r="H55" s="14">
        <v>1000</v>
      </c>
      <c r="I55" s="14">
        <v>0</v>
      </c>
      <c r="J55" s="14">
        <v>0</v>
      </c>
      <c r="L55" s="7">
        <f t="shared" si="11"/>
        <v>1000</v>
      </c>
      <c r="M55" s="7">
        <f>'4_1'!F55</f>
        <v>1001</v>
      </c>
      <c r="N55" s="7">
        <f>'4_2'!F55</f>
        <v>999.3</v>
      </c>
      <c r="O55" s="7">
        <f>'4_3'!F55</f>
        <v>1004.3</v>
      </c>
      <c r="P55" s="7">
        <f>'4_4'!F55</f>
        <v>1001.1</v>
      </c>
      <c r="Q55" s="7">
        <f>'4_5'!F55</f>
        <v>992.3</v>
      </c>
      <c r="S55">
        <f t="shared" si="12"/>
        <v>3</v>
      </c>
      <c r="T55">
        <f t="shared" si="5"/>
        <v>3</v>
      </c>
      <c r="U55">
        <f t="shared" si="6"/>
        <v>6</v>
      </c>
      <c r="V55">
        <f t="shared" si="7"/>
        <v>4</v>
      </c>
      <c r="W55">
        <f t="shared" si="8"/>
        <v>6</v>
      </c>
      <c r="X55">
        <f t="shared" si="9"/>
        <v>9</v>
      </c>
      <c r="Z55" t="str">
        <f t="shared" ref="Z55:Z59" si="29">Z48</f>
        <v>4_1</v>
      </c>
      <c r="AA55" s="19">
        <f>CORREL(T47:T57,$S$47:$S$57)</f>
        <v>0.81305391809449712</v>
      </c>
      <c r="AB55" s="19">
        <f>CORREL($L$47:$L$57,M47:M57)</f>
        <v>0.91305761019108644</v>
      </c>
      <c r="AC55" s="21">
        <f>STDEV(M47:M57)</f>
        <v>6.8410525505948279</v>
      </c>
      <c r="AD55" s="21">
        <f>STDEV(T47:T57)</f>
        <v>3.5878583127998902</v>
      </c>
      <c r="AN55" s="32" t="s">
        <v>93</v>
      </c>
      <c r="AO55" s="33">
        <v>2</v>
      </c>
      <c r="AP55" s="33">
        <v>1</v>
      </c>
      <c r="AQ55" s="33">
        <v>3</v>
      </c>
      <c r="AR55" s="33">
        <v>1</v>
      </c>
      <c r="AS55" s="33">
        <v>1000</v>
      </c>
      <c r="AU55" s="36">
        <f>AO56</f>
        <v>1</v>
      </c>
      <c r="AV55" s="36">
        <f>AP56</f>
        <v>3</v>
      </c>
      <c r="AW55" s="36">
        <f>AQ56</f>
        <v>5</v>
      </c>
      <c r="AX55" s="36">
        <f>AR56</f>
        <v>4</v>
      </c>
      <c r="AY55" s="36">
        <f>AS56</f>
        <v>1000</v>
      </c>
      <c r="BC55" s="13" t="s">
        <v>93</v>
      </c>
      <c r="BD55" s="14">
        <v>1</v>
      </c>
      <c r="BE55" s="40">
        <v>3</v>
      </c>
      <c r="BF55" s="14">
        <v>5</v>
      </c>
      <c r="BG55" s="14">
        <v>4</v>
      </c>
      <c r="BH55" s="14">
        <v>1000</v>
      </c>
      <c r="BR55" s="13" t="s">
        <v>93</v>
      </c>
      <c r="BS55" s="14">
        <v>1</v>
      </c>
      <c r="BT55" s="14">
        <v>3</v>
      </c>
      <c r="BU55" s="14">
        <v>5</v>
      </c>
      <c r="BV55" s="40">
        <v>4</v>
      </c>
      <c r="BW55" s="14">
        <v>1000</v>
      </c>
    </row>
    <row r="56" spans="1:81" ht="18.600000000000001" thickBot="1" x14ac:dyDescent="0.35">
      <c r="A56" s="13" t="s">
        <v>99</v>
      </c>
      <c r="B56" s="14">
        <v>4</v>
      </c>
      <c r="C56" s="14">
        <v>26.5</v>
      </c>
      <c r="D56" s="14">
        <v>8</v>
      </c>
      <c r="E56" s="14">
        <v>957</v>
      </c>
      <c r="F56" s="14">
        <v>0</v>
      </c>
      <c r="G56" s="14">
        <v>995.5</v>
      </c>
      <c r="H56" s="14">
        <v>1000</v>
      </c>
      <c r="I56" s="14">
        <v>4.5</v>
      </c>
      <c r="J56" s="14">
        <v>0.45</v>
      </c>
      <c r="L56" s="7">
        <f t="shared" si="11"/>
        <v>995.5</v>
      </c>
      <c r="M56" s="7">
        <f>'4_1'!F56</f>
        <v>997</v>
      </c>
      <c r="N56" s="7">
        <f>'4_2'!F56</f>
        <v>994.8</v>
      </c>
      <c r="O56" s="7">
        <f>'4_3'!F56</f>
        <v>996.3</v>
      </c>
      <c r="P56" s="7">
        <f>'4_4'!F56</f>
        <v>994.2</v>
      </c>
      <c r="Q56" s="7">
        <f>'4_5'!F56</f>
        <v>1008.8</v>
      </c>
      <c r="S56">
        <f t="shared" si="12"/>
        <v>9</v>
      </c>
      <c r="T56">
        <f t="shared" si="5"/>
        <v>8</v>
      </c>
      <c r="U56">
        <f t="shared" si="6"/>
        <v>10</v>
      </c>
      <c r="V56">
        <f t="shared" si="7"/>
        <v>8</v>
      </c>
      <c r="W56">
        <f t="shared" si="8"/>
        <v>9</v>
      </c>
      <c r="X56">
        <f t="shared" si="9"/>
        <v>2</v>
      </c>
      <c r="Z56" t="str">
        <f t="shared" si="29"/>
        <v>4_2</v>
      </c>
      <c r="AA56" s="19">
        <f>CORREL(U47:U57,$S$47:$S$57)</f>
        <v>0.83150093762316668</v>
      </c>
      <c r="AB56" s="19">
        <f>CORREL($L$47:$L$57,N47:N57)</f>
        <v>0.84737319014815582</v>
      </c>
      <c r="AC56" s="21">
        <f>STDEV(N47:N57)</f>
        <v>8.2893688760747253</v>
      </c>
      <c r="AD56" s="21">
        <f>STDEV(U47:U57)</f>
        <v>3.3601947995479509</v>
      </c>
      <c r="AN56" s="34" t="s">
        <v>94</v>
      </c>
      <c r="AO56" s="35">
        <v>1</v>
      </c>
      <c r="AP56" s="35">
        <v>3</v>
      </c>
      <c r="AQ56" s="35">
        <v>5</v>
      </c>
      <c r="AR56" s="35">
        <v>4</v>
      </c>
      <c r="AS56" s="35">
        <v>1000</v>
      </c>
      <c r="BC56" s="9"/>
      <c r="BR56" s="9"/>
    </row>
    <row r="57" spans="1:81" ht="18.600000000000001" thickBot="1" x14ac:dyDescent="0.35">
      <c r="A57" s="13" t="s">
        <v>100</v>
      </c>
      <c r="B57" s="14">
        <v>13</v>
      </c>
      <c r="C57" s="14">
        <v>28.5</v>
      </c>
      <c r="D57" s="14">
        <v>4</v>
      </c>
      <c r="E57" s="14">
        <v>933.5</v>
      </c>
      <c r="F57" s="14">
        <v>21</v>
      </c>
      <c r="G57" s="14">
        <v>1000</v>
      </c>
      <c r="H57" s="14">
        <v>1000</v>
      </c>
      <c r="I57" s="14">
        <v>0</v>
      </c>
      <c r="J57" s="14">
        <v>0</v>
      </c>
      <c r="L57" s="7">
        <f t="shared" si="11"/>
        <v>1000</v>
      </c>
      <c r="M57" s="7">
        <f>'4_1'!F57</f>
        <v>1001</v>
      </c>
      <c r="N57" s="7">
        <f>'4_2'!F57</f>
        <v>999.8</v>
      </c>
      <c r="O57" s="7">
        <f>'4_3'!F57</f>
        <v>1006.3</v>
      </c>
      <c r="P57" s="7">
        <f>'4_4'!F57</f>
        <v>1009.6</v>
      </c>
      <c r="Q57" s="7">
        <f>'4_5'!F57</f>
        <v>999.3</v>
      </c>
      <c r="S57">
        <f t="shared" si="12"/>
        <v>3</v>
      </c>
      <c r="T57">
        <f t="shared" si="5"/>
        <v>3</v>
      </c>
      <c r="U57">
        <f t="shared" si="6"/>
        <v>4</v>
      </c>
      <c r="V57">
        <f t="shared" si="7"/>
        <v>2</v>
      </c>
      <c r="W57">
        <f t="shared" si="8"/>
        <v>1</v>
      </c>
      <c r="X57">
        <f t="shared" si="9"/>
        <v>5</v>
      </c>
      <c r="Z57" t="str">
        <f t="shared" si="29"/>
        <v>4_3</v>
      </c>
      <c r="AA57" s="19">
        <f>CORREL(V47:V57,$S$47:$S$57)</f>
        <v>0.8682221512303494</v>
      </c>
      <c r="AB57" s="19">
        <f>CORREL($L$47:$L$57,O47:O57)</f>
        <v>0.74026608937399541</v>
      </c>
      <c r="AC57" s="21">
        <f>STDEV(O47:O57)</f>
        <v>6.087991159950576</v>
      </c>
      <c r="AD57" s="21">
        <f>STDEV(V47:V57)</f>
        <v>3.3193646708642635</v>
      </c>
      <c r="AN57" s="9"/>
      <c r="BC57" s="13" t="s">
        <v>101</v>
      </c>
      <c r="BD57" s="13" t="s">
        <v>84</v>
      </c>
      <c r="BE57" s="13" t="s">
        <v>85</v>
      </c>
      <c r="BF57" s="13" t="s">
        <v>86</v>
      </c>
      <c r="BG57" s="13" t="s">
        <v>87</v>
      </c>
      <c r="BR57" s="13" t="s">
        <v>101</v>
      </c>
      <c r="BS57" s="13" t="s">
        <v>84</v>
      </c>
      <c r="BT57" s="13" t="s">
        <v>85</v>
      </c>
      <c r="BU57" s="13" t="s">
        <v>86</v>
      </c>
      <c r="BV57" s="13" t="s">
        <v>87</v>
      </c>
    </row>
    <row r="58" spans="1:81" ht="15" thickBot="1" x14ac:dyDescent="0.35">
      <c r="Z58" t="str">
        <f t="shared" si="29"/>
        <v>4_4</v>
      </c>
      <c r="AA58" s="19">
        <f>CORREL(W47:W57,$S$47:$S$57)</f>
        <v>0.67499999999999993</v>
      </c>
      <c r="AB58" s="19">
        <f>CORREL($L$47:$L$57,P47:P57)</f>
        <v>0.63363827905311221</v>
      </c>
      <c r="AC58" s="21">
        <f>STDEV(P47:P57)</f>
        <v>7.2900554929924217</v>
      </c>
      <c r="AD58" s="21">
        <f>STDEV(W47:W57)</f>
        <v>3.3166247903553998</v>
      </c>
      <c r="AN58" s="13" t="s">
        <v>101</v>
      </c>
      <c r="AO58" s="13" t="s">
        <v>84</v>
      </c>
      <c r="AP58" s="13" t="s">
        <v>85</v>
      </c>
      <c r="AQ58" s="13" t="s">
        <v>86</v>
      </c>
      <c r="AR58" s="13" t="s">
        <v>87</v>
      </c>
      <c r="AU58" s="35">
        <v>3</v>
      </c>
      <c r="AV58" s="35">
        <v>5</v>
      </c>
      <c r="AW58" s="35">
        <v>2</v>
      </c>
      <c r="AX58" s="35">
        <v>5</v>
      </c>
      <c r="AY58" s="35">
        <v>1000</v>
      </c>
      <c r="BC58" s="13" t="s">
        <v>102</v>
      </c>
      <c r="BD58" s="14" t="s">
        <v>371</v>
      </c>
      <c r="BE58" s="14" t="s">
        <v>372</v>
      </c>
      <c r="BF58" s="14" t="s">
        <v>373</v>
      </c>
      <c r="BG58" s="14" t="s">
        <v>374</v>
      </c>
      <c r="BR58" s="13" t="s">
        <v>102</v>
      </c>
      <c r="BS58" s="14" t="s">
        <v>371</v>
      </c>
      <c r="BT58" s="14" t="s">
        <v>387</v>
      </c>
      <c r="BU58" s="14" t="s">
        <v>388</v>
      </c>
      <c r="BV58" s="14" t="s">
        <v>372</v>
      </c>
    </row>
    <row r="59" spans="1:81" ht="15" thickBot="1" x14ac:dyDescent="0.35">
      <c r="A59" s="15" t="s">
        <v>167</v>
      </c>
      <c r="B59" s="16">
        <v>1047</v>
      </c>
      <c r="Z59" t="str">
        <f t="shared" si="29"/>
        <v>4_5</v>
      </c>
      <c r="AA59" s="19">
        <f>CORREL(X47:X57,$S$47:$S$57)</f>
        <v>0.53790623411669758</v>
      </c>
      <c r="AB59" s="19">
        <f>CORREL($L$47:$L$57,Q47:Q57)</f>
        <v>0.77725249315752221</v>
      </c>
      <c r="AC59" s="21">
        <f>STDEV(Q47:Q57)</f>
        <v>8.7417493568611206</v>
      </c>
      <c r="AD59" s="21">
        <f>STDEV(X47:X57)</f>
        <v>3.4005347173108471</v>
      </c>
      <c r="AN59" s="13" t="s">
        <v>102</v>
      </c>
      <c r="AO59" s="14" t="s">
        <v>357</v>
      </c>
      <c r="AP59" s="14" t="s">
        <v>139</v>
      </c>
      <c r="AQ59" s="14" t="s">
        <v>358</v>
      </c>
      <c r="AR59" s="14" t="s">
        <v>359</v>
      </c>
      <c r="AU59" s="35">
        <v>5</v>
      </c>
      <c r="AV59" s="35">
        <v>2</v>
      </c>
      <c r="AW59" s="35">
        <v>1</v>
      </c>
      <c r="AX59" s="35">
        <v>2</v>
      </c>
      <c r="AY59" s="35">
        <v>1000</v>
      </c>
      <c r="BC59" s="13" t="s">
        <v>108</v>
      </c>
      <c r="BD59" s="14" t="s">
        <v>375</v>
      </c>
      <c r="BE59" s="14" t="s">
        <v>376</v>
      </c>
      <c r="BF59" s="14" t="s">
        <v>377</v>
      </c>
      <c r="BG59" s="14" t="s">
        <v>378</v>
      </c>
      <c r="BR59" s="13" t="s">
        <v>108</v>
      </c>
      <c r="BS59" s="14" t="s">
        <v>382</v>
      </c>
      <c r="BT59" s="14" t="s">
        <v>376</v>
      </c>
      <c r="BU59" s="14" t="s">
        <v>389</v>
      </c>
      <c r="BV59" s="14" t="s">
        <v>376</v>
      </c>
    </row>
    <row r="60" spans="1:81" ht="15" thickBot="1" x14ac:dyDescent="0.35">
      <c r="A60" s="15" t="s">
        <v>168</v>
      </c>
      <c r="B60" s="16">
        <v>929</v>
      </c>
      <c r="AN60" s="13" t="s">
        <v>108</v>
      </c>
      <c r="AO60" s="14" t="s">
        <v>360</v>
      </c>
      <c r="AP60" s="14" t="s">
        <v>144</v>
      </c>
      <c r="AQ60" s="14" t="s">
        <v>361</v>
      </c>
      <c r="AR60" s="14" t="s">
        <v>362</v>
      </c>
      <c r="AU60" s="33">
        <v>2</v>
      </c>
      <c r="AV60" s="33">
        <v>1</v>
      </c>
      <c r="AW60" s="33">
        <v>3</v>
      </c>
      <c r="AX60" s="33">
        <v>1</v>
      </c>
      <c r="AY60" s="33">
        <v>1000</v>
      </c>
      <c r="BC60" s="13" t="s">
        <v>114</v>
      </c>
      <c r="BD60" s="14" t="s">
        <v>379</v>
      </c>
      <c r="BE60" s="14" t="s">
        <v>380</v>
      </c>
      <c r="BF60" s="14" t="s">
        <v>380</v>
      </c>
      <c r="BG60" s="14" t="s">
        <v>381</v>
      </c>
      <c r="BR60" s="13" t="s">
        <v>114</v>
      </c>
      <c r="BS60" s="14" t="s">
        <v>390</v>
      </c>
      <c r="BT60" s="14" t="s">
        <v>380</v>
      </c>
      <c r="BU60" s="14" t="s">
        <v>380</v>
      </c>
      <c r="BV60" s="14" t="s">
        <v>380</v>
      </c>
    </row>
    <row r="61" spans="1:81" ht="15" thickBot="1" x14ac:dyDescent="0.35">
      <c r="A61" s="15" t="s">
        <v>169</v>
      </c>
      <c r="B61" s="16">
        <v>11000</v>
      </c>
      <c r="AN61" s="13" t="s">
        <v>114</v>
      </c>
      <c r="AO61" s="14" t="s">
        <v>363</v>
      </c>
      <c r="AP61" s="14" t="s">
        <v>149</v>
      </c>
      <c r="AQ61" s="14" t="s">
        <v>149</v>
      </c>
      <c r="AR61" s="14" t="s">
        <v>364</v>
      </c>
      <c r="AU61" s="35">
        <v>1</v>
      </c>
      <c r="AV61" s="35">
        <v>3</v>
      </c>
      <c r="AW61" s="35">
        <v>5</v>
      </c>
      <c r="AX61" s="35">
        <v>4</v>
      </c>
      <c r="AY61" s="35">
        <v>1000</v>
      </c>
      <c r="BC61" s="13" t="s">
        <v>120</v>
      </c>
      <c r="BD61" s="14" t="s">
        <v>382</v>
      </c>
      <c r="BE61" s="14" t="s">
        <v>383</v>
      </c>
      <c r="BF61" s="14" t="s">
        <v>383</v>
      </c>
      <c r="BG61" s="14" t="s">
        <v>383</v>
      </c>
      <c r="BR61" s="13" t="s">
        <v>120</v>
      </c>
      <c r="BS61" s="14" t="s">
        <v>383</v>
      </c>
      <c r="BT61" s="14" t="s">
        <v>383</v>
      </c>
      <c r="BU61" s="14" t="s">
        <v>383</v>
      </c>
      <c r="BV61" s="14" t="s">
        <v>383</v>
      </c>
    </row>
    <row r="62" spans="1:81" ht="15" thickBot="1" x14ac:dyDescent="0.35">
      <c r="A62" s="15" t="s">
        <v>170</v>
      </c>
      <c r="B62" s="16">
        <v>11000</v>
      </c>
      <c r="AN62" s="13" t="s">
        <v>120</v>
      </c>
      <c r="AO62" s="14" t="s">
        <v>365</v>
      </c>
      <c r="AP62" s="14" t="s">
        <v>154</v>
      </c>
      <c r="AQ62" s="14" t="s">
        <v>154</v>
      </c>
      <c r="AR62" s="14" t="s">
        <v>154</v>
      </c>
      <c r="BC62" s="13" t="s">
        <v>126</v>
      </c>
      <c r="BD62" s="14" t="s">
        <v>384</v>
      </c>
      <c r="BE62" s="14" t="s">
        <v>384</v>
      </c>
      <c r="BF62" s="14" t="s">
        <v>384</v>
      </c>
      <c r="BG62" s="14" t="s">
        <v>384</v>
      </c>
      <c r="BR62" s="13" t="s">
        <v>126</v>
      </c>
      <c r="BS62" s="14" t="s">
        <v>384</v>
      </c>
      <c r="BT62" s="14" t="s">
        <v>384</v>
      </c>
      <c r="BU62" s="14" t="s">
        <v>384</v>
      </c>
      <c r="BV62" s="14" t="s">
        <v>384</v>
      </c>
    </row>
    <row r="63" spans="1:81" ht="18.600000000000001" thickBot="1" x14ac:dyDescent="0.35">
      <c r="A63" s="15" t="s">
        <v>171</v>
      </c>
      <c r="B63" s="16">
        <v>0</v>
      </c>
      <c r="AN63" s="13" t="s">
        <v>126</v>
      </c>
      <c r="AO63" s="14" t="s">
        <v>366</v>
      </c>
      <c r="AP63" s="14" t="s">
        <v>159</v>
      </c>
      <c r="AQ63" s="14" t="s">
        <v>159</v>
      </c>
      <c r="AR63" s="14" t="s">
        <v>159</v>
      </c>
      <c r="BC63" s="9"/>
      <c r="BR63" s="9"/>
    </row>
    <row r="64" spans="1:81" ht="18.600000000000001" thickBot="1" x14ac:dyDescent="0.35">
      <c r="A64" s="15" t="s">
        <v>172</v>
      </c>
      <c r="B64" s="16"/>
      <c r="AN64" s="9"/>
      <c r="BC64" s="13" t="s">
        <v>161</v>
      </c>
      <c r="BD64" s="13" t="s">
        <v>84</v>
      </c>
      <c r="BE64" s="37" t="s">
        <v>85</v>
      </c>
      <c r="BF64" s="13" t="s">
        <v>86</v>
      </c>
      <c r="BG64" s="13" t="s">
        <v>87</v>
      </c>
      <c r="BR64" s="13" t="s">
        <v>161</v>
      </c>
      <c r="BS64" s="13" t="s">
        <v>84</v>
      </c>
      <c r="BT64" s="13" t="s">
        <v>85</v>
      </c>
      <c r="BU64" s="13" t="s">
        <v>86</v>
      </c>
      <c r="BV64" s="37" t="s">
        <v>87</v>
      </c>
    </row>
    <row r="65" spans="1:78" ht="15" thickBot="1" x14ac:dyDescent="0.35">
      <c r="A65" s="15" t="s">
        <v>173</v>
      </c>
      <c r="B65" s="16"/>
      <c r="AN65" s="13" t="s">
        <v>161</v>
      </c>
      <c r="AO65" s="13" t="s">
        <v>84</v>
      </c>
      <c r="AP65" s="13" t="s">
        <v>85</v>
      </c>
      <c r="AQ65" s="13" t="s">
        <v>86</v>
      </c>
      <c r="AR65" s="13" t="s">
        <v>87</v>
      </c>
      <c r="BC65" s="13" t="s">
        <v>102</v>
      </c>
      <c r="BD65" s="14">
        <v>997</v>
      </c>
      <c r="BE65" s="38">
        <v>4</v>
      </c>
      <c r="BF65" s="14">
        <v>6</v>
      </c>
      <c r="BG65" s="14">
        <v>992</v>
      </c>
      <c r="BR65" s="13" t="s">
        <v>102</v>
      </c>
      <c r="BS65" s="14">
        <v>997</v>
      </c>
      <c r="BT65" s="14">
        <v>986</v>
      </c>
      <c r="BU65" s="14">
        <v>994</v>
      </c>
      <c r="BV65" s="38">
        <v>4</v>
      </c>
    </row>
    <row r="66" spans="1:78" ht="15" thickBot="1" x14ac:dyDescent="0.35">
      <c r="A66" s="15" t="s">
        <v>174</v>
      </c>
      <c r="B66" s="16">
        <v>0</v>
      </c>
      <c r="AN66" s="13" t="s">
        <v>102</v>
      </c>
      <c r="AO66" s="14">
        <v>997</v>
      </c>
      <c r="AP66" s="14">
        <v>4</v>
      </c>
      <c r="AQ66" s="14">
        <v>255.5</v>
      </c>
      <c r="AR66" s="14">
        <v>251.5</v>
      </c>
      <c r="BC66" s="13" t="s">
        <v>108</v>
      </c>
      <c r="BD66" s="14">
        <v>996</v>
      </c>
      <c r="BE66" s="38">
        <v>3</v>
      </c>
      <c r="BF66" s="14">
        <v>5</v>
      </c>
      <c r="BG66" s="14">
        <v>991</v>
      </c>
      <c r="BR66" s="13" t="s">
        <v>108</v>
      </c>
      <c r="BS66" s="14">
        <v>8</v>
      </c>
      <c r="BT66" s="14">
        <v>3</v>
      </c>
      <c r="BU66" s="14">
        <v>993</v>
      </c>
      <c r="BV66" s="38">
        <v>3</v>
      </c>
    </row>
    <row r="67" spans="1:78" ht="15" thickBot="1" x14ac:dyDescent="0.35">
      <c r="AN67" s="13" t="s">
        <v>108</v>
      </c>
      <c r="AO67" s="14">
        <v>746.5</v>
      </c>
      <c r="AP67" s="14">
        <v>3</v>
      </c>
      <c r="AQ67" s="14">
        <v>254.5</v>
      </c>
      <c r="AR67" s="14">
        <v>250.5</v>
      </c>
      <c r="BC67" s="13" t="s">
        <v>114</v>
      </c>
      <c r="BD67" s="14">
        <v>995</v>
      </c>
      <c r="BE67" s="38">
        <v>2</v>
      </c>
      <c r="BF67" s="14">
        <v>2</v>
      </c>
      <c r="BG67" s="14">
        <v>990</v>
      </c>
      <c r="BR67" s="13" t="s">
        <v>114</v>
      </c>
      <c r="BS67" s="14">
        <v>7</v>
      </c>
      <c r="BT67" s="14">
        <v>2</v>
      </c>
      <c r="BU67" s="14">
        <v>2</v>
      </c>
      <c r="BV67" s="38">
        <v>2</v>
      </c>
    </row>
    <row r="68" spans="1:78" ht="15" thickBot="1" x14ac:dyDescent="0.35">
      <c r="A68" s="18" t="s">
        <v>175</v>
      </c>
      <c r="AN68" s="13" t="s">
        <v>114</v>
      </c>
      <c r="AO68" s="14">
        <v>745.5</v>
      </c>
      <c r="AP68" s="14">
        <v>2</v>
      </c>
      <c r="AQ68" s="14">
        <v>2</v>
      </c>
      <c r="AR68" s="14">
        <v>249.5</v>
      </c>
      <c r="BC68" s="13" t="s">
        <v>120</v>
      </c>
      <c r="BD68" s="14">
        <v>8</v>
      </c>
      <c r="BE68" s="38">
        <v>1</v>
      </c>
      <c r="BF68" s="14">
        <v>1</v>
      </c>
      <c r="BG68" s="14">
        <v>1</v>
      </c>
      <c r="BR68" s="13" t="s">
        <v>120</v>
      </c>
      <c r="BS68" s="14">
        <v>1</v>
      </c>
      <c r="BT68" s="14">
        <v>1</v>
      </c>
      <c r="BU68" s="14">
        <v>1</v>
      </c>
      <c r="BV68" s="38">
        <v>1</v>
      </c>
    </row>
    <row r="69" spans="1:78" ht="15" thickBot="1" x14ac:dyDescent="0.35">
      <c r="AN69" s="13" t="s">
        <v>120</v>
      </c>
      <c r="AO69" s="14">
        <v>744.5</v>
      </c>
      <c r="AP69" s="14">
        <v>1</v>
      </c>
      <c r="AQ69" s="14">
        <v>1</v>
      </c>
      <c r="AR69" s="14">
        <v>1</v>
      </c>
      <c r="BC69" s="13" t="s">
        <v>126</v>
      </c>
      <c r="BD69" s="14">
        <v>0</v>
      </c>
      <c r="BE69" s="38">
        <v>0</v>
      </c>
      <c r="BF69" s="14">
        <v>0</v>
      </c>
      <c r="BG69" s="14">
        <v>0</v>
      </c>
      <c r="BR69" s="13" t="s">
        <v>126</v>
      </c>
      <c r="BS69" s="14">
        <v>0</v>
      </c>
      <c r="BT69" s="14">
        <v>0</v>
      </c>
      <c r="BU69" s="14">
        <v>0</v>
      </c>
      <c r="BV69" s="38">
        <v>0</v>
      </c>
    </row>
    <row r="70" spans="1:78" ht="18.600000000000001" thickBot="1" x14ac:dyDescent="0.35">
      <c r="A70" s="17" t="s">
        <v>176</v>
      </c>
      <c r="AN70" s="13" t="s">
        <v>126</v>
      </c>
      <c r="AO70" s="14">
        <v>491</v>
      </c>
      <c r="AP70" s="14">
        <v>0</v>
      </c>
      <c r="AQ70" s="14">
        <v>0</v>
      </c>
      <c r="AR70" s="14">
        <v>0</v>
      </c>
      <c r="BC70" s="9"/>
      <c r="BR70" s="9"/>
    </row>
    <row r="71" spans="1:78" ht="18.600000000000001" thickBot="1" x14ac:dyDescent="0.35">
      <c r="A71" s="17" t="s">
        <v>213</v>
      </c>
      <c r="AN71" s="9"/>
      <c r="BC71" s="13" t="s">
        <v>162</v>
      </c>
      <c r="BD71" s="13" t="s">
        <v>84</v>
      </c>
      <c r="BE71" s="39" t="s">
        <v>85</v>
      </c>
      <c r="BF71" s="13" t="s">
        <v>86</v>
      </c>
      <c r="BG71" s="13" t="s">
        <v>87</v>
      </c>
      <c r="BH71" s="13" t="s">
        <v>163</v>
      </c>
      <c r="BI71" s="13" t="s">
        <v>164</v>
      </c>
      <c r="BJ71" s="13" t="s">
        <v>165</v>
      </c>
      <c r="BK71" s="13" t="s">
        <v>166</v>
      </c>
      <c r="BR71" s="13" t="s">
        <v>162</v>
      </c>
      <c r="BS71" s="13" t="s">
        <v>84</v>
      </c>
      <c r="BT71" s="13" t="s">
        <v>85</v>
      </c>
      <c r="BU71" s="13" t="s">
        <v>86</v>
      </c>
      <c r="BV71" s="39" t="s">
        <v>87</v>
      </c>
      <c r="BW71" s="13" t="s">
        <v>163</v>
      </c>
      <c r="BX71" s="13" t="s">
        <v>164</v>
      </c>
      <c r="BY71" s="13" t="s">
        <v>165</v>
      </c>
      <c r="BZ71" s="13" t="s">
        <v>166</v>
      </c>
    </row>
    <row r="72" spans="1:78" ht="15" thickBot="1" x14ac:dyDescent="0.35">
      <c r="AN72" s="13" t="s">
        <v>162</v>
      </c>
      <c r="AO72" s="13" t="s">
        <v>84</v>
      </c>
      <c r="AP72" s="13" t="s">
        <v>85</v>
      </c>
      <c r="AQ72" s="13" t="s">
        <v>86</v>
      </c>
      <c r="AR72" s="13" t="s">
        <v>87</v>
      </c>
      <c r="AS72" s="13" t="s">
        <v>400</v>
      </c>
      <c r="AT72" s="13" t="s">
        <v>401</v>
      </c>
      <c r="AU72" s="13" t="s">
        <v>165</v>
      </c>
      <c r="AV72" s="13" t="s">
        <v>402</v>
      </c>
      <c r="AW72" s="45" t="s">
        <v>393</v>
      </c>
      <c r="AX72" s="45" t="s">
        <v>394</v>
      </c>
      <c r="AY72" s="45" t="s">
        <v>73</v>
      </c>
      <c r="AZ72" s="45" t="s">
        <v>395</v>
      </c>
      <c r="BA72" s="44" t="s">
        <v>396</v>
      </c>
      <c r="BC72" s="13" t="s">
        <v>346</v>
      </c>
      <c r="BD72" s="14">
        <v>995</v>
      </c>
      <c r="BE72" s="40">
        <v>0</v>
      </c>
      <c r="BF72" s="14">
        <v>5</v>
      </c>
      <c r="BG72" s="14">
        <v>0</v>
      </c>
      <c r="BH72" s="14">
        <v>1000</v>
      </c>
      <c r="BI72" s="14">
        <v>1000</v>
      </c>
      <c r="BJ72" s="14">
        <v>0</v>
      </c>
      <c r="BK72" s="14">
        <v>0</v>
      </c>
      <c r="BR72" s="13" t="s">
        <v>346</v>
      </c>
      <c r="BS72" s="14">
        <v>7</v>
      </c>
      <c r="BT72" s="14">
        <v>0</v>
      </c>
      <c r="BU72" s="14">
        <v>993</v>
      </c>
      <c r="BV72" s="40">
        <v>0</v>
      </c>
      <c r="BW72" s="14">
        <v>1000</v>
      </c>
      <c r="BX72" s="14">
        <v>1000</v>
      </c>
      <c r="BY72" s="14">
        <v>0</v>
      </c>
      <c r="BZ72" s="14">
        <v>0</v>
      </c>
    </row>
    <row r="73" spans="1:78" ht="15" thickBot="1" x14ac:dyDescent="0.35">
      <c r="AN73" s="13">
        <v>1</v>
      </c>
      <c r="AO73" s="14">
        <v>745.5</v>
      </c>
      <c r="AP73" s="14">
        <v>0</v>
      </c>
      <c r="AQ73" s="14">
        <v>254.5</v>
      </c>
      <c r="AR73" s="14">
        <v>0</v>
      </c>
      <c r="AS73" s="14">
        <v>1000</v>
      </c>
      <c r="AT73" s="14">
        <v>1000</v>
      </c>
      <c r="AU73" s="14">
        <v>0</v>
      </c>
      <c r="AV73" s="14">
        <v>0</v>
      </c>
      <c r="AW73">
        <f>BE72</f>
        <v>0</v>
      </c>
      <c r="AX73">
        <f>BV72</f>
        <v>0</v>
      </c>
      <c r="AY73">
        <f>MAX(AW73:AX73)</f>
        <v>0</v>
      </c>
      <c r="AZ73">
        <f>AX73+1</f>
        <v>1</v>
      </c>
      <c r="BA73">
        <f>MAX(AW73:AZ73)</f>
        <v>1</v>
      </c>
      <c r="BC73" s="13" t="s">
        <v>347</v>
      </c>
      <c r="BD73" s="14">
        <v>8</v>
      </c>
      <c r="BE73" s="40">
        <v>1</v>
      </c>
      <c r="BF73" s="14">
        <v>1</v>
      </c>
      <c r="BG73" s="14">
        <v>990</v>
      </c>
      <c r="BH73" s="14">
        <v>1000</v>
      </c>
      <c r="BI73" s="14">
        <v>1000</v>
      </c>
      <c r="BJ73" s="14">
        <v>0</v>
      </c>
      <c r="BK73" s="14">
        <v>0</v>
      </c>
      <c r="BR73" s="44" t="s">
        <v>347</v>
      </c>
    </row>
    <row r="74" spans="1:78" ht="15" thickBot="1" x14ac:dyDescent="0.35">
      <c r="AN74" s="30">
        <v>2</v>
      </c>
      <c r="AO74" s="31">
        <v>744.5</v>
      </c>
      <c r="AP74" s="31">
        <v>1</v>
      </c>
      <c r="AQ74" s="31">
        <v>1</v>
      </c>
      <c r="AR74" s="31">
        <v>249.5</v>
      </c>
      <c r="AS74" s="31">
        <v>996</v>
      </c>
      <c r="AT74" s="31">
        <v>1000</v>
      </c>
      <c r="AU74" s="31">
        <v>4</v>
      </c>
      <c r="AV74" s="31">
        <v>0.4</v>
      </c>
      <c r="AW74">
        <f>BE73</f>
        <v>1</v>
      </c>
      <c r="AY74">
        <f t="shared" ref="AY74:AY77" si="30">MAX(AW74:AX74)</f>
        <v>1</v>
      </c>
      <c r="BA74">
        <f t="shared" ref="BA74:BA77" si="31">MAX(AW74:AZ74)</f>
        <v>1</v>
      </c>
      <c r="BC74" s="13" t="s">
        <v>348</v>
      </c>
      <c r="BD74" s="14">
        <v>0</v>
      </c>
      <c r="BE74" s="40">
        <v>3</v>
      </c>
      <c r="BF74" s="14">
        <v>6</v>
      </c>
      <c r="BG74" s="14">
        <v>991</v>
      </c>
      <c r="BH74" s="14">
        <v>1000</v>
      </c>
      <c r="BI74" s="14">
        <v>1000</v>
      </c>
      <c r="BJ74" s="14">
        <v>0</v>
      </c>
      <c r="BK74" s="14">
        <v>0</v>
      </c>
      <c r="BR74" s="13" t="s">
        <v>348</v>
      </c>
      <c r="BS74" s="14">
        <v>0</v>
      </c>
      <c r="BT74" s="14">
        <v>3</v>
      </c>
      <c r="BU74" s="14">
        <v>994</v>
      </c>
      <c r="BV74" s="40">
        <v>3</v>
      </c>
      <c r="BW74" s="14">
        <v>1000</v>
      </c>
      <c r="BX74" s="14">
        <v>1000</v>
      </c>
      <c r="BY74" s="14">
        <v>0</v>
      </c>
      <c r="BZ74" s="14">
        <v>0</v>
      </c>
    </row>
    <row r="75" spans="1:78" ht="15" thickBot="1" x14ac:dyDescent="0.35">
      <c r="AN75" s="13">
        <v>3</v>
      </c>
      <c r="AO75" s="14">
        <v>491</v>
      </c>
      <c r="AP75" s="14">
        <v>3</v>
      </c>
      <c r="AQ75" s="14">
        <v>255.5</v>
      </c>
      <c r="AR75" s="14">
        <v>250.5</v>
      </c>
      <c r="AS75" s="14">
        <v>1000</v>
      </c>
      <c r="AT75" s="14">
        <v>1000</v>
      </c>
      <c r="AU75" s="14">
        <v>0</v>
      </c>
      <c r="AV75" s="14">
        <v>0</v>
      </c>
      <c r="AW75">
        <f>BE74</f>
        <v>3</v>
      </c>
      <c r="AX75">
        <f>BV74</f>
        <v>3</v>
      </c>
      <c r="AY75">
        <f t="shared" si="30"/>
        <v>3</v>
      </c>
      <c r="AZ75">
        <f>AX75</f>
        <v>3</v>
      </c>
      <c r="BA75">
        <f t="shared" si="31"/>
        <v>3</v>
      </c>
      <c r="BC75" s="44" t="s">
        <v>392</v>
      </c>
      <c r="BR75" s="13" t="s">
        <v>349</v>
      </c>
      <c r="BS75" s="14">
        <v>8</v>
      </c>
      <c r="BT75" s="14">
        <v>986</v>
      </c>
      <c r="BU75" s="14">
        <v>2</v>
      </c>
      <c r="BV75" s="40">
        <v>4</v>
      </c>
      <c r="BW75" s="14">
        <v>1000</v>
      </c>
      <c r="BX75" s="14">
        <v>1000</v>
      </c>
      <c r="BY75" s="14">
        <v>0</v>
      </c>
      <c r="BZ75" s="14">
        <v>0</v>
      </c>
    </row>
    <row r="76" spans="1:78" ht="15" thickBot="1" x14ac:dyDescent="0.35">
      <c r="AN76" s="28">
        <v>4</v>
      </c>
      <c r="AO76" s="29">
        <v>746.5</v>
      </c>
      <c r="AP76" s="29">
        <v>4</v>
      </c>
      <c r="AQ76" s="29">
        <v>2</v>
      </c>
      <c r="AR76" s="29">
        <v>251.5</v>
      </c>
      <c r="AS76" s="29">
        <v>1004</v>
      </c>
      <c r="AT76" s="29">
        <v>1000</v>
      </c>
      <c r="AU76" s="29">
        <v>-4</v>
      </c>
      <c r="AV76" s="29">
        <v>-0.4</v>
      </c>
      <c r="AX76">
        <f>BV75</f>
        <v>4</v>
      </c>
      <c r="AY76">
        <f t="shared" si="30"/>
        <v>4</v>
      </c>
      <c r="AZ76">
        <f>AX76</f>
        <v>4</v>
      </c>
      <c r="BA76">
        <f t="shared" si="31"/>
        <v>4</v>
      </c>
      <c r="BC76" s="13" t="s">
        <v>350</v>
      </c>
      <c r="BD76" s="14">
        <v>997</v>
      </c>
      <c r="BE76" s="40">
        <v>2</v>
      </c>
      <c r="BF76" s="14">
        <v>0</v>
      </c>
      <c r="BG76" s="14">
        <v>1</v>
      </c>
      <c r="BH76" s="14">
        <v>1000</v>
      </c>
      <c r="BI76" s="14">
        <v>1000</v>
      </c>
      <c r="BJ76" s="14">
        <v>0</v>
      </c>
      <c r="BK76" s="14">
        <v>0</v>
      </c>
      <c r="BR76" s="13" t="s">
        <v>350</v>
      </c>
      <c r="BS76" s="14">
        <v>997</v>
      </c>
      <c r="BT76" s="14">
        <v>2</v>
      </c>
      <c r="BU76" s="14">
        <v>0</v>
      </c>
      <c r="BV76" s="40">
        <v>1</v>
      </c>
      <c r="BW76" s="14">
        <v>1000</v>
      </c>
      <c r="BX76" s="14">
        <v>1000</v>
      </c>
      <c r="BY76" s="14">
        <v>0</v>
      </c>
      <c r="BZ76" s="14">
        <v>0</v>
      </c>
    </row>
    <row r="77" spans="1:78" ht="15" thickBot="1" x14ac:dyDescent="0.35">
      <c r="AN77" s="13">
        <v>5</v>
      </c>
      <c r="AO77" s="14">
        <v>997</v>
      </c>
      <c r="AP77" s="14">
        <v>2</v>
      </c>
      <c r="AQ77" s="14">
        <v>0</v>
      </c>
      <c r="AR77" s="14">
        <v>1</v>
      </c>
      <c r="AS77" s="14">
        <v>1000</v>
      </c>
      <c r="AT77" s="14">
        <v>1000</v>
      </c>
      <c r="AU77" s="14">
        <v>0</v>
      </c>
      <c r="AV77" s="14">
        <v>0</v>
      </c>
      <c r="AW77">
        <f>BE76</f>
        <v>2</v>
      </c>
      <c r="AX77">
        <f>BV76</f>
        <v>1</v>
      </c>
      <c r="AY77">
        <f t="shared" si="30"/>
        <v>2</v>
      </c>
      <c r="AZ77">
        <f>AX77+1</f>
        <v>2</v>
      </c>
      <c r="BA77">
        <f t="shared" si="31"/>
        <v>2</v>
      </c>
      <c r="BC77" s="15" t="s">
        <v>167</v>
      </c>
      <c r="BD77" s="26">
        <v>1999</v>
      </c>
      <c r="BR77" s="15" t="s">
        <v>167</v>
      </c>
      <c r="BS77" s="26">
        <v>2981</v>
      </c>
    </row>
    <row r="78" spans="1:78" ht="15" thickBot="1" x14ac:dyDescent="0.35">
      <c r="BC78" s="15" t="s">
        <v>367</v>
      </c>
      <c r="BD78" s="26">
        <v>0</v>
      </c>
      <c r="BR78" s="15" t="s">
        <v>367</v>
      </c>
      <c r="BS78" s="26">
        <v>0</v>
      </c>
    </row>
    <row r="79" spans="1:78" ht="15" thickBot="1" x14ac:dyDescent="0.35">
      <c r="AN79" s="15" t="s">
        <v>167</v>
      </c>
      <c r="AO79" s="26">
        <v>1508</v>
      </c>
      <c r="BC79" s="15" t="s">
        <v>169</v>
      </c>
      <c r="BD79" s="26">
        <v>4000</v>
      </c>
      <c r="BR79" s="15" t="s">
        <v>169</v>
      </c>
      <c r="BS79" s="26">
        <v>4000</v>
      </c>
    </row>
    <row r="80" spans="1:78" ht="15" thickBot="1" x14ac:dyDescent="0.35">
      <c r="AN80" s="15" t="s">
        <v>367</v>
      </c>
      <c r="AO80" s="26">
        <v>491</v>
      </c>
      <c r="BC80" s="15" t="s">
        <v>170</v>
      </c>
      <c r="BD80" s="26">
        <v>4000</v>
      </c>
      <c r="BR80" s="15" t="s">
        <v>170</v>
      </c>
      <c r="BS80" s="26">
        <v>4000</v>
      </c>
    </row>
    <row r="81" spans="40:71" ht="15" thickBot="1" x14ac:dyDescent="0.35">
      <c r="AN81" s="15" t="s">
        <v>169</v>
      </c>
      <c r="AO81" s="26">
        <v>5000</v>
      </c>
      <c r="BC81" s="15" t="s">
        <v>171</v>
      </c>
      <c r="BD81" s="26">
        <v>0</v>
      </c>
      <c r="BR81" s="15" t="s">
        <v>171</v>
      </c>
      <c r="BS81" s="26">
        <v>0</v>
      </c>
    </row>
    <row r="82" spans="40:71" ht="15" thickBot="1" x14ac:dyDescent="0.35">
      <c r="AN82" s="15" t="s">
        <v>170</v>
      </c>
      <c r="AO82" s="26">
        <v>5000</v>
      </c>
      <c r="BC82" s="15" t="s">
        <v>172</v>
      </c>
      <c r="BD82" s="26"/>
      <c r="BR82" s="15" t="s">
        <v>172</v>
      </c>
      <c r="BS82" s="26"/>
    </row>
    <row r="83" spans="40:71" ht="15" thickBot="1" x14ac:dyDescent="0.35">
      <c r="AN83" s="15" t="s">
        <v>171</v>
      </c>
      <c r="AO83" s="26">
        <v>0</v>
      </c>
      <c r="BC83" s="15" t="s">
        <v>173</v>
      </c>
      <c r="BD83" s="26"/>
      <c r="BR83" s="15" t="s">
        <v>173</v>
      </c>
      <c r="BS83" s="26"/>
    </row>
    <row r="84" spans="40:71" ht="15" thickBot="1" x14ac:dyDescent="0.35">
      <c r="AN84" s="15" t="s">
        <v>172</v>
      </c>
      <c r="AO84" s="26"/>
      <c r="BC84" s="15" t="s">
        <v>174</v>
      </c>
      <c r="BD84" s="26">
        <v>0</v>
      </c>
      <c r="BR84" s="15" t="s">
        <v>174</v>
      </c>
      <c r="BS84" s="26">
        <v>0</v>
      </c>
    </row>
    <row r="85" spans="40:71" ht="15" thickBot="1" x14ac:dyDescent="0.35">
      <c r="AN85" s="15" t="s">
        <v>173</v>
      </c>
      <c r="AO85" s="26"/>
    </row>
    <row r="86" spans="40:71" ht="15" thickBot="1" x14ac:dyDescent="0.35">
      <c r="AN86" s="15" t="s">
        <v>174</v>
      </c>
      <c r="AO86" s="26">
        <v>0</v>
      </c>
      <c r="BC86" s="18" t="s">
        <v>175</v>
      </c>
      <c r="BR86" s="18" t="s">
        <v>175</v>
      </c>
    </row>
    <row r="88" spans="40:71" x14ac:dyDescent="0.3">
      <c r="AN88" s="18" t="s">
        <v>175</v>
      </c>
      <c r="BC88" s="27" t="s">
        <v>368</v>
      </c>
      <c r="BR88" s="27" t="s">
        <v>368</v>
      </c>
    </row>
    <row r="89" spans="40:71" x14ac:dyDescent="0.3">
      <c r="BC89" s="27" t="s">
        <v>385</v>
      </c>
      <c r="BR89" s="27" t="s">
        <v>391</v>
      </c>
    </row>
    <row r="90" spans="40:71" x14ac:dyDescent="0.3">
      <c r="AN90" s="27" t="s">
        <v>368</v>
      </c>
    </row>
    <row r="91" spans="40:71" x14ac:dyDescent="0.3">
      <c r="AN91" s="27" t="s">
        <v>369</v>
      </c>
    </row>
  </sheetData>
  <phoneticPr fontId="2" type="noConversion"/>
  <conditionalFormatting sqref="L47:Q5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68" r:id="rId1" display="https://miau.my-x.hu/myx-free/coco/test/320531420240805110941.html" xr:uid="{4AB3B2D0-2644-4879-8FAC-C46B755BE8F2}"/>
    <hyperlink ref="AN88" r:id="rId2" display="https://miau.my-x.hu/myx-free/coco/test/284839720240805113628.html" xr:uid="{4F090F3C-E0D1-4D9D-8161-F627DDCE19CD}"/>
    <hyperlink ref="BC86" r:id="rId3" display="https://miau.my-x.hu/myx-free/coco/test/740749220240805113815.html" xr:uid="{3D096E51-4AAF-4689-B19F-2DE5A7B0B743}"/>
    <hyperlink ref="BR86" r:id="rId4" display="https://miau.my-x.hu/myx-free/coco/test/798459720240805114228.html" xr:uid="{C5FFCCEB-E710-4DF2-8FD0-50A1447C36A0}"/>
  </hyperlinks>
  <pageMargins left="0.7" right="0.7" top="0.75" bottom="0.75" header="0.3" footer="0.3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B79DF-EB22-4C57-9616-F4C3196AA111}">
  <dimension ref="A1:L71"/>
  <sheetViews>
    <sheetView zoomScale="30" zoomScaleNormal="30" workbookViewId="0"/>
  </sheetViews>
  <sheetFormatPr baseColWidth="10" defaultColWidth="8.88671875" defaultRowHeight="14.4" x14ac:dyDescent="0.3"/>
  <sheetData>
    <row r="1" spans="1:12" ht="18" x14ac:dyDescent="0.3">
      <c r="A1" s="9"/>
    </row>
    <row r="2" spans="1:12" x14ac:dyDescent="0.3">
      <c r="A2" s="10"/>
    </row>
    <row r="5" spans="1:12" ht="15.6" x14ac:dyDescent="0.3">
      <c r="A5" s="11" t="s">
        <v>77</v>
      </c>
      <c r="B5" s="12">
        <v>9975719</v>
      </c>
      <c r="C5" s="11" t="s">
        <v>78</v>
      </c>
      <c r="D5" s="12">
        <v>11</v>
      </c>
      <c r="E5" s="11" t="s">
        <v>79</v>
      </c>
      <c r="F5" s="12">
        <v>4</v>
      </c>
      <c r="G5" s="11" t="s">
        <v>80</v>
      </c>
      <c r="H5" s="12">
        <v>11</v>
      </c>
      <c r="I5" s="11" t="s">
        <v>81</v>
      </c>
      <c r="J5" s="12">
        <v>0</v>
      </c>
      <c r="K5" s="11" t="s">
        <v>82</v>
      </c>
      <c r="L5" s="12" t="s">
        <v>341</v>
      </c>
    </row>
    <row r="6" spans="1:12" ht="18.600000000000001" thickBot="1" x14ac:dyDescent="0.35">
      <c r="A6" s="9"/>
    </row>
    <row r="7" spans="1:12" ht="15" thickBot="1" x14ac:dyDescent="0.35">
      <c r="A7" s="13" t="s">
        <v>83</v>
      </c>
      <c r="B7" s="13" t="s">
        <v>84</v>
      </c>
      <c r="C7" s="13" t="s">
        <v>85</v>
      </c>
      <c r="D7" s="13" t="s">
        <v>86</v>
      </c>
      <c r="E7" s="13" t="s">
        <v>87</v>
      </c>
      <c r="F7" s="13" t="s">
        <v>177</v>
      </c>
    </row>
    <row r="8" spans="1:12" ht="15" thickBot="1" x14ac:dyDescent="0.35">
      <c r="A8" s="13" t="s">
        <v>90</v>
      </c>
      <c r="B8" s="14">
        <v>2</v>
      </c>
      <c r="C8" s="14">
        <v>5</v>
      </c>
      <c r="D8" s="14">
        <v>9</v>
      </c>
      <c r="E8" s="14">
        <v>2</v>
      </c>
      <c r="F8" s="14">
        <v>1000</v>
      </c>
    </row>
    <row r="9" spans="1:12" ht="15" thickBot="1" x14ac:dyDescent="0.35">
      <c r="A9" s="13" t="s">
        <v>91</v>
      </c>
      <c r="B9" s="14">
        <v>7</v>
      </c>
      <c r="C9" s="14">
        <v>5</v>
      </c>
      <c r="D9" s="14">
        <v>5</v>
      </c>
      <c r="E9" s="14">
        <v>9</v>
      </c>
      <c r="F9" s="14">
        <v>1000</v>
      </c>
    </row>
    <row r="10" spans="1:12" ht="15" thickBot="1" x14ac:dyDescent="0.35">
      <c r="A10" s="13" t="s">
        <v>92</v>
      </c>
      <c r="B10" s="14">
        <v>6</v>
      </c>
      <c r="C10" s="14">
        <v>3</v>
      </c>
      <c r="D10" s="14">
        <v>11</v>
      </c>
      <c r="E10" s="14">
        <v>5</v>
      </c>
      <c r="F10" s="14">
        <v>1000</v>
      </c>
    </row>
    <row r="11" spans="1:12" ht="15" thickBot="1" x14ac:dyDescent="0.35">
      <c r="A11" s="13" t="s">
        <v>93</v>
      </c>
      <c r="B11" s="14">
        <v>11</v>
      </c>
      <c r="C11" s="14">
        <v>9</v>
      </c>
      <c r="D11" s="14">
        <v>2</v>
      </c>
      <c r="E11" s="14">
        <v>1</v>
      </c>
      <c r="F11" s="14">
        <v>1000</v>
      </c>
    </row>
    <row r="12" spans="1:12" ht="15" thickBot="1" x14ac:dyDescent="0.35">
      <c r="A12" s="13" t="s">
        <v>94</v>
      </c>
      <c r="B12" s="14">
        <v>9</v>
      </c>
      <c r="C12" s="14">
        <v>11</v>
      </c>
      <c r="D12" s="14">
        <v>6</v>
      </c>
      <c r="E12" s="14">
        <v>7</v>
      </c>
      <c r="F12" s="14">
        <v>1000</v>
      </c>
    </row>
    <row r="13" spans="1:12" ht="15" thickBot="1" x14ac:dyDescent="0.35">
      <c r="A13" s="13" t="s">
        <v>95</v>
      </c>
      <c r="B13" s="14">
        <v>10</v>
      </c>
      <c r="C13" s="14">
        <v>1</v>
      </c>
      <c r="D13" s="14">
        <v>8</v>
      </c>
      <c r="E13" s="14">
        <v>10</v>
      </c>
      <c r="F13" s="14">
        <v>1000</v>
      </c>
    </row>
    <row r="14" spans="1:12" ht="15" thickBot="1" x14ac:dyDescent="0.35">
      <c r="A14" s="13" t="s">
        <v>96</v>
      </c>
      <c r="B14" s="14">
        <v>4</v>
      </c>
      <c r="C14" s="14">
        <v>1</v>
      </c>
      <c r="D14" s="14">
        <v>3</v>
      </c>
      <c r="E14" s="14">
        <v>6</v>
      </c>
      <c r="F14" s="14">
        <v>1000</v>
      </c>
    </row>
    <row r="15" spans="1:12" ht="15" thickBot="1" x14ac:dyDescent="0.35">
      <c r="A15" s="13" t="s">
        <v>97</v>
      </c>
      <c r="B15" s="14">
        <v>8</v>
      </c>
      <c r="C15" s="14">
        <v>10</v>
      </c>
      <c r="D15" s="14">
        <v>1</v>
      </c>
      <c r="E15" s="14">
        <v>7</v>
      </c>
      <c r="F15" s="14">
        <v>1000</v>
      </c>
    </row>
    <row r="16" spans="1:12" ht="15" thickBot="1" x14ac:dyDescent="0.35">
      <c r="A16" s="13" t="s">
        <v>98</v>
      </c>
      <c r="B16" s="14">
        <v>5</v>
      </c>
      <c r="C16" s="14">
        <v>8</v>
      </c>
      <c r="D16" s="14">
        <v>7</v>
      </c>
      <c r="E16" s="14">
        <v>3</v>
      </c>
      <c r="F16" s="14">
        <v>1000</v>
      </c>
    </row>
    <row r="17" spans="1:6" ht="15" thickBot="1" x14ac:dyDescent="0.35">
      <c r="A17" s="13" t="s">
        <v>99</v>
      </c>
      <c r="B17" s="14">
        <v>3</v>
      </c>
      <c r="C17" s="14">
        <v>4</v>
      </c>
      <c r="D17" s="14">
        <v>4</v>
      </c>
      <c r="E17" s="14">
        <v>11</v>
      </c>
      <c r="F17" s="14">
        <v>1000</v>
      </c>
    </row>
    <row r="18" spans="1:6" ht="15" thickBot="1" x14ac:dyDescent="0.35">
      <c r="A18" s="13" t="s">
        <v>100</v>
      </c>
      <c r="B18" s="14">
        <v>1</v>
      </c>
      <c r="C18" s="14">
        <v>7</v>
      </c>
      <c r="D18" s="14">
        <v>10</v>
      </c>
      <c r="E18" s="14">
        <v>4</v>
      </c>
      <c r="F18" s="14">
        <v>1000</v>
      </c>
    </row>
    <row r="19" spans="1:6" ht="18.600000000000001" thickBot="1" x14ac:dyDescent="0.35">
      <c r="A19" s="9"/>
    </row>
    <row r="20" spans="1:6" ht="15" thickBot="1" x14ac:dyDescent="0.35">
      <c r="A20" s="13" t="s">
        <v>101</v>
      </c>
      <c r="B20" s="13" t="s">
        <v>84</v>
      </c>
      <c r="C20" s="13" t="s">
        <v>85</v>
      </c>
      <c r="D20" s="13" t="s">
        <v>86</v>
      </c>
      <c r="E20" s="13" t="s">
        <v>87</v>
      </c>
    </row>
    <row r="21" spans="1:6" ht="15" thickBot="1" x14ac:dyDescent="0.35">
      <c r="A21" s="13" t="s">
        <v>102</v>
      </c>
      <c r="B21" s="14" t="s">
        <v>178</v>
      </c>
      <c r="C21" s="14" t="s">
        <v>179</v>
      </c>
      <c r="D21" s="14" t="s">
        <v>180</v>
      </c>
      <c r="E21" s="14" t="s">
        <v>131</v>
      </c>
    </row>
    <row r="22" spans="1:6" ht="15" thickBot="1" x14ac:dyDescent="0.35">
      <c r="A22" s="13" t="s">
        <v>108</v>
      </c>
      <c r="B22" s="14" t="s">
        <v>181</v>
      </c>
      <c r="C22" s="14" t="s">
        <v>182</v>
      </c>
      <c r="D22" s="14" t="s">
        <v>183</v>
      </c>
      <c r="E22" s="14" t="s">
        <v>184</v>
      </c>
    </row>
    <row r="23" spans="1:6" ht="15" thickBot="1" x14ac:dyDescent="0.35">
      <c r="A23" s="13" t="s">
        <v>114</v>
      </c>
      <c r="B23" s="14" t="s">
        <v>185</v>
      </c>
      <c r="C23" s="14" t="s">
        <v>186</v>
      </c>
      <c r="D23" s="14" t="s">
        <v>187</v>
      </c>
      <c r="E23" s="14" t="s">
        <v>188</v>
      </c>
    </row>
    <row r="24" spans="1:6" ht="15" thickBot="1" x14ac:dyDescent="0.35">
      <c r="A24" s="13" t="s">
        <v>120</v>
      </c>
      <c r="B24" s="14" t="s">
        <v>189</v>
      </c>
      <c r="C24" s="14" t="s">
        <v>190</v>
      </c>
      <c r="D24" s="14" t="s">
        <v>191</v>
      </c>
      <c r="E24" s="14" t="s">
        <v>192</v>
      </c>
    </row>
    <row r="25" spans="1:6" ht="15" thickBot="1" x14ac:dyDescent="0.35">
      <c r="A25" s="13" t="s">
        <v>126</v>
      </c>
      <c r="B25" s="14" t="s">
        <v>193</v>
      </c>
      <c r="C25" s="14" t="s">
        <v>194</v>
      </c>
      <c r="D25" s="14" t="s">
        <v>195</v>
      </c>
      <c r="E25" s="14" t="s">
        <v>196</v>
      </c>
    </row>
    <row r="26" spans="1:6" ht="15" thickBot="1" x14ac:dyDescent="0.35">
      <c r="A26" s="13" t="s">
        <v>132</v>
      </c>
      <c r="B26" s="14" t="s">
        <v>197</v>
      </c>
      <c r="C26" s="14" t="s">
        <v>133</v>
      </c>
      <c r="D26" s="14" t="s">
        <v>198</v>
      </c>
      <c r="E26" s="14" t="s">
        <v>199</v>
      </c>
    </row>
    <row r="27" spans="1:6" ht="15" thickBot="1" x14ac:dyDescent="0.35">
      <c r="A27" s="13" t="s">
        <v>138</v>
      </c>
      <c r="B27" s="14" t="s">
        <v>200</v>
      </c>
      <c r="C27" s="14" t="s">
        <v>139</v>
      </c>
      <c r="D27" s="14" t="s">
        <v>201</v>
      </c>
      <c r="E27" s="14" t="s">
        <v>202</v>
      </c>
    </row>
    <row r="28" spans="1:6" ht="15" thickBot="1" x14ac:dyDescent="0.35">
      <c r="A28" s="13" t="s">
        <v>143</v>
      </c>
      <c r="B28" s="14" t="s">
        <v>203</v>
      </c>
      <c r="C28" s="14" t="s">
        <v>144</v>
      </c>
      <c r="D28" s="14" t="s">
        <v>204</v>
      </c>
      <c r="E28" s="14" t="s">
        <v>205</v>
      </c>
    </row>
    <row r="29" spans="1:6" ht="15" thickBot="1" x14ac:dyDescent="0.35">
      <c r="A29" s="13" t="s">
        <v>148</v>
      </c>
      <c r="B29" s="14" t="s">
        <v>206</v>
      </c>
      <c r="C29" s="14" t="s">
        <v>149</v>
      </c>
      <c r="D29" s="14" t="s">
        <v>207</v>
      </c>
      <c r="E29" s="14" t="s">
        <v>208</v>
      </c>
    </row>
    <row r="30" spans="1:6" ht="15" thickBot="1" x14ac:dyDescent="0.35">
      <c r="A30" s="13" t="s">
        <v>153</v>
      </c>
      <c r="B30" s="14" t="s">
        <v>209</v>
      </c>
      <c r="C30" s="14" t="s">
        <v>154</v>
      </c>
      <c r="D30" s="14" t="s">
        <v>210</v>
      </c>
      <c r="E30" s="14" t="s">
        <v>211</v>
      </c>
    </row>
    <row r="31" spans="1:6" ht="15" thickBot="1" x14ac:dyDescent="0.35">
      <c r="A31" s="13" t="s">
        <v>158</v>
      </c>
      <c r="B31" s="14" t="s">
        <v>159</v>
      </c>
      <c r="C31" s="14" t="s">
        <v>159</v>
      </c>
      <c r="D31" s="14" t="s">
        <v>212</v>
      </c>
      <c r="E31" s="14" t="s">
        <v>159</v>
      </c>
    </row>
    <row r="32" spans="1:6" ht="18.600000000000001" thickBot="1" x14ac:dyDescent="0.35">
      <c r="A32" s="9"/>
    </row>
    <row r="33" spans="1:9" ht="15" thickBot="1" x14ac:dyDescent="0.35">
      <c r="A33" s="13" t="s">
        <v>161</v>
      </c>
      <c r="B33" s="13" t="s">
        <v>84</v>
      </c>
      <c r="C33" s="13" t="s">
        <v>85</v>
      </c>
      <c r="D33" s="13" t="s">
        <v>86</v>
      </c>
      <c r="E33" s="13" t="s">
        <v>87</v>
      </c>
    </row>
    <row r="34" spans="1:9" ht="15" thickBot="1" x14ac:dyDescent="0.35">
      <c r="A34" s="13" t="s">
        <v>102</v>
      </c>
      <c r="B34" s="14">
        <v>19</v>
      </c>
      <c r="C34" s="14">
        <v>16.5</v>
      </c>
      <c r="D34" s="14">
        <v>986</v>
      </c>
      <c r="E34" s="14">
        <v>20</v>
      </c>
    </row>
    <row r="35" spans="1:9" ht="15" thickBot="1" x14ac:dyDescent="0.35">
      <c r="A35" s="13" t="s">
        <v>108</v>
      </c>
      <c r="B35" s="14">
        <v>14</v>
      </c>
      <c r="C35" s="14">
        <v>15.5</v>
      </c>
      <c r="D35" s="14">
        <v>979</v>
      </c>
      <c r="E35" s="14">
        <v>19</v>
      </c>
    </row>
    <row r="36" spans="1:9" ht="15" thickBot="1" x14ac:dyDescent="0.35">
      <c r="A36" s="13" t="s">
        <v>114</v>
      </c>
      <c r="B36" s="14">
        <v>13</v>
      </c>
      <c r="C36" s="14">
        <v>14.5</v>
      </c>
      <c r="D36" s="14">
        <v>978</v>
      </c>
      <c r="E36" s="14">
        <v>18</v>
      </c>
    </row>
    <row r="37" spans="1:9" ht="15" thickBot="1" x14ac:dyDescent="0.35">
      <c r="A37" s="13" t="s">
        <v>120</v>
      </c>
      <c r="B37" s="14">
        <v>12</v>
      </c>
      <c r="C37" s="14">
        <v>7</v>
      </c>
      <c r="D37" s="14">
        <v>977</v>
      </c>
      <c r="E37" s="14">
        <v>17</v>
      </c>
    </row>
    <row r="38" spans="1:9" ht="15" thickBot="1" x14ac:dyDescent="0.35">
      <c r="A38" s="13" t="s">
        <v>126</v>
      </c>
      <c r="B38" s="14">
        <v>11</v>
      </c>
      <c r="C38" s="14">
        <v>6</v>
      </c>
      <c r="D38" s="14">
        <v>976</v>
      </c>
      <c r="E38" s="14">
        <v>16</v>
      </c>
    </row>
    <row r="39" spans="1:9" ht="15" thickBot="1" x14ac:dyDescent="0.35">
      <c r="A39" s="13" t="s">
        <v>132</v>
      </c>
      <c r="B39" s="14">
        <v>10</v>
      </c>
      <c r="C39" s="14">
        <v>5</v>
      </c>
      <c r="D39" s="14">
        <v>975</v>
      </c>
      <c r="E39" s="14">
        <v>10.5</v>
      </c>
    </row>
    <row r="40" spans="1:9" ht="15" thickBot="1" x14ac:dyDescent="0.35">
      <c r="A40" s="13" t="s">
        <v>138</v>
      </c>
      <c r="B40" s="14">
        <v>9</v>
      </c>
      <c r="C40" s="14">
        <v>4</v>
      </c>
      <c r="D40" s="14">
        <v>969</v>
      </c>
      <c r="E40" s="14">
        <v>9.5</v>
      </c>
    </row>
    <row r="41" spans="1:9" ht="15" thickBot="1" x14ac:dyDescent="0.35">
      <c r="A41" s="13" t="s">
        <v>143</v>
      </c>
      <c r="B41" s="14">
        <v>8</v>
      </c>
      <c r="C41" s="14">
        <v>3</v>
      </c>
      <c r="D41" s="14">
        <v>968</v>
      </c>
      <c r="E41" s="14">
        <v>8.5</v>
      </c>
    </row>
    <row r="42" spans="1:9" ht="15" thickBot="1" x14ac:dyDescent="0.35">
      <c r="A42" s="13" t="s">
        <v>148</v>
      </c>
      <c r="B42" s="14">
        <v>7</v>
      </c>
      <c r="C42" s="14">
        <v>2</v>
      </c>
      <c r="D42" s="14">
        <v>962</v>
      </c>
      <c r="E42" s="14">
        <v>4</v>
      </c>
    </row>
    <row r="43" spans="1:9" ht="15" thickBot="1" x14ac:dyDescent="0.35">
      <c r="A43" s="13" t="s">
        <v>153</v>
      </c>
      <c r="B43" s="14">
        <v>6</v>
      </c>
      <c r="C43" s="14">
        <v>1</v>
      </c>
      <c r="D43" s="14">
        <v>961</v>
      </c>
      <c r="E43" s="14">
        <v>3</v>
      </c>
    </row>
    <row r="44" spans="1:9" ht="15" thickBot="1" x14ac:dyDescent="0.35">
      <c r="A44" s="13" t="s">
        <v>158</v>
      </c>
      <c r="B44" s="14">
        <v>0</v>
      </c>
      <c r="C44" s="14">
        <v>0</v>
      </c>
      <c r="D44" s="14">
        <v>957</v>
      </c>
      <c r="E44" s="14">
        <v>0</v>
      </c>
    </row>
    <row r="45" spans="1:9" ht="18.600000000000001" thickBot="1" x14ac:dyDescent="0.35">
      <c r="A45" s="9"/>
    </row>
    <row r="46" spans="1:9" ht="15" thickBot="1" x14ac:dyDescent="0.35">
      <c r="A46" s="13" t="s">
        <v>162</v>
      </c>
      <c r="B46" s="13" t="s">
        <v>84</v>
      </c>
      <c r="C46" s="13" t="s">
        <v>85</v>
      </c>
      <c r="D46" s="13" t="s">
        <v>86</v>
      </c>
      <c r="E46" s="13" t="s">
        <v>87</v>
      </c>
      <c r="F46" s="13" t="s">
        <v>163</v>
      </c>
      <c r="G46" s="13" t="s">
        <v>164</v>
      </c>
      <c r="H46" s="13" t="s">
        <v>165</v>
      </c>
      <c r="I46" s="13" t="s">
        <v>166</v>
      </c>
    </row>
    <row r="47" spans="1:9" ht="15" thickBot="1" x14ac:dyDescent="0.35">
      <c r="A47" s="13" t="s">
        <v>90</v>
      </c>
      <c r="B47" s="14">
        <v>14</v>
      </c>
      <c r="C47" s="14">
        <v>6</v>
      </c>
      <c r="D47" s="14">
        <v>962</v>
      </c>
      <c r="E47" s="14">
        <v>19</v>
      </c>
      <c r="F47" s="14">
        <v>1001</v>
      </c>
      <c r="G47" s="14">
        <v>1000</v>
      </c>
      <c r="H47" s="14">
        <v>-1</v>
      </c>
      <c r="I47" s="14">
        <v>-0.1</v>
      </c>
    </row>
    <row r="48" spans="1:9" ht="15" thickBot="1" x14ac:dyDescent="0.35">
      <c r="A48" s="13" t="s">
        <v>91</v>
      </c>
      <c r="B48" s="14">
        <v>9</v>
      </c>
      <c r="C48" s="14">
        <v>6</v>
      </c>
      <c r="D48" s="14">
        <v>976</v>
      </c>
      <c r="E48" s="14">
        <v>4</v>
      </c>
      <c r="F48" s="14">
        <v>995</v>
      </c>
      <c r="G48" s="14">
        <v>1000</v>
      </c>
      <c r="H48" s="14">
        <v>5</v>
      </c>
      <c r="I48" s="14">
        <v>0.5</v>
      </c>
    </row>
    <row r="49" spans="1:9" ht="15" thickBot="1" x14ac:dyDescent="0.35">
      <c r="A49" s="13" t="s">
        <v>92</v>
      </c>
      <c r="B49" s="14">
        <v>10</v>
      </c>
      <c r="C49" s="14">
        <v>14.5</v>
      </c>
      <c r="D49" s="14">
        <v>957</v>
      </c>
      <c r="E49" s="14">
        <v>16</v>
      </c>
      <c r="F49" s="14">
        <v>997.5</v>
      </c>
      <c r="G49" s="14">
        <v>1000</v>
      </c>
      <c r="H49" s="14">
        <v>2.5</v>
      </c>
      <c r="I49" s="14">
        <v>0.25</v>
      </c>
    </row>
    <row r="50" spans="1:9" ht="15" thickBot="1" x14ac:dyDescent="0.35">
      <c r="A50" s="13" t="s">
        <v>93</v>
      </c>
      <c r="B50" s="14">
        <v>0</v>
      </c>
      <c r="C50" s="14">
        <v>2</v>
      </c>
      <c r="D50" s="14">
        <v>979</v>
      </c>
      <c r="E50" s="14">
        <v>20</v>
      </c>
      <c r="F50" s="14">
        <v>1001</v>
      </c>
      <c r="G50" s="14">
        <v>1000</v>
      </c>
      <c r="H50" s="14">
        <v>-1</v>
      </c>
      <c r="I50" s="14">
        <v>-0.1</v>
      </c>
    </row>
    <row r="51" spans="1:9" ht="15" thickBot="1" x14ac:dyDescent="0.35">
      <c r="A51" s="13" t="s">
        <v>94</v>
      </c>
      <c r="B51" s="14">
        <v>7</v>
      </c>
      <c r="C51" s="14">
        <v>0</v>
      </c>
      <c r="D51" s="14">
        <v>975</v>
      </c>
      <c r="E51" s="14">
        <v>9.5</v>
      </c>
      <c r="F51" s="14">
        <v>991.5</v>
      </c>
      <c r="G51" s="14">
        <v>1000</v>
      </c>
      <c r="H51" s="14">
        <v>8.5</v>
      </c>
      <c r="I51" s="14">
        <v>0.85</v>
      </c>
    </row>
    <row r="52" spans="1:9" ht="15" thickBot="1" x14ac:dyDescent="0.35">
      <c r="A52" s="13" t="s">
        <v>95</v>
      </c>
      <c r="B52" s="14">
        <v>6</v>
      </c>
      <c r="C52" s="14">
        <v>16.5</v>
      </c>
      <c r="D52" s="14">
        <v>968</v>
      </c>
      <c r="E52" s="14">
        <v>3</v>
      </c>
      <c r="F52" s="14">
        <v>993.5</v>
      </c>
      <c r="G52" s="14">
        <v>1000</v>
      </c>
      <c r="H52" s="14">
        <v>6.5</v>
      </c>
      <c r="I52" s="14">
        <v>0.65</v>
      </c>
    </row>
    <row r="53" spans="1:9" ht="15" thickBot="1" x14ac:dyDescent="0.35">
      <c r="A53" s="13" t="s">
        <v>96</v>
      </c>
      <c r="B53" s="14">
        <v>12</v>
      </c>
      <c r="C53" s="14">
        <v>16.5</v>
      </c>
      <c r="D53" s="14">
        <v>978</v>
      </c>
      <c r="E53" s="14">
        <v>10.5</v>
      </c>
      <c r="F53" s="14">
        <v>1017</v>
      </c>
      <c r="G53" s="14">
        <v>1000</v>
      </c>
      <c r="H53" s="14">
        <v>-17</v>
      </c>
      <c r="I53" s="14">
        <v>-1.7</v>
      </c>
    </row>
    <row r="54" spans="1:9" ht="15" thickBot="1" x14ac:dyDescent="0.35">
      <c r="A54" s="13" t="s">
        <v>97</v>
      </c>
      <c r="B54" s="14">
        <v>8</v>
      </c>
      <c r="C54" s="14">
        <v>1</v>
      </c>
      <c r="D54" s="14">
        <v>986</v>
      </c>
      <c r="E54" s="14">
        <v>9.5</v>
      </c>
      <c r="F54" s="14">
        <v>1004.5</v>
      </c>
      <c r="G54" s="14">
        <v>1000</v>
      </c>
      <c r="H54" s="14">
        <v>-4.5</v>
      </c>
      <c r="I54" s="14">
        <v>-0.45</v>
      </c>
    </row>
    <row r="55" spans="1:9" ht="15" thickBot="1" x14ac:dyDescent="0.35">
      <c r="A55" s="13" t="s">
        <v>98</v>
      </c>
      <c r="B55" s="14">
        <v>11</v>
      </c>
      <c r="C55" s="14">
        <v>3</v>
      </c>
      <c r="D55" s="14">
        <v>969</v>
      </c>
      <c r="E55" s="14">
        <v>18</v>
      </c>
      <c r="F55" s="14">
        <v>1001</v>
      </c>
      <c r="G55" s="14">
        <v>1000</v>
      </c>
      <c r="H55" s="14">
        <v>-1</v>
      </c>
      <c r="I55" s="14">
        <v>-0.1</v>
      </c>
    </row>
    <row r="56" spans="1:9" ht="15" thickBot="1" x14ac:dyDescent="0.35">
      <c r="A56" s="13" t="s">
        <v>99</v>
      </c>
      <c r="B56" s="14">
        <v>13</v>
      </c>
      <c r="C56" s="14">
        <v>7</v>
      </c>
      <c r="D56" s="14">
        <v>977</v>
      </c>
      <c r="E56" s="14">
        <v>0</v>
      </c>
      <c r="F56" s="14">
        <v>997</v>
      </c>
      <c r="G56" s="14">
        <v>1000</v>
      </c>
      <c r="H56" s="14">
        <v>3</v>
      </c>
      <c r="I56" s="14">
        <v>0.3</v>
      </c>
    </row>
    <row r="57" spans="1:9" ht="15" thickBot="1" x14ac:dyDescent="0.35">
      <c r="A57" s="13" t="s">
        <v>100</v>
      </c>
      <c r="B57" s="14">
        <v>19</v>
      </c>
      <c r="C57" s="14">
        <v>4</v>
      </c>
      <c r="D57" s="14">
        <v>961</v>
      </c>
      <c r="E57" s="14">
        <v>17</v>
      </c>
      <c r="F57" s="14">
        <v>1001</v>
      </c>
      <c r="G57" s="14">
        <v>1000</v>
      </c>
      <c r="H57" s="14">
        <v>-1</v>
      </c>
      <c r="I57" s="14">
        <v>-0.1</v>
      </c>
    </row>
    <row r="58" spans="1:9" ht="15" thickBot="1" x14ac:dyDescent="0.35"/>
    <row r="59" spans="1:9" ht="15" thickBot="1" x14ac:dyDescent="0.35">
      <c r="A59" s="15" t="s">
        <v>167</v>
      </c>
      <c r="B59" s="16">
        <v>1041.5</v>
      </c>
    </row>
    <row r="60" spans="1:9" ht="15" thickBot="1" x14ac:dyDescent="0.35">
      <c r="A60" s="15" t="s">
        <v>168</v>
      </c>
      <c r="B60" s="16">
        <v>957</v>
      </c>
    </row>
    <row r="61" spans="1:9" ht="15" thickBot="1" x14ac:dyDescent="0.35">
      <c r="A61" s="15" t="s">
        <v>169</v>
      </c>
      <c r="B61" s="16">
        <v>11000</v>
      </c>
    </row>
    <row r="62" spans="1:9" ht="15" thickBot="1" x14ac:dyDescent="0.35">
      <c r="A62" s="15" t="s">
        <v>170</v>
      </c>
      <c r="B62" s="16">
        <v>11000</v>
      </c>
    </row>
    <row r="63" spans="1:9" ht="15" thickBot="1" x14ac:dyDescent="0.35">
      <c r="A63" s="15" t="s">
        <v>171</v>
      </c>
      <c r="B63" s="16">
        <v>0</v>
      </c>
    </row>
    <row r="64" spans="1:9" ht="15" thickBot="1" x14ac:dyDescent="0.35">
      <c r="A64" s="15" t="s">
        <v>172</v>
      </c>
      <c r="B64" s="16"/>
    </row>
    <row r="65" spans="1:2" ht="15" thickBot="1" x14ac:dyDescent="0.35">
      <c r="A65" s="15" t="s">
        <v>173</v>
      </c>
      <c r="B65" s="16"/>
    </row>
    <row r="66" spans="1:2" ht="15" thickBot="1" x14ac:dyDescent="0.35">
      <c r="A66" s="15" t="s">
        <v>174</v>
      </c>
      <c r="B66" s="16">
        <v>0</v>
      </c>
    </row>
    <row r="68" spans="1:2" x14ac:dyDescent="0.3">
      <c r="A68" s="18" t="s">
        <v>175</v>
      </c>
    </row>
    <row r="70" spans="1:2" x14ac:dyDescent="0.3">
      <c r="A70" s="17" t="s">
        <v>176</v>
      </c>
    </row>
    <row r="71" spans="1:2" x14ac:dyDescent="0.3">
      <c r="A71" s="17" t="s">
        <v>213</v>
      </c>
    </row>
  </sheetData>
  <hyperlinks>
    <hyperlink ref="A68" r:id="rId1" display="https://miau.my-x.hu/myx-free/coco/test/997571920240805111011.html" xr:uid="{E02EED4D-EAED-477A-A76F-954F84006E34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DA88-DC82-434B-9E2B-0827AE66968B}">
  <dimension ref="A1:L71"/>
  <sheetViews>
    <sheetView zoomScale="30" zoomScaleNormal="30" workbookViewId="0"/>
  </sheetViews>
  <sheetFormatPr baseColWidth="10" defaultColWidth="8.88671875" defaultRowHeight="14.4" x14ac:dyDescent="0.3"/>
  <sheetData>
    <row r="1" spans="1:12" ht="18" x14ac:dyDescent="0.3">
      <c r="A1" s="9"/>
    </row>
    <row r="2" spans="1:12" x14ac:dyDescent="0.3">
      <c r="A2" s="10"/>
    </row>
    <row r="5" spans="1:12" ht="15.6" x14ac:dyDescent="0.3">
      <c r="A5" s="11" t="s">
        <v>77</v>
      </c>
      <c r="B5" s="12">
        <v>1583481</v>
      </c>
      <c r="C5" s="11" t="s">
        <v>78</v>
      </c>
      <c r="D5" s="12">
        <v>11</v>
      </c>
      <c r="E5" s="11" t="s">
        <v>79</v>
      </c>
      <c r="F5" s="12">
        <v>4</v>
      </c>
      <c r="G5" s="11" t="s">
        <v>80</v>
      </c>
      <c r="H5" s="12">
        <v>11</v>
      </c>
      <c r="I5" s="11" t="s">
        <v>81</v>
      </c>
      <c r="J5" s="12">
        <v>0</v>
      </c>
      <c r="K5" s="11" t="s">
        <v>82</v>
      </c>
      <c r="L5" s="12" t="s">
        <v>342</v>
      </c>
    </row>
    <row r="6" spans="1:12" ht="18.600000000000001" thickBot="1" x14ac:dyDescent="0.35">
      <c r="A6" s="9"/>
    </row>
    <row r="7" spans="1:12" ht="15" thickBot="1" x14ac:dyDescent="0.35">
      <c r="A7" s="13" t="s">
        <v>83</v>
      </c>
      <c r="B7" s="13" t="s">
        <v>84</v>
      </c>
      <c r="C7" s="13" t="s">
        <v>85</v>
      </c>
      <c r="D7" s="13" t="s">
        <v>86</v>
      </c>
      <c r="E7" s="13" t="s">
        <v>87</v>
      </c>
      <c r="F7" s="13" t="s">
        <v>177</v>
      </c>
    </row>
    <row r="8" spans="1:12" ht="15" thickBot="1" x14ac:dyDescent="0.35">
      <c r="A8" s="13" t="s">
        <v>90</v>
      </c>
      <c r="B8" s="14">
        <v>9</v>
      </c>
      <c r="C8" s="14">
        <v>5</v>
      </c>
      <c r="D8" s="14">
        <v>9</v>
      </c>
      <c r="E8" s="14">
        <v>2</v>
      </c>
      <c r="F8" s="14">
        <v>1000</v>
      </c>
    </row>
    <row r="9" spans="1:12" ht="15" thickBot="1" x14ac:dyDescent="0.35">
      <c r="A9" s="13" t="s">
        <v>91</v>
      </c>
      <c r="B9" s="14">
        <v>4</v>
      </c>
      <c r="C9" s="14">
        <v>5</v>
      </c>
      <c r="D9" s="14">
        <v>5</v>
      </c>
      <c r="E9" s="14">
        <v>9</v>
      </c>
      <c r="F9" s="14">
        <v>1000</v>
      </c>
    </row>
    <row r="10" spans="1:12" ht="15" thickBot="1" x14ac:dyDescent="0.35">
      <c r="A10" s="13" t="s">
        <v>92</v>
      </c>
      <c r="B10" s="14">
        <v>10</v>
      </c>
      <c r="C10" s="14">
        <v>3</v>
      </c>
      <c r="D10" s="14">
        <v>11</v>
      </c>
      <c r="E10" s="14">
        <v>5</v>
      </c>
      <c r="F10" s="14">
        <v>1000</v>
      </c>
    </row>
    <row r="11" spans="1:12" ht="15" thickBot="1" x14ac:dyDescent="0.35">
      <c r="A11" s="13" t="s">
        <v>93</v>
      </c>
      <c r="B11" s="14">
        <v>1</v>
      </c>
      <c r="C11" s="14">
        <v>9</v>
      </c>
      <c r="D11" s="14">
        <v>2</v>
      </c>
      <c r="E11" s="14">
        <v>1</v>
      </c>
      <c r="F11" s="14">
        <v>1000</v>
      </c>
    </row>
    <row r="12" spans="1:12" ht="15" thickBot="1" x14ac:dyDescent="0.35">
      <c r="A12" s="13" t="s">
        <v>94</v>
      </c>
      <c r="B12" s="14">
        <v>11</v>
      </c>
      <c r="C12" s="14">
        <v>11</v>
      </c>
      <c r="D12" s="14">
        <v>6</v>
      </c>
      <c r="E12" s="14">
        <v>7</v>
      </c>
      <c r="F12" s="14">
        <v>1000</v>
      </c>
    </row>
    <row r="13" spans="1:12" ht="15" thickBot="1" x14ac:dyDescent="0.35">
      <c r="A13" s="13" t="s">
        <v>95</v>
      </c>
      <c r="B13" s="14">
        <v>5</v>
      </c>
      <c r="C13" s="14">
        <v>1</v>
      </c>
      <c r="D13" s="14">
        <v>8</v>
      </c>
      <c r="E13" s="14">
        <v>10</v>
      </c>
      <c r="F13" s="14">
        <v>1000</v>
      </c>
    </row>
    <row r="14" spans="1:12" ht="15" thickBot="1" x14ac:dyDescent="0.35">
      <c r="A14" s="13" t="s">
        <v>96</v>
      </c>
      <c r="B14" s="14">
        <v>6</v>
      </c>
      <c r="C14" s="14">
        <v>1</v>
      </c>
      <c r="D14" s="14">
        <v>3</v>
      </c>
      <c r="E14" s="14">
        <v>6</v>
      </c>
      <c r="F14" s="14">
        <v>1000</v>
      </c>
    </row>
    <row r="15" spans="1:12" ht="15" thickBot="1" x14ac:dyDescent="0.35">
      <c r="A15" s="13" t="s">
        <v>97</v>
      </c>
      <c r="B15" s="14">
        <v>2</v>
      </c>
      <c r="C15" s="14">
        <v>10</v>
      </c>
      <c r="D15" s="14">
        <v>1</v>
      </c>
      <c r="E15" s="14">
        <v>7</v>
      </c>
      <c r="F15" s="14">
        <v>1000</v>
      </c>
    </row>
    <row r="16" spans="1:12" ht="15" thickBot="1" x14ac:dyDescent="0.35">
      <c r="A16" s="13" t="s">
        <v>98</v>
      </c>
      <c r="B16" s="14">
        <v>8</v>
      </c>
      <c r="C16" s="14">
        <v>8</v>
      </c>
      <c r="D16" s="14">
        <v>7</v>
      </c>
      <c r="E16" s="14">
        <v>3</v>
      </c>
      <c r="F16" s="14">
        <v>1000</v>
      </c>
    </row>
    <row r="17" spans="1:6" ht="15" thickBot="1" x14ac:dyDescent="0.35">
      <c r="A17" s="13" t="s">
        <v>99</v>
      </c>
      <c r="B17" s="14">
        <v>7</v>
      </c>
      <c r="C17" s="14">
        <v>4</v>
      </c>
      <c r="D17" s="14">
        <v>4</v>
      </c>
      <c r="E17" s="14">
        <v>11</v>
      </c>
      <c r="F17" s="14">
        <v>1000</v>
      </c>
    </row>
    <row r="18" spans="1:6" ht="15" thickBot="1" x14ac:dyDescent="0.35">
      <c r="A18" s="13" t="s">
        <v>100</v>
      </c>
      <c r="B18" s="14">
        <v>3</v>
      </c>
      <c r="C18" s="14">
        <v>7</v>
      </c>
      <c r="D18" s="14">
        <v>10</v>
      </c>
      <c r="E18" s="14">
        <v>4</v>
      </c>
      <c r="F18" s="14">
        <v>1000</v>
      </c>
    </row>
    <row r="19" spans="1:6" ht="18.600000000000001" thickBot="1" x14ac:dyDescent="0.35">
      <c r="A19" s="9"/>
    </row>
    <row r="20" spans="1:6" ht="15" thickBot="1" x14ac:dyDescent="0.35">
      <c r="A20" s="13" t="s">
        <v>101</v>
      </c>
      <c r="B20" s="13" t="s">
        <v>84</v>
      </c>
      <c r="C20" s="13" t="s">
        <v>85</v>
      </c>
      <c r="D20" s="13" t="s">
        <v>86</v>
      </c>
      <c r="E20" s="13" t="s">
        <v>87</v>
      </c>
    </row>
    <row r="21" spans="1:6" ht="15" thickBot="1" x14ac:dyDescent="0.35">
      <c r="A21" s="13" t="s">
        <v>102</v>
      </c>
      <c r="B21" s="14" t="s">
        <v>214</v>
      </c>
      <c r="C21" s="14" t="s">
        <v>215</v>
      </c>
      <c r="D21" s="14" t="s">
        <v>216</v>
      </c>
      <c r="E21" s="14" t="s">
        <v>217</v>
      </c>
    </row>
    <row r="22" spans="1:6" ht="15" thickBot="1" x14ac:dyDescent="0.35">
      <c r="A22" s="13" t="s">
        <v>108</v>
      </c>
      <c r="B22" s="14" t="s">
        <v>218</v>
      </c>
      <c r="C22" s="14" t="s">
        <v>219</v>
      </c>
      <c r="D22" s="14" t="s">
        <v>220</v>
      </c>
      <c r="E22" s="14" t="s">
        <v>221</v>
      </c>
    </row>
    <row r="23" spans="1:6" ht="15" thickBot="1" x14ac:dyDescent="0.35">
      <c r="A23" s="13" t="s">
        <v>114</v>
      </c>
      <c r="B23" s="14" t="s">
        <v>222</v>
      </c>
      <c r="C23" s="14" t="s">
        <v>223</v>
      </c>
      <c r="D23" s="14" t="s">
        <v>224</v>
      </c>
      <c r="E23" s="14" t="s">
        <v>225</v>
      </c>
    </row>
    <row r="24" spans="1:6" ht="15" thickBot="1" x14ac:dyDescent="0.35">
      <c r="A24" s="13" t="s">
        <v>120</v>
      </c>
      <c r="B24" s="14" t="s">
        <v>226</v>
      </c>
      <c r="C24" s="14" t="s">
        <v>227</v>
      </c>
      <c r="D24" s="14" t="s">
        <v>228</v>
      </c>
      <c r="E24" s="14" t="s">
        <v>229</v>
      </c>
    </row>
    <row r="25" spans="1:6" ht="15" thickBot="1" x14ac:dyDescent="0.35">
      <c r="A25" s="13" t="s">
        <v>126</v>
      </c>
      <c r="B25" s="14" t="s">
        <v>230</v>
      </c>
      <c r="C25" s="14" t="s">
        <v>231</v>
      </c>
      <c r="D25" s="14" t="s">
        <v>232</v>
      </c>
      <c r="E25" s="14" t="s">
        <v>233</v>
      </c>
    </row>
    <row r="26" spans="1:6" ht="15" thickBot="1" x14ac:dyDescent="0.35">
      <c r="A26" s="13" t="s">
        <v>132</v>
      </c>
      <c r="B26" s="14" t="s">
        <v>234</v>
      </c>
      <c r="C26" s="14" t="s">
        <v>235</v>
      </c>
      <c r="D26" s="14" t="s">
        <v>236</v>
      </c>
      <c r="E26" s="14" t="s">
        <v>237</v>
      </c>
    </row>
    <row r="27" spans="1:6" ht="15" thickBot="1" x14ac:dyDescent="0.35">
      <c r="A27" s="13" t="s">
        <v>138</v>
      </c>
      <c r="B27" s="14" t="s">
        <v>238</v>
      </c>
      <c r="C27" s="14" t="s">
        <v>239</v>
      </c>
      <c r="D27" s="14" t="s">
        <v>240</v>
      </c>
      <c r="E27" s="14" t="s">
        <v>241</v>
      </c>
    </row>
    <row r="28" spans="1:6" ht="15" thickBot="1" x14ac:dyDescent="0.35">
      <c r="A28" s="13" t="s">
        <v>143</v>
      </c>
      <c r="B28" s="14" t="s">
        <v>242</v>
      </c>
      <c r="C28" s="14" t="s">
        <v>243</v>
      </c>
      <c r="D28" s="14" t="s">
        <v>244</v>
      </c>
      <c r="E28" s="14" t="s">
        <v>245</v>
      </c>
    </row>
    <row r="29" spans="1:6" ht="15" thickBot="1" x14ac:dyDescent="0.35">
      <c r="A29" s="13" t="s">
        <v>148</v>
      </c>
      <c r="B29" s="14" t="s">
        <v>246</v>
      </c>
      <c r="C29" s="14" t="s">
        <v>149</v>
      </c>
      <c r="D29" s="14" t="s">
        <v>247</v>
      </c>
      <c r="E29" s="14" t="s">
        <v>248</v>
      </c>
    </row>
    <row r="30" spans="1:6" ht="15" thickBot="1" x14ac:dyDescent="0.35">
      <c r="A30" s="13" t="s">
        <v>153</v>
      </c>
      <c r="B30" s="14" t="s">
        <v>249</v>
      </c>
      <c r="C30" s="14" t="s">
        <v>154</v>
      </c>
      <c r="D30" s="14" t="s">
        <v>250</v>
      </c>
      <c r="E30" s="14" t="s">
        <v>251</v>
      </c>
    </row>
    <row r="31" spans="1:6" ht="15" thickBot="1" x14ac:dyDescent="0.35">
      <c r="A31" s="13" t="s">
        <v>158</v>
      </c>
      <c r="B31" s="14" t="s">
        <v>252</v>
      </c>
      <c r="C31" s="14" t="s">
        <v>159</v>
      </c>
      <c r="D31" s="14" t="s">
        <v>253</v>
      </c>
      <c r="E31" s="14" t="s">
        <v>159</v>
      </c>
    </row>
    <row r="32" spans="1:6" ht="18.600000000000001" thickBot="1" x14ac:dyDescent="0.35">
      <c r="A32" s="9"/>
    </row>
    <row r="33" spans="1:9" ht="15" thickBot="1" x14ac:dyDescent="0.35">
      <c r="A33" s="13" t="s">
        <v>161</v>
      </c>
      <c r="B33" s="13" t="s">
        <v>84</v>
      </c>
      <c r="C33" s="13" t="s">
        <v>85</v>
      </c>
      <c r="D33" s="13" t="s">
        <v>86</v>
      </c>
      <c r="E33" s="13" t="s">
        <v>87</v>
      </c>
    </row>
    <row r="34" spans="1:9" ht="15" thickBot="1" x14ac:dyDescent="0.35">
      <c r="A34" s="13" t="s">
        <v>102</v>
      </c>
      <c r="B34" s="14">
        <v>487.9</v>
      </c>
      <c r="C34" s="14">
        <v>21</v>
      </c>
      <c r="D34" s="14">
        <v>505.9</v>
      </c>
      <c r="E34" s="14">
        <v>24</v>
      </c>
    </row>
    <row r="35" spans="1:9" ht="15" thickBot="1" x14ac:dyDescent="0.35">
      <c r="A35" s="13" t="s">
        <v>108</v>
      </c>
      <c r="B35" s="14">
        <v>486.9</v>
      </c>
      <c r="C35" s="14">
        <v>20</v>
      </c>
      <c r="D35" s="14">
        <v>496.9</v>
      </c>
      <c r="E35" s="14">
        <v>23</v>
      </c>
    </row>
    <row r="36" spans="1:9" ht="15" thickBot="1" x14ac:dyDescent="0.35">
      <c r="A36" s="13" t="s">
        <v>114</v>
      </c>
      <c r="B36" s="14">
        <v>485.9</v>
      </c>
      <c r="C36" s="14">
        <v>19</v>
      </c>
      <c r="D36" s="14">
        <v>495.9</v>
      </c>
      <c r="E36" s="14">
        <v>22</v>
      </c>
    </row>
    <row r="37" spans="1:9" ht="15" thickBot="1" x14ac:dyDescent="0.35">
      <c r="A37" s="13" t="s">
        <v>120</v>
      </c>
      <c r="B37" s="14">
        <v>484.9</v>
      </c>
      <c r="C37" s="14">
        <v>18</v>
      </c>
      <c r="D37" s="14">
        <v>494.9</v>
      </c>
      <c r="E37" s="14">
        <v>20.5</v>
      </c>
    </row>
    <row r="38" spans="1:9" ht="15" thickBot="1" x14ac:dyDescent="0.35">
      <c r="A38" s="13" t="s">
        <v>126</v>
      </c>
      <c r="B38" s="14">
        <v>483.9</v>
      </c>
      <c r="C38" s="14">
        <v>12</v>
      </c>
      <c r="D38" s="14">
        <v>493.9</v>
      </c>
      <c r="E38" s="14">
        <v>19.5</v>
      </c>
    </row>
    <row r="39" spans="1:9" ht="15" thickBot="1" x14ac:dyDescent="0.35">
      <c r="A39" s="13" t="s">
        <v>132</v>
      </c>
      <c r="B39" s="14">
        <v>482.9</v>
      </c>
      <c r="C39" s="14">
        <v>11</v>
      </c>
      <c r="D39" s="14">
        <v>492.9</v>
      </c>
      <c r="E39" s="14">
        <v>14.5</v>
      </c>
    </row>
    <row r="40" spans="1:9" ht="15" thickBot="1" x14ac:dyDescent="0.35">
      <c r="A40" s="13" t="s">
        <v>138</v>
      </c>
      <c r="B40" s="14">
        <v>481.9</v>
      </c>
      <c r="C40" s="14">
        <v>10</v>
      </c>
      <c r="D40" s="14">
        <v>487.4</v>
      </c>
      <c r="E40" s="14">
        <v>13.5</v>
      </c>
    </row>
    <row r="41" spans="1:9" ht="15" thickBot="1" x14ac:dyDescent="0.35">
      <c r="A41" s="13" t="s">
        <v>143</v>
      </c>
      <c r="B41" s="14">
        <v>480.9</v>
      </c>
      <c r="C41" s="14">
        <v>9</v>
      </c>
      <c r="D41" s="14">
        <v>486.4</v>
      </c>
      <c r="E41" s="14">
        <v>12.5</v>
      </c>
    </row>
    <row r="42" spans="1:9" ht="15" thickBot="1" x14ac:dyDescent="0.35">
      <c r="A42" s="13" t="s">
        <v>148</v>
      </c>
      <c r="B42" s="14">
        <v>479.9</v>
      </c>
      <c r="C42" s="14">
        <v>2</v>
      </c>
      <c r="D42" s="14">
        <v>484.9</v>
      </c>
      <c r="E42" s="14">
        <v>5.5</v>
      </c>
    </row>
    <row r="43" spans="1:9" ht="15" thickBot="1" x14ac:dyDescent="0.35">
      <c r="A43" s="13" t="s">
        <v>153</v>
      </c>
      <c r="B43" s="14">
        <v>478.9</v>
      </c>
      <c r="C43" s="14">
        <v>1</v>
      </c>
      <c r="D43" s="14">
        <v>483.4</v>
      </c>
      <c r="E43" s="14">
        <v>4.5</v>
      </c>
    </row>
    <row r="44" spans="1:9" ht="15" thickBot="1" x14ac:dyDescent="0.35">
      <c r="A44" s="13" t="s">
        <v>158</v>
      </c>
      <c r="B44" s="14">
        <v>477.9</v>
      </c>
      <c r="C44" s="14">
        <v>0</v>
      </c>
      <c r="D44" s="14">
        <v>479.9</v>
      </c>
      <c r="E44" s="14">
        <v>0</v>
      </c>
    </row>
    <row r="45" spans="1:9" ht="18.600000000000001" thickBot="1" x14ac:dyDescent="0.35">
      <c r="A45" s="9"/>
    </row>
    <row r="46" spans="1:9" ht="15" thickBot="1" x14ac:dyDescent="0.35">
      <c r="A46" s="13" t="s">
        <v>162</v>
      </c>
      <c r="B46" s="13" t="s">
        <v>84</v>
      </c>
      <c r="C46" s="13" t="s">
        <v>85</v>
      </c>
      <c r="D46" s="13" t="s">
        <v>86</v>
      </c>
      <c r="E46" s="13" t="s">
        <v>87</v>
      </c>
      <c r="F46" s="13" t="s">
        <v>163</v>
      </c>
      <c r="G46" s="13" t="s">
        <v>164</v>
      </c>
      <c r="H46" s="13" t="s">
        <v>165</v>
      </c>
      <c r="I46" s="13" t="s">
        <v>166</v>
      </c>
    </row>
    <row r="47" spans="1:9" ht="15" thickBot="1" x14ac:dyDescent="0.35">
      <c r="A47" s="13" t="s">
        <v>90</v>
      </c>
      <c r="B47" s="14">
        <v>479.9</v>
      </c>
      <c r="C47" s="14">
        <v>12</v>
      </c>
      <c r="D47" s="14">
        <v>484.9</v>
      </c>
      <c r="E47" s="14">
        <v>23</v>
      </c>
      <c r="F47" s="14">
        <v>999.8</v>
      </c>
      <c r="G47" s="14">
        <v>1000</v>
      </c>
      <c r="H47" s="14">
        <v>0.2</v>
      </c>
      <c r="I47" s="14">
        <v>0.02</v>
      </c>
    </row>
    <row r="48" spans="1:9" ht="15" thickBot="1" x14ac:dyDescent="0.35">
      <c r="A48" s="13" t="s">
        <v>91</v>
      </c>
      <c r="B48" s="14">
        <v>484.9</v>
      </c>
      <c r="C48" s="14">
        <v>12</v>
      </c>
      <c r="D48" s="14">
        <v>493.9</v>
      </c>
      <c r="E48" s="14">
        <v>5.5</v>
      </c>
      <c r="F48" s="14">
        <v>996.3</v>
      </c>
      <c r="G48" s="14">
        <v>1000</v>
      </c>
      <c r="H48" s="14">
        <v>3.7</v>
      </c>
      <c r="I48" s="14">
        <v>0.37</v>
      </c>
    </row>
    <row r="49" spans="1:9" ht="15" thickBot="1" x14ac:dyDescent="0.35">
      <c r="A49" s="13" t="s">
        <v>92</v>
      </c>
      <c r="B49" s="14">
        <v>478.9</v>
      </c>
      <c r="C49" s="14">
        <v>19</v>
      </c>
      <c r="D49" s="14">
        <v>479.9</v>
      </c>
      <c r="E49" s="14">
        <v>19.5</v>
      </c>
      <c r="F49" s="14">
        <v>997.3</v>
      </c>
      <c r="G49" s="14">
        <v>1000</v>
      </c>
      <c r="H49" s="14">
        <v>2.7</v>
      </c>
      <c r="I49" s="14">
        <v>0.27</v>
      </c>
    </row>
    <row r="50" spans="1:9" ht="15" thickBot="1" x14ac:dyDescent="0.35">
      <c r="A50" s="13" t="s">
        <v>93</v>
      </c>
      <c r="B50" s="14">
        <v>487.9</v>
      </c>
      <c r="C50" s="14">
        <v>2</v>
      </c>
      <c r="D50" s="14">
        <v>496.9</v>
      </c>
      <c r="E50" s="14">
        <v>24</v>
      </c>
      <c r="F50" s="14">
        <v>1010.8</v>
      </c>
      <c r="G50" s="14">
        <v>1000</v>
      </c>
      <c r="H50" s="14">
        <v>-10.8</v>
      </c>
      <c r="I50" s="14">
        <v>-1.08</v>
      </c>
    </row>
    <row r="51" spans="1:9" ht="15" thickBot="1" x14ac:dyDescent="0.35">
      <c r="A51" s="13" t="s">
        <v>94</v>
      </c>
      <c r="B51" s="14">
        <v>477.9</v>
      </c>
      <c r="C51" s="14">
        <v>0</v>
      </c>
      <c r="D51" s="14">
        <v>492.9</v>
      </c>
      <c r="E51" s="14">
        <v>13.5</v>
      </c>
      <c r="F51" s="14">
        <v>984.3</v>
      </c>
      <c r="G51" s="14">
        <v>1000</v>
      </c>
      <c r="H51" s="14">
        <v>15.7</v>
      </c>
      <c r="I51" s="14">
        <v>1.57</v>
      </c>
    </row>
    <row r="52" spans="1:9" ht="15" thickBot="1" x14ac:dyDescent="0.35">
      <c r="A52" s="13" t="s">
        <v>95</v>
      </c>
      <c r="B52" s="14">
        <v>483.9</v>
      </c>
      <c r="C52" s="14">
        <v>21</v>
      </c>
      <c r="D52" s="14">
        <v>486.4</v>
      </c>
      <c r="E52" s="14">
        <v>4.5</v>
      </c>
      <c r="F52" s="14">
        <v>995.8</v>
      </c>
      <c r="G52" s="14">
        <v>1000</v>
      </c>
      <c r="H52" s="14">
        <v>4.2</v>
      </c>
      <c r="I52" s="14">
        <v>0.42</v>
      </c>
    </row>
    <row r="53" spans="1:9" ht="15" thickBot="1" x14ac:dyDescent="0.35">
      <c r="A53" s="13" t="s">
        <v>96</v>
      </c>
      <c r="B53" s="14">
        <v>482.9</v>
      </c>
      <c r="C53" s="14">
        <v>21</v>
      </c>
      <c r="D53" s="14">
        <v>495.9</v>
      </c>
      <c r="E53" s="14">
        <v>14.5</v>
      </c>
      <c r="F53" s="14">
        <v>1014.3</v>
      </c>
      <c r="G53" s="14">
        <v>1000</v>
      </c>
      <c r="H53" s="14">
        <v>-14.3</v>
      </c>
      <c r="I53" s="14">
        <v>-1.43</v>
      </c>
    </row>
    <row r="54" spans="1:9" ht="15" thickBot="1" x14ac:dyDescent="0.35">
      <c r="A54" s="13" t="s">
        <v>97</v>
      </c>
      <c r="B54" s="14">
        <v>486.9</v>
      </c>
      <c r="C54" s="14">
        <v>1</v>
      </c>
      <c r="D54" s="14">
        <v>505.9</v>
      </c>
      <c r="E54" s="14">
        <v>13.5</v>
      </c>
      <c r="F54" s="14">
        <v>1007.3</v>
      </c>
      <c r="G54" s="14">
        <v>1000</v>
      </c>
      <c r="H54" s="14">
        <v>-7.3</v>
      </c>
      <c r="I54" s="14">
        <v>-0.73</v>
      </c>
    </row>
    <row r="55" spans="1:9" ht="15" thickBot="1" x14ac:dyDescent="0.35">
      <c r="A55" s="13" t="s">
        <v>98</v>
      </c>
      <c r="B55" s="14">
        <v>480.9</v>
      </c>
      <c r="C55" s="14">
        <v>9</v>
      </c>
      <c r="D55" s="14">
        <v>487.4</v>
      </c>
      <c r="E55" s="14">
        <v>22</v>
      </c>
      <c r="F55" s="14">
        <v>999.3</v>
      </c>
      <c r="G55" s="14">
        <v>1000</v>
      </c>
      <c r="H55" s="14">
        <v>0.7</v>
      </c>
      <c r="I55" s="14">
        <v>7.0000000000000007E-2</v>
      </c>
    </row>
    <row r="56" spans="1:9" ht="15" thickBot="1" x14ac:dyDescent="0.35">
      <c r="A56" s="13" t="s">
        <v>99</v>
      </c>
      <c r="B56" s="14">
        <v>481.9</v>
      </c>
      <c r="C56" s="14">
        <v>18</v>
      </c>
      <c r="D56" s="14">
        <v>494.9</v>
      </c>
      <c r="E56" s="14">
        <v>0</v>
      </c>
      <c r="F56" s="14">
        <v>994.8</v>
      </c>
      <c r="G56" s="14">
        <v>1000</v>
      </c>
      <c r="H56" s="14">
        <v>5.2</v>
      </c>
      <c r="I56" s="14">
        <v>0.52</v>
      </c>
    </row>
    <row r="57" spans="1:9" ht="15" thickBot="1" x14ac:dyDescent="0.35">
      <c r="A57" s="13" t="s">
        <v>100</v>
      </c>
      <c r="B57" s="14">
        <v>485.9</v>
      </c>
      <c r="C57" s="14">
        <v>10</v>
      </c>
      <c r="D57" s="14">
        <v>483.4</v>
      </c>
      <c r="E57" s="14">
        <v>20.5</v>
      </c>
      <c r="F57" s="14">
        <v>999.8</v>
      </c>
      <c r="G57" s="14">
        <v>1000</v>
      </c>
      <c r="H57" s="14">
        <v>0.2</v>
      </c>
      <c r="I57" s="14">
        <v>0.02</v>
      </c>
    </row>
    <row r="58" spans="1:9" ht="15" thickBot="1" x14ac:dyDescent="0.35"/>
    <row r="59" spans="1:9" ht="15" thickBot="1" x14ac:dyDescent="0.35">
      <c r="A59" s="15" t="s">
        <v>167</v>
      </c>
      <c r="B59" s="16">
        <v>1038.8</v>
      </c>
    </row>
    <row r="60" spans="1:9" ht="15" thickBot="1" x14ac:dyDescent="0.35">
      <c r="A60" s="15" t="s">
        <v>168</v>
      </c>
      <c r="B60" s="16">
        <v>957.8</v>
      </c>
    </row>
    <row r="61" spans="1:9" ht="15" thickBot="1" x14ac:dyDescent="0.35">
      <c r="A61" s="15" t="s">
        <v>169</v>
      </c>
      <c r="B61" s="16">
        <v>10999.8</v>
      </c>
    </row>
    <row r="62" spans="1:9" ht="15" thickBot="1" x14ac:dyDescent="0.35">
      <c r="A62" s="15" t="s">
        <v>170</v>
      </c>
      <c r="B62" s="16">
        <v>11000</v>
      </c>
    </row>
    <row r="63" spans="1:9" ht="15" thickBot="1" x14ac:dyDescent="0.35">
      <c r="A63" s="15" t="s">
        <v>171</v>
      </c>
      <c r="B63" s="16">
        <v>-0.2</v>
      </c>
    </row>
    <row r="64" spans="1:9" ht="15" thickBot="1" x14ac:dyDescent="0.35">
      <c r="A64" s="15" t="s">
        <v>172</v>
      </c>
      <c r="B64" s="16"/>
    </row>
    <row r="65" spans="1:2" ht="15" thickBot="1" x14ac:dyDescent="0.35">
      <c r="A65" s="15" t="s">
        <v>173</v>
      </c>
      <c r="B65" s="16"/>
    </row>
    <row r="66" spans="1:2" ht="15" thickBot="1" x14ac:dyDescent="0.35">
      <c r="A66" s="15" t="s">
        <v>174</v>
      </c>
      <c r="B66" s="16">
        <v>0</v>
      </c>
    </row>
    <row r="68" spans="1:2" x14ac:dyDescent="0.3">
      <c r="A68" s="18" t="s">
        <v>175</v>
      </c>
    </row>
    <row r="70" spans="1:2" x14ac:dyDescent="0.3">
      <c r="A70" s="17" t="s">
        <v>176</v>
      </c>
    </row>
    <row r="71" spans="1:2" x14ac:dyDescent="0.3">
      <c r="A71" s="17" t="s">
        <v>254</v>
      </c>
    </row>
  </sheetData>
  <hyperlinks>
    <hyperlink ref="A68" r:id="rId1" display="https://miau.my-x.hu/myx-free/coco/test/158348120240805111036.html" xr:uid="{2E077697-DD86-4444-AC48-72065350BF06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B0B91-31E3-401B-81B9-4AD0BCE2A82E}">
  <dimension ref="A1:L71"/>
  <sheetViews>
    <sheetView zoomScale="30" zoomScaleNormal="30" workbookViewId="0"/>
  </sheetViews>
  <sheetFormatPr baseColWidth="10" defaultColWidth="8.88671875" defaultRowHeight="14.4" x14ac:dyDescent="0.3"/>
  <sheetData>
    <row r="1" spans="1:12" ht="18" x14ac:dyDescent="0.3">
      <c r="A1" s="9"/>
    </row>
    <row r="2" spans="1:12" x14ac:dyDescent="0.3">
      <c r="A2" s="10"/>
    </row>
    <row r="5" spans="1:12" ht="15.6" x14ac:dyDescent="0.3">
      <c r="A5" s="11" t="s">
        <v>77</v>
      </c>
      <c r="B5" s="12">
        <v>7713371</v>
      </c>
      <c r="C5" s="11" t="s">
        <v>78</v>
      </c>
      <c r="D5" s="12">
        <v>11</v>
      </c>
      <c r="E5" s="11" t="s">
        <v>79</v>
      </c>
      <c r="F5" s="12">
        <v>4</v>
      </c>
      <c r="G5" s="11" t="s">
        <v>80</v>
      </c>
      <c r="H5" s="12">
        <v>11</v>
      </c>
      <c r="I5" s="11" t="s">
        <v>81</v>
      </c>
      <c r="J5" s="12">
        <v>0</v>
      </c>
      <c r="K5" s="11" t="s">
        <v>82</v>
      </c>
      <c r="L5" s="12" t="s">
        <v>343</v>
      </c>
    </row>
    <row r="6" spans="1:12" ht="18.600000000000001" thickBot="1" x14ac:dyDescent="0.35">
      <c r="A6" s="9"/>
    </row>
    <row r="7" spans="1:12" ht="15" thickBot="1" x14ac:dyDescent="0.35">
      <c r="A7" s="13" t="s">
        <v>83</v>
      </c>
      <c r="B7" s="13" t="s">
        <v>84</v>
      </c>
      <c r="C7" s="13" t="s">
        <v>85</v>
      </c>
      <c r="D7" s="13" t="s">
        <v>86</v>
      </c>
      <c r="E7" s="13" t="s">
        <v>87</v>
      </c>
      <c r="F7" s="13" t="s">
        <v>177</v>
      </c>
    </row>
    <row r="8" spans="1:12" ht="15" thickBot="1" x14ac:dyDescent="0.35">
      <c r="A8" s="13" t="s">
        <v>90</v>
      </c>
      <c r="B8" s="14">
        <v>9</v>
      </c>
      <c r="C8" s="14">
        <v>2</v>
      </c>
      <c r="D8" s="14">
        <v>9</v>
      </c>
      <c r="E8" s="14">
        <v>2</v>
      </c>
      <c r="F8" s="14">
        <v>1000</v>
      </c>
    </row>
    <row r="9" spans="1:12" ht="15" thickBot="1" x14ac:dyDescent="0.35">
      <c r="A9" s="13" t="s">
        <v>91</v>
      </c>
      <c r="B9" s="14">
        <v>4</v>
      </c>
      <c r="C9" s="14">
        <v>7</v>
      </c>
      <c r="D9" s="14">
        <v>5</v>
      </c>
      <c r="E9" s="14">
        <v>9</v>
      </c>
      <c r="F9" s="14">
        <v>1000</v>
      </c>
    </row>
    <row r="10" spans="1:12" ht="15" thickBot="1" x14ac:dyDescent="0.35">
      <c r="A10" s="13" t="s">
        <v>92</v>
      </c>
      <c r="B10" s="14">
        <v>10</v>
      </c>
      <c r="C10" s="14">
        <v>6</v>
      </c>
      <c r="D10" s="14">
        <v>11</v>
      </c>
      <c r="E10" s="14">
        <v>5</v>
      </c>
      <c r="F10" s="14">
        <v>1000</v>
      </c>
    </row>
    <row r="11" spans="1:12" ht="15" thickBot="1" x14ac:dyDescent="0.35">
      <c r="A11" s="13" t="s">
        <v>93</v>
      </c>
      <c r="B11" s="14">
        <v>1</v>
      </c>
      <c r="C11" s="14">
        <v>11</v>
      </c>
      <c r="D11" s="14">
        <v>2</v>
      </c>
      <c r="E11" s="14">
        <v>1</v>
      </c>
      <c r="F11" s="14">
        <v>1000</v>
      </c>
    </row>
    <row r="12" spans="1:12" ht="15" thickBot="1" x14ac:dyDescent="0.35">
      <c r="A12" s="13" t="s">
        <v>94</v>
      </c>
      <c r="B12" s="14">
        <v>11</v>
      </c>
      <c r="C12" s="14">
        <v>9</v>
      </c>
      <c r="D12" s="14">
        <v>6</v>
      </c>
      <c r="E12" s="14">
        <v>7</v>
      </c>
      <c r="F12" s="14">
        <v>1000</v>
      </c>
    </row>
    <row r="13" spans="1:12" ht="15" thickBot="1" x14ac:dyDescent="0.35">
      <c r="A13" s="13" t="s">
        <v>95</v>
      </c>
      <c r="B13" s="14">
        <v>5</v>
      </c>
      <c r="C13" s="14">
        <v>10</v>
      </c>
      <c r="D13" s="14">
        <v>8</v>
      </c>
      <c r="E13" s="14">
        <v>10</v>
      </c>
      <c r="F13" s="14">
        <v>1000</v>
      </c>
    </row>
    <row r="14" spans="1:12" ht="15" thickBot="1" x14ac:dyDescent="0.35">
      <c r="A14" s="13" t="s">
        <v>96</v>
      </c>
      <c r="B14" s="14">
        <v>6</v>
      </c>
      <c r="C14" s="14">
        <v>4</v>
      </c>
      <c r="D14" s="14">
        <v>3</v>
      </c>
      <c r="E14" s="14">
        <v>6</v>
      </c>
      <c r="F14" s="14">
        <v>1000</v>
      </c>
    </row>
    <row r="15" spans="1:12" ht="15" thickBot="1" x14ac:dyDescent="0.35">
      <c r="A15" s="13" t="s">
        <v>97</v>
      </c>
      <c r="B15" s="14">
        <v>2</v>
      </c>
      <c r="C15" s="14">
        <v>8</v>
      </c>
      <c r="D15" s="14">
        <v>1</v>
      </c>
      <c r="E15" s="14">
        <v>7</v>
      </c>
      <c r="F15" s="14">
        <v>1000</v>
      </c>
    </row>
    <row r="16" spans="1:12" ht="15" thickBot="1" x14ac:dyDescent="0.35">
      <c r="A16" s="13" t="s">
        <v>98</v>
      </c>
      <c r="B16" s="14">
        <v>8</v>
      </c>
      <c r="C16" s="14">
        <v>5</v>
      </c>
      <c r="D16" s="14">
        <v>7</v>
      </c>
      <c r="E16" s="14">
        <v>3</v>
      </c>
      <c r="F16" s="14">
        <v>1000</v>
      </c>
    </row>
    <row r="17" spans="1:6" ht="15" thickBot="1" x14ac:dyDescent="0.35">
      <c r="A17" s="13" t="s">
        <v>99</v>
      </c>
      <c r="B17" s="14">
        <v>7</v>
      </c>
      <c r="C17" s="14">
        <v>3</v>
      </c>
      <c r="D17" s="14">
        <v>4</v>
      </c>
      <c r="E17" s="14">
        <v>11</v>
      </c>
      <c r="F17" s="14">
        <v>1000</v>
      </c>
    </row>
    <row r="18" spans="1:6" ht="15" thickBot="1" x14ac:dyDescent="0.35">
      <c r="A18" s="13" t="s">
        <v>100</v>
      </c>
      <c r="B18" s="14">
        <v>3</v>
      </c>
      <c r="C18" s="14">
        <v>1</v>
      </c>
      <c r="D18" s="14">
        <v>10</v>
      </c>
      <c r="E18" s="14">
        <v>4</v>
      </c>
      <c r="F18" s="14">
        <v>1000</v>
      </c>
    </row>
    <row r="19" spans="1:6" ht="18.600000000000001" thickBot="1" x14ac:dyDescent="0.35">
      <c r="A19" s="9"/>
    </row>
    <row r="20" spans="1:6" ht="15" thickBot="1" x14ac:dyDescent="0.35">
      <c r="A20" s="13" t="s">
        <v>101</v>
      </c>
      <c r="B20" s="13" t="s">
        <v>84</v>
      </c>
      <c r="C20" s="13" t="s">
        <v>85</v>
      </c>
      <c r="D20" s="13" t="s">
        <v>86</v>
      </c>
      <c r="E20" s="13" t="s">
        <v>87</v>
      </c>
    </row>
    <row r="21" spans="1:6" ht="15" thickBot="1" x14ac:dyDescent="0.35">
      <c r="A21" s="13" t="s">
        <v>102</v>
      </c>
      <c r="B21" s="14" t="s">
        <v>255</v>
      </c>
      <c r="C21" s="14" t="s">
        <v>256</v>
      </c>
      <c r="D21" s="14" t="s">
        <v>257</v>
      </c>
      <c r="E21" s="14" t="s">
        <v>258</v>
      </c>
    </row>
    <row r="22" spans="1:6" ht="15" thickBot="1" x14ac:dyDescent="0.35">
      <c r="A22" s="13" t="s">
        <v>108</v>
      </c>
      <c r="B22" s="14" t="s">
        <v>259</v>
      </c>
      <c r="C22" s="14" t="s">
        <v>260</v>
      </c>
      <c r="D22" s="14" t="s">
        <v>255</v>
      </c>
      <c r="E22" s="14" t="s">
        <v>261</v>
      </c>
    </row>
    <row r="23" spans="1:6" ht="15" thickBot="1" x14ac:dyDescent="0.35">
      <c r="A23" s="13" t="s">
        <v>114</v>
      </c>
      <c r="B23" s="14" t="s">
        <v>262</v>
      </c>
      <c r="C23" s="14" t="s">
        <v>263</v>
      </c>
      <c r="D23" s="14" t="s">
        <v>259</v>
      </c>
      <c r="E23" s="14" t="s">
        <v>264</v>
      </c>
    </row>
    <row r="24" spans="1:6" ht="15" thickBot="1" x14ac:dyDescent="0.35">
      <c r="A24" s="13" t="s">
        <v>120</v>
      </c>
      <c r="B24" s="14" t="s">
        <v>190</v>
      </c>
      <c r="C24" s="14" t="s">
        <v>265</v>
      </c>
      <c r="D24" s="14" t="s">
        <v>262</v>
      </c>
      <c r="E24" s="14" t="s">
        <v>266</v>
      </c>
    </row>
    <row r="25" spans="1:6" ht="15" thickBot="1" x14ac:dyDescent="0.35">
      <c r="A25" s="13" t="s">
        <v>126</v>
      </c>
      <c r="B25" s="14" t="s">
        <v>194</v>
      </c>
      <c r="C25" s="14" t="s">
        <v>267</v>
      </c>
      <c r="D25" s="14" t="s">
        <v>190</v>
      </c>
      <c r="E25" s="14" t="s">
        <v>268</v>
      </c>
    </row>
    <row r="26" spans="1:6" ht="15" thickBot="1" x14ac:dyDescent="0.35">
      <c r="A26" s="13" t="s">
        <v>132</v>
      </c>
      <c r="B26" s="14" t="s">
        <v>133</v>
      </c>
      <c r="C26" s="14" t="s">
        <v>269</v>
      </c>
      <c r="D26" s="14" t="s">
        <v>194</v>
      </c>
      <c r="E26" s="14" t="s">
        <v>270</v>
      </c>
    </row>
    <row r="27" spans="1:6" ht="15" thickBot="1" x14ac:dyDescent="0.35">
      <c r="A27" s="13" t="s">
        <v>138</v>
      </c>
      <c r="B27" s="14" t="s">
        <v>139</v>
      </c>
      <c r="C27" s="14" t="s">
        <v>271</v>
      </c>
      <c r="D27" s="14" t="s">
        <v>133</v>
      </c>
      <c r="E27" s="14" t="s">
        <v>272</v>
      </c>
    </row>
    <row r="28" spans="1:6" ht="15" thickBot="1" x14ac:dyDescent="0.35">
      <c r="A28" s="13" t="s">
        <v>143</v>
      </c>
      <c r="B28" s="14" t="s">
        <v>144</v>
      </c>
      <c r="C28" s="14" t="s">
        <v>273</v>
      </c>
      <c r="D28" s="14" t="s">
        <v>139</v>
      </c>
      <c r="E28" s="14" t="s">
        <v>274</v>
      </c>
    </row>
    <row r="29" spans="1:6" ht="15" thickBot="1" x14ac:dyDescent="0.35">
      <c r="A29" s="13" t="s">
        <v>148</v>
      </c>
      <c r="B29" s="14" t="s">
        <v>149</v>
      </c>
      <c r="C29" s="14" t="s">
        <v>275</v>
      </c>
      <c r="D29" s="14" t="s">
        <v>149</v>
      </c>
      <c r="E29" s="14" t="s">
        <v>276</v>
      </c>
    </row>
    <row r="30" spans="1:6" ht="15" thickBot="1" x14ac:dyDescent="0.35">
      <c r="A30" s="13" t="s">
        <v>153</v>
      </c>
      <c r="B30" s="14" t="s">
        <v>154</v>
      </c>
      <c r="C30" s="14" t="s">
        <v>277</v>
      </c>
      <c r="D30" s="14" t="s">
        <v>154</v>
      </c>
      <c r="E30" s="14" t="s">
        <v>278</v>
      </c>
    </row>
    <row r="31" spans="1:6" ht="15" thickBot="1" x14ac:dyDescent="0.35">
      <c r="A31" s="13" t="s">
        <v>158</v>
      </c>
      <c r="B31" s="14" t="s">
        <v>159</v>
      </c>
      <c r="C31" s="14" t="s">
        <v>159</v>
      </c>
      <c r="D31" s="14" t="s">
        <v>159</v>
      </c>
      <c r="E31" s="14" t="s">
        <v>279</v>
      </c>
    </row>
    <row r="32" spans="1:6" ht="18.600000000000001" thickBot="1" x14ac:dyDescent="0.35">
      <c r="A32" s="9"/>
    </row>
    <row r="33" spans="1:9" ht="15" thickBot="1" x14ac:dyDescent="0.35">
      <c r="A33" s="13" t="s">
        <v>161</v>
      </c>
      <c r="B33" s="13" t="s">
        <v>84</v>
      </c>
      <c r="C33" s="13" t="s">
        <v>85</v>
      </c>
      <c r="D33" s="13" t="s">
        <v>86</v>
      </c>
      <c r="E33" s="13" t="s">
        <v>87</v>
      </c>
    </row>
    <row r="34" spans="1:9" ht="15" thickBot="1" x14ac:dyDescent="0.35">
      <c r="A34" s="13" t="s">
        <v>102</v>
      </c>
      <c r="B34" s="14">
        <v>10</v>
      </c>
      <c r="C34" s="14">
        <v>503.7</v>
      </c>
      <c r="D34" s="14">
        <v>11</v>
      </c>
      <c r="E34" s="14">
        <v>979.3</v>
      </c>
    </row>
    <row r="35" spans="1:9" ht="15" thickBot="1" x14ac:dyDescent="0.35">
      <c r="A35" s="13" t="s">
        <v>108</v>
      </c>
      <c r="B35" s="14">
        <v>9</v>
      </c>
      <c r="C35" s="14">
        <v>502.7</v>
      </c>
      <c r="D35" s="14">
        <v>10</v>
      </c>
      <c r="E35" s="14">
        <v>497.7</v>
      </c>
    </row>
    <row r="36" spans="1:9" ht="15" thickBot="1" x14ac:dyDescent="0.35">
      <c r="A36" s="13" t="s">
        <v>114</v>
      </c>
      <c r="B36" s="14">
        <v>8</v>
      </c>
      <c r="C36" s="14">
        <v>501.7</v>
      </c>
      <c r="D36" s="14">
        <v>9</v>
      </c>
      <c r="E36" s="14">
        <v>496.7</v>
      </c>
    </row>
    <row r="37" spans="1:9" ht="15" thickBot="1" x14ac:dyDescent="0.35">
      <c r="A37" s="13" t="s">
        <v>120</v>
      </c>
      <c r="B37" s="14">
        <v>7</v>
      </c>
      <c r="C37" s="14">
        <v>500.7</v>
      </c>
      <c r="D37" s="14">
        <v>8</v>
      </c>
      <c r="E37" s="14">
        <v>493.7</v>
      </c>
    </row>
    <row r="38" spans="1:9" ht="15" thickBot="1" x14ac:dyDescent="0.35">
      <c r="A38" s="13" t="s">
        <v>126</v>
      </c>
      <c r="B38" s="14">
        <v>6</v>
      </c>
      <c r="C38" s="14">
        <v>499.7</v>
      </c>
      <c r="D38" s="14">
        <v>7</v>
      </c>
      <c r="E38" s="14">
        <v>492.7</v>
      </c>
    </row>
    <row r="39" spans="1:9" ht="15" thickBot="1" x14ac:dyDescent="0.35">
      <c r="A39" s="13" t="s">
        <v>132</v>
      </c>
      <c r="B39" s="14">
        <v>5</v>
      </c>
      <c r="C39" s="14">
        <v>498.7</v>
      </c>
      <c r="D39" s="14">
        <v>6</v>
      </c>
      <c r="E39" s="14">
        <v>491.7</v>
      </c>
    </row>
    <row r="40" spans="1:9" ht="15" thickBot="1" x14ac:dyDescent="0.35">
      <c r="A40" s="13" t="s">
        <v>138</v>
      </c>
      <c r="B40" s="14">
        <v>4</v>
      </c>
      <c r="C40" s="14">
        <v>497.7</v>
      </c>
      <c r="D40" s="14">
        <v>5</v>
      </c>
      <c r="E40" s="14">
        <v>490.7</v>
      </c>
    </row>
    <row r="41" spans="1:9" ht="15" thickBot="1" x14ac:dyDescent="0.35">
      <c r="A41" s="13" t="s">
        <v>143</v>
      </c>
      <c r="B41" s="14">
        <v>3</v>
      </c>
      <c r="C41" s="14">
        <v>496.2</v>
      </c>
      <c r="D41" s="14">
        <v>4</v>
      </c>
      <c r="E41" s="14">
        <v>489.7</v>
      </c>
    </row>
    <row r="42" spans="1:9" ht="15" thickBot="1" x14ac:dyDescent="0.35">
      <c r="A42" s="13" t="s">
        <v>148</v>
      </c>
      <c r="B42" s="14">
        <v>2</v>
      </c>
      <c r="C42" s="14">
        <v>495.2</v>
      </c>
      <c r="D42" s="14">
        <v>2</v>
      </c>
      <c r="E42" s="14">
        <v>488.7</v>
      </c>
    </row>
    <row r="43" spans="1:9" ht="15" thickBot="1" x14ac:dyDescent="0.35">
      <c r="A43" s="13" t="s">
        <v>153</v>
      </c>
      <c r="B43" s="14">
        <v>1</v>
      </c>
      <c r="C43" s="14">
        <v>494.2</v>
      </c>
      <c r="D43" s="14">
        <v>1</v>
      </c>
      <c r="E43" s="14">
        <v>487.7</v>
      </c>
    </row>
    <row r="44" spans="1:9" ht="15" thickBot="1" x14ac:dyDescent="0.35">
      <c r="A44" s="13" t="s">
        <v>158</v>
      </c>
      <c r="B44" s="14">
        <v>0</v>
      </c>
      <c r="C44" s="14">
        <v>0</v>
      </c>
      <c r="D44" s="14">
        <v>0</v>
      </c>
      <c r="E44" s="14">
        <v>482.7</v>
      </c>
    </row>
    <row r="45" spans="1:9" ht="18.600000000000001" thickBot="1" x14ac:dyDescent="0.35">
      <c r="A45" s="9"/>
    </row>
    <row r="46" spans="1:9" ht="15" thickBot="1" x14ac:dyDescent="0.35">
      <c r="A46" s="13" t="s">
        <v>162</v>
      </c>
      <c r="B46" s="13" t="s">
        <v>84</v>
      </c>
      <c r="C46" s="13" t="s">
        <v>85</v>
      </c>
      <c r="D46" s="13" t="s">
        <v>86</v>
      </c>
      <c r="E46" s="13" t="s">
        <v>87</v>
      </c>
      <c r="F46" s="13" t="s">
        <v>163</v>
      </c>
      <c r="G46" s="13" t="s">
        <v>164</v>
      </c>
      <c r="H46" s="13" t="s">
        <v>165</v>
      </c>
      <c r="I46" s="13" t="s">
        <v>166</v>
      </c>
    </row>
    <row r="47" spans="1:9" ht="15" thickBot="1" x14ac:dyDescent="0.35">
      <c r="A47" s="13" t="s">
        <v>90</v>
      </c>
      <c r="B47" s="14">
        <v>2</v>
      </c>
      <c r="C47" s="14">
        <v>502.7</v>
      </c>
      <c r="D47" s="14">
        <v>2</v>
      </c>
      <c r="E47" s="14">
        <v>497.7</v>
      </c>
      <c r="F47" s="14">
        <v>1004.3</v>
      </c>
      <c r="G47" s="14">
        <v>1000</v>
      </c>
      <c r="H47" s="14">
        <v>-4.3</v>
      </c>
      <c r="I47" s="14">
        <v>-0.43</v>
      </c>
    </row>
    <row r="48" spans="1:9" ht="15" thickBot="1" x14ac:dyDescent="0.35">
      <c r="A48" s="13" t="s">
        <v>91</v>
      </c>
      <c r="B48" s="14">
        <v>7</v>
      </c>
      <c r="C48" s="14">
        <v>497.7</v>
      </c>
      <c r="D48" s="14">
        <v>7</v>
      </c>
      <c r="E48" s="14">
        <v>488.7</v>
      </c>
      <c r="F48" s="14">
        <v>1000.3</v>
      </c>
      <c r="G48" s="14">
        <v>1000</v>
      </c>
      <c r="H48" s="14">
        <v>-0.3</v>
      </c>
      <c r="I48" s="14">
        <v>-0.03</v>
      </c>
    </row>
    <row r="49" spans="1:9" ht="15" thickBot="1" x14ac:dyDescent="0.35">
      <c r="A49" s="13" t="s">
        <v>92</v>
      </c>
      <c r="B49" s="14">
        <v>1</v>
      </c>
      <c r="C49" s="14">
        <v>498.7</v>
      </c>
      <c r="D49" s="14">
        <v>0</v>
      </c>
      <c r="E49" s="14">
        <v>492.7</v>
      </c>
      <c r="F49" s="14">
        <v>992.3</v>
      </c>
      <c r="G49" s="14">
        <v>1000</v>
      </c>
      <c r="H49" s="14">
        <v>7.7</v>
      </c>
      <c r="I49" s="14">
        <v>0.77</v>
      </c>
    </row>
    <row r="50" spans="1:9" ht="15" thickBot="1" x14ac:dyDescent="0.35">
      <c r="A50" s="13" t="s">
        <v>93</v>
      </c>
      <c r="B50" s="14">
        <v>10</v>
      </c>
      <c r="C50" s="14">
        <v>0</v>
      </c>
      <c r="D50" s="14">
        <v>10</v>
      </c>
      <c r="E50" s="14">
        <v>979.3</v>
      </c>
      <c r="F50" s="14">
        <v>999.3</v>
      </c>
      <c r="G50" s="14">
        <v>1000</v>
      </c>
      <c r="H50" s="14">
        <v>0.7</v>
      </c>
      <c r="I50" s="14">
        <v>7.0000000000000007E-2</v>
      </c>
    </row>
    <row r="51" spans="1:9" ht="15" thickBot="1" x14ac:dyDescent="0.35">
      <c r="A51" s="13" t="s">
        <v>94</v>
      </c>
      <c r="B51" s="14">
        <v>0</v>
      </c>
      <c r="C51" s="14">
        <v>495.2</v>
      </c>
      <c r="D51" s="14">
        <v>6</v>
      </c>
      <c r="E51" s="14">
        <v>490.7</v>
      </c>
      <c r="F51" s="14">
        <v>991.8</v>
      </c>
      <c r="G51" s="14">
        <v>1000</v>
      </c>
      <c r="H51" s="14">
        <v>8.1999999999999993</v>
      </c>
      <c r="I51" s="14">
        <v>0.82</v>
      </c>
    </row>
    <row r="52" spans="1:9" ht="15" thickBot="1" x14ac:dyDescent="0.35">
      <c r="A52" s="13" t="s">
        <v>95</v>
      </c>
      <c r="B52" s="14">
        <v>6</v>
      </c>
      <c r="C52" s="14">
        <v>494.2</v>
      </c>
      <c r="D52" s="14">
        <v>4</v>
      </c>
      <c r="E52" s="14">
        <v>487.7</v>
      </c>
      <c r="F52" s="14">
        <v>991.8</v>
      </c>
      <c r="G52" s="14">
        <v>1000</v>
      </c>
      <c r="H52" s="14">
        <v>8.1999999999999993</v>
      </c>
      <c r="I52" s="14">
        <v>0.82</v>
      </c>
    </row>
    <row r="53" spans="1:9" ht="15" thickBot="1" x14ac:dyDescent="0.35">
      <c r="A53" s="13" t="s">
        <v>96</v>
      </c>
      <c r="B53" s="14">
        <v>5</v>
      </c>
      <c r="C53" s="14">
        <v>500.7</v>
      </c>
      <c r="D53" s="14">
        <v>9</v>
      </c>
      <c r="E53" s="14">
        <v>491.7</v>
      </c>
      <c r="F53" s="14">
        <v>1006.3</v>
      </c>
      <c r="G53" s="14">
        <v>1000</v>
      </c>
      <c r="H53" s="14">
        <v>-6.3</v>
      </c>
      <c r="I53" s="14">
        <v>-0.63</v>
      </c>
    </row>
    <row r="54" spans="1:9" ht="15" thickBot="1" x14ac:dyDescent="0.35">
      <c r="A54" s="13" t="s">
        <v>97</v>
      </c>
      <c r="B54" s="14">
        <v>9</v>
      </c>
      <c r="C54" s="14">
        <v>496.2</v>
      </c>
      <c r="D54" s="14">
        <v>11</v>
      </c>
      <c r="E54" s="14">
        <v>490.7</v>
      </c>
      <c r="F54" s="14">
        <v>1006.8</v>
      </c>
      <c r="G54" s="14">
        <v>1000</v>
      </c>
      <c r="H54" s="14">
        <v>-6.8</v>
      </c>
      <c r="I54" s="14">
        <v>-0.68</v>
      </c>
    </row>
    <row r="55" spans="1:9" ht="15" thickBot="1" x14ac:dyDescent="0.35">
      <c r="A55" s="13" t="s">
        <v>98</v>
      </c>
      <c r="B55" s="14">
        <v>3</v>
      </c>
      <c r="C55" s="14">
        <v>499.7</v>
      </c>
      <c r="D55" s="14">
        <v>5</v>
      </c>
      <c r="E55" s="14">
        <v>496.7</v>
      </c>
      <c r="F55" s="14">
        <v>1004.3</v>
      </c>
      <c r="G55" s="14">
        <v>1000</v>
      </c>
      <c r="H55" s="14">
        <v>-4.3</v>
      </c>
      <c r="I55" s="14">
        <v>-0.43</v>
      </c>
    </row>
    <row r="56" spans="1:9" ht="15" thickBot="1" x14ac:dyDescent="0.35">
      <c r="A56" s="13" t="s">
        <v>99</v>
      </c>
      <c r="B56" s="14">
        <v>4</v>
      </c>
      <c r="C56" s="14">
        <v>501.7</v>
      </c>
      <c r="D56" s="14">
        <v>8</v>
      </c>
      <c r="E56" s="14">
        <v>482.7</v>
      </c>
      <c r="F56" s="14">
        <v>996.3</v>
      </c>
      <c r="G56" s="14">
        <v>1000</v>
      </c>
      <c r="H56" s="14">
        <v>3.7</v>
      </c>
      <c r="I56" s="14">
        <v>0.37</v>
      </c>
    </row>
    <row r="57" spans="1:9" ht="15" thickBot="1" x14ac:dyDescent="0.35">
      <c r="A57" s="13" t="s">
        <v>100</v>
      </c>
      <c r="B57" s="14">
        <v>8</v>
      </c>
      <c r="C57" s="14">
        <v>503.7</v>
      </c>
      <c r="D57" s="14">
        <v>1</v>
      </c>
      <c r="E57" s="14">
        <v>493.7</v>
      </c>
      <c r="F57" s="14">
        <v>1006.3</v>
      </c>
      <c r="G57" s="14">
        <v>1000</v>
      </c>
      <c r="H57" s="14">
        <v>-6.3</v>
      </c>
      <c r="I57" s="14">
        <v>-0.63</v>
      </c>
    </row>
    <row r="58" spans="1:9" ht="15" thickBot="1" x14ac:dyDescent="0.35"/>
    <row r="59" spans="1:9" ht="15" thickBot="1" x14ac:dyDescent="0.35">
      <c r="A59" s="15" t="s">
        <v>167</v>
      </c>
      <c r="B59" s="16">
        <v>1504</v>
      </c>
    </row>
    <row r="60" spans="1:9" ht="15" thickBot="1" x14ac:dyDescent="0.35">
      <c r="A60" s="15" t="s">
        <v>168</v>
      </c>
      <c r="B60" s="16">
        <v>482.7</v>
      </c>
    </row>
    <row r="61" spans="1:9" ht="15" thickBot="1" x14ac:dyDescent="0.35">
      <c r="A61" s="15" t="s">
        <v>169</v>
      </c>
      <c r="B61" s="16">
        <v>10999.8</v>
      </c>
    </row>
    <row r="62" spans="1:9" ht="15" thickBot="1" x14ac:dyDescent="0.35">
      <c r="A62" s="15" t="s">
        <v>170</v>
      </c>
      <c r="B62" s="16">
        <v>11000</v>
      </c>
    </row>
    <row r="63" spans="1:9" ht="15" thickBot="1" x14ac:dyDescent="0.35">
      <c r="A63" s="15" t="s">
        <v>171</v>
      </c>
      <c r="B63" s="16">
        <v>-0.2</v>
      </c>
    </row>
    <row r="64" spans="1:9" ht="15" thickBot="1" x14ac:dyDescent="0.35">
      <c r="A64" s="15" t="s">
        <v>172</v>
      </c>
      <c r="B64" s="16"/>
    </row>
    <row r="65" spans="1:2" ht="15" thickBot="1" x14ac:dyDescent="0.35">
      <c r="A65" s="15" t="s">
        <v>173</v>
      </c>
      <c r="B65" s="16"/>
    </row>
    <row r="66" spans="1:2" ht="15" thickBot="1" x14ac:dyDescent="0.35">
      <c r="A66" s="15" t="s">
        <v>174</v>
      </c>
      <c r="B66" s="16">
        <v>0</v>
      </c>
    </row>
    <row r="68" spans="1:2" x14ac:dyDescent="0.3">
      <c r="A68" s="18" t="s">
        <v>175</v>
      </c>
    </row>
    <row r="70" spans="1:2" x14ac:dyDescent="0.3">
      <c r="A70" s="17" t="s">
        <v>176</v>
      </c>
    </row>
    <row r="71" spans="1:2" x14ac:dyDescent="0.3">
      <c r="A71" s="17" t="s">
        <v>213</v>
      </c>
    </row>
  </sheetData>
  <hyperlinks>
    <hyperlink ref="A68" r:id="rId1" display="https://miau.my-x.hu/myx-free/coco/test/771337120240805111053.html" xr:uid="{A365AC28-A7D7-4610-9B64-5DCB251C47A4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72619-EBCB-4F60-8B35-1C7AA48682B1}">
  <dimension ref="A1:L71"/>
  <sheetViews>
    <sheetView zoomScale="30" zoomScaleNormal="30" workbookViewId="0"/>
  </sheetViews>
  <sheetFormatPr baseColWidth="10" defaultColWidth="8.88671875" defaultRowHeight="14.4" x14ac:dyDescent="0.3"/>
  <sheetData>
    <row r="1" spans="1:12" ht="18" x14ac:dyDescent="0.3">
      <c r="A1" s="9"/>
    </row>
    <row r="2" spans="1:12" x14ac:dyDescent="0.3">
      <c r="A2" s="10"/>
    </row>
    <row r="5" spans="1:12" ht="15.6" x14ac:dyDescent="0.3">
      <c r="A5" s="11" t="s">
        <v>77</v>
      </c>
      <c r="B5" s="12">
        <v>1755812</v>
      </c>
      <c r="C5" s="11" t="s">
        <v>78</v>
      </c>
      <c r="D5" s="12">
        <v>11</v>
      </c>
      <c r="E5" s="11" t="s">
        <v>79</v>
      </c>
      <c r="F5" s="12">
        <v>4</v>
      </c>
      <c r="G5" s="11" t="s">
        <v>80</v>
      </c>
      <c r="H5" s="12">
        <v>11</v>
      </c>
      <c r="I5" s="11" t="s">
        <v>81</v>
      </c>
      <c r="J5" s="12">
        <v>0</v>
      </c>
      <c r="K5" s="11" t="s">
        <v>82</v>
      </c>
      <c r="L5" s="12" t="s">
        <v>344</v>
      </c>
    </row>
    <row r="6" spans="1:12" ht="18.600000000000001" thickBot="1" x14ac:dyDescent="0.35">
      <c r="A6" s="9"/>
    </row>
    <row r="7" spans="1:12" ht="15" thickBot="1" x14ac:dyDescent="0.35">
      <c r="A7" s="13" t="s">
        <v>83</v>
      </c>
      <c r="B7" s="13" t="s">
        <v>84</v>
      </c>
      <c r="C7" s="13" t="s">
        <v>85</v>
      </c>
      <c r="D7" s="13" t="s">
        <v>86</v>
      </c>
      <c r="E7" s="13" t="s">
        <v>87</v>
      </c>
      <c r="F7" s="13" t="s">
        <v>177</v>
      </c>
    </row>
    <row r="8" spans="1:12" ht="15" thickBot="1" x14ac:dyDescent="0.35">
      <c r="A8" s="13" t="s">
        <v>90</v>
      </c>
      <c r="B8" s="14">
        <v>9</v>
      </c>
      <c r="C8" s="14">
        <v>2</v>
      </c>
      <c r="D8" s="14">
        <v>5</v>
      </c>
      <c r="E8" s="14">
        <v>2</v>
      </c>
      <c r="F8" s="14">
        <v>1000</v>
      </c>
    </row>
    <row r="9" spans="1:12" ht="15" thickBot="1" x14ac:dyDescent="0.35">
      <c r="A9" s="13" t="s">
        <v>91</v>
      </c>
      <c r="B9" s="14">
        <v>4</v>
      </c>
      <c r="C9" s="14">
        <v>7</v>
      </c>
      <c r="D9" s="14">
        <v>5</v>
      </c>
      <c r="E9" s="14">
        <v>9</v>
      </c>
      <c r="F9" s="14">
        <v>1000</v>
      </c>
    </row>
    <row r="10" spans="1:12" ht="15" thickBot="1" x14ac:dyDescent="0.35">
      <c r="A10" s="13" t="s">
        <v>92</v>
      </c>
      <c r="B10" s="14">
        <v>10</v>
      </c>
      <c r="C10" s="14">
        <v>6</v>
      </c>
      <c r="D10" s="14">
        <v>3</v>
      </c>
      <c r="E10" s="14">
        <v>5</v>
      </c>
      <c r="F10" s="14">
        <v>1000</v>
      </c>
    </row>
    <row r="11" spans="1:12" ht="15" thickBot="1" x14ac:dyDescent="0.35">
      <c r="A11" s="13" t="s">
        <v>93</v>
      </c>
      <c r="B11" s="14">
        <v>1</v>
      </c>
      <c r="C11" s="14">
        <v>11</v>
      </c>
      <c r="D11" s="14">
        <v>9</v>
      </c>
      <c r="E11" s="14">
        <v>1</v>
      </c>
      <c r="F11" s="14">
        <v>1000</v>
      </c>
    </row>
    <row r="12" spans="1:12" ht="15" thickBot="1" x14ac:dyDescent="0.35">
      <c r="A12" s="13" t="s">
        <v>94</v>
      </c>
      <c r="B12" s="14">
        <v>11</v>
      </c>
      <c r="C12" s="14">
        <v>9</v>
      </c>
      <c r="D12" s="14">
        <v>11</v>
      </c>
      <c r="E12" s="14">
        <v>7</v>
      </c>
      <c r="F12" s="14">
        <v>1000</v>
      </c>
    </row>
    <row r="13" spans="1:12" ht="15" thickBot="1" x14ac:dyDescent="0.35">
      <c r="A13" s="13" t="s">
        <v>95</v>
      </c>
      <c r="B13" s="14">
        <v>5</v>
      </c>
      <c r="C13" s="14">
        <v>10</v>
      </c>
      <c r="D13" s="14">
        <v>1</v>
      </c>
      <c r="E13" s="14">
        <v>10</v>
      </c>
      <c r="F13" s="14">
        <v>1000</v>
      </c>
    </row>
    <row r="14" spans="1:12" ht="15" thickBot="1" x14ac:dyDescent="0.35">
      <c r="A14" s="13" t="s">
        <v>96</v>
      </c>
      <c r="B14" s="14">
        <v>6</v>
      </c>
      <c r="C14" s="14">
        <v>4</v>
      </c>
      <c r="D14" s="14">
        <v>1</v>
      </c>
      <c r="E14" s="14">
        <v>6</v>
      </c>
      <c r="F14" s="14">
        <v>1000</v>
      </c>
    </row>
    <row r="15" spans="1:12" ht="15" thickBot="1" x14ac:dyDescent="0.35">
      <c r="A15" s="13" t="s">
        <v>97</v>
      </c>
      <c r="B15" s="14">
        <v>2</v>
      </c>
      <c r="C15" s="14">
        <v>8</v>
      </c>
      <c r="D15" s="14">
        <v>10</v>
      </c>
      <c r="E15" s="14">
        <v>7</v>
      </c>
      <c r="F15" s="14">
        <v>1000</v>
      </c>
    </row>
    <row r="16" spans="1:12" ht="15" thickBot="1" x14ac:dyDescent="0.35">
      <c r="A16" s="13" t="s">
        <v>98</v>
      </c>
      <c r="B16" s="14">
        <v>8</v>
      </c>
      <c r="C16" s="14">
        <v>5</v>
      </c>
      <c r="D16" s="14">
        <v>8</v>
      </c>
      <c r="E16" s="14">
        <v>3</v>
      </c>
      <c r="F16" s="14">
        <v>1000</v>
      </c>
    </row>
    <row r="17" spans="1:6" ht="15" thickBot="1" x14ac:dyDescent="0.35">
      <c r="A17" s="13" t="s">
        <v>99</v>
      </c>
      <c r="B17" s="14">
        <v>7</v>
      </c>
      <c r="C17" s="14">
        <v>3</v>
      </c>
      <c r="D17" s="14">
        <v>4</v>
      </c>
      <c r="E17" s="14">
        <v>11</v>
      </c>
      <c r="F17" s="14">
        <v>1000</v>
      </c>
    </row>
    <row r="18" spans="1:6" ht="15" thickBot="1" x14ac:dyDescent="0.35">
      <c r="A18" s="13" t="s">
        <v>100</v>
      </c>
      <c r="B18" s="14">
        <v>3</v>
      </c>
      <c r="C18" s="14">
        <v>1</v>
      </c>
      <c r="D18" s="14">
        <v>7</v>
      </c>
      <c r="E18" s="14">
        <v>4</v>
      </c>
      <c r="F18" s="14">
        <v>1000</v>
      </c>
    </row>
    <row r="19" spans="1:6" ht="18.600000000000001" thickBot="1" x14ac:dyDescent="0.35">
      <c r="A19" s="9"/>
    </row>
    <row r="20" spans="1:6" ht="15" thickBot="1" x14ac:dyDescent="0.35">
      <c r="A20" s="13" t="s">
        <v>101</v>
      </c>
      <c r="B20" s="13" t="s">
        <v>84</v>
      </c>
      <c r="C20" s="13" t="s">
        <v>85</v>
      </c>
      <c r="D20" s="13" t="s">
        <v>86</v>
      </c>
      <c r="E20" s="13" t="s">
        <v>87</v>
      </c>
    </row>
    <row r="21" spans="1:6" ht="15" thickBot="1" x14ac:dyDescent="0.35">
      <c r="A21" s="13" t="s">
        <v>102</v>
      </c>
      <c r="B21" s="14" t="s">
        <v>280</v>
      </c>
      <c r="C21" s="14" t="s">
        <v>281</v>
      </c>
      <c r="D21" s="14" t="s">
        <v>282</v>
      </c>
      <c r="E21" s="14" t="s">
        <v>283</v>
      </c>
    </row>
    <row r="22" spans="1:6" ht="15" thickBot="1" x14ac:dyDescent="0.35">
      <c r="A22" s="13" t="s">
        <v>108</v>
      </c>
      <c r="B22" s="14" t="s">
        <v>284</v>
      </c>
      <c r="C22" s="14" t="s">
        <v>285</v>
      </c>
      <c r="D22" s="14" t="s">
        <v>286</v>
      </c>
      <c r="E22" s="14" t="s">
        <v>287</v>
      </c>
    </row>
    <row r="23" spans="1:6" ht="15" thickBot="1" x14ac:dyDescent="0.35">
      <c r="A23" s="13" t="s">
        <v>114</v>
      </c>
      <c r="B23" s="14" t="s">
        <v>262</v>
      </c>
      <c r="C23" s="14" t="s">
        <v>288</v>
      </c>
      <c r="D23" s="14" t="s">
        <v>289</v>
      </c>
      <c r="E23" s="14" t="s">
        <v>290</v>
      </c>
    </row>
    <row r="24" spans="1:6" ht="15" thickBot="1" x14ac:dyDescent="0.35">
      <c r="A24" s="13" t="s">
        <v>120</v>
      </c>
      <c r="B24" s="14" t="s">
        <v>190</v>
      </c>
      <c r="C24" s="14" t="s">
        <v>291</v>
      </c>
      <c r="D24" s="14" t="s">
        <v>123</v>
      </c>
      <c r="E24" s="14" t="s">
        <v>292</v>
      </c>
    </row>
    <row r="25" spans="1:6" ht="15" thickBot="1" x14ac:dyDescent="0.35">
      <c r="A25" s="13" t="s">
        <v>126</v>
      </c>
      <c r="B25" s="14" t="s">
        <v>194</v>
      </c>
      <c r="C25" s="14" t="s">
        <v>293</v>
      </c>
      <c r="D25" s="14" t="s">
        <v>129</v>
      </c>
      <c r="E25" s="14" t="s">
        <v>294</v>
      </c>
    </row>
    <row r="26" spans="1:6" ht="15" thickBot="1" x14ac:dyDescent="0.35">
      <c r="A26" s="13" t="s">
        <v>132</v>
      </c>
      <c r="B26" s="14" t="s">
        <v>133</v>
      </c>
      <c r="C26" s="14" t="s">
        <v>295</v>
      </c>
      <c r="D26" s="14" t="s">
        <v>135</v>
      </c>
      <c r="E26" s="14" t="s">
        <v>296</v>
      </c>
    </row>
    <row r="27" spans="1:6" ht="15" thickBot="1" x14ac:dyDescent="0.35">
      <c r="A27" s="13" t="s">
        <v>138</v>
      </c>
      <c r="B27" s="14" t="s">
        <v>139</v>
      </c>
      <c r="C27" s="14" t="s">
        <v>297</v>
      </c>
      <c r="D27" s="14" t="s">
        <v>139</v>
      </c>
      <c r="E27" s="14" t="s">
        <v>298</v>
      </c>
    </row>
    <row r="28" spans="1:6" ht="15" thickBot="1" x14ac:dyDescent="0.35">
      <c r="A28" s="13" t="s">
        <v>143</v>
      </c>
      <c r="B28" s="14" t="s">
        <v>144</v>
      </c>
      <c r="C28" s="14" t="s">
        <v>299</v>
      </c>
      <c r="D28" s="14" t="s">
        <v>144</v>
      </c>
      <c r="E28" s="14" t="s">
        <v>300</v>
      </c>
    </row>
    <row r="29" spans="1:6" ht="15" thickBot="1" x14ac:dyDescent="0.35">
      <c r="A29" s="13" t="s">
        <v>148</v>
      </c>
      <c r="B29" s="14" t="s">
        <v>149</v>
      </c>
      <c r="C29" s="14" t="s">
        <v>301</v>
      </c>
      <c r="D29" s="14" t="s">
        <v>149</v>
      </c>
      <c r="E29" s="14" t="s">
        <v>152</v>
      </c>
    </row>
    <row r="30" spans="1:6" ht="15" thickBot="1" x14ac:dyDescent="0.35">
      <c r="A30" s="13" t="s">
        <v>153</v>
      </c>
      <c r="B30" s="14" t="s">
        <v>154</v>
      </c>
      <c r="C30" s="14" t="s">
        <v>302</v>
      </c>
      <c r="D30" s="14" t="s">
        <v>154</v>
      </c>
      <c r="E30" s="14" t="s">
        <v>157</v>
      </c>
    </row>
    <row r="31" spans="1:6" ht="15" thickBot="1" x14ac:dyDescent="0.35">
      <c r="A31" s="13" t="s">
        <v>158</v>
      </c>
      <c r="B31" s="14" t="s">
        <v>159</v>
      </c>
      <c r="C31" s="14" t="s">
        <v>303</v>
      </c>
      <c r="D31" s="14" t="s">
        <v>159</v>
      </c>
      <c r="E31" s="14" t="s">
        <v>159</v>
      </c>
    </row>
    <row r="32" spans="1:6" ht="18.600000000000001" thickBot="1" x14ac:dyDescent="0.35">
      <c r="A32" s="9"/>
    </row>
    <row r="33" spans="1:9" ht="15" thickBot="1" x14ac:dyDescent="0.35">
      <c r="A33" s="13" t="s">
        <v>161</v>
      </c>
      <c r="B33" s="13" t="s">
        <v>84</v>
      </c>
      <c r="C33" s="13" t="s">
        <v>85</v>
      </c>
      <c r="D33" s="13" t="s">
        <v>86</v>
      </c>
      <c r="E33" s="13" t="s">
        <v>87</v>
      </c>
    </row>
    <row r="34" spans="1:9" ht="15" thickBot="1" x14ac:dyDescent="0.35">
      <c r="A34" s="13" t="s">
        <v>102</v>
      </c>
      <c r="B34" s="14">
        <v>497.6</v>
      </c>
      <c r="C34" s="14">
        <v>984.2</v>
      </c>
      <c r="D34" s="14">
        <v>11</v>
      </c>
      <c r="E34" s="14">
        <v>17</v>
      </c>
    </row>
    <row r="35" spans="1:9" ht="15" thickBot="1" x14ac:dyDescent="0.35">
      <c r="A35" s="13" t="s">
        <v>108</v>
      </c>
      <c r="B35" s="14">
        <v>15</v>
      </c>
      <c r="C35" s="14">
        <v>983.2</v>
      </c>
      <c r="D35" s="14">
        <v>10</v>
      </c>
      <c r="E35" s="14">
        <v>16</v>
      </c>
    </row>
    <row r="36" spans="1:9" ht="15" thickBot="1" x14ac:dyDescent="0.35">
      <c r="A36" s="13" t="s">
        <v>114</v>
      </c>
      <c r="B36" s="14">
        <v>8</v>
      </c>
      <c r="C36" s="14">
        <v>982.2</v>
      </c>
      <c r="D36" s="14">
        <v>9</v>
      </c>
      <c r="E36" s="14">
        <v>15</v>
      </c>
    </row>
    <row r="37" spans="1:9" ht="15" thickBot="1" x14ac:dyDescent="0.35">
      <c r="A37" s="13" t="s">
        <v>120</v>
      </c>
      <c r="B37" s="14">
        <v>7</v>
      </c>
      <c r="C37" s="14">
        <v>981.2</v>
      </c>
      <c r="D37" s="14">
        <v>8</v>
      </c>
      <c r="E37" s="14">
        <v>13.5</v>
      </c>
    </row>
    <row r="38" spans="1:9" ht="15" thickBot="1" x14ac:dyDescent="0.35">
      <c r="A38" s="13" t="s">
        <v>126</v>
      </c>
      <c r="B38" s="14">
        <v>6</v>
      </c>
      <c r="C38" s="14">
        <v>980.2</v>
      </c>
      <c r="D38" s="14">
        <v>7</v>
      </c>
      <c r="E38" s="14">
        <v>12.5</v>
      </c>
    </row>
    <row r="39" spans="1:9" ht="15" thickBot="1" x14ac:dyDescent="0.35">
      <c r="A39" s="13" t="s">
        <v>132</v>
      </c>
      <c r="B39" s="14">
        <v>5</v>
      </c>
      <c r="C39" s="14">
        <v>979.2</v>
      </c>
      <c r="D39" s="14">
        <v>6</v>
      </c>
      <c r="E39" s="14">
        <v>11.5</v>
      </c>
    </row>
    <row r="40" spans="1:9" ht="15" thickBot="1" x14ac:dyDescent="0.35">
      <c r="A40" s="13" t="s">
        <v>138</v>
      </c>
      <c r="B40" s="14">
        <v>4</v>
      </c>
      <c r="C40" s="14">
        <v>978.2</v>
      </c>
      <c r="D40" s="14">
        <v>4</v>
      </c>
      <c r="E40" s="14">
        <v>10.5</v>
      </c>
    </row>
    <row r="41" spans="1:9" ht="15" thickBot="1" x14ac:dyDescent="0.35">
      <c r="A41" s="13" t="s">
        <v>143</v>
      </c>
      <c r="B41" s="14">
        <v>3</v>
      </c>
      <c r="C41" s="14">
        <v>977.2</v>
      </c>
      <c r="D41" s="14">
        <v>3</v>
      </c>
      <c r="E41" s="14">
        <v>9.5</v>
      </c>
    </row>
    <row r="42" spans="1:9" ht="15" thickBot="1" x14ac:dyDescent="0.35">
      <c r="A42" s="13" t="s">
        <v>148</v>
      </c>
      <c r="B42" s="14">
        <v>2</v>
      </c>
      <c r="C42" s="14">
        <v>976.2</v>
      </c>
      <c r="D42" s="14">
        <v>2</v>
      </c>
      <c r="E42" s="14">
        <v>2.5</v>
      </c>
    </row>
    <row r="43" spans="1:9" ht="15" thickBot="1" x14ac:dyDescent="0.35">
      <c r="A43" s="13" t="s">
        <v>153</v>
      </c>
      <c r="B43" s="14">
        <v>1</v>
      </c>
      <c r="C43" s="14">
        <v>975.2</v>
      </c>
      <c r="D43" s="14">
        <v>1</v>
      </c>
      <c r="E43" s="14">
        <v>1.5</v>
      </c>
    </row>
    <row r="44" spans="1:9" ht="15" thickBot="1" x14ac:dyDescent="0.35">
      <c r="A44" s="13" t="s">
        <v>158</v>
      </c>
      <c r="B44" s="14">
        <v>0</v>
      </c>
      <c r="C44" s="14">
        <v>481.6</v>
      </c>
      <c r="D44" s="14">
        <v>0</v>
      </c>
      <c r="E44" s="14">
        <v>0</v>
      </c>
    </row>
    <row r="45" spans="1:9" ht="18.600000000000001" thickBot="1" x14ac:dyDescent="0.35">
      <c r="A45" s="9"/>
    </row>
    <row r="46" spans="1:9" ht="15" thickBot="1" x14ac:dyDescent="0.35">
      <c r="A46" s="13" t="s">
        <v>162</v>
      </c>
      <c r="B46" s="13" t="s">
        <v>84</v>
      </c>
      <c r="C46" s="13" t="s">
        <v>85</v>
      </c>
      <c r="D46" s="13" t="s">
        <v>86</v>
      </c>
      <c r="E46" s="13" t="s">
        <v>87</v>
      </c>
      <c r="F46" s="13" t="s">
        <v>163</v>
      </c>
      <c r="G46" s="13" t="s">
        <v>164</v>
      </c>
      <c r="H46" s="13" t="s">
        <v>165</v>
      </c>
      <c r="I46" s="13" t="s">
        <v>166</v>
      </c>
    </row>
    <row r="47" spans="1:9" ht="15" thickBot="1" x14ac:dyDescent="0.35">
      <c r="A47" s="13" t="s">
        <v>90</v>
      </c>
      <c r="B47" s="14">
        <v>2</v>
      </c>
      <c r="C47" s="14">
        <v>983.2</v>
      </c>
      <c r="D47" s="14">
        <v>7</v>
      </c>
      <c r="E47" s="14">
        <v>16</v>
      </c>
      <c r="F47" s="14">
        <v>1008.1</v>
      </c>
      <c r="G47" s="14">
        <v>1000</v>
      </c>
      <c r="H47" s="14">
        <v>-8.1</v>
      </c>
      <c r="I47" s="14">
        <v>-0.81</v>
      </c>
    </row>
    <row r="48" spans="1:9" ht="15" thickBot="1" x14ac:dyDescent="0.35">
      <c r="A48" s="13" t="s">
        <v>91</v>
      </c>
      <c r="B48" s="14">
        <v>7</v>
      </c>
      <c r="C48" s="14">
        <v>978.2</v>
      </c>
      <c r="D48" s="14">
        <v>7</v>
      </c>
      <c r="E48" s="14">
        <v>2.5</v>
      </c>
      <c r="F48" s="14">
        <v>994.6</v>
      </c>
      <c r="G48" s="14">
        <v>1000</v>
      </c>
      <c r="H48" s="14">
        <v>5.4</v>
      </c>
      <c r="I48" s="14">
        <v>0.54</v>
      </c>
    </row>
    <row r="49" spans="1:9" ht="15" thickBot="1" x14ac:dyDescent="0.35">
      <c r="A49" s="13" t="s">
        <v>92</v>
      </c>
      <c r="B49" s="14">
        <v>1</v>
      </c>
      <c r="C49" s="14">
        <v>979.2</v>
      </c>
      <c r="D49" s="14">
        <v>9</v>
      </c>
      <c r="E49" s="14">
        <v>12.5</v>
      </c>
      <c r="F49" s="14">
        <v>1001.6</v>
      </c>
      <c r="G49" s="14">
        <v>1000</v>
      </c>
      <c r="H49" s="14">
        <v>-1.6</v>
      </c>
      <c r="I49" s="14">
        <v>-0.16</v>
      </c>
    </row>
    <row r="50" spans="1:9" ht="15" thickBot="1" x14ac:dyDescent="0.35">
      <c r="A50" s="13" t="s">
        <v>93</v>
      </c>
      <c r="B50" s="14">
        <v>497.6</v>
      </c>
      <c r="C50" s="14">
        <v>481.6</v>
      </c>
      <c r="D50" s="14">
        <v>2</v>
      </c>
      <c r="E50" s="14">
        <v>17</v>
      </c>
      <c r="F50" s="14">
        <v>998.1</v>
      </c>
      <c r="G50" s="14">
        <v>1000</v>
      </c>
      <c r="H50" s="14">
        <v>1.9</v>
      </c>
      <c r="I50" s="14">
        <v>0.19</v>
      </c>
    </row>
    <row r="51" spans="1:9" ht="15" thickBot="1" x14ac:dyDescent="0.35">
      <c r="A51" s="13" t="s">
        <v>94</v>
      </c>
      <c r="B51" s="14">
        <v>0</v>
      </c>
      <c r="C51" s="14">
        <v>976.2</v>
      </c>
      <c r="D51" s="14">
        <v>0</v>
      </c>
      <c r="E51" s="14">
        <v>10.5</v>
      </c>
      <c r="F51" s="14">
        <v>986.7</v>
      </c>
      <c r="G51" s="14">
        <v>1000</v>
      </c>
      <c r="H51" s="14">
        <v>13.3</v>
      </c>
      <c r="I51" s="14">
        <v>1.33</v>
      </c>
    </row>
    <row r="52" spans="1:9" ht="15" thickBot="1" x14ac:dyDescent="0.35">
      <c r="A52" s="13" t="s">
        <v>95</v>
      </c>
      <c r="B52" s="14">
        <v>6</v>
      </c>
      <c r="C52" s="14">
        <v>975.2</v>
      </c>
      <c r="D52" s="14">
        <v>11</v>
      </c>
      <c r="E52" s="14">
        <v>1.5</v>
      </c>
      <c r="F52" s="14">
        <v>993.7</v>
      </c>
      <c r="G52" s="14">
        <v>1000</v>
      </c>
      <c r="H52" s="14">
        <v>6.3</v>
      </c>
      <c r="I52" s="14">
        <v>0.63</v>
      </c>
    </row>
    <row r="53" spans="1:9" ht="15" thickBot="1" x14ac:dyDescent="0.35">
      <c r="A53" s="13" t="s">
        <v>96</v>
      </c>
      <c r="B53" s="14">
        <v>5</v>
      </c>
      <c r="C53" s="14">
        <v>981.2</v>
      </c>
      <c r="D53" s="14">
        <v>11</v>
      </c>
      <c r="E53" s="14">
        <v>11.5</v>
      </c>
      <c r="F53" s="14">
        <v>1008.6</v>
      </c>
      <c r="G53" s="14">
        <v>1000</v>
      </c>
      <c r="H53" s="14">
        <v>-8.6</v>
      </c>
      <c r="I53" s="14">
        <v>-0.86</v>
      </c>
    </row>
    <row r="54" spans="1:9" ht="15" thickBot="1" x14ac:dyDescent="0.35">
      <c r="A54" s="13" t="s">
        <v>97</v>
      </c>
      <c r="B54" s="14">
        <v>15</v>
      </c>
      <c r="C54" s="14">
        <v>977.2</v>
      </c>
      <c r="D54" s="14">
        <v>1</v>
      </c>
      <c r="E54" s="14">
        <v>10.5</v>
      </c>
      <c r="F54" s="14">
        <v>1003.6</v>
      </c>
      <c r="G54" s="14">
        <v>1000</v>
      </c>
      <c r="H54" s="14">
        <v>-3.6</v>
      </c>
      <c r="I54" s="14">
        <v>-0.36</v>
      </c>
    </row>
    <row r="55" spans="1:9" ht="15" thickBot="1" x14ac:dyDescent="0.35">
      <c r="A55" s="13" t="s">
        <v>98</v>
      </c>
      <c r="B55" s="14">
        <v>3</v>
      </c>
      <c r="C55" s="14">
        <v>980.2</v>
      </c>
      <c r="D55" s="14">
        <v>3</v>
      </c>
      <c r="E55" s="14">
        <v>15</v>
      </c>
      <c r="F55" s="14">
        <v>1001.1</v>
      </c>
      <c r="G55" s="14">
        <v>1000</v>
      </c>
      <c r="H55" s="14">
        <v>-1.1000000000000001</v>
      </c>
      <c r="I55" s="14">
        <v>-0.11</v>
      </c>
    </row>
    <row r="56" spans="1:9" ht="15" thickBot="1" x14ac:dyDescent="0.35">
      <c r="A56" s="13" t="s">
        <v>99</v>
      </c>
      <c r="B56" s="14">
        <v>4</v>
      </c>
      <c r="C56" s="14">
        <v>982.2</v>
      </c>
      <c r="D56" s="14">
        <v>8</v>
      </c>
      <c r="E56" s="14">
        <v>0</v>
      </c>
      <c r="F56" s="14">
        <v>994.2</v>
      </c>
      <c r="G56" s="14">
        <v>1000</v>
      </c>
      <c r="H56" s="14">
        <v>5.8</v>
      </c>
      <c r="I56" s="14">
        <v>0.57999999999999996</v>
      </c>
    </row>
    <row r="57" spans="1:9" ht="15" thickBot="1" x14ac:dyDescent="0.35">
      <c r="A57" s="13" t="s">
        <v>100</v>
      </c>
      <c r="B57" s="14">
        <v>8</v>
      </c>
      <c r="C57" s="14">
        <v>984.2</v>
      </c>
      <c r="D57" s="14">
        <v>4</v>
      </c>
      <c r="E57" s="14">
        <v>13.5</v>
      </c>
      <c r="F57" s="14">
        <v>1009.6</v>
      </c>
      <c r="G57" s="14">
        <v>1000</v>
      </c>
      <c r="H57" s="14">
        <v>-9.6</v>
      </c>
      <c r="I57" s="14">
        <v>-0.96</v>
      </c>
    </row>
    <row r="58" spans="1:9" ht="15" thickBot="1" x14ac:dyDescent="0.35"/>
    <row r="59" spans="1:9" ht="15" thickBot="1" x14ac:dyDescent="0.35">
      <c r="A59" s="15" t="s">
        <v>167</v>
      </c>
      <c r="B59" s="16">
        <v>1509.8</v>
      </c>
    </row>
    <row r="60" spans="1:9" ht="15" thickBot="1" x14ac:dyDescent="0.35">
      <c r="A60" s="15" t="s">
        <v>168</v>
      </c>
      <c r="B60" s="16">
        <v>481.6</v>
      </c>
    </row>
    <row r="61" spans="1:9" ht="15" thickBot="1" x14ac:dyDescent="0.35">
      <c r="A61" s="15" t="s">
        <v>169</v>
      </c>
      <c r="B61" s="16">
        <v>10999.9</v>
      </c>
    </row>
    <row r="62" spans="1:9" ht="15" thickBot="1" x14ac:dyDescent="0.35">
      <c r="A62" s="15" t="s">
        <v>170</v>
      </c>
      <c r="B62" s="16">
        <v>11000</v>
      </c>
    </row>
    <row r="63" spans="1:9" ht="15" thickBot="1" x14ac:dyDescent="0.35">
      <c r="A63" s="15" t="s">
        <v>171</v>
      </c>
      <c r="B63" s="16">
        <v>-0.1</v>
      </c>
    </row>
    <row r="64" spans="1:9" ht="15" thickBot="1" x14ac:dyDescent="0.35">
      <c r="A64" s="15" t="s">
        <v>172</v>
      </c>
      <c r="B64" s="16"/>
    </row>
    <row r="65" spans="1:2" ht="15" thickBot="1" x14ac:dyDescent="0.35">
      <c r="A65" s="15" t="s">
        <v>173</v>
      </c>
      <c r="B65" s="16"/>
    </row>
    <row r="66" spans="1:2" ht="15" thickBot="1" x14ac:dyDescent="0.35">
      <c r="A66" s="15" t="s">
        <v>174</v>
      </c>
      <c r="B66" s="16">
        <v>0</v>
      </c>
    </row>
    <row r="68" spans="1:2" x14ac:dyDescent="0.3">
      <c r="A68" s="18" t="s">
        <v>175</v>
      </c>
    </row>
    <row r="70" spans="1:2" x14ac:dyDescent="0.3">
      <c r="A70" s="17" t="s">
        <v>176</v>
      </c>
    </row>
    <row r="71" spans="1:2" x14ac:dyDescent="0.3">
      <c r="A71" s="17" t="s">
        <v>213</v>
      </c>
    </row>
  </sheetData>
  <hyperlinks>
    <hyperlink ref="A68" r:id="rId1" display="https://miau.my-x.hu/myx-free/coco/test/175581220240805111136.html" xr:uid="{67B44ACA-9168-4689-9EC2-BA256106646A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205D-1FBB-4F56-BEE7-EB6C028CF7CC}">
  <dimension ref="A1:L71"/>
  <sheetViews>
    <sheetView zoomScale="30" zoomScaleNormal="30" workbookViewId="0"/>
  </sheetViews>
  <sheetFormatPr baseColWidth="10" defaultColWidth="8.88671875" defaultRowHeight="14.4" x14ac:dyDescent="0.3"/>
  <sheetData>
    <row r="1" spans="1:12" ht="18" x14ac:dyDescent="0.3">
      <c r="A1" s="9"/>
    </row>
    <row r="2" spans="1:12" x14ac:dyDescent="0.3">
      <c r="A2" s="10"/>
    </row>
    <row r="5" spans="1:12" ht="15.6" x14ac:dyDescent="0.3">
      <c r="A5" s="11" t="s">
        <v>77</v>
      </c>
      <c r="B5" s="12">
        <v>1586685</v>
      </c>
      <c r="C5" s="11" t="s">
        <v>78</v>
      </c>
      <c r="D5" s="12">
        <v>11</v>
      </c>
      <c r="E5" s="11" t="s">
        <v>79</v>
      </c>
      <c r="F5" s="12">
        <v>4</v>
      </c>
      <c r="G5" s="11" t="s">
        <v>80</v>
      </c>
      <c r="H5" s="12">
        <v>11</v>
      </c>
      <c r="I5" s="11" t="s">
        <v>81</v>
      </c>
      <c r="J5" s="12">
        <v>0</v>
      </c>
      <c r="K5" s="11" t="s">
        <v>82</v>
      </c>
      <c r="L5" s="12" t="s">
        <v>345</v>
      </c>
    </row>
    <row r="6" spans="1:12" ht="18.600000000000001" thickBot="1" x14ac:dyDescent="0.35">
      <c r="A6" s="9"/>
    </row>
    <row r="7" spans="1:12" ht="15" thickBot="1" x14ac:dyDescent="0.35">
      <c r="A7" s="13" t="s">
        <v>83</v>
      </c>
      <c r="B7" s="13" t="s">
        <v>84</v>
      </c>
      <c r="C7" s="13" t="s">
        <v>85</v>
      </c>
      <c r="D7" s="13" t="s">
        <v>86</v>
      </c>
      <c r="E7" s="13" t="s">
        <v>87</v>
      </c>
      <c r="F7" s="13" t="s">
        <v>177</v>
      </c>
    </row>
    <row r="8" spans="1:12" ht="15" thickBot="1" x14ac:dyDescent="0.35">
      <c r="A8" s="13" t="s">
        <v>90</v>
      </c>
      <c r="B8" s="14">
        <v>9</v>
      </c>
      <c r="C8" s="14">
        <v>2</v>
      </c>
      <c r="D8" s="14">
        <v>5</v>
      </c>
      <c r="E8" s="14">
        <v>9</v>
      </c>
      <c r="F8" s="14">
        <v>1000</v>
      </c>
    </row>
    <row r="9" spans="1:12" ht="15" thickBot="1" x14ac:dyDescent="0.35">
      <c r="A9" s="13" t="s">
        <v>91</v>
      </c>
      <c r="B9" s="14">
        <v>4</v>
      </c>
      <c r="C9" s="14">
        <v>7</v>
      </c>
      <c r="D9" s="14">
        <v>5</v>
      </c>
      <c r="E9" s="14">
        <v>5</v>
      </c>
      <c r="F9" s="14">
        <v>1000</v>
      </c>
    </row>
    <row r="10" spans="1:12" ht="15" thickBot="1" x14ac:dyDescent="0.35">
      <c r="A10" s="13" t="s">
        <v>92</v>
      </c>
      <c r="B10" s="14">
        <v>10</v>
      </c>
      <c r="C10" s="14">
        <v>6</v>
      </c>
      <c r="D10" s="14">
        <v>3</v>
      </c>
      <c r="E10" s="14">
        <v>11</v>
      </c>
      <c r="F10" s="14">
        <v>1000</v>
      </c>
    </row>
    <row r="11" spans="1:12" ht="15" thickBot="1" x14ac:dyDescent="0.35">
      <c r="A11" s="13" t="s">
        <v>93</v>
      </c>
      <c r="B11" s="14">
        <v>1</v>
      </c>
      <c r="C11" s="14">
        <v>11</v>
      </c>
      <c r="D11" s="14">
        <v>9</v>
      </c>
      <c r="E11" s="14">
        <v>2</v>
      </c>
      <c r="F11" s="14">
        <v>1000</v>
      </c>
    </row>
    <row r="12" spans="1:12" ht="15" thickBot="1" x14ac:dyDescent="0.35">
      <c r="A12" s="13" t="s">
        <v>94</v>
      </c>
      <c r="B12" s="14">
        <v>11</v>
      </c>
      <c r="C12" s="14">
        <v>9</v>
      </c>
      <c r="D12" s="14">
        <v>11</v>
      </c>
      <c r="E12" s="14">
        <v>6</v>
      </c>
      <c r="F12" s="14">
        <v>1000</v>
      </c>
    </row>
    <row r="13" spans="1:12" ht="15" thickBot="1" x14ac:dyDescent="0.35">
      <c r="A13" s="13" t="s">
        <v>95</v>
      </c>
      <c r="B13" s="14">
        <v>5</v>
      </c>
      <c r="C13" s="14">
        <v>10</v>
      </c>
      <c r="D13" s="14">
        <v>1</v>
      </c>
      <c r="E13" s="14">
        <v>8</v>
      </c>
      <c r="F13" s="14">
        <v>1000</v>
      </c>
    </row>
    <row r="14" spans="1:12" ht="15" thickBot="1" x14ac:dyDescent="0.35">
      <c r="A14" s="13" t="s">
        <v>96</v>
      </c>
      <c r="B14" s="14">
        <v>6</v>
      </c>
      <c r="C14" s="14">
        <v>4</v>
      </c>
      <c r="D14" s="14">
        <v>1</v>
      </c>
      <c r="E14" s="14">
        <v>3</v>
      </c>
      <c r="F14" s="14">
        <v>1000</v>
      </c>
    </row>
    <row r="15" spans="1:12" ht="15" thickBot="1" x14ac:dyDescent="0.35">
      <c r="A15" s="13" t="s">
        <v>97</v>
      </c>
      <c r="B15" s="14">
        <v>2</v>
      </c>
      <c r="C15" s="14">
        <v>8</v>
      </c>
      <c r="D15" s="14">
        <v>10</v>
      </c>
      <c r="E15" s="14">
        <v>1</v>
      </c>
      <c r="F15" s="14">
        <v>1000</v>
      </c>
    </row>
    <row r="16" spans="1:12" ht="15" thickBot="1" x14ac:dyDescent="0.35">
      <c r="A16" s="13" t="s">
        <v>98</v>
      </c>
      <c r="B16" s="14">
        <v>8</v>
      </c>
      <c r="C16" s="14">
        <v>5</v>
      </c>
      <c r="D16" s="14">
        <v>8</v>
      </c>
      <c r="E16" s="14">
        <v>7</v>
      </c>
      <c r="F16" s="14">
        <v>1000</v>
      </c>
    </row>
    <row r="17" spans="1:6" ht="15" thickBot="1" x14ac:dyDescent="0.35">
      <c r="A17" s="13" t="s">
        <v>99</v>
      </c>
      <c r="B17" s="14">
        <v>7</v>
      </c>
      <c r="C17" s="14">
        <v>3</v>
      </c>
      <c r="D17" s="14">
        <v>4</v>
      </c>
      <c r="E17" s="14">
        <v>4</v>
      </c>
      <c r="F17" s="14">
        <v>1000</v>
      </c>
    </row>
    <row r="18" spans="1:6" ht="15" thickBot="1" x14ac:dyDescent="0.35">
      <c r="A18" s="13" t="s">
        <v>100</v>
      </c>
      <c r="B18" s="14">
        <v>3</v>
      </c>
      <c r="C18" s="14">
        <v>1</v>
      </c>
      <c r="D18" s="14">
        <v>7</v>
      </c>
      <c r="E18" s="14">
        <v>10</v>
      </c>
      <c r="F18" s="14">
        <v>1000</v>
      </c>
    </row>
    <row r="19" spans="1:6" ht="18.600000000000001" thickBot="1" x14ac:dyDescent="0.35">
      <c r="A19" s="9"/>
    </row>
    <row r="20" spans="1:6" ht="15" thickBot="1" x14ac:dyDescent="0.35">
      <c r="A20" s="13" t="s">
        <v>101</v>
      </c>
      <c r="B20" s="13" t="s">
        <v>84</v>
      </c>
      <c r="C20" s="13" t="s">
        <v>85</v>
      </c>
      <c r="D20" s="13" t="s">
        <v>86</v>
      </c>
      <c r="E20" s="13" t="s">
        <v>87</v>
      </c>
    </row>
    <row r="21" spans="1:6" ht="15" thickBot="1" x14ac:dyDescent="0.35">
      <c r="A21" s="13" t="s">
        <v>102</v>
      </c>
      <c r="B21" s="14" t="s">
        <v>304</v>
      </c>
      <c r="C21" s="14" t="s">
        <v>178</v>
      </c>
      <c r="D21" s="14" t="s">
        <v>305</v>
      </c>
      <c r="E21" s="14" t="s">
        <v>306</v>
      </c>
    </row>
    <row r="22" spans="1:6" ht="15" thickBot="1" x14ac:dyDescent="0.35">
      <c r="A22" s="13" t="s">
        <v>108</v>
      </c>
      <c r="B22" s="14" t="s">
        <v>307</v>
      </c>
      <c r="C22" s="14" t="s">
        <v>308</v>
      </c>
      <c r="D22" s="14" t="s">
        <v>309</v>
      </c>
      <c r="E22" s="14" t="s">
        <v>310</v>
      </c>
    </row>
    <row r="23" spans="1:6" ht="15" thickBot="1" x14ac:dyDescent="0.35">
      <c r="A23" s="13" t="s">
        <v>114</v>
      </c>
      <c r="B23" s="14" t="s">
        <v>311</v>
      </c>
      <c r="C23" s="14" t="s">
        <v>312</v>
      </c>
      <c r="D23" s="14" t="s">
        <v>313</v>
      </c>
      <c r="E23" s="14" t="s">
        <v>314</v>
      </c>
    </row>
    <row r="24" spans="1:6" ht="15" thickBot="1" x14ac:dyDescent="0.35">
      <c r="A24" s="13" t="s">
        <v>120</v>
      </c>
      <c r="B24" s="14" t="s">
        <v>315</v>
      </c>
      <c r="C24" s="14" t="s">
        <v>316</v>
      </c>
      <c r="D24" s="14" t="s">
        <v>317</v>
      </c>
      <c r="E24" s="14" t="s">
        <v>318</v>
      </c>
    </row>
    <row r="25" spans="1:6" ht="15" thickBot="1" x14ac:dyDescent="0.35">
      <c r="A25" s="13" t="s">
        <v>126</v>
      </c>
      <c r="B25" s="14" t="s">
        <v>319</v>
      </c>
      <c r="C25" s="14" t="s">
        <v>320</v>
      </c>
      <c r="D25" s="14" t="s">
        <v>321</v>
      </c>
      <c r="E25" s="14" t="s">
        <v>322</v>
      </c>
    </row>
    <row r="26" spans="1:6" ht="15" thickBot="1" x14ac:dyDescent="0.35">
      <c r="A26" s="13" t="s">
        <v>132</v>
      </c>
      <c r="B26" s="14" t="s">
        <v>323</v>
      </c>
      <c r="C26" s="14" t="s">
        <v>324</v>
      </c>
      <c r="D26" s="14" t="s">
        <v>325</v>
      </c>
      <c r="E26" s="14" t="s">
        <v>326</v>
      </c>
    </row>
    <row r="27" spans="1:6" ht="15" thickBot="1" x14ac:dyDescent="0.35">
      <c r="A27" s="13" t="s">
        <v>138</v>
      </c>
      <c r="B27" s="14" t="s">
        <v>327</v>
      </c>
      <c r="C27" s="14" t="s">
        <v>328</v>
      </c>
      <c r="D27" s="14" t="s">
        <v>329</v>
      </c>
      <c r="E27" s="14" t="s">
        <v>330</v>
      </c>
    </row>
    <row r="28" spans="1:6" ht="15" thickBot="1" x14ac:dyDescent="0.35">
      <c r="A28" s="13" t="s">
        <v>143</v>
      </c>
      <c r="B28" s="14" t="s">
        <v>331</v>
      </c>
      <c r="C28" s="14" t="s">
        <v>332</v>
      </c>
      <c r="D28" s="14" t="s">
        <v>333</v>
      </c>
      <c r="E28" s="14" t="s">
        <v>190</v>
      </c>
    </row>
    <row r="29" spans="1:6" ht="15" thickBot="1" x14ac:dyDescent="0.35">
      <c r="A29" s="13" t="s">
        <v>148</v>
      </c>
      <c r="B29" s="14" t="s">
        <v>334</v>
      </c>
      <c r="C29" s="14" t="s">
        <v>335</v>
      </c>
      <c r="D29" s="14" t="s">
        <v>336</v>
      </c>
      <c r="E29" s="14" t="s">
        <v>194</v>
      </c>
    </row>
    <row r="30" spans="1:6" ht="15" thickBot="1" x14ac:dyDescent="0.35">
      <c r="A30" s="13" t="s">
        <v>153</v>
      </c>
      <c r="B30" s="14" t="s">
        <v>337</v>
      </c>
      <c r="C30" s="14" t="s">
        <v>211</v>
      </c>
      <c r="D30" s="14" t="s">
        <v>338</v>
      </c>
      <c r="E30" s="14" t="s">
        <v>154</v>
      </c>
    </row>
    <row r="31" spans="1:6" ht="15" thickBot="1" x14ac:dyDescent="0.35">
      <c r="A31" s="13" t="s">
        <v>158</v>
      </c>
      <c r="B31" s="14" t="s">
        <v>339</v>
      </c>
      <c r="C31" s="14" t="s">
        <v>159</v>
      </c>
      <c r="D31" s="14" t="s">
        <v>279</v>
      </c>
      <c r="E31" s="14" t="s">
        <v>159</v>
      </c>
    </row>
    <row r="32" spans="1:6" ht="18.600000000000001" thickBot="1" x14ac:dyDescent="0.35">
      <c r="A32" s="9"/>
    </row>
    <row r="33" spans="1:9" ht="15" thickBot="1" x14ac:dyDescent="0.35">
      <c r="A33" s="13" t="s">
        <v>161</v>
      </c>
      <c r="B33" s="13" t="s">
        <v>84</v>
      </c>
      <c r="C33" s="13" t="s">
        <v>85</v>
      </c>
      <c r="D33" s="13" t="s">
        <v>86</v>
      </c>
      <c r="E33" s="13" t="s">
        <v>87</v>
      </c>
    </row>
    <row r="34" spans="1:9" ht="15" thickBot="1" x14ac:dyDescent="0.35">
      <c r="A34" s="13" t="s">
        <v>102</v>
      </c>
      <c r="B34" s="14">
        <v>495.6</v>
      </c>
      <c r="C34" s="14">
        <v>19</v>
      </c>
      <c r="D34" s="14">
        <v>497.1</v>
      </c>
      <c r="E34" s="14">
        <v>20</v>
      </c>
    </row>
    <row r="35" spans="1:9" ht="15" thickBot="1" x14ac:dyDescent="0.35">
      <c r="A35" s="13" t="s">
        <v>108</v>
      </c>
      <c r="B35" s="14">
        <v>493.6</v>
      </c>
      <c r="C35" s="14">
        <v>18</v>
      </c>
      <c r="D35" s="14">
        <v>496.1</v>
      </c>
      <c r="E35" s="14">
        <v>19</v>
      </c>
    </row>
    <row r="36" spans="1:9" ht="15" thickBot="1" x14ac:dyDescent="0.35">
      <c r="A36" s="13" t="s">
        <v>114</v>
      </c>
      <c r="B36" s="14">
        <v>492.6</v>
      </c>
      <c r="C36" s="14">
        <v>17</v>
      </c>
      <c r="D36" s="14">
        <v>495.1</v>
      </c>
      <c r="E36" s="14">
        <v>18</v>
      </c>
    </row>
    <row r="37" spans="1:9" ht="15" thickBot="1" x14ac:dyDescent="0.35">
      <c r="A37" s="13" t="s">
        <v>120</v>
      </c>
      <c r="B37" s="14">
        <v>491.6</v>
      </c>
      <c r="C37" s="14">
        <v>14</v>
      </c>
      <c r="D37" s="14">
        <v>489.6</v>
      </c>
      <c r="E37" s="14">
        <v>17</v>
      </c>
    </row>
    <row r="38" spans="1:9" ht="15" thickBot="1" x14ac:dyDescent="0.35">
      <c r="A38" s="13" t="s">
        <v>126</v>
      </c>
      <c r="B38" s="14">
        <v>490.6</v>
      </c>
      <c r="C38" s="14">
        <v>13</v>
      </c>
      <c r="D38" s="14">
        <v>488.6</v>
      </c>
      <c r="E38" s="14">
        <v>16</v>
      </c>
    </row>
    <row r="39" spans="1:9" ht="15" thickBot="1" x14ac:dyDescent="0.35">
      <c r="A39" s="13" t="s">
        <v>132</v>
      </c>
      <c r="B39" s="14">
        <v>486.1</v>
      </c>
      <c r="C39" s="14">
        <v>12</v>
      </c>
      <c r="D39" s="14">
        <v>487.6</v>
      </c>
      <c r="E39" s="14">
        <v>15</v>
      </c>
    </row>
    <row r="40" spans="1:9" ht="15" thickBot="1" x14ac:dyDescent="0.35">
      <c r="A40" s="13" t="s">
        <v>138</v>
      </c>
      <c r="B40" s="14">
        <v>485.1</v>
      </c>
      <c r="C40" s="14">
        <v>11</v>
      </c>
      <c r="D40" s="14">
        <v>486.6</v>
      </c>
      <c r="E40" s="14">
        <v>9.5</v>
      </c>
    </row>
    <row r="41" spans="1:9" ht="15" thickBot="1" x14ac:dyDescent="0.35">
      <c r="A41" s="13" t="s">
        <v>143</v>
      </c>
      <c r="B41" s="14">
        <v>484.1</v>
      </c>
      <c r="C41" s="14">
        <v>10</v>
      </c>
      <c r="D41" s="14">
        <v>485.6</v>
      </c>
      <c r="E41" s="14">
        <v>7</v>
      </c>
    </row>
    <row r="42" spans="1:9" ht="15" thickBot="1" x14ac:dyDescent="0.35">
      <c r="A42" s="13" t="s">
        <v>148</v>
      </c>
      <c r="B42" s="14">
        <v>483.1</v>
      </c>
      <c r="C42" s="14">
        <v>9</v>
      </c>
      <c r="D42" s="14">
        <v>484.6</v>
      </c>
      <c r="E42" s="14">
        <v>6</v>
      </c>
    </row>
    <row r="43" spans="1:9" ht="15" thickBot="1" x14ac:dyDescent="0.35">
      <c r="A43" s="13" t="s">
        <v>153</v>
      </c>
      <c r="B43" s="14">
        <v>482.1</v>
      </c>
      <c r="C43" s="14">
        <v>3</v>
      </c>
      <c r="D43" s="14">
        <v>483.6</v>
      </c>
      <c r="E43" s="14">
        <v>1</v>
      </c>
    </row>
    <row r="44" spans="1:9" ht="15" thickBot="1" x14ac:dyDescent="0.35">
      <c r="A44" s="13" t="s">
        <v>158</v>
      </c>
      <c r="B44" s="14">
        <v>481.2</v>
      </c>
      <c r="C44" s="14">
        <v>0</v>
      </c>
      <c r="D44" s="14">
        <v>482.6</v>
      </c>
      <c r="E44" s="14">
        <v>0</v>
      </c>
    </row>
    <row r="45" spans="1:9" ht="18.600000000000001" thickBot="1" x14ac:dyDescent="0.35">
      <c r="A45" s="9"/>
    </row>
    <row r="46" spans="1:9" ht="15" thickBot="1" x14ac:dyDescent="0.35">
      <c r="A46" s="13" t="s">
        <v>162</v>
      </c>
      <c r="B46" s="13" t="s">
        <v>84</v>
      </c>
      <c r="C46" s="13" t="s">
        <v>85</v>
      </c>
      <c r="D46" s="13" t="s">
        <v>86</v>
      </c>
      <c r="E46" s="13" t="s">
        <v>87</v>
      </c>
      <c r="F46" s="13" t="s">
        <v>163</v>
      </c>
      <c r="G46" s="13" t="s">
        <v>164</v>
      </c>
      <c r="H46" s="13" t="s">
        <v>165</v>
      </c>
      <c r="I46" s="13" t="s">
        <v>166</v>
      </c>
    </row>
    <row r="47" spans="1:9" ht="15" thickBot="1" x14ac:dyDescent="0.35">
      <c r="A47" s="13" t="s">
        <v>90</v>
      </c>
      <c r="B47" s="14">
        <v>483.1</v>
      </c>
      <c r="C47" s="14">
        <v>18</v>
      </c>
      <c r="D47" s="14">
        <v>488.6</v>
      </c>
      <c r="E47" s="14">
        <v>6</v>
      </c>
      <c r="F47" s="14">
        <v>995.8</v>
      </c>
      <c r="G47" s="14">
        <v>1000</v>
      </c>
      <c r="H47" s="14">
        <v>4.2</v>
      </c>
      <c r="I47" s="14">
        <v>0.42</v>
      </c>
    </row>
    <row r="48" spans="1:9" ht="15" thickBot="1" x14ac:dyDescent="0.35">
      <c r="A48" s="13" t="s">
        <v>91</v>
      </c>
      <c r="B48" s="14">
        <v>491.6</v>
      </c>
      <c r="C48" s="14">
        <v>11</v>
      </c>
      <c r="D48" s="14">
        <v>488.6</v>
      </c>
      <c r="E48" s="14">
        <v>16</v>
      </c>
      <c r="F48" s="14">
        <v>1007.3</v>
      </c>
      <c r="G48" s="14">
        <v>1000</v>
      </c>
      <c r="H48" s="14">
        <v>-7.3</v>
      </c>
      <c r="I48" s="14">
        <v>-0.73</v>
      </c>
    </row>
    <row r="49" spans="1:9" ht="15" thickBot="1" x14ac:dyDescent="0.35">
      <c r="A49" s="13" t="s">
        <v>92</v>
      </c>
      <c r="B49" s="14">
        <v>482.1</v>
      </c>
      <c r="C49" s="14">
        <v>12</v>
      </c>
      <c r="D49" s="14">
        <v>495.1</v>
      </c>
      <c r="E49" s="14">
        <v>0</v>
      </c>
      <c r="F49" s="14">
        <v>989.3</v>
      </c>
      <c r="G49" s="14">
        <v>1000</v>
      </c>
      <c r="H49" s="14">
        <v>10.7</v>
      </c>
      <c r="I49" s="14">
        <v>1.07</v>
      </c>
    </row>
    <row r="50" spans="1:9" ht="15" thickBot="1" x14ac:dyDescent="0.35">
      <c r="A50" s="13" t="s">
        <v>93</v>
      </c>
      <c r="B50" s="14">
        <v>495.6</v>
      </c>
      <c r="C50" s="14">
        <v>0</v>
      </c>
      <c r="D50" s="14">
        <v>484.6</v>
      </c>
      <c r="E50" s="14">
        <v>19</v>
      </c>
      <c r="F50" s="14">
        <v>999.3</v>
      </c>
      <c r="G50" s="14">
        <v>1000</v>
      </c>
      <c r="H50" s="14">
        <v>0.7</v>
      </c>
      <c r="I50" s="14">
        <v>7.0000000000000007E-2</v>
      </c>
    </row>
    <row r="51" spans="1:9" ht="15" thickBot="1" x14ac:dyDescent="0.35">
      <c r="A51" s="13" t="s">
        <v>94</v>
      </c>
      <c r="B51" s="14">
        <v>481.2</v>
      </c>
      <c r="C51" s="14">
        <v>9</v>
      </c>
      <c r="D51" s="14">
        <v>482.6</v>
      </c>
      <c r="E51" s="14">
        <v>15</v>
      </c>
      <c r="F51" s="14">
        <v>987.8</v>
      </c>
      <c r="G51" s="14">
        <v>1000</v>
      </c>
      <c r="H51" s="14">
        <v>12.2</v>
      </c>
      <c r="I51" s="14">
        <v>1.22</v>
      </c>
    </row>
    <row r="52" spans="1:9" ht="15" thickBot="1" x14ac:dyDescent="0.35">
      <c r="A52" s="13" t="s">
        <v>95</v>
      </c>
      <c r="B52" s="14">
        <v>490.6</v>
      </c>
      <c r="C52" s="14">
        <v>3</v>
      </c>
      <c r="D52" s="14">
        <v>497.1</v>
      </c>
      <c r="E52" s="14">
        <v>7</v>
      </c>
      <c r="F52" s="14">
        <v>997.8</v>
      </c>
      <c r="G52" s="14">
        <v>1000</v>
      </c>
      <c r="H52" s="14">
        <v>2.2000000000000002</v>
      </c>
      <c r="I52" s="14">
        <v>0.22</v>
      </c>
    </row>
    <row r="53" spans="1:9" ht="15" thickBot="1" x14ac:dyDescent="0.35">
      <c r="A53" s="13" t="s">
        <v>96</v>
      </c>
      <c r="B53" s="14">
        <v>486.1</v>
      </c>
      <c r="C53" s="14">
        <v>14</v>
      </c>
      <c r="D53" s="14">
        <v>497.1</v>
      </c>
      <c r="E53" s="14">
        <v>18</v>
      </c>
      <c r="F53" s="14">
        <v>1015.3</v>
      </c>
      <c r="G53" s="14">
        <v>1000</v>
      </c>
      <c r="H53" s="14">
        <v>-15.3</v>
      </c>
      <c r="I53" s="14">
        <v>-1.53</v>
      </c>
    </row>
    <row r="54" spans="1:9" ht="15" thickBot="1" x14ac:dyDescent="0.35">
      <c r="A54" s="13" t="s">
        <v>97</v>
      </c>
      <c r="B54" s="14">
        <v>493.6</v>
      </c>
      <c r="C54" s="14">
        <v>10</v>
      </c>
      <c r="D54" s="14">
        <v>483.6</v>
      </c>
      <c r="E54" s="14">
        <v>20</v>
      </c>
      <c r="F54" s="14">
        <v>1007.3</v>
      </c>
      <c r="G54" s="14">
        <v>1000</v>
      </c>
      <c r="H54" s="14">
        <v>-7.3</v>
      </c>
      <c r="I54" s="14">
        <v>-0.73</v>
      </c>
    </row>
    <row r="55" spans="1:9" ht="15" thickBot="1" x14ac:dyDescent="0.35">
      <c r="A55" s="13" t="s">
        <v>98</v>
      </c>
      <c r="B55" s="14">
        <v>484.1</v>
      </c>
      <c r="C55" s="14">
        <v>13</v>
      </c>
      <c r="D55" s="14">
        <v>485.6</v>
      </c>
      <c r="E55" s="14">
        <v>9.5</v>
      </c>
      <c r="F55" s="14">
        <v>992.3</v>
      </c>
      <c r="G55" s="14">
        <v>1000</v>
      </c>
      <c r="H55" s="14">
        <v>7.7</v>
      </c>
      <c r="I55" s="14">
        <v>0.77</v>
      </c>
    </row>
    <row r="56" spans="1:9" ht="15" thickBot="1" x14ac:dyDescent="0.35">
      <c r="A56" s="13" t="s">
        <v>99</v>
      </c>
      <c r="B56" s="14">
        <v>485.1</v>
      </c>
      <c r="C56" s="14">
        <v>17</v>
      </c>
      <c r="D56" s="14">
        <v>489.6</v>
      </c>
      <c r="E56" s="14">
        <v>17</v>
      </c>
      <c r="F56" s="14">
        <v>1008.8</v>
      </c>
      <c r="G56" s="14">
        <v>1000</v>
      </c>
      <c r="H56" s="14">
        <v>-8.8000000000000007</v>
      </c>
      <c r="I56" s="14">
        <v>-0.88</v>
      </c>
    </row>
    <row r="57" spans="1:9" ht="15" thickBot="1" x14ac:dyDescent="0.35">
      <c r="A57" s="13" t="s">
        <v>100</v>
      </c>
      <c r="B57" s="14">
        <v>492.6</v>
      </c>
      <c r="C57" s="14">
        <v>19</v>
      </c>
      <c r="D57" s="14">
        <v>486.6</v>
      </c>
      <c r="E57" s="14">
        <v>1</v>
      </c>
      <c r="F57" s="14">
        <v>999.3</v>
      </c>
      <c r="G57" s="14">
        <v>1000</v>
      </c>
      <c r="H57" s="14">
        <v>0.7</v>
      </c>
      <c r="I57" s="14">
        <v>7.0000000000000007E-2</v>
      </c>
    </row>
    <row r="58" spans="1:9" ht="15" thickBot="1" x14ac:dyDescent="0.35"/>
    <row r="59" spans="1:9" ht="15" thickBot="1" x14ac:dyDescent="0.35">
      <c r="A59" s="15" t="s">
        <v>167</v>
      </c>
      <c r="B59" s="16">
        <v>1031.7</v>
      </c>
    </row>
    <row r="60" spans="1:9" ht="15" thickBot="1" x14ac:dyDescent="0.35">
      <c r="A60" s="15" t="s">
        <v>168</v>
      </c>
      <c r="B60" s="16">
        <v>963.8</v>
      </c>
    </row>
    <row r="61" spans="1:9" ht="15" thickBot="1" x14ac:dyDescent="0.35">
      <c r="A61" s="15" t="s">
        <v>169</v>
      </c>
      <c r="B61" s="16">
        <v>11000.3</v>
      </c>
    </row>
    <row r="62" spans="1:9" ht="15" thickBot="1" x14ac:dyDescent="0.35">
      <c r="A62" s="15" t="s">
        <v>170</v>
      </c>
      <c r="B62" s="16">
        <v>11000</v>
      </c>
    </row>
    <row r="63" spans="1:9" ht="15" thickBot="1" x14ac:dyDescent="0.35">
      <c r="A63" s="15" t="s">
        <v>171</v>
      </c>
      <c r="B63" s="16">
        <v>0.3</v>
      </c>
    </row>
    <row r="64" spans="1:9" ht="15" thickBot="1" x14ac:dyDescent="0.35">
      <c r="A64" s="15" t="s">
        <v>172</v>
      </c>
      <c r="B64" s="16"/>
    </row>
    <row r="65" spans="1:2" ht="15" thickBot="1" x14ac:dyDescent="0.35">
      <c r="A65" s="15" t="s">
        <v>173</v>
      </c>
      <c r="B65" s="16"/>
    </row>
    <row r="66" spans="1:2" ht="15" thickBot="1" x14ac:dyDescent="0.35">
      <c r="A66" s="15" t="s">
        <v>174</v>
      </c>
      <c r="B66" s="16">
        <v>0</v>
      </c>
    </row>
    <row r="68" spans="1:2" x14ac:dyDescent="0.3">
      <c r="A68" s="18" t="s">
        <v>175</v>
      </c>
    </row>
    <row r="70" spans="1:2" x14ac:dyDescent="0.3">
      <c r="A70" s="17" t="s">
        <v>176</v>
      </c>
    </row>
    <row r="71" spans="1:2" x14ac:dyDescent="0.3">
      <c r="A71" s="17" t="s">
        <v>213</v>
      </c>
    </row>
  </sheetData>
  <hyperlinks>
    <hyperlink ref="A68" r:id="rId1" display="https://miau.my-x.hu/myx-free/coco/test/158668520240805111155.html" xr:uid="{DBD48B6F-A510-4D14-B4D8-B6E792BB488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élettani_tuladonságok</vt:lpstr>
      <vt:lpstr>60 oszlop</vt:lpstr>
      <vt:lpstr>5x11</vt:lpstr>
      <vt:lpstr>nyers</vt:lpstr>
      <vt:lpstr>5</vt:lpstr>
      <vt:lpstr>4_1</vt:lpstr>
      <vt:lpstr>4_2</vt:lpstr>
      <vt:lpstr>4_3</vt:lpstr>
      <vt:lpstr>4_4</vt:lpstr>
      <vt:lpstr>4_5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Bán Gyula</dc:creator>
  <cp:lastModifiedBy>Lttd</cp:lastModifiedBy>
  <dcterms:created xsi:type="dcterms:W3CDTF">2024-07-31T09:47:29Z</dcterms:created>
  <dcterms:modified xsi:type="dcterms:W3CDTF">2024-08-14T06:44:13Z</dcterms:modified>
</cp:coreProperties>
</file>