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17950\var\www\miau\data\miau\316\"/>
    </mc:Choice>
  </mc:AlternateContent>
  <xr:revisionPtr revIDLastSave="0" documentId="13_ncr:1_{AA70B872-83C1-4E82-AAAC-F53F07AD292B}" xr6:coauthVersionLast="47" xr6:coauthVersionMax="47" xr10:uidLastSave="{00000000-0000-0000-0000-000000000000}"/>
  <bookViews>
    <workbookView xWindow="-108" yWindow="-108" windowWidth="23256" windowHeight="12456" activeTab="3" xr2:uid="{544048CE-B1D2-A64A-AD7F-2FB0877E078E}"/>
  </bookViews>
  <sheets>
    <sheet name="raw" sheetId="1" r:id="rId1"/>
    <sheet name="raw (2)" sheetId="2" r:id="rId2"/>
    <sheet name="model" sheetId="3" r:id="rId3"/>
    <sheet name="pihenonap" sheetId="4" r:id="rId4"/>
  </sheets>
  <definedNames>
    <definedName name="_xlnm._FilterDatabase" localSheetId="0" hidden="1">raw!$B$3:$O$40</definedName>
    <definedName name="_xlnm._FilterDatabase" localSheetId="1" hidden="1">'raw (2)'!$C$5:$O$41</definedName>
    <definedName name="solver_adj" localSheetId="1" hidden="1">'raw (2)'!$H$43:$H$44</definedName>
    <definedName name="solver_cvg" localSheetId="1" hidden="1">"""0,0001"""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"""0,075"""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'raw (2)'!$G$64</definedName>
    <definedName name="solver_pre" localSheetId="1" hidden="1">"""0,000001"""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2" l="1"/>
  <c r="G65" i="2"/>
  <c r="F64" i="2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M25" i="2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AL24" i="2"/>
  <c r="AK24" i="2"/>
  <c r="AJ24" i="2"/>
  <c r="AI24" i="2"/>
  <c r="AH24" i="2"/>
  <c r="AG24" i="2"/>
  <c r="AF24" i="2"/>
  <c r="AE24" i="2"/>
  <c r="AD24" i="2"/>
  <c r="AC24" i="2"/>
  <c r="AB24" i="2"/>
  <c r="AL23" i="2"/>
  <c r="AK23" i="2"/>
  <c r="AJ23" i="2"/>
  <c r="AI23" i="2"/>
  <c r="AH23" i="2"/>
  <c r="AG23" i="2"/>
  <c r="AF23" i="2"/>
  <c r="AE23" i="2"/>
  <c r="AD23" i="2"/>
  <c r="AC23" i="2"/>
  <c r="AB23" i="2"/>
  <c r="AL22" i="2"/>
  <c r="AK22" i="2"/>
  <c r="AJ22" i="2"/>
  <c r="AI22" i="2"/>
  <c r="AH22" i="2"/>
  <c r="AG22" i="2"/>
  <c r="AF22" i="2"/>
  <c r="AE22" i="2"/>
  <c r="AD22" i="2"/>
  <c r="AC22" i="2"/>
  <c r="AB22" i="2"/>
  <c r="AL21" i="2"/>
  <c r="AK21" i="2"/>
  <c r="AJ21" i="2"/>
  <c r="AI21" i="2"/>
  <c r="AH21" i="2"/>
  <c r="AG21" i="2"/>
  <c r="AF21" i="2"/>
  <c r="AE21" i="2"/>
  <c r="AD21" i="2"/>
  <c r="AC21" i="2"/>
  <c r="AB21" i="2"/>
  <c r="AL20" i="2"/>
  <c r="AK20" i="2"/>
  <c r="AJ20" i="2"/>
  <c r="AI20" i="2"/>
  <c r="AH20" i="2"/>
  <c r="AG20" i="2"/>
  <c r="AF20" i="2"/>
  <c r="AE20" i="2"/>
  <c r="AD20" i="2"/>
  <c r="AC20" i="2"/>
  <c r="AB20" i="2"/>
  <c r="AL19" i="2"/>
  <c r="AK19" i="2"/>
  <c r="AJ19" i="2"/>
  <c r="AI19" i="2"/>
  <c r="AH19" i="2"/>
  <c r="AG19" i="2"/>
  <c r="AF19" i="2"/>
  <c r="AE19" i="2"/>
  <c r="AD19" i="2"/>
  <c r="AC19" i="2"/>
  <c r="AB19" i="2"/>
  <c r="AL18" i="2"/>
  <c r="AK18" i="2"/>
  <c r="AJ18" i="2"/>
  <c r="AI18" i="2"/>
  <c r="AH18" i="2"/>
  <c r="AG18" i="2"/>
  <c r="AF18" i="2"/>
  <c r="AE18" i="2"/>
  <c r="AD18" i="2"/>
  <c r="AC18" i="2"/>
  <c r="AB18" i="2"/>
  <c r="AL17" i="2"/>
  <c r="AK17" i="2"/>
  <c r="AJ17" i="2"/>
  <c r="AI17" i="2"/>
  <c r="AH17" i="2"/>
  <c r="AG17" i="2"/>
  <c r="AF17" i="2"/>
  <c r="AE17" i="2"/>
  <c r="AD17" i="2"/>
  <c r="AC17" i="2"/>
  <c r="AB17" i="2"/>
  <c r="AL16" i="2"/>
  <c r="AK16" i="2"/>
  <c r="AJ16" i="2"/>
  <c r="AI16" i="2"/>
  <c r="AH16" i="2"/>
  <c r="AG16" i="2"/>
  <c r="AF16" i="2"/>
  <c r="AE16" i="2"/>
  <c r="AD16" i="2"/>
  <c r="AC16" i="2"/>
  <c r="AB16" i="2"/>
  <c r="AL15" i="2"/>
  <c r="AK15" i="2"/>
  <c r="AJ15" i="2"/>
  <c r="AI15" i="2"/>
  <c r="AH15" i="2"/>
  <c r="AG15" i="2"/>
  <c r="AF15" i="2"/>
  <c r="AE15" i="2"/>
  <c r="AD15" i="2"/>
  <c r="AC15" i="2"/>
  <c r="AB15" i="2"/>
  <c r="AL14" i="2"/>
  <c r="AK14" i="2"/>
  <c r="AJ14" i="2"/>
  <c r="AI14" i="2"/>
  <c r="AH14" i="2"/>
  <c r="AG14" i="2"/>
  <c r="AF14" i="2"/>
  <c r="AE14" i="2"/>
  <c r="AD14" i="2"/>
  <c r="AC14" i="2"/>
  <c r="AB14" i="2"/>
  <c r="AL13" i="2"/>
  <c r="AK13" i="2"/>
  <c r="AJ13" i="2"/>
  <c r="AI13" i="2"/>
  <c r="AH13" i="2"/>
  <c r="AG13" i="2"/>
  <c r="AF13" i="2"/>
  <c r="AE13" i="2"/>
  <c r="AD13" i="2"/>
  <c r="AC13" i="2"/>
  <c r="AB13" i="2"/>
  <c r="AL12" i="2"/>
  <c r="AK12" i="2"/>
  <c r="AJ12" i="2"/>
  <c r="AI12" i="2"/>
  <c r="AH12" i="2"/>
  <c r="AG12" i="2"/>
  <c r="AF12" i="2"/>
  <c r="AE12" i="2"/>
  <c r="AD12" i="2"/>
  <c r="AC12" i="2"/>
  <c r="AB12" i="2"/>
  <c r="AL11" i="2"/>
  <c r="AK11" i="2"/>
  <c r="AJ11" i="2"/>
  <c r="AI11" i="2"/>
  <c r="AH11" i="2"/>
  <c r="AG11" i="2"/>
  <c r="AF11" i="2"/>
  <c r="AE11" i="2"/>
  <c r="AD11" i="2"/>
  <c r="AC11" i="2"/>
  <c r="AB11" i="2"/>
  <c r="AL10" i="2"/>
  <c r="AK10" i="2"/>
  <c r="AJ10" i="2"/>
  <c r="AI10" i="2"/>
  <c r="AH10" i="2"/>
  <c r="AG10" i="2"/>
  <c r="AF10" i="2"/>
  <c r="AE10" i="2"/>
  <c r="AD10" i="2"/>
  <c r="AC10" i="2"/>
  <c r="AB10" i="2"/>
  <c r="AL9" i="2"/>
  <c r="AK9" i="2"/>
  <c r="AJ9" i="2"/>
  <c r="AI9" i="2"/>
  <c r="AH9" i="2"/>
  <c r="AG9" i="2"/>
  <c r="AF9" i="2"/>
  <c r="AE9" i="2"/>
  <c r="AD9" i="2"/>
  <c r="AC9" i="2"/>
  <c r="AB9" i="2"/>
  <c r="AL8" i="2"/>
  <c r="AK8" i="2"/>
  <c r="AJ8" i="2"/>
  <c r="AI8" i="2"/>
  <c r="AH8" i="2"/>
  <c r="AG8" i="2"/>
  <c r="AF8" i="2"/>
  <c r="AE8" i="2"/>
  <c r="AD8" i="2"/>
  <c r="AC8" i="2"/>
  <c r="AB8" i="2"/>
  <c r="AL7" i="2"/>
  <c r="AK7" i="2"/>
  <c r="AJ7" i="2"/>
  <c r="AI7" i="2"/>
  <c r="AH7" i="2"/>
  <c r="AG7" i="2"/>
  <c r="AF7" i="2"/>
  <c r="AE7" i="2"/>
  <c r="AD7" i="2"/>
  <c r="AC7" i="2"/>
  <c r="AB7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Y24" i="2"/>
  <c r="X24" i="2"/>
  <c r="W24" i="2"/>
  <c r="V24" i="2"/>
  <c r="U24" i="2"/>
  <c r="S24" i="2"/>
  <c r="R24" i="2"/>
  <c r="Y23" i="2"/>
  <c r="X23" i="2"/>
  <c r="W23" i="2"/>
  <c r="V23" i="2"/>
  <c r="U23" i="2"/>
  <c r="S23" i="2"/>
  <c r="R23" i="2"/>
  <c r="Y22" i="2"/>
  <c r="X22" i="2"/>
  <c r="W22" i="2"/>
  <c r="V22" i="2"/>
  <c r="U22" i="2"/>
  <c r="S22" i="2"/>
  <c r="R22" i="2"/>
  <c r="Y21" i="2"/>
  <c r="X21" i="2"/>
  <c r="W21" i="2"/>
  <c r="V21" i="2"/>
  <c r="U21" i="2"/>
  <c r="S21" i="2"/>
  <c r="R21" i="2"/>
  <c r="Y20" i="2"/>
  <c r="X20" i="2"/>
  <c r="W20" i="2"/>
  <c r="V20" i="2"/>
  <c r="U20" i="2"/>
  <c r="S20" i="2"/>
  <c r="R20" i="2"/>
  <c r="Y19" i="2"/>
  <c r="X19" i="2"/>
  <c r="W19" i="2"/>
  <c r="V19" i="2"/>
  <c r="U19" i="2"/>
  <c r="S19" i="2"/>
  <c r="R19" i="2"/>
  <c r="Y18" i="2"/>
  <c r="X18" i="2"/>
  <c r="W18" i="2"/>
  <c r="V18" i="2"/>
  <c r="U18" i="2"/>
  <c r="S18" i="2"/>
  <c r="R18" i="2"/>
  <c r="Y17" i="2"/>
  <c r="X17" i="2"/>
  <c r="W17" i="2"/>
  <c r="V17" i="2"/>
  <c r="U17" i="2"/>
  <c r="S17" i="2"/>
  <c r="R17" i="2"/>
  <c r="Y16" i="2"/>
  <c r="X16" i="2"/>
  <c r="W16" i="2"/>
  <c r="V16" i="2"/>
  <c r="U16" i="2"/>
  <c r="S16" i="2"/>
  <c r="R16" i="2"/>
  <c r="Y15" i="2"/>
  <c r="X15" i="2"/>
  <c r="W15" i="2"/>
  <c r="V15" i="2"/>
  <c r="U15" i="2"/>
  <c r="S15" i="2"/>
  <c r="R15" i="2"/>
  <c r="Y14" i="2"/>
  <c r="X14" i="2"/>
  <c r="W14" i="2"/>
  <c r="V14" i="2"/>
  <c r="U14" i="2"/>
  <c r="S14" i="2"/>
  <c r="R14" i="2"/>
  <c r="Y13" i="2"/>
  <c r="X13" i="2"/>
  <c r="W13" i="2"/>
  <c r="V13" i="2"/>
  <c r="U13" i="2"/>
  <c r="S13" i="2"/>
  <c r="R13" i="2"/>
  <c r="Y12" i="2"/>
  <c r="X12" i="2"/>
  <c r="W12" i="2"/>
  <c r="V12" i="2"/>
  <c r="U12" i="2"/>
  <c r="S12" i="2"/>
  <c r="R12" i="2"/>
  <c r="Y11" i="2"/>
  <c r="X11" i="2"/>
  <c r="W11" i="2"/>
  <c r="V11" i="2"/>
  <c r="U11" i="2"/>
  <c r="S11" i="2"/>
  <c r="R11" i="2"/>
  <c r="Y10" i="2"/>
  <c r="X10" i="2"/>
  <c r="W10" i="2"/>
  <c r="V10" i="2"/>
  <c r="U10" i="2"/>
  <c r="S10" i="2"/>
  <c r="R10" i="2"/>
  <c r="Y9" i="2"/>
  <c r="X9" i="2"/>
  <c r="W9" i="2"/>
  <c r="V9" i="2"/>
  <c r="U9" i="2"/>
  <c r="S9" i="2"/>
  <c r="R9" i="2"/>
  <c r="Y8" i="2"/>
  <c r="X8" i="2"/>
  <c r="W8" i="2"/>
  <c r="V8" i="2"/>
  <c r="U8" i="2"/>
  <c r="S8" i="2"/>
  <c r="R8" i="2"/>
  <c r="Y7" i="2"/>
  <c r="X7" i="2"/>
  <c r="W7" i="2"/>
  <c r="V7" i="2"/>
  <c r="U7" i="2"/>
  <c r="S7" i="2"/>
  <c r="R7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D6" i="2"/>
  <c r="AA6" i="2"/>
  <c r="AL6" i="2" s="1"/>
  <c r="Z6" i="2"/>
  <c r="AK6" i="2" s="1"/>
  <c r="Y6" i="2"/>
  <c r="AJ6" i="2" s="1"/>
  <c r="X6" i="2"/>
  <c r="AI6" i="2" s="1"/>
  <c r="W6" i="2"/>
  <c r="AH6" i="2" s="1"/>
  <c r="V6" i="2"/>
  <c r="AG6" i="2" s="1"/>
  <c r="U6" i="2"/>
  <c r="AF6" i="2" s="1"/>
  <c r="T6" i="2"/>
  <c r="AE6" i="2" s="1"/>
  <c r="S6" i="2"/>
  <c r="R6" i="2"/>
  <c r="AC6" i="2" s="1"/>
  <c r="Q6" i="2"/>
  <c r="AB6" i="2" s="1"/>
  <c r="N24" i="2"/>
  <c r="H24" i="2"/>
  <c r="N23" i="2"/>
  <c r="H23" i="2"/>
  <c r="T23" i="2" s="1"/>
  <c r="N22" i="2"/>
  <c r="H22" i="2"/>
  <c r="N21" i="2"/>
  <c r="H21" i="2"/>
  <c r="N20" i="2"/>
  <c r="Z20" i="2" s="1"/>
  <c r="H20" i="2"/>
  <c r="N19" i="2"/>
  <c r="H19" i="2"/>
  <c r="N18" i="2"/>
  <c r="H18" i="2"/>
  <c r="N17" i="2"/>
  <c r="H17" i="2"/>
  <c r="N16" i="2"/>
  <c r="Z16" i="2" s="1"/>
  <c r="H16" i="2"/>
  <c r="N15" i="2"/>
  <c r="H15" i="2"/>
  <c r="T15" i="2" s="1"/>
  <c r="N14" i="2"/>
  <c r="H14" i="2"/>
  <c r="N13" i="2"/>
  <c r="H13" i="2"/>
  <c r="N12" i="2"/>
  <c r="Z12" i="2" s="1"/>
  <c r="H12" i="2"/>
  <c r="N11" i="2"/>
  <c r="H11" i="2"/>
  <c r="N10" i="2"/>
  <c r="H10" i="2"/>
  <c r="N9" i="2"/>
  <c r="H9" i="2"/>
  <c r="N8" i="2"/>
  <c r="Z8" i="2" s="1"/>
  <c r="H8" i="2"/>
  <c r="N7" i="2"/>
  <c r="H7" i="2"/>
  <c r="T16" i="2" s="1"/>
  <c r="O3" i="2"/>
  <c r="M3" i="2"/>
  <c r="L3" i="2"/>
  <c r="J3" i="2"/>
  <c r="I3" i="2"/>
  <c r="G3" i="2"/>
  <c r="F3" i="2"/>
  <c r="E3" i="2"/>
  <c r="D1" i="1"/>
  <c r="E1" i="1"/>
  <c r="F1" i="1"/>
  <c r="G1" i="1"/>
  <c r="H1" i="1"/>
  <c r="J1" i="1"/>
  <c r="K1" i="1"/>
  <c r="L1" i="1"/>
  <c r="M1" i="1"/>
  <c r="N1" i="1"/>
  <c r="O1" i="1"/>
  <c r="I1" i="1"/>
  <c r="S12" i="1"/>
  <c r="W14" i="1" s="1"/>
  <c r="T12" i="1"/>
  <c r="X14" i="1" s="1"/>
  <c r="N6" i="1"/>
  <c r="N7" i="1"/>
  <c r="N8" i="1"/>
  <c r="N9" i="1"/>
  <c r="N10" i="1"/>
  <c r="J10" i="1" s="1"/>
  <c r="N11" i="1"/>
  <c r="N12" i="1"/>
  <c r="N13" i="1"/>
  <c r="N14" i="1"/>
  <c r="N15" i="1"/>
  <c r="N16" i="1"/>
  <c r="N17" i="1"/>
  <c r="N18" i="1"/>
  <c r="N19" i="1"/>
  <c r="N20" i="1"/>
  <c r="N5" i="1"/>
  <c r="N23" i="1"/>
  <c r="N22" i="1"/>
  <c r="G23" i="1"/>
  <c r="G22" i="1"/>
  <c r="J22" i="1" s="1"/>
  <c r="G8" i="1"/>
  <c r="J8" i="1" s="1"/>
  <c r="G9" i="1"/>
  <c r="J9" i="1" s="1"/>
  <c r="G10" i="1"/>
  <c r="G11" i="1"/>
  <c r="G12" i="1"/>
  <c r="G13" i="1"/>
  <c r="G14" i="1"/>
  <c r="J14" i="1" s="1"/>
  <c r="G15" i="1"/>
  <c r="J15" i="1" s="1"/>
  <c r="G16" i="1"/>
  <c r="G17" i="1"/>
  <c r="J17" i="1" s="1"/>
  <c r="G18" i="1"/>
  <c r="G19" i="1"/>
  <c r="G20" i="1"/>
  <c r="G5" i="1"/>
  <c r="J5" i="1" s="1"/>
  <c r="G6" i="1"/>
  <c r="J6" i="1" s="1"/>
  <c r="G7" i="1"/>
  <c r="J7" i="1" s="1"/>
  <c r="J23" i="1"/>
  <c r="J16" i="1"/>
  <c r="S13" i="1"/>
  <c r="W15" i="1" s="1"/>
  <c r="T13" i="1"/>
  <c r="X15" i="1" s="1"/>
  <c r="S7" i="1"/>
  <c r="T3" i="1"/>
  <c r="S6" i="1"/>
  <c r="T7" i="1"/>
  <c r="T6" i="1"/>
  <c r="G64" i="2" l="1"/>
  <c r="Z24" i="2"/>
  <c r="T9" i="2"/>
  <c r="T13" i="2"/>
  <c r="T17" i="2"/>
  <c r="T21" i="2"/>
  <c r="T18" i="2"/>
  <c r="T10" i="2"/>
  <c r="T14" i="2"/>
  <c r="T22" i="2"/>
  <c r="Z9" i="2"/>
  <c r="Z14" i="2"/>
  <c r="Z18" i="2"/>
  <c r="Z22" i="2"/>
  <c r="Z21" i="2"/>
  <c r="T19" i="2"/>
  <c r="Z7" i="2"/>
  <c r="Z11" i="2"/>
  <c r="Z15" i="2"/>
  <c r="Z19" i="2"/>
  <c r="Z23" i="2"/>
  <c r="T7" i="2"/>
  <c r="Z13" i="2"/>
  <c r="T11" i="2"/>
  <c r="T12" i="2"/>
  <c r="T20" i="2"/>
  <c r="Z17" i="2"/>
  <c r="T24" i="2"/>
  <c r="T8" i="2"/>
  <c r="Z10" i="2"/>
  <c r="N3" i="2"/>
  <c r="H3" i="2"/>
  <c r="K3" i="2"/>
  <c r="J13" i="1"/>
  <c r="J19" i="1"/>
  <c r="J11" i="1"/>
  <c r="J18" i="1"/>
  <c r="J12" i="1"/>
  <c r="J20" i="1"/>
  <c r="S20" i="1"/>
  <c r="T20" i="1"/>
  <c r="T8" i="1"/>
  <c r="X8" i="1" s="1"/>
  <c r="S8" i="1"/>
  <c r="W9" i="1" s="1"/>
  <c r="T19" i="1" l="1"/>
  <c r="S19" i="1"/>
  <c r="S22" i="1" s="1"/>
  <c r="W23" i="1" s="1"/>
  <c r="T22" i="1"/>
  <c r="X23" i="1" s="1"/>
  <c r="X22" i="1"/>
  <c r="W8" i="1"/>
  <c r="X9" i="1"/>
  <c r="W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3" authorId="0" shapeId="0" xr:uid="{F0C616B3-33F5-5F42-ADBF-3A5C084269B1}">
      <text>
        <r>
          <rPr>
            <sz val="10"/>
            <color rgb="FF000000"/>
            <rFont val="Tahoma"/>
            <family val="2"/>
            <charset val="238"/>
          </rPr>
          <t>Egy nyert meccsre jutó vesztett meccsek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5" authorId="0" shapeId="0" xr:uid="{3D33FBA2-249F-40D3-B390-AB35E073AA66}">
      <text>
        <r>
          <rPr>
            <sz val="10"/>
            <color rgb="FF000000"/>
            <rFont val="Tahoma"/>
            <family val="2"/>
            <charset val="238"/>
          </rPr>
          <t>Egy nyert meccsre jutó vesztett meccsek</t>
        </r>
      </text>
    </comment>
  </commentList>
</comments>
</file>

<file path=xl/sharedStrings.xml><?xml version="1.0" encoding="utf-8"?>
<sst xmlns="http://schemas.openxmlformats.org/spreadsheetml/2006/main" count="837" uniqueCount="159">
  <si>
    <t>DEAC</t>
  </si>
  <si>
    <t>BJA</t>
  </si>
  <si>
    <t>GYHK</t>
  </si>
  <si>
    <t>UTE</t>
  </si>
  <si>
    <t>BRA</t>
  </si>
  <si>
    <t>DVTK</t>
  </si>
  <si>
    <t>DAB</t>
  </si>
  <si>
    <t>CSIK</t>
  </si>
  <si>
    <t>FEHA</t>
  </si>
  <si>
    <t xml:space="preserve">CSIK </t>
  </si>
  <si>
    <t>Home/Away</t>
  </si>
  <si>
    <t>Opponent</t>
  </si>
  <si>
    <t>Game</t>
  </si>
  <si>
    <t>GoalDiff</t>
  </si>
  <si>
    <t>W Count</t>
  </si>
  <si>
    <t>L Count</t>
  </si>
  <si>
    <t>Streak</t>
  </si>
  <si>
    <t xml:space="preserve">FTC </t>
  </si>
  <si>
    <t>-</t>
  </si>
  <si>
    <t>H</t>
  </si>
  <si>
    <t>A</t>
  </si>
  <si>
    <t>Home</t>
  </si>
  <si>
    <t>Away</t>
  </si>
  <si>
    <t>Win</t>
  </si>
  <si>
    <t>Lose</t>
  </si>
  <si>
    <t>GameCount</t>
  </si>
  <si>
    <t>PozitivStreak</t>
  </si>
  <si>
    <t>NegativeStreak</t>
  </si>
  <si>
    <t>L/W</t>
  </si>
  <si>
    <t xml:space="preserve">L/W </t>
  </si>
  <si>
    <t>Favour L/W</t>
  </si>
  <si>
    <t>UnderDog</t>
  </si>
  <si>
    <t>TopDog</t>
  </si>
  <si>
    <t>?</t>
  </si>
  <si>
    <t>papir</t>
  </si>
  <si>
    <t>y</t>
  </si>
  <si>
    <t>x</t>
  </si>
  <si>
    <t>FTC</t>
  </si>
  <si>
    <t>Home (0)/Away (1)</t>
  </si>
  <si>
    <t>under(0)/top(1)-dog</t>
  </si>
  <si>
    <t>a few days before</t>
  </si>
  <si>
    <t>now</t>
  </si>
  <si>
    <t>correlation</t>
  </si>
  <si>
    <t>type</t>
  </si>
  <si>
    <t>time</t>
  </si>
  <si>
    <t>start</t>
  </si>
  <si>
    <t>learning</t>
  </si>
  <si>
    <t>testing</t>
  </si>
  <si>
    <t>direct</t>
  </si>
  <si>
    <t>inverse</t>
  </si>
  <si>
    <t>Azonosító:</t>
  </si>
  <si>
    <t>Objektumok:</t>
  </si>
  <si>
    <t>Attribútumok:</t>
  </si>
  <si>
    <t>Lépcsôk:</t>
  </si>
  <si>
    <t>Eltolás:</t>
  </si>
  <si>
    <t>Leírás:</t>
  </si>
  <si>
    <t>COCO STD: 4368756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</si>
  <si>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</si>
  <si>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</si>
  <si>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</si>
  <si>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</si>
  <si>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</si>
  <si>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</si>
  <si>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</si>
  <si>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</si>
  <si>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</si>
  <si>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</si>
  <si>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</si>
  <si>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</si>
  <si>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</si>
  <si>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</si>
  <si>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</si>
  <si>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</si>
  <si>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</si>
  <si>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</si>
  <si>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</si>
  <si>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</si>
  <si>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</si>
  <si>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</si>
  <si>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</si>
  <si>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Y(A23)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</si>
  <si>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</si>
  <si>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</si>
  <si>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</si>
  <si>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</si>
  <si>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</si>
  <si>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</si>
  <si>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</si>
  <si>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</si>
  <si>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</si>
  <si>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</si>
  <si>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</si>
  <si>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</si>
  <si>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</si>
  <si>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</si>
  <si>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</si>
  <si>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</si>
  <si>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</si>
  <si>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</si>
  <si>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</si>
  <si>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(0+7000)/(1)=7000</t>
  </si>
  <si>
    <t>(0+0)/(1)=0</t>
  </si>
  <si>
    <t>(0+6000)/(1)=6000</t>
  </si>
  <si>
    <t>(0+2000)/(1)=2000</t>
  </si>
  <si>
    <t>(0+4000)/(1)=4000</t>
  </si>
  <si>
    <t>S2</t>
  </si>
  <si>
    <t>(0+1000)/(1)=1000</t>
  </si>
  <si>
    <t>S3</t>
  </si>
  <si>
    <t>S4</t>
  </si>
  <si>
    <t>S5</t>
  </si>
  <si>
    <t>(0+3000)/(1)=3000</t>
  </si>
  <si>
    <t>S6</t>
  </si>
  <si>
    <t>(0+5000)/(1)=5000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</si>
  <si>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</si>
  <si>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</si>
  <si>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</si>
  <si>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</si>
  <si>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</si>
  <si>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</si>
  <si>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</si>
  <si>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</si>
  <si>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</si>
  <si>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</si>
  <si>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</si>
  <si>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</si>
  <si>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</si>
  <si>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</si>
  <si>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</si>
  <si>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</si>
  <si>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</si>
  <si>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</si>
  <si>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</si>
  <si>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</si>
  <si>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</si>
  <si>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</si>
  <si>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</si>
  <si>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</si>
  <si>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</si>
  <si>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</si>
  <si>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</si>
  <si>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</si>
  <si>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</si>
  <si>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y=a*x+b</t>
  </si>
  <si>
    <t>y(becsles)</t>
  </si>
  <si>
    <t>a</t>
  </si>
  <si>
    <t>b</t>
  </si>
  <si>
    <t>error</t>
  </si>
  <si>
    <t>naive</t>
  </si>
  <si>
    <t>optimized</t>
  </si>
  <si>
    <t>A két meccs között eltelő napok száma is lehetne x…</t>
  </si>
  <si>
    <t>Az idegenben történő játék utazási ideje, távolsága is lehet fontos…</t>
  </si>
  <si>
    <t>A kispad "hossza" szintén….</t>
  </si>
  <si>
    <t>ÉS</t>
  </si>
  <si>
    <t>nem csak 1 adott csapat, hanem a mindenkori ellenfele, s még inkább az ÖSSZES csapat szempontjából lehet párhuzamos (konzisztencia-ellenőrzést lehetővé tevő) modelleket építeni…</t>
  </si>
  <si>
    <t>ILLETVE</t>
  </si>
  <si>
    <t>a nagy korreláció alapján választott L/W mellett minden más változó regressziós becslése is előállítható ismét csak konzisztencia-alapú párhuzamos világkép érdekében</t>
  </si>
  <si>
    <t>A sok párhuzamos modelleredmény új OAM, mely új termelési függvényeket vár el…</t>
  </si>
  <si>
    <t>A becslési hibák alapján is lehet hibakompenzáló modelleket levezetni a konzisztencia speciális alakzataként…</t>
  </si>
  <si>
    <t>&lt;--szakdolgozati rétegek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</si>
</sst>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rgb="FF000000"/>
      <name val="Tahoma"/>
      <family val="2"/>
      <charset val="238"/>
    </font>
    <font>
      <u/>
      <sz val="12"/>
      <color theme="1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3" xfId="0" applyBorder="1"/>
    <xf numFmtId="164" fontId="0" fillId="0" borderId="4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4" fontId="0" fillId="0" borderId="9" xfId="0" applyNumberFormat="1" applyBorder="1"/>
    <xf numFmtId="1" fontId="0" fillId="0" borderId="10" xfId="0" applyNumberFormat="1" applyBorder="1"/>
    <xf numFmtId="0" fontId="0" fillId="0" borderId="10" xfId="0" applyBorder="1"/>
    <xf numFmtId="1" fontId="0" fillId="0" borderId="4" xfId="0" applyNumberFormat="1" applyBorder="1"/>
    <xf numFmtId="10" fontId="0" fillId="0" borderId="10" xfId="0" applyNumberFormat="1" applyBorder="1"/>
    <xf numFmtId="10" fontId="0" fillId="0" borderId="9" xfId="0" applyNumberFormat="1" applyBorder="1"/>
    <xf numFmtId="164" fontId="0" fillId="0" borderId="0" xfId="0" applyNumberFormat="1"/>
    <xf numFmtId="164" fontId="0" fillId="0" borderId="8" xfId="1" applyNumberFormat="1" applyFont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164" fontId="0" fillId="0" borderId="12" xfId="1" applyNumberFormat="1" applyFont="1" applyBorder="1"/>
    <xf numFmtId="0" fontId="0" fillId="0" borderId="1" xfId="0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165" fontId="0" fillId="2" borderId="11" xfId="0" applyNumberFormat="1" applyFill="1" applyBorder="1" applyAlignment="1">
      <alignment horizontal="right"/>
    </xf>
    <xf numFmtId="16" fontId="0" fillId="2" borderId="11" xfId="0" applyNumberFormat="1" applyFill="1" applyBorder="1"/>
    <xf numFmtId="14" fontId="0" fillId="2" borderId="11" xfId="0" applyNumberFormat="1" applyFill="1" applyBorder="1"/>
    <xf numFmtId="14" fontId="0" fillId="2" borderId="11" xfId="0" applyNumberFormat="1" applyFill="1" applyBorder="1" applyAlignment="1">
      <alignment horizontal="center"/>
    </xf>
    <xf numFmtId="165" fontId="0" fillId="0" borderId="0" xfId="0" applyNumberFormat="1"/>
    <xf numFmtId="0" fontId="0" fillId="3" borderId="1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" fontId="0" fillId="2" borderId="1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0" xfId="2"/>
    <xf numFmtId="0" fontId="11" fillId="0" borderId="0" xfId="0" applyFont="1"/>
    <xf numFmtId="0" fontId="8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0" fillId="7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C2F0BE"/>
      <color rgb="FFF2FBF2"/>
      <color rgb="FFE2F3F7"/>
      <color rgb="FFE4F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563880</xdr:colOff>
      <xdr:row>2</xdr:row>
      <xdr:rowOff>190500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B37F46A-8CF1-3559-2AA6-47F07CE1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368756202411291107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F48A-6E2A-D545-8251-A481C7174B88}">
  <dimension ref="B1:Y40"/>
  <sheetViews>
    <sheetView zoomScale="66" zoomScaleNormal="66" workbookViewId="0">
      <selection activeCell="K1" sqref="K1:K1048576"/>
    </sheetView>
  </sheetViews>
  <sheetFormatPr defaultColWidth="11.19921875" defaultRowHeight="15.6" x14ac:dyDescent="0.3"/>
  <cols>
    <col min="7" max="7" width="12.69921875" bestFit="1" customWidth="1"/>
    <col min="10" max="10" width="12.796875" bestFit="1" customWidth="1"/>
    <col min="11" max="11" width="13.296875" bestFit="1" customWidth="1"/>
    <col min="14" max="14" width="11" customWidth="1"/>
    <col min="18" max="18" width="7.296875" customWidth="1"/>
    <col min="19" max="19" width="11.69921875" bestFit="1" customWidth="1"/>
    <col min="20" max="20" width="13.5" bestFit="1" customWidth="1"/>
    <col min="24" max="24" width="13.5" bestFit="1" customWidth="1"/>
  </cols>
  <sheetData>
    <row r="1" spans="2:25" ht="16.2" thickBot="1" x14ac:dyDescent="0.35">
      <c r="D1" s="32">
        <f t="shared" ref="D1:H1" si="0">CORREL(D5:D20,$D$5:$D$20)</f>
        <v>1</v>
      </c>
      <c r="E1" s="32">
        <f t="shared" si="0"/>
        <v>0.1488671310552411</v>
      </c>
      <c r="F1" s="32">
        <f t="shared" si="0"/>
        <v>0.2861126790554363</v>
      </c>
      <c r="G1" s="32">
        <f t="shared" si="0"/>
        <v>0.51600164042692542</v>
      </c>
      <c r="H1" s="32">
        <f t="shared" si="0"/>
        <v>-0.27029567282398298</v>
      </c>
      <c r="I1" s="32">
        <f>CORREL(I5:I20,$D$5:$D$20)</f>
        <v>-9.8285845036434102E-2</v>
      </c>
      <c r="J1" s="32" t="e">
        <f t="shared" ref="J1:O1" si="1">CORREL(J5:J20,$D$5:$D$20)</f>
        <v>#DIV/0!</v>
      </c>
      <c r="K1" s="32" t="e">
        <f t="shared" si="1"/>
        <v>#DIV/0!</v>
      </c>
      <c r="L1" s="32">
        <f t="shared" si="1"/>
        <v>7.405658126916638E-2</v>
      </c>
      <c r="M1" s="32">
        <f t="shared" si="1"/>
        <v>0.15326507471550752</v>
      </c>
      <c r="N1" s="32">
        <f t="shared" si="1"/>
        <v>0.31505842612912666</v>
      </c>
      <c r="O1" s="32">
        <f t="shared" si="1"/>
        <v>-0.23694801953137828</v>
      </c>
    </row>
    <row r="2" spans="2:25" ht="16.2" thickBot="1" x14ac:dyDescent="0.35">
      <c r="E2" s="58" t="s">
        <v>17</v>
      </c>
      <c r="F2" s="59"/>
      <c r="G2" s="59"/>
      <c r="H2" s="60"/>
      <c r="I2" s="2"/>
      <c r="J2" s="2"/>
      <c r="L2" s="58" t="s">
        <v>11</v>
      </c>
      <c r="M2" s="59"/>
      <c r="N2" s="59"/>
      <c r="O2" s="60"/>
      <c r="P2" s="2"/>
    </row>
    <row r="3" spans="2:25" ht="16.2" thickBot="1" x14ac:dyDescent="0.35">
      <c r="B3" t="s">
        <v>12</v>
      </c>
      <c r="C3" t="s">
        <v>11</v>
      </c>
      <c r="D3" t="s">
        <v>13</v>
      </c>
      <c r="E3" t="s">
        <v>14</v>
      </c>
      <c r="F3" t="s">
        <v>15</v>
      </c>
      <c r="G3" t="s">
        <v>29</v>
      </c>
      <c r="H3" t="s">
        <v>16</v>
      </c>
      <c r="I3" t="s">
        <v>34</v>
      </c>
      <c r="J3" t="s">
        <v>30</v>
      </c>
      <c r="K3" t="s">
        <v>10</v>
      </c>
      <c r="L3" t="s">
        <v>14</v>
      </c>
      <c r="M3" t="s">
        <v>15</v>
      </c>
      <c r="N3" t="s">
        <v>28</v>
      </c>
      <c r="O3" t="s">
        <v>16</v>
      </c>
      <c r="S3" s="7" t="s">
        <v>25</v>
      </c>
      <c r="T3" s="6">
        <f>COUNTA(D4:D40)</f>
        <v>20</v>
      </c>
    </row>
    <row r="4" spans="2:25" ht="16.2" thickBot="1" x14ac:dyDescent="0.35">
      <c r="B4" s="25">
        <v>1</v>
      </c>
      <c r="C4" s="25" t="s">
        <v>0</v>
      </c>
      <c r="D4" s="25">
        <v>-3</v>
      </c>
      <c r="E4" s="26" t="s">
        <v>18</v>
      </c>
      <c r="F4" s="26" t="s">
        <v>18</v>
      </c>
      <c r="G4" s="26" t="s">
        <v>18</v>
      </c>
      <c r="H4" s="26" t="s">
        <v>18</v>
      </c>
      <c r="I4" s="26"/>
      <c r="J4" s="27"/>
      <c r="K4" s="27" t="s">
        <v>20</v>
      </c>
      <c r="L4" s="26" t="s">
        <v>18</v>
      </c>
      <c r="M4" s="26" t="s">
        <v>18</v>
      </c>
      <c r="N4" s="26" t="s">
        <v>18</v>
      </c>
      <c r="O4" s="26" t="s">
        <v>18</v>
      </c>
      <c r="P4" s="1"/>
    </row>
    <row r="5" spans="2:25" ht="16.2" thickBot="1" x14ac:dyDescent="0.35">
      <c r="B5" s="25">
        <v>2</v>
      </c>
      <c r="C5" s="25" t="s">
        <v>1</v>
      </c>
      <c r="D5" s="25">
        <v>-1</v>
      </c>
      <c r="E5" s="26">
        <v>0</v>
      </c>
      <c r="F5" s="26">
        <v>1</v>
      </c>
      <c r="G5" s="28">
        <f t="shared" ref="G5:G6" si="2">(F5+1)/(E5+1)</f>
        <v>2</v>
      </c>
      <c r="H5" s="26">
        <v>-1</v>
      </c>
      <c r="I5" s="26">
        <v>0</v>
      </c>
      <c r="J5" s="27" t="str">
        <f t="shared" ref="J5:J20" si="3">IF(G5&lt;=N5,"TopDog","UnderDog")</f>
        <v>UnderDog</v>
      </c>
      <c r="K5" s="27" t="s">
        <v>19</v>
      </c>
      <c r="L5" s="26">
        <v>1</v>
      </c>
      <c r="M5" s="26">
        <v>0</v>
      </c>
      <c r="N5" s="28">
        <f t="shared" ref="N5:N20" si="4">(M5+1)/(L5+1)</f>
        <v>0.5</v>
      </c>
      <c r="O5" s="26">
        <v>1</v>
      </c>
      <c r="P5" s="1"/>
      <c r="S5" s="6" t="s">
        <v>21</v>
      </c>
      <c r="T5" s="4" t="s">
        <v>22</v>
      </c>
    </row>
    <row r="6" spans="2:25" ht="16.2" thickBot="1" x14ac:dyDescent="0.35">
      <c r="B6" s="25">
        <v>3</v>
      </c>
      <c r="C6" s="25" t="s">
        <v>2</v>
      </c>
      <c r="D6" s="25">
        <v>4</v>
      </c>
      <c r="E6" s="25">
        <v>0</v>
      </c>
      <c r="F6" s="25">
        <v>2</v>
      </c>
      <c r="G6" s="28">
        <f t="shared" si="2"/>
        <v>3</v>
      </c>
      <c r="H6" s="25">
        <v>-2</v>
      </c>
      <c r="I6" s="25">
        <v>0</v>
      </c>
      <c r="J6" s="27" t="str">
        <f t="shared" si="3"/>
        <v>UnderDog</v>
      </c>
      <c r="K6" s="27" t="s">
        <v>19</v>
      </c>
      <c r="L6" s="25">
        <v>0</v>
      </c>
      <c r="M6" s="25">
        <v>1</v>
      </c>
      <c r="N6" s="28">
        <f t="shared" si="4"/>
        <v>2</v>
      </c>
      <c r="O6" s="25">
        <v>-1</v>
      </c>
      <c r="R6" s="3" t="s">
        <v>23</v>
      </c>
      <c r="S6" s="6">
        <f>COUNTIFS(D4:D40,"&gt;0",K4:K40,"H")</f>
        <v>6</v>
      </c>
      <c r="T6" s="10">
        <f>COUNTIFS(D4:D40,"&gt;0",K4:K40,"A")</f>
        <v>2</v>
      </c>
    </row>
    <row r="7" spans="2:25" ht="16.2" thickBot="1" x14ac:dyDescent="0.35">
      <c r="B7" s="25">
        <v>4</v>
      </c>
      <c r="C7" s="25" t="s">
        <v>3</v>
      </c>
      <c r="D7" s="25">
        <v>-2</v>
      </c>
      <c r="E7" s="25">
        <v>1</v>
      </c>
      <c r="F7" s="25">
        <v>2</v>
      </c>
      <c r="G7" s="28">
        <f>(F7+1)/(E7+1)</f>
        <v>1.5</v>
      </c>
      <c r="H7" s="25">
        <v>1</v>
      </c>
      <c r="I7" s="25">
        <v>0</v>
      </c>
      <c r="J7" s="27" t="str">
        <f t="shared" si="3"/>
        <v>UnderDog</v>
      </c>
      <c r="K7" s="27" t="s">
        <v>19</v>
      </c>
      <c r="L7" s="25">
        <v>2</v>
      </c>
      <c r="M7" s="25">
        <v>1</v>
      </c>
      <c r="N7" s="28">
        <f t="shared" si="4"/>
        <v>0.66666666666666663</v>
      </c>
      <c r="O7" s="25">
        <v>2</v>
      </c>
      <c r="R7" s="5" t="s">
        <v>24</v>
      </c>
      <c r="S7" s="5">
        <f>COUNTIFS(D4:D40,"&lt;0",K4:K40,"H")</f>
        <v>6</v>
      </c>
      <c r="T7" s="6">
        <f>COUNTIFS(D4:D40,"&lt;0",K4:K40,"A")</f>
        <v>4</v>
      </c>
      <c r="W7" s="6" t="s">
        <v>21</v>
      </c>
      <c r="X7" s="6" t="s">
        <v>22</v>
      </c>
    </row>
    <row r="8" spans="2:25" ht="16.2" thickBot="1" x14ac:dyDescent="0.35">
      <c r="B8" s="25">
        <v>5</v>
      </c>
      <c r="C8" s="25" t="s">
        <v>1</v>
      </c>
      <c r="D8" s="25">
        <v>1</v>
      </c>
      <c r="E8" s="25">
        <v>1</v>
      </c>
      <c r="F8" s="25">
        <v>3</v>
      </c>
      <c r="G8" s="28">
        <f t="shared" ref="G8:G23" si="5">(F8+1)/(E8+1)</f>
        <v>2</v>
      </c>
      <c r="H8" s="25">
        <v>-1</v>
      </c>
      <c r="I8" s="25">
        <v>0</v>
      </c>
      <c r="J8" s="27" t="str">
        <f t="shared" si="3"/>
        <v>UnderDog</v>
      </c>
      <c r="K8" s="27" t="s">
        <v>20</v>
      </c>
      <c r="L8" s="25">
        <v>2</v>
      </c>
      <c r="M8" s="25">
        <v>2</v>
      </c>
      <c r="N8" s="28">
        <f t="shared" si="4"/>
        <v>1</v>
      </c>
      <c r="O8" s="25">
        <v>-1</v>
      </c>
      <c r="S8" s="6">
        <f>S6+S7</f>
        <v>12</v>
      </c>
      <c r="T8" s="8">
        <f>T6+T7</f>
        <v>6</v>
      </c>
      <c r="V8" s="3" t="s">
        <v>23</v>
      </c>
      <c r="W8" s="12">
        <f>S6/S8</f>
        <v>0.5</v>
      </c>
      <c r="X8" s="12">
        <f>T6/T8</f>
        <v>0.33333333333333331</v>
      </c>
    </row>
    <row r="9" spans="2:25" ht="16.2" thickBot="1" x14ac:dyDescent="0.35">
      <c r="B9" s="25">
        <v>6</v>
      </c>
      <c r="C9" s="25" t="s">
        <v>4</v>
      </c>
      <c r="D9" s="25">
        <v>-2</v>
      </c>
      <c r="E9" s="25">
        <v>2</v>
      </c>
      <c r="F9" s="25">
        <v>3</v>
      </c>
      <c r="G9" s="28">
        <f t="shared" si="5"/>
        <v>1.3333333333333333</v>
      </c>
      <c r="H9" s="25">
        <v>1</v>
      </c>
      <c r="I9" s="25">
        <v>0</v>
      </c>
      <c r="J9" s="27" t="str">
        <f t="shared" si="3"/>
        <v>UnderDog</v>
      </c>
      <c r="K9" s="27" t="s">
        <v>19</v>
      </c>
      <c r="L9" s="25">
        <v>4</v>
      </c>
      <c r="M9" s="25">
        <v>1</v>
      </c>
      <c r="N9" s="28">
        <f t="shared" si="4"/>
        <v>0.4</v>
      </c>
      <c r="O9" s="25">
        <v>-1</v>
      </c>
      <c r="V9" s="5" t="s">
        <v>24</v>
      </c>
      <c r="W9" s="13">
        <f>S7/S8</f>
        <v>0.5</v>
      </c>
      <c r="X9" s="13">
        <f>T7/T8</f>
        <v>0.66666666666666663</v>
      </c>
    </row>
    <row r="10" spans="2:25" ht="16.2" thickBot="1" x14ac:dyDescent="0.35">
      <c r="B10" s="25">
        <v>7</v>
      </c>
      <c r="C10" s="25" t="s">
        <v>5</v>
      </c>
      <c r="D10" s="25">
        <v>-1</v>
      </c>
      <c r="E10" s="25">
        <v>2</v>
      </c>
      <c r="F10" s="25">
        <v>4</v>
      </c>
      <c r="G10" s="28">
        <f t="shared" si="5"/>
        <v>1.6666666666666667</v>
      </c>
      <c r="H10" s="25">
        <v>-1</v>
      </c>
      <c r="I10" s="25">
        <v>1</v>
      </c>
      <c r="J10" s="27" t="str">
        <f t="shared" si="3"/>
        <v>TopDog</v>
      </c>
      <c r="K10" s="27" t="s">
        <v>19</v>
      </c>
      <c r="L10" s="25">
        <v>2</v>
      </c>
      <c r="M10" s="25">
        <v>4</v>
      </c>
      <c r="N10" s="28">
        <f t="shared" si="4"/>
        <v>1.6666666666666667</v>
      </c>
      <c r="O10" s="25">
        <v>1</v>
      </c>
    </row>
    <row r="11" spans="2:25" ht="16.2" thickBot="1" x14ac:dyDescent="0.35">
      <c r="B11" s="25">
        <v>8</v>
      </c>
      <c r="C11" s="25" t="s">
        <v>3</v>
      </c>
      <c r="D11" s="25">
        <v>-1</v>
      </c>
      <c r="E11" s="25">
        <v>2</v>
      </c>
      <c r="F11" s="25">
        <v>5</v>
      </c>
      <c r="G11" s="28">
        <f t="shared" si="5"/>
        <v>2</v>
      </c>
      <c r="H11" s="25">
        <v>-2</v>
      </c>
      <c r="I11" s="25">
        <v>0</v>
      </c>
      <c r="J11" s="27" t="str">
        <f t="shared" si="3"/>
        <v>UnderDog</v>
      </c>
      <c r="K11" s="27" t="s">
        <v>20</v>
      </c>
      <c r="L11" s="25">
        <v>4</v>
      </c>
      <c r="M11" s="25">
        <v>3</v>
      </c>
      <c r="N11" s="28">
        <f t="shared" si="4"/>
        <v>0.8</v>
      </c>
      <c r="O11" s="25">
        <v>-2</v>
      </c>
      <c r="S11" s="9" t="s">
        <v>26</v>
      </c>
      <c r="T11" s="16" t="s">
        <v>27</v>
      </c>
    </row>
    <row r="12" spans="2:25" ht="16.2" thickBot="1" x14ac:dyDescent="0.35">
      <c r="B12" s="25">
        <v>9</v>
      </c>
      <c r="C12" s="25" t="s">
        <v>6</v>
      </c>
      <c r="D12" s="25">
        <v>2</v>
      </c>
      <c r="E12" s="25">
        <v>2</v>
      </c>
      <c r="F12" s="25">
        <v>6</v>
      </c>
      <c r="G12" s="28">
        <f t="shared" si="5"/>
        <v>2.3333333333333335</v>
      </c>
      <c r="H12" s="25">
        <v>-3</v>
      </c>
      <c r="I12" s="25">
        <v>1</v>
      </c>
      <c r="J12" s="27" t="str">
        <f t="shared" si="3"/>
        <v>TopDog</v>
      </c>
      <c r="K12" s="27" t="s">
        <v>19</v>
      </c>
      <c r="L12" s="25">
        <v>1</v>
      </c>
      <c r="M12" s="25">
        <v>6</v>
      </c>
      <c r="N12" s="28">
        <f t="shared" si="4"/>
        <v>3.5</v>
      </c>
      <c r="O12" s="25">
        <v>-3</v>
      </c>
      <c r="R12" s="10" t="s">
        <v>23</v>
      </c>
      <c r="S12" s="16">
        <f>COUNTIFS(D4:D40,"&gt;0",H4:H40,"&gt;0")</f>
        <v>4</v>
      </c>
      <c r="T12" s="6">
        <f>COUNTIFS(D4:D40,"&gt;0",H4:H40,"&lt;0")</f>
        <v>5</v>
      </c>
      <c r="X12" s="19"/>
    </row>
    <row r="13" spans="2:25" ht="16.2" thickBot="1" x14ac:dyDescent="0.35">
      <c r="B13" s="25">
        <v>10</v>
      </c>
      <c r="C13" s="25" t="s">
        <v>7</v>
      </c>
      <c r="D13" s="25">
        <v>-1</v>
      </c>
      <c r="E13" s="25">
        <v>3</v>
      </c>
      <c r="F13" s="25">
        <v>6</v>
      </c>
      <c r="G13" s="28">
        <f t="shared" si="5"/>
        <v>1.75</v>
      </c>
      <c r="H13" s="25">
        <v>1</v>
      </c>
      <c r="I13" s="25">
        <v>0</v>
      </c>
      <c r="J13" s="27" t="str">
        <f t="shared" si="3"/>
        <v>UnderDog</v>
      </c>
      <c r="K13" s="27" t="s">
        <v>19</v>
      </c>
      <c r="L13" s="25">
        <v>4</v>
      </c>
      <c r="M13" s="25">
        <v>4</v>
      </c>
      <c r="N13" s="28">
        <f t="shared" si="4"/>
        <v>1</v>
      </c>
      <c r="O13" s="25">
        <v>2</v>
      </c>
      <c r="R13" s="11" t="s">
        <v>24</v>
      </c>
      <c r="S13" s="14">
        <f>COUNTIFS(D4:D40,"&lt;0",H4:H40,"&gt;0")</f>
        <v>5</v>
      </c>
      <c r="T13" s="15">
        <f>COUNTIFS(D4:D40,"&lt;0",H4:H40,"&lt;0")</f>
        <v>4</v>
      </c>
      <c r="W13" s="9" t="s">
        <v>26</v>
      </c>
      <c r="X13" s="16" t="s">
        <v>27</v>
      </c>
      <c r="Y13" s="19"/>
    </row>
    <row r="14" spans="2:25" ht="16.2" thickBot="1" x14ac:dyDescent="0.35">
      <c r="B14" s="25">
        <v>11</v>
      </c>
      <c r="C14" s="25" t="s">
        <v>0</v>
      </c>
      <c r="D14" s="25">
        <v>3</v>
      </c>
      <c r="E14" s="25">
        <v>3</v>
      </c>
      <c r="F14" s="25">
        <v>7</v>
      </c>
      <c r="G14" s="28">
        <f t="shared" si="5"/>
        <v>2</v>
      </c>
      <c r="H14" s="25">
        <v>-1</v>
      </c>
      <c r="I14" s="25">
        <v>0</v>
      </c>
      <c r="J14" s="27" t="str">
        <f t="shared" si="3"/>
        <v>UnderDog</v>
      </c>
      <c r="K14" s="27" t="s">
        <v>19</v>
      </c>
      <c r="L14" s="25">
        <v>7</v>
      </c>
      <c r="M14" s="25">
        <v>3</v>
      </c>
      <c r="N14" s="28">
        <f t="shared" si="4"/>
        <v>0.5</v>
      </c>
      <c r="O14" s="25">
        <v>1</v>
      </c>
      <c r="S14" s="6">
        <v>7</v>
      </c>
      <c r="T14" s="8">
        <v>9</v>
      </c>
      <c r="V14" s="10" t="s">
        <v>23</v>
      </c>
      <c r="W14" s="17">
        <f>S12/S14</f>
        <v>0.5714285714285714</v>
      </c>
      <c r="X14" s="17">
        <f>T12/T14</f>
        <v>0.55555555555555558</v>
      </c>
      <c r="Y14" s="19"/>
    </row>
    <row r="15" spans="2:25" ht="16.2" thickBot="1" x14ac:dyDescent="0.35">
      <c r="B15" s="25">
        <v>12</v>
      </c>
      <c r="C15" s="25" t="s">
        <v>1</v>
      </c>
      <c r="D15" s="25">
        <v>1</v>
      </c>
      <c r="E15" s="25">
        <v>4</v>
      </c>
      <c r="F15" s="25">
        <v>7</v>
      </c>
      <c r="G15" s="28">
        <f t="shared" si="5"/>
        <v>1.6</v>
      </c>
      <c r="H15" s="25">
        <v>1</v>
      </c>
      <c r="I15" s="25">
        <v>0</v>
      </c>
      <c r="J15" s="27" t="str">
        <f t="shared" si="3"/>
        <v>UnderDog</v>
      </c>
      <c r="K15" s="27" t="s">
        <v>20</v>
      </c>
      <c r="L15" s="25">
        <v>9</v>
      </c>
      <c r="M15" s="25">
        <v>4</v>
      </c>
      <c r="N15" s="28">
        <f t="shared" si="4"/>
        <v>0.5</v>
      </c>
      <c r="O15" s="25">
        <v>3</v>
      </c>
      <c r="V15" s="11" t="s">
        <v>24</v>
      </c>
      <c r="W15" s="18">
        <f>S13/S14</f>
        <v>0.7142857142857143</v>
      </c>
      <c r="X15" s="18">
        <f>T13/T14</f>
        <v>0.44444444444444442</v>
      </c>
    </row>
    <row r="16" spans="2:25" x14ac:dyDescent="0.3">
      <c r="B16" s="25">
        <v>13</v>
      </c>
      <c r="C16" s="25" t="s">
        <v>5</v>
      </c>
      <c r="D16" s="25">
        <v>-1</v>
      </c>
      <c r="E16" s="25">
        <v>5</v>
      </c>
      <c r="F16" s="25">
        <v>7</v>
      </c>
      <c r="G16" s="28">
        <f t="shared" si="5"/>
        <v>1.3333333333333333</v>
      </c>
      <c r="H16" s="25">
        <v>2</v>
      </c>
      <c r="I16" s="25">
        <v>1</v>
      </c>
      <c r="J16" s="27" t="str">
        <f t="shared" si="3"/>
        <v>TopDog</v>
      </c>
      <c r="K16" s="27" t="s">
        <v>20</v>
      </c>
      <c r="L16" s="25">
        <v>5</v>
      </c>
      <c r="M16" s="25">
        <v>9</v>
      </c>
      <c r="N16" s="28">
        <f t="shared" si="4"/>
        <v>1.6666666666666667</v>
      </c>
      <c r="O16" s="25">
        <v>-3</v>
      </c>
    </row>
    <row r="17" spans="2:24" ht="16.2" thickBot="1" x14ac:dyDescent="0.35">
      <c r="B17" s="25">
        <v>14</v>
      </c>
      <c r="C17" s="25" t="s">
        <v>2</v>
      </c>
      <c r="D17" s="25">
        <v>-1</v>
      </c>
      <c r="E17" s="25">
        <v>5</v>
      </c>
      <c r="F17" s="25">
        <v>8</v>
      </c>
      <c r="G17" s="28">
        <f t="shared" si="5"/>
        <v>1.5</v>
      </c>
      <c r="H17" s="25">
        <v>-1</v>
      </c>
      <c r="I17" s="25">
        <v>0</v>
      </c>
      <c r="J17" s="27" t="str">
        <f t="shared" si="3"/>
        <v>UnderDog</v>
      </c>
      <c r="K17" s="27" t="s">
        <v>19</v>
      </c>
      <c r="L17" s="25">
        <v>13</v>
      </c>
      <c r="M17" s="25">
        <v>1</v>
      </c>
      <c r="N17" s="28">
        <f t="shared" si="4"/>
        <v>0.14285714285714285</v>
      </c>
      <c r="O17" s="25">
        <v>12</v>
      </c>
    </row>
    <row r="18" spans="2:24" ht="16.2" thickBot="1" x14ac:dyDescent="0.35">
      <c r="B18" s="25">
        <v>15</v>
      </c>
      <c r="C18" s="25" t="s">
        <v>8</v>
      </c>
      <c r="D18" s="25">
        <v>1</v>
      </c>
      <c r="E18" s="25">
        <v>5</v>
      </c>
      <c r="F18" s="25">
        <v>9</v>
      </c>
      <c r="G18" s="28">
        <f t="shared" si="5"/>
        <v>1.6666666666666667</v>
      </c>
      <c r="H18" s="25">
        <v>-2</v>
      </c>
      <c r="I18" s="25">
        <v>0</v>
      </c>
      <c r="J18" s="27" t="str">
        <f t="shared" si="3"/>
        <v>UnderDog</v>
      </c>
      <c r="K18" s="27" t="s">
        <v>19</v>
      </c>
      <c r="L18" s="25">
        <v>7</v>
      </c>
      <c r="M18" s="25">
        <v>9</v>
      </c>
      <c r="N18" s="28">
        <f t="shared" si="4"/>
        <v>1.25</v>
      </c>
      <c r="O18" s="25">
        <v>1</v>
      </c>
      <c r="S18" s="6" t="s">
        <v>32</v>
      </c>
      <c r="T18" s="6" t="s">
        <v>31</v>
      </c>
    </row>
    <row r="19" spans="2:24" ht="16.2" thickBot="1" x14ac:dyDescent="0.35">
      <c r="B19" s="25">
        <v>16</v>
      </c>
      <c r="C19" s="25" t="s">
        <v>3</v>
      </c>
      <c r="D19" s="25">
        <v>1</v>
      </c>
      <c r="E19" s="25">
        <v>6</v>
      </c>
      <c r="F19" s="25">
        <v>9</v>
      </c>
      <c r="G19" s="28">
        <f t="shared" si="5"/>
        <v>1.4285714285714286</v>
      </c>
      <c r="H19" s="25">
        <v>1</v>
      </c>
      <c r="I19" s="25">
        <v>0</v>
      </c>
      <c r="J19" s="27" t="str">
        <f t="shared" si="3"/>
        <v>UnderDog</v>
      </c>
      <c r="K19" s="27" t="s">
        <v>19</v>
      </c>
      <c r="L19" s="25">
        <v>7</v>
      </c>
      <c r="M19" s="25">
        <v>9</v>
      </c>
      <c r="N19" s="28">
        <f t="shared" si="4"/>
        <v>1.25</v>
      </c>
      <c r="O19" s="25">
        <v>1</v>
      </c>
      <c r="R19" s="3" t="s">
        <v>23</v>
      </c>
      <c r="S19" s="6">
        <f>COUNTIFS(D4:D40,"&gt;0",J4:J40,"TopDog")</f>
        <v>1</v>
      </c>
      <c r="T19" s="4">
        <f>COUNTIFS(D4:D40,"&gt;0",J4:J40,"Underdog")</f>
        <v>7</v>
      </c>
    </row>
    <row r="20" spans="2:24" ht="16.2" thickBot="1" x14ac:dyDescent="0.35">
      <c r="B20" s="25">
        <v>17</v>
      </c>
      <c r="C20" s="25" t="s">
        <v>4</v>
      </c>
      <c r="D20" s="25">
        <v>3</v>
      </c>
      <c r="E20" s="25">
        <v>7</v>
      </c>
      <c r="F20" s="25">
        <v>9</v>
      </c>
      <c r="G20" s="28">
        <f t="shared" si="5"/>
        <v>1.25</v>
      </c>
      <c r="H20" s="25">
        <v>2</v>
      </c>
      <c r="I20" s="25">
        <v>0</v>
      </c>
      <c r="J20" s="27" t="str">
        <f t="shared" si="3"/>
        <v>UnderDog</v>
      </c>
      <c r="K20" s="27" t="s">
        <v>19</v>
      </c>
      <c r="L20" s="25">
        <v>10</v>
      </c>
      <c r="M20" s="25">
        <v>4</v>
      </c>
      <c r="N20" s="28">
        <f t="shared" si="4"/>
        <v>0.45454545454545453</v>
      </c>
      <c r="O20" s="25">
        <v>-1</v>
      </c>
      <c r="R20" s="5" t="s">
        <v>24</v>
      </c>
      <c r="S20" s="6">
        <f>COUNTIFS(D4:D40,"&lt;0",J4:J40,"TopDog")</f>
        <v>3</v>
      </c>
      <c r="T20" s="6">
        <f>COUNTIFS(D4:D40,"&lt;0",J4:J40,"TopDog")</f>
        <v>3</v>
      </c>
      <c r="W20" s="6" t="s">
        <v>32</v>
      </c>
      <c r="X20" s="6" t="s">
        <v>31</v>
      </c>
    </row>
    <row r="21" spans="2:24" ht="16.2" thickBot="1" x14ac:dyDescent="0.35">
      <c r="B21" s="25"/>
      <c r="C21" s="25"/>
      <c r="D21" s="30">
        <v>45601</v>
      </c>
      <c r="E21" s="30">
        <v>45597</v>
      </c>
      <c r="F21" s="30">
        <v>45597</v>
      </c>
      <c r="G21" s="30">
        <v>45597</v>
      </c>
      <c r="H21" s="30">
        <v>45597</v>
      </c>
      <c r="I21" s="30"/>
      <c r="J21" s="30">
        <v>45597</v>
      </c>
      <c r="K21" s="31">
        <v>45536</v>
      </c>
      <c r="L21" s="30">
        <v>45597</v>
      </c>
      <c r="M21" s="30">
        <v>45597</v>
      </c>
      <c r="N21" s="30">
        <v>45597</v>
      </c>
      <c r="O21" s="30">
        <v>45597</v>
      </c>
      <c r="S21" s="6"/>
      <c r="T21" s="6"/>
      <c r="W21" s="10"/>
      <c r="X21" s="4"/>
    </row>
    <row r="22" spans="2:24" ht="16.2" thickBot="1" x14ac:dyDescent="0.35">
      <c r="B22" s="25">
        <v>18</v>
      </c>
      <c r="C22" s="25" t="s">
        <v>8</v>
      </c>
      <c r="D22" s="25">
        <v>-1</v>
      </c>
      <c r="E22" s="25">
        <v>8</v>
      </c>
      <c r="F22" s="25">
        <v>9</v>
      </c>
      <c r="G22" s="28">
        <f t="shared" si="5"/>
        <v>1.1111111111111112</v>
      </c>
      <c r="H22" s="25">
        <v>3</v>
      </c>
      <c r="I22" s="25">
        <v>1</v>
      </c>
      <c r="J22" s="27" t="str">
        <f>IF(G22&lt;=N22,"TopDog","UnderDog")</f>
        <v>TopDog</v>
      </c>
      <c r="K22" s="27" t="s">
        <v>20</v>
      </c>
      <c r="L22" s="26">
        <v>8</v>
      </c>
      <c r="M22" s="26">
        <v>11</v>
      </c>
      <c r="N22" s="28">
        <f t="shared" ref="N22:N23" si="6">(M22+1)/(L22+1)</f>
        <v>1.3333333333333333</v>
      </c>
      <c r="O22" s="26">
        <v>-1</v>
      </c>
      <c r="P22" s="1"/>
      <c r="S22" s="6">
        <f>S19+S20</f>
        <v>4</v>
      </c>
      <c r="T22" s="6">
        <f>T19+T20</f>
        <v>10</v>
      </c>
      <c r="V22" s="3" t="s">
        <v>23</v>
      </c>
      <c r="W22" s="20">
        <f>S19/S22</f>
        <v>0.25</v>
      </c>
      <c r="X22" s="21">
        <f>T19/T22</f>
        <v>0.7</v>
      </c>
    </row>
    <row r="23" spans="2:24" ht="16.2" thickBot="1" x14ac:dyDescent="0.35">
      <c r="B23" s="25">
        <v>19</v>
      </c>
      <c r="C23" s="25" t="s">
        <v>2</v>
      </c>
      <c r="D23" s="25" t="s">
        <v>33</v>
      </c>
      <c r="E23" s="25">
        <v>8</v>
      </c>
      <c r="F23" s="25">
        <v>10</v>
      </c>
      <c r="G23" s="28">
        <f t="shared" si="5"/>
        <v>1.2222222222222223</v>
      </c>
      <c r="H23" s="25">
        <v>-1</v>
      </c>
      <c r="I23" s="25">
        <v>0</v>
      </c>
      <c r="J23" s="27" t="str">
        <f>IF(G23&lt;=N23,"TopDog","UnderDog")</f>
        <v>UnderDog</v>
      </c>
      <c r="K23" s="27" t="s">
        <v>20</v>
      </c>
      <c r="L23" s="25">
        <v>15</v>
      </c>
      <c r="M23" s="25">
        <v>3</v>
      </c>
      <c r="N23" s="28">
        <f t="shared" si="6"/>
        <v>0.25</v>
      </c>
      <c r="O23" s="25">
        <v>1</v>
      </c>
      <c r="V23" s="5" t="s">
        <v>24</v>
      </c>
      <c r="W23" s="22">
        <f>S20/S22</f>
        <v>0.75</v>
      </c>
      <c r="X23" s="23">
        <f>T20/T22</f>
        <v>0.3</v>
      </c>
    </row>
    <row r="24" spans="2:24" x14ac:dyDescent="0.3">
      <c r="B24" s="25">
        <v>20</v>
      </c>
      <c r="C24" s="25" t="s">
        <v>7</v>
      </c>
      <c r="D24" s="25"/>
      <c r="E24" s="25"/>
      <c r="F24" s="25"/>
      <c r="G24" s="25"/>
      <c r="H24" s="25"/>
      <c r="I24" s="25"/>
      <c r="J24" s="27"/>
      <c r="K24" s="27" t="s">
        <v>20</v>
      </c>
      <c r="L24" s="25"/>
      <c r="M24" s="25"/>
      <c r="N24" s="25"/>
      <c r="O24" s="25"/>
    </row>
    <row r="25" spans="2:24" x14ac:dyDescent="0.3">
      <c r="B25" s="25">
        <v>21</v>
      </c>
      <c r="C25" s="25" t="s">
        <v>6</v>
      </c>
      <c r="D25" s="25"/>
      <c r="E25" s="25"/>
      <c r="F25" s="25"/>
      <c r="G25" s="25"/>
      <c r="H25" s="25"/>
      <c r="I25" s="25"/>
      <c r="J25" s="27"/>
      <c r="K25" s="27" t="s">
        <v>20</v>
      </c>
      <c r="L25" s="25"/>
      <c r="M25" s="25"/>
      <c r="N25" s="25"/>
      <c r="O25" s="25"/>
    </row>
    <row r="26" spans="2:24" x14ac:dyDescent="0.3">
      <c r="B26" s="25">
        <v>22</v>
      </c>
      <c r="C26" s="25" t="s">
        <v>6</v>
      </c>
      <c r="D26" s="25"/>
      <c r="E26" s="25"/>
      <c r="F26" s="25"/>
      <c r="G26" s="25"/>
      <c r="H26" s="25"/>
      <c r="I26" s="25"/>
      <c r="J26" s="27"/>
      <c r="K26" s="27" t="s">
        <v>19</v>
      </c>
      <c r="L26" s="25"/>
      <c r="M26" s="25"/>
      <c r="N26" s="25"/>
      <c r="O26" s="25"/>
    </row>
    <row r="27" spans="2:24" x14ac:dyDescent="0.3">
      <c r="B27" s="25">
        <v>23</v>
      </c>
      <c r="C27" s="25" t="s">
        <v>0</v>
      </c>
      <c r="D27" s="25"/>
      <c r="E27" s="25"/>
      <c r="F27" s="25"/>
      <c r="G27" s="25"/>
      <c r="H27" s="25"/>
      <c r="I27" s="25"/>
      <c r="J27" s="27"/>
      <c r="K27" s="27" t="s">
        <v>20</v>
      </c>
      <c r="L27" s="25"/>
      <c r="M27" s="25"/>
      <c r="N27" s="25"/>
      <c r="O27" s="25"/>
    </row>
    <row r="28" spans="2:24" x14ac:dyDescent="0.3">
      <c r="B28" s="25">
        <v>24</v>
      </c>
      <c r="C28" s="25" t="s">
        <v>7</v>
      </c>
      <c r="D28" s="25"/>
      <c r="E28" s="25"/>
      <c r="F28" s="25"/>
      <c r="G28" s="25"/>
      <c r="H28" s="25"/>
      <c r="I28" s="25"/>
      <c r="J28" s="27"/>
      <c r="K28" s="27" t="s">
        <v>19</v>
      </c>
      <c r="L28" s="25"/>
      <c r="M28" s="25"/>
      <c r="N28" s="25"/>
      <c r="O28" s="25"/>
    </row>
    <row r="29" spans="2:24" x14ac:dyDescent="0.3">
      <c r="B29" s="25">
        <v>25</v>
      </c>
      <c r="C29" s="25" t="s">
        <v>5</v>
      </c>
      <c r="D29" s="25"/>
      <c r="E29" s="25"/>
      <c r="F29" s="25"/>
      <c r="G29" s="25"/>
      <c r="H29" s="25"/>
      <c r="I29" s="25"/>
      <c r="J29" s="27"/>
      <c r="K29" s="27" t="s">
        <v>20</v>
      </c>
      <c r="L29" s="25"/>
      <c r="M29" s="25"/>
      <c r="N29" s="25"/>
      <c r="O29" s="25"/>
    </row>
    <row r="30" spans="2:24" x14ac:dyDescent="0.3">
      <c r="B30" s="25">
        <v>26</v>
      </c>
      <c r="C30" s="25" t="s">
        <v>3</v>
      </c>
      <c r="D30" s="25"/>
      <c r="E30" s="25"/>
      <c r="F30" s="25"/>
      <c r="G30" s="25"/>
      <c r="H30" s="25"/>
      <c r="I30" s="25"/>
      <c r="J30" s="27"/>
      <c r="K30" s="27" t="s">
        <v>20</v>
      </c>
      <c r="L30" s="25"/>
      <c r="M30" s="25"/>
      <c r="N30" s="25"/>
      <c r="O30" s="25"/>
    </row>
    <row r="31" spans="2:24" x14ac:dyDescent="0.3">
      <c r="B31" s="25">
        <v>27</v>
      </c>
      <c r="C31" s="25" t="s">
        <v>9</v>
      </c>
      <c r="D31" s="25"/>
      <c r="E31" s="25"/>
      <c r="F31" s="25"/>
      <c r="G31" s="25"/>
      <c r="H31" s="25"/>
      <c r="I31" s="25"/>
      <c r="J31" s="27"/>
      <c r="K31" s="27" t="s">
        <v>20</v>
      </c>
      <c r="L31" s="25"/>
      <c r="M31" s="25"/>
      <c r="N31" s="25"/>
      <c r="O31" s="25"/>
    </row>
    <row r="32" spans="2:24" x14ac:dyDescent="0.3">
      <c r="B32" s="25">
        <v>28</v>
      </c>
      <c r="C32" s="25" t="s">
        <v>4</v>
      </c>
      <c r="D32" s="29"/>
      <c r="E32" s="25"/>
      <c r="F32" s="25"/>
      <c r="G32" s="25"/>
      <c r="H32" s="25"/>
      <c r="I32" s="25"/>
      <c r="J32" s="27"/>
      <c r="K32" s="27" t="s">
        <v>20</v>
      </c>
      <c r="L32" s="25"/>
      <c r="M32" s="25"/>
      <c r="N32" s="25"/>
      <c r="O32" s="25"/>
    </row>
    <row r="33" spans="2:15" x14ac:dyDescent="0.3">
      <c r="B33" s="25">
        <v>29</v>
      </c>
      <c r="C33" s="25" t="s">
        <v>5</v>
      </c>
      <c r="D33" s="25"/>
      <c r="E33" s="25"/>
      <c r="F33" s="25"/>
      <c r="G33" s="25"/>
      <c r="H33" s="25"/>
      <c r="I33" s="25"/>
      <c r="J33" s="27"/>
      <c r="K33" s="27" t="s">
        <v>19</v>
      </c>
      <c r="L33" s="25"/>
      <c r="M33" s="25"/>
      <c r="N33" s="25"/>
      <c r="O33" s="25"/>
    </row>
    <row r="34" spans="2:15" x14ac:dyDescent="0.3">
      <c r="B34" s="25">
        <v>30</v>
      </c>
      <c r="C34" s="25" t="s">
        <v>2</v>
      </c>
      <c r="D34" s="25"/>
      <c r="E34" s="25"/>
      <c r="F34" s="25"/>
      <c r="G34" s="25"/>
      <c r="H34" s="25"/>
      <c r="I34" s="25"/>
      <c r="J34" s="27"/>
      <c r="K34" s="27" t="s">
        <v>20</v>
      </c>
      <c r="L34" s="25"/>
      <c r="M34" s="25"/>
      <c r="N34" s="25"/>
      <c r="O34" s="25"/>
    </row>
    <row r="35" spans="2:15" x14ac:dyDescent="0.3">
      <c r="B35" s="25">
        <v>31</v>
      </c>
      <c r="C35" s="25" t="s">
        <v>4</v>
      </c>
      <c r="D35" s="25"/>
      <c r="E35" s="25"/>
      <c r="F35" s="25"/>
      <c r="G35" s="25"/>
      <c r="H35" s="25"/>
      <c r="I35" s="25"/>
      <c r="J35" s="27"/>
      <c r="K35" s="27" t="s">
        <v>20</v>
      </c>
      <c r="L35" s="25"/>
      <c r="M35" s="25"/>
      <c r="N35" s="25"/>
      <c r="O35" s="25"/>
    </row>
    <row r="36" spans="2:15" x14ac:dyDescent="0.3">
      <c r="B36" s="25">
        <v>32</v>
      </c>
      <c r="C36" s="25" t="s">
        <v>6</v>
      </c>
      <c r="D36" s="25"/>
      <c r="E36" s="25"/>
      <c r="F36" s="25"/>
      <c r="G36" s="25"/>
      <c r="H36" s="25"/>
      <c r="I36" s="25"/>
      <c r="J36" s="27"/>
      <c r="K36" s="27" t="s">
        <v>20</v>
      </c>
      <c r="L36" s="25"/>
      <c r="M36" s="25"/>
      <c r="N36" s="25"/>
      <c r="O36" s="25"/>
    </row>
    <row r="37" spans="2:15" x14ac:dyDescent="0.3">
      <c r="B37" s="25">
        <v>33</v>
      </c>
      <c r="C37" s="25" t="s">
        <v>8</v>
      </c>
      <c r="D37" s="25"/>
      <c r="E37" s="25"/>
      <c r="F37" s="25"/>
      <c r="G37" s="25"/>
      <c r="H37" s="25"/>
      <c r="I37" s="25"/>
      <c r="J37" s="27"/>
      <c r="K37" s="27" t="s">
        <v>19</v>
      </c>
      <c r="L37" s="25"/>
      <c r="M37" s="25"/>
      <c r="N37" s="25"/>
      <c r="O37" s="25"/>
    </row>
    <row r="38" spans="2:15" x14ac:dyDescent="0.3">
      <c r="B38" s="25">
        <v>34</v>
      </c>
      <c r="C38" s="25" t="s">
        <v>1</v>
      </c>
      <c r="D38" s="25"/>
      <c r="E38" s="25"/>
      <c r="F38" s="25"/>
      <c r="G38" s="25"/>
      <c r="H38" s="25"/>
      <c r="I38" s="25"/>
      <c r="J38" s="27"/>
      <c r="K38" s="27" t="s">
        <v>19</v>
      </c>
      <c r="L38" s="25"/>
      <c r="M38" s="25"/>
      <c r="N38" s="25"/>
      <c r="O38" s="25"/>
    </row>
    <row r="39" spans="2:15" x14ac:dyDescent="0.3">
      <c r="B39" s="25">
        <v>35</v>
      </c>
      <c r="C39" s="25" t="s">
        <v>0</v>
      </c>
      <c r="D39" s="25"/>
      <c r="E39" s="25"/>
      <c r="F39" s="25"/>
      <c r="G39" s="25"/>
      <c r="H39" s="25"/>
      <c r="I39" s="25"/>
      <c r="J39" s="27"/>
      <c r="K39" s="27" t="s">
        <v>19</v>
      </c>
      <c r="L39" s="25"/>
      <c r="M39" s="25"/>
      <c r="N39" s="25"/>
      <c r="O39" s="25"/>
    </row>
    <row r="40" spans="2:15" x14ac:dyDescent="0.3">
      <c r="B40" s="25">
        <v>36</v>
      </c>
      <c r="C40" s="25" t="s">
        <v>8</v>
      </c>
      <c r="D40" s="25"/>
      <c r="E40" s="25"/>
      <c r="F40" s="25"/>
      <c r="G40" s="25"/>
      <c r="H40" s="25"/>
      <c r="I40" s="25"/>
      <c r="J40" s="27"/>
      <c r="K40" s="27" t="s">
        <v>20</v>
      </c>
      <c r="L40" s="25"/>
      <c r="M40" s="25"/>
      <c r="N40" s="25"/>
      <c r="O40" s="25"/>
    </row>
  </sheetData>
  <autoFilter ref="B3:O40" xr:uid="{073FF48A-6E2A-D545-8251-A481C7174B88}"/>
  <mergeCells count="2">
    <mergeCell ref="E2:H2"/>
    <mergeCell ref="L2:O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C5BC-061E-4579-90DC-C39FA62925F3}">
  <dimension ref="B1:AN65"/>
  <sheetViews>
    <sheetView zoomScale="30" zoomScaleNormal="66" workbookViewId="0">
      <selection activeCell="E64" sqref="E64"/>
    </sheetView>
  </sheetViews>
  <sheetFormatPr defaultColWidth="11.19921875" defaultRowHeight="15.6" x14ac:dyDescent="0.3"/>
  <cols>
    <col min="1" max="1" width="11.19921875" style="2"/>
    <col min="2" max="2" width="7.3984375" style="2" bestFit="1" customWidth="1"/>
    <col min="3" max="3" width="11.59765625" style="2" bestFit="1" customWidth="1"/>
    <col min="4" max="4" width="15.296875" style="2" bestFit="1" customWidth="1"/>
    <col min="5" max="5" width="13.59765625" style="2" bestFit="1" customWidth="1"/>
    <col min="6" max="9" width="15" style="2" bestFit="1" customWidth="1"/>
    <col min="10" max="10" width="23.3984375" style="2" bestFit="1" customWidth="1"/>
    <col min="11" max="11" width="21.796875" style="2" bestFit="1" customWidth="1"/>
    <col min="12" max="15" width="15" style="2" bestFit="1" customWidth="1"/>
    <col min="16" max="16" width="11.19921875" style="2"/>
    <col min="17" max="17" width="5.796875" style="2" bestFit="1" customWidth="1"/>
    <col min="18" max="18" width="11.3984375" style="2" bestFit="1" customWidth="1"/>
    <col min="19" max="19" width="10.69921875" style="2" bestFit="1" customWidth="1"/>
    <col min="20" max="20" width="8" style="2" bestFit="1" customWidth="1"/>
    <col min="21" max="21" width="9.59765625" style="2" bestFit="1" customWidth="1"/>
    <col min="22" max="22" width="20.59765625" style="2" bestFit="1" customWidth="1"/>
    <col min="23" max="23" width="19.19921875" style="2" bestFit="1" customWidth="1"/>
    <col min="24" max="24" width="16.296875" style="2" bestFit="1" customWidth="1"/>
    <col min="25" max="25" width="15.59765625" style="2" bestFit="1" customWidth="1"/>
    <col min="26" max="26" width="12.3984375" style="2" bestFit="1" customWidth="1"/>
    <col min="27" max="27" width="14.296875" style="2" bestFit="1" customWidth="1"/>
    <col min="28" max="28" width="6.59765625" style="2" bestFit="1" customWidth="1"/>
    <col min="29" max="29" width="11.3984375" style="2" bestFit="1" customWidth="1"/>
    <col min="30" max="30" width="10.69921875" style="2" bestFit="1" customWidth="1"/>
    <col min="31" max="31" width="8" style="2" bestFit="1" customWidth="1"/>
    <col min="32" max="32" width="9.59765625" style="2" bestFit="1" customWidth="1"/>
    <col min="33" max="33" width="20.59765625" style="2" bestFit="1" customWidth="1"/>
    <col min="34" max="34" width="19.19921875" style="2" bestFit="1" customWidth="1"/>
    <col min="35" max="35" width="16.296875" style="2" bestFit="1" customWidth="1"/>
    <col min="36" max="36" width="15.59765625" style="2" bestFit="1" customWidth="1"/>
    <col min="37" max="37" width="12.3984375" style="2" bestFit="1" customWidth="1"/>
    <col min="38" max="38" width="14.296875" style="2" bestFit="1" customWidth="1"/>
    <col min="39" max="16384" width="11.19921875" style="2"/>
  </cols>
  <sheetData>
    <row r="1" spans="2:40" x14ac:dyDescent="0.3">
      <c r="D1" s="2" t="s">
        <v>44</v>
      </c>
      <c r="E1" s="2" t="s">
        <v>41</v>
      </c>
      <c r="F1" s="2" t="s">
        <v>40</v>
      </c>
      <c r="G1" s="2" t="s">
        <v>40</v>
      </c>
      <c r="H1" s="2" t="s">
        <v>40</v>
      </c>
      <c r="I1" s="2" t="s">
        <v>40</v>
      </c>
      <c r="J1" s="2" t="s">
        <v>40</v>
      </c>
      <c r="K1" s="2" t="s">
        <v>40</v>
      </c>
      <c r="L1" s="2" t="s">
        <v>40</v>
      </c>
      <c r="M1" s="2" t="s">
        <v>40</v>
      </c>
      <c r="N1" s="2" t="s">
        <v>40</v>
      </c>
      <c r="O1" s="2" t="s">
        <v>40</v>
      </c>
    </row>
    <row r="2" spans="2:40" x14ac:dyDescent="0.3">
      <c r="C2" s="37" t="s">
        <v>36</v>
      </c>
      <c r="D2" s="2" t="s">
        <v>43</v>
      </c>
      <c r="E2" s="2" t="s">
        <v>35</v>
      </c>
      <c r="F2" s="2" t="s">
        <v>36</v>
      </c>
      <c r="G2" s="2" t="s">
        <v>36</v>
      </c>
      <c r="H2" s="2" t="s">
        <v>36</v>
      </c>
      <c r="I2" s="2" t="s">
        <v>36</v>
      </c>
      <c r="J2" s="2" t="s">
        <v>36</v>
      </c>
      <c r="K2" s="2" t="s">
        <v>36</v>
      </c>
      <c r="L2" s="2" t="s">
        <v>36</v>
      </c>
      <c r="M2" s="2" t="s">
        <v>36</v>
      </c>
      <c r="N2" s="2" t="s">
        <v>36</v>
      </c>
      <c r="O2" s="2" t="s">
        <v>36</v>
      </c>
    </row>
    <row r="3" spans="2:40" ht="16.2" thickBot="1" x14ac:dyDescent="0.35">
      <c r="D3" s="2" t="s">
        <v>42</v>
      </c>
      <c r="E3" s="34">
        <f t="shared" ref="E3:I3" si="0">CORREL(E7:E22,$E$7:$E$22)</f>
        <v>1</v>
      </c>
      <c r="F3" s="34">
        <f t="shared" si="0"/>
        <v>0.1488671310552411</v>
      </c>
      <c r="G3" s="34">
        <f t="shared" si="0"/>
        <v>0.2861126790554363</v>
      </c>
      <c r="H3" s="34">
        <f t="shared" si="0"/>
        <v>0.51600164042692542</v>
      </c>
      <c r="I3" s="34">
        <f t="shared" si="0"/>
        <v>-0.27029567282398298</v>
      </c>
      <c r="J3" s="34">
        <f t="shared" ref="J3:O3" si="1">CORREL(J7:J22,$E$7:$E$22)</f>
        <v>-9.8285845036434102E-2</v>
      </c>
      <c r="K3" s="34">
        <f t="shared" si="1"/>
        <v>-0.11812488464372368</v>
      </c>
      <c r="L3" s="34">
        <f t="shared" si="1"/>
        <v>7.405658126916638E-2</v>
      </c>
      <c r="M3" s="34">
        <f t="shared" si="1"/>
        <v>0.15326507471550752</v>
      </c>
      <c r="N3" s="34">
        <f t="shared" si="1"/>
        <v>0.31505842612912666</v>
      </c>
      <c r="O3" s="34">
        <f t="shared" si="1"/>
        <v>-0.23694801953137828</v>
      </c>
    </row>
    <row r="4" spans="2:40" ht="16.2" thickBot="1" x14ac:dyDescent="0.35">
      <c r="F4" s="24" t="s">
        <v>17</v>
      </c>
      <c r="G4" s="24" t="s">
        <v>17</v>
      </c>
      <c r="H4" s="24" t="s">
        <v>17</v>
      </c>
      <c r="I4" s="24" t="s">
        <v>17</v>
      </c>
      <c r="J4" s="2" t="s">
        <v>37</v>
      </c>
      <c r="K4" s="2" t="s">
        <v>37</v>
      </c>
      <c r="L4" s="24" t="s">
        <v>11</v>
      </c>
      <c r="M4" s="24" t="s">
        <v>11</v>
      </c>
      <c r="N4" s="24" t="s">
        <v>11</v>
      </c>
      <c r="O4" s="24" t="s">
        <v>11</v>
      </c>
    </row>
    <row r="5" spans="2:40" x14ac:dyDescent="0.3">
      <c r="C5" s="2" t="s">
        <v>12</v>
      </c>
      <c r="D5" s="2" t="s">
        <v>11</v>
      </c>
      <c r="E5" s="2" t="s">
        <v>13</v>
      </c>
      <c r="F5" s="2" t="s">
        <v>14</v>
      </c>
      <c r="G5" s="2" t="s">
        <v>15</v>
      </c>
      <c r="H5" s="2" t="s">
        <v>29</v>
      </c>
      <c r="I5" s="2" t="s">
        <v>16</v>
      </c>
      <c r="J5" s="2" t="s">
        <v>39</v>
      </c>
      <c r="K5" s="2" t="s">
        <v>38</v>
      </c>
      <c r="L5" s="2" t="s">
        <v>14</v>
      </c>
      <c r="M5" s="2" t="s">
        <v>15</v>
      </c>
      <c r="N5" s="2" t="s">
        <v>28</v>
      </c>
      <c r="O5" s="2" t="s">
        <v>16</v>
      </c>
      <c r="Q5" s="2" t="s">
        <v>48</v>
      </c>
      <c r="R5" s="2" t="s">
        <v>48</v>
      </c>
      <c r="S5" s="2" t="s">
        <v>48</v>
      </c>
      <c r="T5" s="2" t="s">
        <v>48</v>
      </c>
      <c r="U5" s="2" t="s">
        <v>48</v>
      </c>
      <c r="V5" s="2" t="s">
        <v>48</v>
      </c>
      <c r="W5" s="2" t="s">
        <v>48</v>
      </c>
      <c r="X5" s="2" t="s">
        <v>48</v>
      </c>
      <c r="Y5" s="2" t="s">
        <v>48</v>
      </c>
      <c r="Z5" s="2" t="s">
        <v>48</v>
      </c>
      <c r="AA5" s="2" t="s">
        <v>48</v>
      </c>
      <c r="AB5" s="2" t="s">
        <v>49</v>
      </c>
      <c r="AC5" s="2" t="s">
        <v>49</v>
      </c>
      <c r="AD5" s="2" t="s">
        <v>49</v>
      </c>
      <c r="AE5" s="2" t="s">
        <v>49</v>
      </c>
      <c r="AF5" s="2" t="s">
        <v>49</v>
      </c>
      <c r="AG5" s="2" t="s">
        <v>49</v>
      </c>
      <c r="AH5" s="2" t="s">
        <v>49</v>
      </c>
      <c r="AI5" s="2" t="s">
        <v>49</v>
      </c>
      <c r="AJ5" s="2" t="s">
        <v>49</v>
      </c>
      <c r="AK5" s="2" t="s">
        <v>49</v>
      </c>
      <c r="AL5" s="2" t="s">
        <v>49</v>
      </c>
    </row>
    <row r="6" spans="2:40" x14ac:dyDescent="0.3">
      <c r="B6" s="2" t="s">
        <v>45</v>
      </c>
      <c r="C6" s="27">
        <v>1</v>
      </c>
      <c r="D6" s="27" t="s">
        <v>0</v>
      </c>
      <c r="E6" s="27">
        <v>-3</v>
      </c>
      <c r="F6" s="27" t="s">
        <v>18</v>
      </c>
      <c r="G6" s="27" t="s">
        <v>18</v>
      </c>
      <c r="H6" s="27" t="s">
        <v>18</v>
      </c>
      <c r="I6" s="27" t="s">
        <v>18</v>
      </c>
      <c r="J6" s="27"/>
      <c r="K6" s="27">
        <v>1</v>
      </c>
      <c r="L6" s="27" t="s">
        <v>18</v>
      </c>
      <c r="M6" s="27" t="s">
        <v>18</v>
      </c>
      <c r="N6" s="27" t="s">
        <v>18</v>
      </c>
      <c r="O6" s="27" t="s">
        <v>18</v>
      </c>
      <c r="Q6" s="2" t="str">
        <f>C5</f>
        <v>Game</v>
      </c>
      <c r="R6" s="2" t="str">
        <f>F4&amp;F5</f>
        <v>FTC W Count</v>
      </c>
      <c r="S6" s="2" t="str">
        <f t="shared" ref="S6:W6" si="2">G4&amp;G5</f>
        <v>FTC L Count</v>
      </c>
      <c r="T6" s="2" t="str">
        <f t="shared" si="2"/>
        <v xml:space="preserve">FTC L/W </v>
      </c>
      <c r="U6" s="2" t="str">
        <f t="shared" si="2"/>
        <v>FTC Streak</v>
      </c>
      <c r="V6" s="2" t="str">
        <f t="shared" si="2"/>
        <v>FTCunder(0)/top(1)-dog</v>
      </c>
      <c r="W6" s="2" t="str">
        <f t="shared" si="2"/>
        <v>FTCHome (0)/Away (1)</v>
      </c>
      <c r="X6" s="2" t="str">
        <f t="shared" ref="X6" si="3">L4&amp;L5</f>
        <v>OpponentW Count</v>
      </c>
      <c r="Y6" s="2" t="str">
        <f t="shared" ref="Y6" si="4">M4&amp;M5</f>
        <v>OpponentL Count</v>
      </c>
      <c r="Z6" s="2" t="str">
        <f t="shared" ref="Z6" si="5">N4&amp;N5</f>
        <v>OpponentL/W</v>
      </c>
      <c r="AA6" s="2" t="str">
        <f t="shared" ref="AA6" si="6">O4&amp;O5</f>
        <v>OpponentStreak</v>
      </c>
      <c r="AB6" s="2" t="str">
        <f>Q6</f>
        <v>Game</v>
      </c>
      <c r="AC6" s="2" t="str">
        <f t="shared" ref="AC6:AL6" si="7">R6</f>
        <v>FTC W Count</v>
      </c>
      <c r="AD6" s="2" t="str">
        <f t="shared" si="7"/>
        <v>FTC L Count</v>
      </c>
      <c r="AE6" s="2" t="str">
        <f t="shared" si="7"/>
        <v xml:space="preserve">FTC L/W </v>
      </c>
      <c r="AF6" s="2" t="str">
        <f t="shared" si="7"/>
        <v>FTC Streak</v>
      </c>
      <c r="AG6" s="2" t="str">
        <f t="shared" si="7"/>
        <v>FTCunder(0)/top(1)-dog</v>
      </c>
      <c r="AH6" s="2" t="str">
        <f t="shared" si="7"/>
        <v>FTCHome (0)/Away (1)</v>
      </c>
      <c r="AI6" s="2" t="str">
        <f t="shared" si="7"/>
        <v>OpponentW Count</v>
      </c>
      <c r="AJ6" s="2" t="str">
        <f t="shared" si="7"/>
        <v>OpponentL Count</v>
      </c>
      <c r="AK6" s="2" t="str">
        <f t="shared" si="7"/>
        <v>OpponentL/W</v>
      </c>
      <c r="AL6" s="2" t="str">
        <f t="shared" si="7"/>
        <v>OpponentStreak</v>
      </c>
      <c r="AM6" s="2" t="str">
        <f>E5</f>
        <v>GoalDiff</v>
      </c>
      <c r="AN6" s="2" t="str">
        <f>E5</f>
        <v>GoalDiff</v>
      </c>
    </row>
    <row r="7" spans="2:40" x14ac:dyDescent="0.3">
      <c r="B7" s="2" t="s">
        <v>46</v>
      </c>
      <c r="C7" s="33">
        <v>2</v>
      </c>
      <c r="D7" s="33" t="s">
        <v>1</v>
      </c>
      <c r="E7" s="33">
        <v>-1</v>
      </c>
      <c r="F7" s="33">
        <v>0</v>
      </c>
      <c r="G7" s="33">
        <v>1</v>
      </c>
      <c r="H7" s="35">
        <f t="shared" ref="H7:H8" si="8">(G7+1)/(F7+1)</f>
        <v>2</v>
      </c>
      <c r="I7" s="33">
        <v>-1</v>
      </c>
      <c r="J7" s="33">
        <v>0</v>
      </c>
      <c r="K7" s="33">
        <v>0</v>
      </c>
      <c r="L7" s="33">
        <v>1</v>
      </c>
      <c r="M7" s="33">
        <v>0</v>
      </c>
      <c r="N7" s="35">
        <f t="shared" ref="N7:N22" si="9">(M7+1)/(L7+1)</f>
        <v>0.5</v>
      </c>
      <c r="O7" s="33">
        <v>1</v>
      </c>
      <c r="Q7" s="2">
        <f>RANK(C7,C$7:C$24,0)</f>
        <v>18</v>
      </c>
      <c r="R7" s="2">
        <f t="shared" ref="R7:AA7" si="10">RANK(F7,F$7:F$24,0)</f>
        <v>17</v>
      </c>
      <c r="S7" s="2">
        <f t="shared" si="10"/>
        <v>18</v>
      </c>
      <c r="T7" s="2">
        <f t="shared" si="10"/>
        <v>3</v>
      </c>
      <c r="U7" s="2">
        <f t="shared" si="10"/>
        <v>9</v>
      </c>
      <c r="V7" s="2">
        <f t="shared" si="10"/>
        <v>5</v>
      </c>
      <c r="W7" s="2">
        <f t="shared" si="10"/>
        <v>7</v>
      </c>
      <c r="X7" s="2">
        <f t="shared" si="10"/>
        <v>16</v>
      </c>
      <c r="Y7" s="2">
        <f t="shared" si="10"/>
        <v>18</v>
      </c>
      <c r="Z7" s="2">
        <f t="shared" si="10"/>
        <v>12</v>
      </c>
      <c r="AA7" s="2">
        <f t="shared" si="10"/>
        <v>5</v>
      </c>
      <c r="AB7" s="2">
        <f>19-Q7</f>
        <v>1</v>
      </c>
      <c r="AC7" s="2">
        <f t="shared" ref="AC7:AC24" si="11">19-R7</f>
        <v>2</v>
      </c>
      <c r="AD7" s="2">
        <f t="shared" ref="AD7:AD24" si="12">19-S7</f>
        <v>1</v>
      </c>
      <c r="AE7" s="2">
        <f t="shared" ref="AE7:AE24" si="13">19-T7</f>
        <v>16</v>
      </c>
      <c r="AF7" s="2">
        <f t="shared" ref="AF7:AF24" si="14">19-U7</f>
        <v>10</v>
      </c>
      <c r="AG7" s="2">
        <f t="shared" ref="AG7:AG24" si="15">19-V7</f>
        <v>14</v>
      </c>
      <c r="AH7" s="2">
        <f t="shared" ref="AH7:AH24" si="16">19-W7</f>
        <v>12</v>
      </c>
      <c r="AI7" s="2">
        <f t="shared" ref="AI7:AI24" si="17">19-X7</f>
        <v>3</v>
      </c>
      <c r="AJ7" s="2">
        <f t="shared" ref="AJ7:AJ24" si="18">19-Y7</f>
        <v>1</v>
      </c>
      <c r="AK7" s="2">
        <f t="shared" ref="AK7:AK24" si="19">19-Z7</f>
        <v>7</v>
      </c>
      <c r="AL7" s="2">
        <f t="shared" ref="AL7:AL24" si="20">19-AA7</f>
        <v>14</v>
      </c>
      <c r="AM7" s="2">
        <f>E7*1000+10000</f>
        <v>9000</v>
      </c>
      <c r="AN7" s="2">
        <f>E7</f>
        <v>-1</v>
      </c>
    </row>
    <row r="8" spans="2:40" x14ac:dyDescent="0.3">
      <c r="B8" s="2" t="s">
        <v>46</v>
      </c>
      <c r="C8" s="33">
        <v>3</v>
      </c>
      <c r="D8" s="33" t="s">
        <v>2</v>
      </c>
      <c r="E8" s="33">
        <v>4</v>
      </c>
      <c r="F8" s="33">
        <v>0</v>
      </c>
      <c r="G8" s="33">
        <v>2</v>
      </c>
      <c r="H8" s="35">
        <f t="shared" si="8"/>
        <v>3</v>
      </c>
      <c r="I8" s="33">
        <v>-2</v>
      </c>
      <c r="J8" s="33">
        <v>0</v>
      </c>
      <c r="K8" s="33">
        <v>0</v>
      </c>
      <c r="L8" s="33">
        <v>0</v>
      </c>
      <c r="M8" s="33">
        <v>1</v>
      </c>
      <c r="N8" s="35">
        <f t="shared" si="9"/>
        <v>2</v>
      </c>
      <c r="O8" s="33">
        <v>-1</v>
      </c>
      <c r="Q8" s="2">
        <f t="shared" ref="Q8:Q24" si="21">RANK(C8,C$7:C$24,0)</f>
        <v>17</v>
      </c>
      <c r="R8" s="2">
        <f t="shared" ref="R8:R24" si="22">RANK(F8,F$7:F$24,0)</f>
        <v>17</v>
      </c>
      <c r="S8" s="2">
        <f t="shared" ref="S8:S24" si="23">RANK(G8,G$7:G$24,0)</f>
        <v>16</v>
      </c>
      <c r="T8" s="2">
        <f t="shared" ref="T8:T24" si="24">RANK(H8,H$7:H$24,0)</f>
        <v>1</v>
      </c>
      <c r="U8" s="2">
        <f t="shared" ref="U8:U24" si="25">RANK(I8,I$7:I$24,0)</f>
        <v>15</v>
      </c>
      <c r="V8" s="2">
        <f t="shared" ref="V8:V24" si="26">RANK(J8,J$7:J$24,0)</f>
        <v>5</v>
      </c>
      <c r="W8" s="2">
        <f t="shared" ref="W8:W24" si="27">RANK(K8,K$7:K$24,0)</f>
        <v>7</v>
      </c>
      <c r="X8" s="2">
        <f t="shared" ref="X8:X24" si="28">RANK(L8,L$7:L$24,0)</f>
        <v>18</v>
      </c>
      <c r="Y8" s="2">
        <f t="shared" ref="Y8:Y24" si="29">RANK(M8,M$7:M$24,0)</f>
        <v>14</v>
      </c>
      <c r="Z8" s="2">
        <f t="shared" ref="Z8:Z24" si="30">RANK(N8,N$7:N$24,0)</f>
        <v>2</v>
      </c>
      <c r="AA8" s="2">
        <f t="shared" ref="AA8:AA24" si="31">RANK(O8,O$7:O$24,0)</f>
        <v>11</v>
      </c>
      <c r="AB8" s="2">
        <f t="shared" ref="AB8:AB24" si="32">19-Q8</f>
        <v>2</v>
      </c>
      <c r="AC8" s="2">
        <f t="shared" si="11"/>
        <v>2</v>
      </c>
      <c r="AD8" s="2">
        <f t="shared" si="12"/>
        <v>3</v>
      </c>
      <c r="AE8" s="2">
        <f t="shared" si="13"/>
        <v>18</v>
      </c>
      <c r="AF8" s="2">
        <f t="shared" si="14"/>
        <v>4</v>
      </c>
      <c r="AG8" s="2">
        <f t="shared" si="15"/>
        <v>14</v>
      </c>
      <c r="AH8" s="2">
        <f t="shared" si="16"/>
        <v>12</v>
      </c>
      <c r="AI8" s="2">
        <f t="shared" si="17"/>
        <v>1</v>
      </c>
      <c r="AJ8" s="2">
        <f t="shared" si="18"/>
        <v>5</v>
      </c>
      <c r="AK8" s="2">
        <f t="shared" si="19"/>
        <v>17</v>
      </c>
      <c r="AL8" s="2">
        <f t="shared" si="20"/>
        <v>8</v>
      </c>
      <c r="AM8" s="2">
        <f t="shared" ref="AM8:AM23" si="33">E8*1000+10000</f>
        <v>14000</v>
      </c>
      <c r="AN8" s="2">
        <f t="shared" ref="AN8:AN24" si="34">E8</f>
        <v>4</v>
      </c>
    </row>
    <row r="9" spans="2:40" x14ac:dyDescent="0.3">
      <c r="B9" s="2" t="s">
        <v>46</v>
      </c>
      <c r="C9" s="33">
        <v>4</v>
      </c>
      <c r="D9" s="33" t="s">
        <v>3</v>
      </c>
      <c r="E9" s="33">
        <v>-2</v>
      </c>
      <c r="F9" s="33">
        <v>1</v>
      </c>
      <c r="G9" s="33">
        <v>2</v>
      </c>
      <c r="H9" s="35">
        <f>(G9+1)/(F9+1)</f>
        <v>1.5</v>
      </c>
      <c r="I9" s="33">
        <v>1</v>
      </c>
      <c r="J9" s="33">
        <v>0</v>
      </c>
      <c r="K9" s="33">
        <v>0</v>
      </c>
      <c r="L9" s="33">
        <v>2</v>
      </c>
      <c r="M9" s="33">
        <v>1</v>
      </c>
      <c r="N9" s="35">
        <f t="shared" si="9"/>
        <v>0.66666666666666663</v>
      </c>
      <c r="O9" s="33">
        <v>2</v>
      </c>
      <c r="Q9" s="2">
        <f t="shared" si="21"/>
        <v>16</v>
      </c>
      <c r="R9" s="2">
        <f t="shared" si="22"/>
        <v>15</v>
      </c>
      <c r="S9" s="2">
        <f t="shared" si="23"/>
        <v>16</v>
      </c>
      <c r="T9" s="2">
        <f t="shared" si="24"/>
        <v>11</v>
      </c>
      <c r="U9" s="2">
        <f t="shared" si="25"/>
        <v>4</v>
      </c>
      <c r="V9" s="2">
        <f t="shared" si="26"/>
        <v>5</v>
      </c>
      <c r="W9" s="2">
        <f t="shared" si="27"/>
        <v>7</v>
      </c>
      <c r="X9" s="2">
        <f t="shared" si="28"/>
        <v>13</v>
      </c>
      <c r="Y9" s="2">
        <f t="shared" si="29"/>
        <v>14</v>
      </c>
      <c r="Z9" s="2">
        <f t="shared" si="30"/>
        <v>11</v>
      </c>
      <c r="AA9" s="2">
        <f t="shared" si="31"/>
        <v>3</v>
      </c>
      <c r="AB9" s="2">
        <f t="shared" si="32"/>
        <v>3</v>
      </c>
      <c r="AC9" s="2">
        <f t="shared" si="11"/>
        <v>4</v>
      </c>
      <c r="AD9" s="2">
        <f t="shared" si="12"/>
        <v>3</v>
      </c>
      <c r="AE9" s="2">
        <f t="shared" si="13"/>
        <v>8</v>
      </c>
      <c r="AF9" s="2">
        <f t="shared" si="14"/>
        <v>15</v>
      </c>
      <c r="AG9" s="2">
        <f t="shared" si="15"/>
        <v>14</v>
      </c>
      <c r="AH9" s="2">
        <f t="shared" si="16"/>
        <v>12</v>
      </c>
      <c r="AI9" s="2">
        <f t="shared" si="17"/>
        <v>6</v>
      </c>
      <c r="AJ9" s="2">
        <f t="shared" si="18"/>
        <v>5</v>
      </c>
      <c r="AK9" s="2">
        <f t="shared" si="19"/>
        <v>8</v>
      </c>
      <c r="AL9" s="2">
        <f t="shared" si="20"/>
        <v>16</v>
      </c>
      <c r="AM9" s="2">
        <f t="shared" si="33"/>
        <v>8000</v>
      </c>
      <c r="AN9" s="2">
        <f t="shared" si="34"/>
        <v>-2</v>
      </c>
    </row>
    <row r="10" spans="2:40" x14ac:dyDescent="0.3">
      <c r="B10" s="2" t="s">
        <v>46</v>
      </c>
      <c r="C10" s="33">
        <v>5</v>
      </c>
      <c r="D10" s="33" t="s">
        <v>1</v>
      </c>
      <c r="E10" s="33">
        <v>1</v>
      </c>
      <c r="F10" s="33">
        <v>1</v>
      </c>
      <c r="G10" s="33">
        <v>3</v>
      </c>
      <c r="H10" s="35">
        <f t="shared" ref="H10:H24" si="35">(G10+1)/(F10+1)</f>
        <v>2</v>
      </c>
      <c r="I10" s="33">
        <v>-1</v>
      </c>
      <c r="J10" s="33">
        <v>0</v>
      </c>
      <c r="K10" s="33">
        <v>1</v>
      </c>
      <c r="L10" s="33">
        <v>2</v>
      </c>
      <c r="M10" s="33">
        <v>2</v>
      </c>
      <c r="N10" s="35">
        <f t="shared" si="9"/>
        <v>1</v>
      </c>
      <c r="O10" s="33">
        <v>-1</v>
      </c>
      <c r="Q10" s="2">
        <f t="shared" si="21"/>
        <v>15</v>
      </c>
      <c r="R10" s="2">
        <f t="shared" si="22"/>
        <v>15</v>
      </c>
      <c r="S10" s="2">
        <f t="shared" si="23"/>
        <v>14</v>
      </c>
      <c r="T10" s="2">
        <f t="shared" si="24"/>
        <v>3</v>
      </c>
      <c r="U10" s="2">
        <f t="shared" si="25"/>
        <v>9</v>
      </c>
      <c r="V10" s="2">
        <f t="shared" si="26"/>
        <v>5</v>
      </c>
      <c r="W10" s="2">
        <f t="shared" si="27"/>
        <v>1</v>
      </c>
      <c r="X10" s="2">
        <f t="shared" si="28"/>
        <v>13</v>
      </c>
      <c r="Y10" s="2">
        <f t="shared" si="29"/>
        <v>13</v>
      </c>
      <c r="Z10" s="2">
        <f t="shared" si="30"/>
        <v>8</v>
      </c>
      <c r="AA10" s="2">
        <f t="shared" si="31"/>
        <v>11</v>
      </c>
      <c r="AB10" s="2">
        <f t="shared" si="32"/>
        <v>4</v>
      </c>
      <c r="AC10" s="2">
        <f t="shared" si="11"/>
        <v>4</v>
      </c>
      <c r="AD10" s="2">
        <f t="shared" si="12"/>
        <v>5</v>
      </c>
      <c r="AE10" s="2">
        <f t="shared" si="13"/>
        <v>16</v>
      </c>
      <c r="AF10" s="2">
        <f t="shared" si="14"/>
        <v>10</v>
      </c>
      <c r="AG10" s="2">
        <f t="shared" si="15"/>
        <v>14</v>
      </c>
      <c r="AH10" s="2">
        <f t="shared" si="16"/>
        <v>18</v>
      </c>
      <c r="AI10" s="2">
        <f t="shared" si="17"/>
        <v>6</v>
      </c>
      <c r="AJ10" s="2">
        <f t="shared" si="18"/>
        <v>6</v>
      </c>
      <c r="AK10" s="2">
        <f t="shared" si="19"/>
        <v>11</v>
      </c>
      <c r="AL10" s="2">
        <f t="shared" si="20"/>
        <v>8</v>
      </c>
      <c r="AM10" s="2">
        <f t="shared" si="33"/>
        <v>11000</v>
      </c>
      <c r="AN10" s="2">
        <f t="shared" si="34"/>
        <v>1</v>
      </c>
    </row>
    <row r="11" spans="2:40" x14ac:dyDescent="0.3">
      <c r="B11" s="2" t="s">
        <v>46</v>
      </c>
      <c r="C11" s="33">
        <v>6</v>
      </c>
      <c r="D11" s="33" t="s">
        <v>4</v>
      </c>
      <c r="E11" s="33">
        <v>-2</v>
      </c>
      <c r="F11" s="33">
        <v>2</v>
      </c>
      <c r="G11" s="33">
        <v>3</v>
      </c>
      <c r="H11" s="35">
        <f t="shared" si="35"/>
        <v>1.3333333333333333</v>
      </c>
      <c r="I11" s="33">
        <v>1</v>
      </c>
      <c r="J11" s="33">
        <v>0</v>
      </c>
      <c r="K11" s="33">
        <v>0</v>
      </c>
      <c r="L11" s="33">
        <v>4</v>
      </c>
      <c r="M11" s="33">
        <v>1</v>
      </c>
      <c r="N11" s="35">
        <f t="shared" si="9"/>
        <v>0.4</v>
      </c>
      <c r="O11" s="33">
        <v>-1</v>
      </c>
      <c r="Q11" s="2">
        <f t="shared" si="21"/>
        <v>14</v>
      </c>
      <c r="R11" s="2">
        <f t="shared" si="22"/>
        <v>11</v>
      </c>
      <c r="S11" s="2">
        <f t="shared" si="23"/>
        <v>14</v>
      </c>
      <c r="T11" s="2">
        <f t="shared" si="24"/>
        <v>14</v>
      </c>
      <c r="U11" s="2">
        <f t="shared" si="25"/>
        <v>4</v>
      </c>
      <c r="V11" s="2">
        <f t="shared" si="26"/>
        <v>5</v>
      </c>
      <c r="W11" s="2">
        <f t="shared" si="27"/>
        <v>7</v>
      </c>
      <c r="X11" s="2">
        <f t="shared" si="28"/>
        <v>10</v>
      </c>
      <c r="Y11" s="2">
        <f t="shared" si="29"/>
        <v>14</v>
      </c>
      <c r="Z11" s="2">
        <f t="shared" si="30"/>
        <v>16</v>
      </c>
      <c r="AA11" s="2">
        <f t="shared" si="31"/>
        <v>11</v>
      </c>
      <c r="AB11" s="2">
        <f t="shared" si="32"/>
        <v>5</v>
      </c>
      <c r="AC11" s="2">
        <f t="shared" si="11"/>
        <v>8</v>
      </c>
      <c r="AD11" s="2">
        <f t="shared" si="12"/>
        <v>5</v>
      </c>
      <c r="AE11" s="2">
        <f t="shared" si="13"/>
        <v>5</v>
      </c>
      <c r="AF11" s="2">
        <f t="shared" si="14"/>
        <v>15</v>
      </c>
      <c r="AG11" s="2">
        <f t="shared" si="15"/>
        <v>14</v>
      </c>
      <c r="AH11" s="2">
        <f t="shared" si="16"/>
        <v>12</v>
      </c>
      <c r="AI11" s="2">
        <f t="shared" si="17"/>
        <v>9</v>
      </c>
      <c r="AJ11" s="2">
        <f t="shared" si="18"/>
        <v>5</v>
      </c>
      <c r="AK11" s="2">
        <f t="shared" si="19"/>
        <v>3</v>
      </c>
      <c r="AL11" s="2">
        <f t="shared" si="20"/>
        <v>8</v>
      </c>
      <c r="AM11" s="2">
        <f t="shared" si="33"/>
        <v>8000</v>
      </c>
      <c r="AN11" s="2">
        <f t="shared" si="34"/>
        <v>-2</v>
      </c>
    </row>
    <row r="12" spans="2:40" x14ac:dyDescent="0.3">
      <c r="B12" s="2" t="s">
        <v>46</v>
      </c>
      <c r="C12" s="33">
        <v>7</v>
      </c>
      <c r="D12" s="33" t="s">
        <v>5</v>
      </c>
      <c r="E12" s="33">
        <v>-1</v>
      </c>
      <c r="F12" s="33">
        <v>2</v>
      </c>
      <c r="G12" s="33">
        <v>4</v>
      </c>
      <c r="H12" s="35">
        <f t="shared" si="35"/>
        <v>1.6666666666666667</v>
      </c>
      <c r="I12" s="33">
        <v>-1</v>
      </c>
      <c r="J12" s="33">
        <v>1</v>
      </c>
      <c r="K12" s="33">
        <v>0</v>
      </c>
      <c r="L12" s="33">
        <v>2</v>
      </c>
      <c r="M12" s="33">
        <v>4</v>
      </c>
      <c r="N12" s="35">
        <f t="shared" si="9"/>
        <v>1.6666666666666667</v>
      </c>
      <c r="O12" s="33">
        <v>1</v>
      </c>
      <c r="Q12" s="2">
        <f t="shared" si="21"/>
        <v>13</v>
      </c>
      <c r="R12" s="2">
        <f t="shared" si="22"/>
        <v>11</v>
      </c>
      <c r="S12" s="2">
        <f t="shared" si="23"/>
        <v>13</v>
      </c>
      <c r="T12" s="2">
        <f t="shared" si="24"/>
        <v>8</v>
      </c>
      <c r="U12" s="2">
        <f t="shared" si="25"/>
        <v>9</v>
      </c>
      <c r="V12" s="2">
        <f t="shared" si="26"/>
        <v>1</v>
      </c>
      <c r="W12" s="2">
        <f t="shared" si="27"/>
        <v>7</v>
      </c>
      <c r="X12" s="2">
        <f t="shared" si="28"/>
        <v>13</v>
      </c>
      <c r="Y12" s="2">
        <f t="shared" si="29"/>
        <v>6</v>
      </c>
      <c r="Z12" s="2">
        <f t="shared" si="30"/>
        <v>3</v>
      </c>
      <c r="AA12" s="2">
        <f t="shared" si="31"/>
        <v>5</v>
      </c>
      <c r="AB12" s="2">
        <f t="shared" si="32"/>
        <v>6</v>
      </c>
      <c r="AC12" s="2">
        <f t="shared" si="11"/>
        <v>8</v>
      </c>
      <c r="AD12" s="2">
        <f t="shared" si="12"/>
        <v>6</v>
      </c>
      <c r="AE12" s="2">
        <f t="shared" si="13"/>
        <v>11</v>
      </c>
      <c r="AF12" s="2">
        <f t="shared" si="14"/>
        <v>10</v>
      </c>
      <c r="AG12" s="2">
        <f t="shared" si="15"/>
        <v>18</v>
      </c>
      <c r="AH12" s="2">
        <f t="shared" si="16"/>
        <v>12</v>
      </c>
      <c r="AI12" s="2">
        <f t="shared" si="17"/>
        <v>6</v>
      </c>
      <c r="AJ12" s="2">
        <f t="shared" si="18"/>
        <v>13</v>
      </c>
      <c r="AK12" s="2">
        <f t="shared" si="19"/>
        <v>16</v>
      </c>
      <c r="AL12" s="2">
        <f t="shared" si="20"/>
        <v>14</v>
      </c>
      <c r="AM12" s="2">
        <f t="shared" si="33"/>
        <v>9000</v>
      </c>
      <c r="AN12" s="2">
        <f t="shared" si="34"/>
        <v>-1</v>
      </c>
    </row>
    <row r="13" spans="2:40" x14ac:dyDescent="0.3">
      <c r="B13" s="2" t="s">
        <v>46</v>
      </c>
      <c r="C13" s="33">
        <v>8</v>
      </c>
      <c r="D13" s="33" t="s">
        <v>3</v>
      </c>
      <c r="E13" s="33">
        <v>-1</v>
      </c>
      <c r="F13" s="33">
        <v>2</v>
      </c>
      <c r="G13" s="33">
        <v>5</v>
      </c>
      <c r="H13" s="35">
        <f t="shared" si="35"/>
        <v>2</v>
      </c>
      <c r="I13" s="33">
        <v>-2</v>
      </c>
      <c r="J13" s="33">
        <v>0</v>
      </c>
      <c r="K13" s="33">
        <v>1</v>
      </c>
      <c r="L13" s="33">
        <v>4</v>
      </c>
      <c r="M13" s="33">
        <v>3</v>
      </c>
      <c r="N13" s="35">
        <f t="shared" si="9"/>
        <v>0.8</v>
      </c>
      <c r="O13" s="33">
        <v>-2</v>
      </c>
      <c r="Q13" s="2">
        <f t="shared" si="21"/>
        <v>12</v>
      </c>
      <c r="R13" s="2">
        <f t="shared" si="22"/>
        <v>11</v>
      </c>
      <c r="S13" s="2">
        <f t="shared" si="23"/>
        <v>12</v>
      </c>
      <c r="T13" s="2">
        <f t="shared" si="24"/>
        <v>3</v>
      </c>
      <c r="U13" s="2">
        <f t="shared" si="25"/>
        <v>15</v>
      </c>
      <c r="V13" s="2">
        <f t="shared" si="26"/>
        <v>5</v>
      </c>
      <c r="W13" s="2">
        <f t="shared" si="27"/>
        <v>1</v>
      </c>
      <c r="X13" s="2">
        <f t="shared" si="28"/>
        <v>10</v>
      </c>
      <c r="Y13" s="2">
        <f t="shared" si="29"/>
        <v>10</v>
      </c>
      <c r="Z13" s="2">
        <f t="shared" si="30"/>
        <v>10</v>
      </c>
      <c r="AA13" s="2">
        <f t="shared" si="31"/>
        <v>16</v>
      </c>
      <c r="AB13" s="2">
        <f t="shared" si="32"/>
        <v>7</v>
      </c>
      <c r="AC13" s="2">
        <f t="shared" si="11"/>
        <v>8</v>
      </c>
      <c r="AD13" s="2">
        <f t="shared" si="12"/>
        <v>7</v>
      </c>
      <c r="AE13" s="2">
        <f t="shared" si="13"/>
        <v>16</v>
      </c>
      <c r="AF13" s="2">
        <f t="shared" si="14"/>
        <v>4</v>
      </c>
      <c r="AG13" s="2">
        <f t="shared" si="15"/>
        <v>14</v>
      </c>
      <c r="AH13" s="2">
        <f t="shared" si="16"/>
        <v>18</v>
      </c>
      <c r="AI13" s="2">
        <f t="shared" si="17"/>
        <v>9</v>
      </c>
      <c r="AJ13" s="2">
        <f t="shared" si="18"/>
        <v>9</v>
      </c>
      <c r="AK13" s="2">
        <f t="shared" si="19"/>
        <v>9</v>
      </c>
      <c r="AL13" s="2">
        <f t="shared" si="20"/>
        <v>3</v>
      </c>
      <c r="AM13" s="2">
        <f t="shared" si="33"/>
        <v>9000</v>
      </c>
      <c r="AN13" s="2">
        <f t="shared" si="34"/>
        <v>-1</v>
      </c>
    </row>
    <row r="14" spans="2:40" x14ac:dyDescent="0.3">
      <c r="B14" s="2" t="s">
        <v>46</v>
      </c>
      <c r="C14" s="33">
        <v>9</v>
      </c>
      <c r="D14" s="33" t="s">
        <v>6</v>
      </c>
      <c r="E14" s="33">
        <v>2</v>
      </c>
      <c r="F14" s="33">
        <v>2</v>
      </c>
      <c r="G14" s="33">
        <v>6</v>
      </c>
      <c r="H14" s="35">
        <f t="shared" si="35"/>
        <v>2.3333333333333335</v>
      </c>
      <c r="I14" s="33">
        <v>-3</v>
      </c>
      <c r="J14" s="33">
        <v>1</v>
      </c>
      <c r="K14" s="33">
        <v>0</v>
      </c>
      <c r="L14" s="33">
        <v>1</v>
      </c>
      <c r="M14" s="33">
        <v>6</v>
      </c>
      <c r="N14" s="35">
        <f t="shared" si="9"/>
        <v>3.5</v>
      </c>
      <c r="O14" s="33">
        <v>-3</v>
      </c>
      <c r="Q14" s="2">
        <f t="shared" si="21"/>
        <v>11</v>
      </c>
      <c r="R14" s="2">
        <f t="shared" si="22"/>
        <v>11</v>
      </c>
      <c r="S14" s="2">
        <f t="shared" si="23"/>
        <v>10</v>
      </c>
      <c r="T14" s="2">
        <f t="shared" si="24"/>
        <v>2</v>
      </c>
      <c r="U14" s="2">
        <f t="shared" si="25"/>
        <v>18</v>
      </c>
      <c r="V14" s="2">
        <f t="shared" si="26"/>
        <v>1</v>
      </c>
      <c r="W14" s="2">
        <f t="shared" si="27"/>
        <v>7</v>
      </c>
      <c r="X14" s="2">
        <f t="shared" si="28"/>
        <v>16</v>
      </c>
      <c r="Y14" s="2">
        <f t="shared" si="29"/>
        <v>5</v>
      </c>
      <c r="Z14" s="2">
        <f t="shared" si="30"/>
        <v>1</v>
      </c>
      <c r="AA14" s="2">
        <f t="shared" si="31"/>
        <v>17</v>
      </c>
      <c r="AB14" s="2">
        <f t="shared" si="32"/>
        <v>8</v>
      </c>
      <c r="AC14" s="2">
        <f t="shared" si="11"/>
        <v>8</v>
      </c>
      <c r="AD14" s="2">
        <f t="shared" si="12"/>
        <v>9</v>
      </c>
      <c r="AE14" s="2">
        <f t="shared" si="13"/>
        <v>17</v>
      </c>
      <c r="AF14" s="2">
        <f t="shared" si="14"/>
        <v>1</v>
      </c>
      <c r="AG14" s="2">
        <f t="shared" si="15"/>
        <v>18</v>
      </c>
      <c r="AH14" s="2">
        <f t="shared" si="16"/>
        <v>12</v>
      </c>
      <c r="AI14" s="2">
        <f t="shared" si="17"/>
        <v>3</v>
      </c>
      <c r="AJ14" s="2">
        <f t="shared" si="18"/>
        <v>14</v>
      </c>
      <c r="AK14" s="2">
        <f t="shared" si="19"/>
        <v>18</v>
      </c>
      <c r="AL14" s="2">
        <f t="shared" si="20"/>
        <v>2</v>
      </c>
      <c r="AM14" s="2">
        <f t="shared" si="33"/>
        <v>12000</v>
      </c>
      <c r="AN14" s="2">
        <f t="shared" si="34"/>
        <v>2</v>
      </c>
    </row>
    <row r="15" spans="2:40" x14ac:dyDescent="0.3">
      <c r="B15" s="2" t="s">
        <v>46</v>
      </c>
      <c r="C15" s="33">
        <v>10</v>
      </c>
      <c r="D15" s="33" t="s">
        <v>7</v>
      </c>
      <c r="E15" s="33">
        <v>-1</v>
      </c>
      <c r="F15" s="33">
        <v>3</v>
      </c>
      <c r="G15" s="33">
        <v>6</v>
      </c>
      <c r="H15" s="35">
        <f t="shared" si="35"/>
        <v>1.75</v>
      </c>
      <c r="I15" s="33">
        <v>1</v>
      </c>
      <c r="J15" s="33">
        <v>0</v>
      </c>
      <c r="K15" s="33">
        <v>0</v>
      </c>
      <c r="L15" s="33">
        <v>4</v>
      </c>
      <c r="M15" s="33">
        <v>4</v>
      </c>
      <c r="N15" s="35">
        <f t="shared" si="9"/>
        <v>1</v>
      </c>
      <c r="O15" s="33">
        <v>2</v>
      </c>
      <c r="Q15" s="2">
        <f t="shared" si="21"/>
        <v>10</v>
      </c>
      <c r="R15" s="2">
        <f t="shared" si="22"/>
        <v>9</v>
      </c>
      <c r="S15" s="2">
        <f t="shared" si="23"/>
        <v>10</v>
      </c>
      <c r="T15" s="2">
        <f t="shared" si="24"/>
        <v>7</v>
      </c>
      <c r="U15" s="2">
        <f t="shared" si="25"/>
        <v>4</v>
      </c>
      <c r="V15" s="2">
        <f t="shared" si="26"/>
        <v>5</v>
      </c>
      <c r="W15" s="2">
        <f t="shared" si="27"/>
        <v>7</v>
      </c>
      <c r="X15" s="2">
        <f t="shared" si="28"/>
        <v>10</v>
      </c>
      <c r="Y15" s="2">
        <f t="shared" si="29"/>
        <v>6</v>
      </c>
      <c r="Z15" s="2">
        <f t="shared" si="30"/>
        <v>8</v>
      </c>
      <c r="AA15" s="2">
        <f t="shared" si="31"/>
        <v>3</v>
      </c>
      <c r="AB15" s="2">
        <f t="shared" si="32"/>
        <v>9</v>
      </c>
      <c r="AC15" s="2">
        <f t="shared" si="11"/>
        <v>10</v>
      </c>
      <c r="AD15" s="2">
        <f t="shared" si="12"/>
        <v>9</v>
      </c>
      <c r="AE15" s="2">
        <f t="shared" si="13"/>
        <v>12</v>
      </c>
      <c r="AF15" s="2">
        <f t="shared" si="14"/>
        <v>15</v>
      </c>
      <c r="AG15" s="2">
        <f t="shared" si="15"/>
        <v>14</v>
      </c>
      <c r="AH15" s="2">
        <f t="shared" si="16"/>
        <v>12</v>
      </c>
      <c r="AI15" s="2">
        <f t="shared" si="17"/>
        <v>9</v>
      </c>
      <c r="AJ15" s="2">
        <f t="shared" si="18"/>
        <v>13</v>
      </c>
      <c r="AK15" s="2">
        <f t="shared" si="19"/>
        <v>11</v>
      </c>
      <c r="AL15" s="2">
        <f t="shared" si="20"/>
        <v>16</v>
      </c>
      <c r="AM15" s="2">
        <f t="shared" si="33"/>
        <v>9000</v>
      </c>
      <c r="AN15" s="2">
        <f t="shared" si="34"/>
        <v>-1</v>
      </c>
    </row>
    <row r="16" spans="2:40" x14ac:dyDescent="0.3">
      <c r="B16" s="2" t="s">
        <v>46</v>
      </c>
      <c r="C16" s="33">
        <v>11</v>
      </c>
      <c r="D16" s="33" t="s">
        <v>0</v>
      </c>
      <c r="E16" s="33">
        <v>3</v>
      </c>
      <c r="F16" s="33">
        <v>3</v>
      </c>
      <c r="G16" s="33">
        <v>7</v>
      </c>
      <c r="H16" s="35">
        <f t="shared" si="35"/>
        <v>2</v>
      </c>
      <c r="I16" s="33">
        <v>-1</v>
      </c>
      <c r="J16" s="33">
        <v>0</v>
      </c>
      <c r="K16" s="33">
        <v>0</v>
      </c>
      <c r="L16" s="33">
        <v>7</v>
      </c>
      <c r="M16" s="33">
        <v>3</v>
      </c>
      <c r="N16" s="35">
        <f t="shared" si="9"/>
        <v>0.5</v>
      </c>
      <c r="O16" s="33">
        <v>1</v>
      </c>
      <c r="Q16" s="2">
        <f t="shared" si="21"/>
        <v>9</v>
      </c>
      <c r="R16" s="2">
        <f t="shared" si="22"/>
        <v>9</v>
      </c>
      <c r="S16" s="2">
        <f t="shared" si="23"/>
        <v>7</v>
      </c>
      <c r="T16" s="2">
        <f t="shared" si="24"/>
        <v>3</v>
      </c>
      <c r="U16" s="2">
        <f t="shared" si="25"/>
        <v>9</v>
      </c>
      <c r="V16" s="2">
        <f t="shared" si="26"/>
        <v>5</v>
      </c>
      <c r="W16" s="2">
        <f t="shared" si="27"/>
        <v>7</v>
      </c>
      <c r="X16" s="2">
        <f t="shared" si="28"/>
        <v>6</v>
      </c>
      <c r="Y16" s="2">
        <f t="shared" si="29"/>
        <v>10</v>
      </c>
      <c r="Z16" s="2">
        <f t="shared" si="30"/>
        <v>12</v>
      </c>
      <c r="AA16" s="2">
        <f t="shared" si="31"/>
        <v>5</v>
      </c>
      <c r="AB16" s="2">
        <f t="shared" si="32"/>
        <v>10</v>
      </c>
      <c r="AC16" s="2">
        <f t="shared" si="11"/>
        <v>10</v>
      </c>
      <c r="AD16" s="2">
        <f t="shared" si="12"/>
        <v>12</v>
      </c>
      <c r="AE16" s="2">
        <f t="shared" si="13"/>
        <v>16</v>
      </c>
      <c r="AF16" s="2">
        <f t="shared" si="14"/>
        <v>10</v>
      </c>
      <c r="AG16" s="2">
        <f t="shared" si="15"/>
        <v>14</v>
      </c>
      <c r="AH16" s="2">
        <f t="shared" si="16"/>
        <v>12</v>
      </c>
      <c r="AI16" s="2">
        <f t="shared" si="17"/>
        <v>13</v>
      </c>
      <c r="AJ16" s="2">
        <f t="shared" si="18"/>
        <v>9</v>
      </c>
      <c r="AK16" s="2">
        <f t="shared" si="19"/>
        <v>7</v>
      </c>
      <c r="AL16" s="2">
        <f t="shared" si="20"/>
        <v>14</v>
      </c>
      <c r="AM16" s="2">
        <f t="shared" si="33"/>
        <v>13000</v>
      </c>
      <c r="AN16" s="2">
        <f t="shared" si="34"/>
        <v>3</v>
      </c>
    </row>
    <row r="17" spans="2:40" x14ac:dyDescent="0.3">
      <c r="B17" s="2" t="s">
        <v>46</v>
      </c>
      <c r="C17" s="33">
        <v>12</v>
      </c>
      <c r="D17" s="33" t="s">
        <v>1</v>
      </c>
      <c r="E17" s="33">
        <v>1</v>
      </c>
      <c r="F17" s="33">
        <v>4</v>
      </c>
      <c r="G17" s="33">
        <v>7</v>
      </c>
      <c r="H17" s="35">
        <f t="shared" si="35"/>
        <v>1.6</v>
      </c>
      <c r="I17" s="33">
        <v>1</v>
      </c>
      <c r="J17" s="33">
        <v>0</v>
      </c>
      <c r="K17" s="33">
        <v>1</v>
      </c>
      <c r="L17" s="33">
        <v>9</v>
      </c>
      <c r="M17" s="33">
        <v>4</v>
      </c>
      <c r="N17" s="35">
        <f t="shared" si="9"/>
        <v>0.5</v>
      </c>
      <c r="O17" s="33">
        <v>3</v>
      </c>
      <c r="Q17" s="2">
        <f t="shared" si="21"/>
        <v>8</v>
      </c>
      <c r="R17" s="2">
        <f t="shared" si="22"/>
        <v>8</v>
      </c>
      <c r="S17" s="2">
        <f t="shared" si="23"/>
        <v>7</v>
      </c>
      <c r="T17" s="2">
        <f t="shared" si="24"/>
        <v>10</v>
      </c>
      <c r="U17" s="2">
        <f t="shared" si="25"/>
        <v>4</v>
      </c>
      <c r="V17" s="2">
        <f t="shared" si="26"/>
        <v>5</v>
      </c>
      <c r="W17" s="2">
        <f t="shared" si="27"/>
        <v>1</v>
      </c>
      <c r="X17" s="2">
        <f t="shared" si="28"/>
        <v>4</v>
      </c>
      <c r="Y17" s="2">
        <f t="shared" si="29"/>
        <v>6</v>
      </c>
      <c r="Z17" s="2">
        <f t="shared" si="30"/>
        <v>12</v>
      </c>
      <c r="AA17" s="2">
        <f t="shared" si="31"/>
        <v>2</v>
      </c>
      <c r="AB17" s="2">
        <f t="shared" si="32"/>
        <v>11</v>
      </c>
      <c r="AC17" s="2">
        <f t="shared" si="11"/>
        <v>11</v>
      </c>
      <c r="AD17" s="2">
        <f t="shared" si="12"/>
        <v>12</v>
      </c>
      <c r="AE17" s="2">
        <f t="shared" si="13"/>
        <v>9</v>
      </c>
      <c r="AF17" s="2">
        <f t="shared" si="14"/>
        <v>15</v>
      </c>
      <c r="AG17" s="2">
        <f t="shared" si="15"/>
        <v>14</v>
      </c>
      <c r="AH17" s="2">
        <f t="shared" si="16"/>
        <v>18</v>
      </c>
      <c r="AI17" s="2">
        <f t="shared" si="17"/>
        <v>15</v>
      </c>
      <c r="AJ17" s="2">
        <f t="shared" si="18"/>
        <v>13</v>
      </c>
      <c r="AK17" s="2">
        <f t="shared" si="19"/>
        <v>7</v>
      </c>
      <c r="AL17" s="2">
        <f t="shared" si="20"/>
        <v>17</v>
      </c>
      <c r="AM17" s="2">
        <f t="shared" si="33"/>
        <v>11000</v>
      </c>
      <c r="AN17" s="2">
        <f t="shared" si="34"/>
        <v>1</v>
      </c>
    </row>
    <row r="18" spans="2:40" x14ac:dyDescent="0.3">
      <c r="B18" s="2" t="s">
        <v>46</v>
      </c>
      <c r="C18" s="33">
        <v>13</v>
      </c>
      <c r="D18" s="33" t="s">
        <v>5</v>
      </c>
      <c r="E18" s="33">
        <v>-1</v>
      </c>
      <c r="F18" s="33">
        <v>5</v>
      </c>
      <c r="G18" s="33">
        <v>7</v>
      </c>
      <c r="H18" s="35">
        <f t="shared" si="35"/>
        <v>1.3333333333333333</v>
      </c>
      <c r="I18" s="33">
        <v>2</v>
      </c>
      <c r="J18" s="33">
        <v>1</v>
      </c>
      <c r="K18" s="33">
        <v>1</v>
      </c>
      <c r="L18" s="33">
        <v>5</v>
      </c>
      <c r="M18" s="33">
        <v>9</v>
      </c>
      <c r="N18" s="35">
        <f t="shared" si="9"/>
        <v>1.6666666666666667</v>
      </c>
      <c r="O18" s="33">
        <v>-3</v>
      </c>
      <c r="Q18" s="2">
        <f t="shared" si="21"/>
        <v>7</v>
      </c>
      <c r="R18" s="2">
        <f t="shared" si="22"/>
        <v>5</v>
      </c>
      <c r="S18" s="2">
        <f t="shared" si="23"/>
        <v>7</v>
      </c>
      <c r="T18" s="2">
        <f t="shared" si="24"/>
        <v>14</v>
      </c>
      <c r="U18" s="2">
        <f t="shared" si="25"/>
        <v>2</v>
      </c>
      <c r="V18" s="2">
        <f t="shared" si="26"/>
        <v>1</v>
      </c>
      <c r="W18" s="2">
        <f t="shared" si="27"/>
        <v>1</v>
      </c>
      <c r="X18" s="2">
        <f t="shared" si="28"/>
        <v>9</v>
      </c>
      <c r="Y18" s="2">
        <f t="shared" si="29"/>
        <v>2</v>
      </c>
      <c r="Z18" s="2">
        <f t="shared" si="30"/>
        <v>3</v>
      </c>
      <c r="AA18" s="2">
        <f t="shared" si="31"/>
        <v>17</v>
      </c>
      <c r="AB18" s="2">
        <f t="shared" si="32"/>
        <v>12</v>
      </c>
      <c r="AC18" s="2">
        <f t="shared" si="11"/>
        <v>14</v>
      </c>
      <c r="AD18" s="2">
        <f t="shared" si="12"/>
        <v>12</v>
      </c>
      <c r="AE18" s="2">
        <f t="shared" si="13"/>
        <v>5</v>
      </c>
      <c r="AF18" s="2">
        <f t="shared" si="14"/>
        <v>17</v>
      </c>
      <c r="AG18" s="2">
        <f t="shared" si="15"/>
        <v>18</v>
      </c>
      <c r="AH18" s="2">
        <f t="shared" si="16"/>
        <v>18</v>
      </c>
      <c r="AI18" s="2">
        <f t="shared" si="17"/>
        <v>10</v>
      </c>
      <c r="AJ18" s="2">
        <f t="shared" si="18"/>
        <v>17</v>
      </c>
      <c r="AK18" s="2">
        <f t="shared" si="19"/>
        <v>16</v>
      </c>
      <c r="AL18" s="2">
        <f t="shared" si="20"/>
        <v>2</v>
      </c>
      <c r="AM18" s="2">
        <f t="shared" si="33"/>
        <v>9000</v>
      </c>
      <c r="AN18" s="2">
        <f t="shared" si="34"/>
        <v>-1</v>
      </c>
    </row>
    <row r="19" spans="2:40" x14ac:dyDescent="0.3">
      <c r="B19" s="2" t="s">
        <v>46</v>
      </c>
      <c r="C19" s="33">
        <v>14</v>
      </c>
      <c r="D19" s="33" t="s">
        <v>2</v>
      </c>
      <c r="E19" s="33">
        <v>-1</v>
      </c>
      <c r="F19" s="33">
        <v>5</v>
      </c>
      <c r="G19" s="33">
        <v>8</v>
      </c>
      <c r="H19" s="35">
        <f t="shared" si="35"/>
        <v>1.5</v>
      </c>
      <c r="I19" s="33">
        <v>-1</v>
      </c>
      <c r="J19" s="33">
        <v>0</v>
      </c>
      <c r="K19" s="33">
        <v>0</v>
      </c>
      <c r="L19" s="33">
        <v>13</v>
      </c>
      <c r="M19" s="33">
        <v>1</v>
      </c>
      <c r="N19" s="35">
        <f t="shared" si="9"/>
        <v>0.14285714285714285</v>
      </c>
      <c r="O19" s="33">
        <v>12</v>
      </c>
      <c r="Q19" s="2">
        <f t="shared" si="21"/>
        <v>6</v>
      </c>
      <c r="R19" s="2">
        <f t="shared" si="22"/>
        <v>5</v>
      </c>
      <c r="S19" s="2">
        <f t="shared" si="23"/>
        <v>6</v>
      </c>
      <c r="T19" s="2">
        <f t="shared" si="24"/>
        <v>11</v>
      </c>
      <c r="U19" s="2">
        <f t="shared" si="25"/>
        <v>9</v>
      </c>
      <c r="V19" s="2">
        <f t="shared" si="26"/>
        <v>5</v>
      </c>
      <c r="W19" s="2">
        <f t="shared" si="27"/>
        <v>7</v>
      </c>
      <c r="X19" s="2">
        <f t="shared" si="28"/>
        <v>2</v>
      </c>
      <c r="Y19" s="2">
        <f t="shared" si="29"/>
        <v>14</v>
      </c>
      <c r="Z19" s="2">
        <f t="shared" si="30"/>
        <v>18</v>
      </c>
      <c r="AA19" s="2">
        <f t="shared" si="31"/>
        <v>1</v>
      </c>
      <c r="AB19" s="2">
        <f t="shared" si="32"/>
        <v>13</v>
      </c>
      <c r="AC19" s="2">
        <f t="shared" si="11"/>
        <v>14</v>
      </c>
      <c r="AD19" s="2">
        <f t="shared" si="12"/>
        <v>13</v>
      </c>
      <c r="AE19" s="2">
        <f t="shared" si="13"/>
        <v>8</v>
      </c>
      <c r="AF19" s="2">
        <f t="shared" si="14"/>
        <v>10</v>
      </c>
      <c r="AG19" s="2">
        <f t="shared" si="15"/>
        <v>14</v>
      </c>
      <c r="AH19" s="2">
        <f t="shared" si="16"/>
        <v>12</v>
      </c>
      <c r="AI19" s="2">
        <f t="shared" si="17"/>
        <v>17</v>
      </c>
      <c r="AJ19" s="2">
        <f t="shared" si="18"/>
        <v>5</v>
      </c>
      <c r="AK19" s="2">
        <f t="shared" si="19"/>
        <v>1</v>
      </c>
      <c r="AL19" s="2">
        <f t="shared" si="20"/>
        <v>18</v>
      </c>
      <c r="AM19" s="2">
        <f t="shared" si="33"/>
        <v>9000</v>
      </c>
      <c r="AN19" s="2">
        <f t="shared" si="34"/>
        <v>-1</v>
      </c>
    </row>
    <row r="20" spans="2:40" x14ac:dyDescent="0.3">
      <c r="B20" s="2" t="s">
        <v>46</v>
      </c>
      <c r="C20" s="33">
        <v>15</v>
      </c>
      <c r="D20" s="33" t="s">
        <v>8</v>
      </c>
      <c r="E20" s="33">
        <v>1</v>
      </c>
      <c r="F20" s="33">
        <v>5</v>
      </c>
      <c r="G20" s="33">
        <v>9</v>
      </c>
      <c r="H20" s="35">
        <f t="shared" si="35"/>
        <v>1.6666666666666667</v>
      </c>
      <c r="I20" s="33">
        <v>-2</v>
      </c>
      <c r="J20" s="33">
        <v>0</v>
      </c>
      <c r="K20" s="33">
        <v>0</v>
      </c>
      <c r="L20" s="33">
        <v>7</v>
      </c>
      <c r="M20" s="33">
        <v>9</v>
      </c>
      <c r="N20" s="35">
        <f t="shared" si="9"/>
        <v>1.25</v>
      </c>
      <c r="O20" s="33">
        <v>1</v>
      </c>
      <c r="Q20" s="2">
        <f t="shared" si="21"/>
        <v>5</v>
      </c>
      <c r="R20" s="2">
        <f t="shared" si="22"/>
        <v>5</v>
      </c>
      <c r="S20" s="2">
        <f t="shared" si="23"/>
        <v>2</v>
      </c>
      <c r="T20" s="2">
        <f t="shared" si="24"/>
        <v>8</v>
      </c>
      <c r="U20" s="2">
        <f t="shared" si="25"/>
        <v>15</v>
      </c>
      <c r="V20" s="2">
        <f t="shared" si="26"/>
        <v>5</v>
      </c>
      <c r="W20" s="2">
        <f t="shared" si="27"/>
        <v>7</v>
      </c>
      <c r="X20" s="2">
        <f t="shared" si="28"/>
        <v>6</v>
      </c>
      <c r="Y20" s="2">
        <f t="shared" si="29"/>
        <v>2</v>
      </c>
      <c r="Z20" s="2">
        <f t="shared" si="30"/>
        <v>6</v>
      </c>
      <c r="AA20" s="2">
        <f t="shared" si="31"/>
        <v>5</v>
      </c>
      <c r="AB20" s="2">
        <f t="shared" si="32"/>
        <v>14</v>
      </c>
      <c r="AC20" s="2">
        <f t="shared" si="11"/>
        <v>14</v>
      </c>
      <c r="AD20" s="2">
        <f t="shared" si="12"/>
        <v>17</v>
      </c>
      <c r="AE20" s="2">
        <f t="shared" si="13"/>
        <v>11</v>
      </c>
      <c r="AF20" s="2">
        <f t="shared" si="14"/>
        <v>4</v>
      </c>
      <c r="AG20" s="2">
        <f t="shared" si="15"/>
        <v>14</v>
      </c>
      <c r="AH20" s="2">
        <f t="shared" si="16"/>
        <v>12</v>
      </c>
      <c r="AI20" s="2">
        <f t="shared" si="17"/>
        <v>13</v>
      </c>
      <c r="AJ20" s="2">
        <f t="shared" si="18"/>
        <v>17</v>
      </c>
      <c r="AK20" s="2">
        <f t="shared" si="19"/>
        <v>13</v>
      </c>
      <c r="AL20" s="2">
        <f t="shared" si="20"/>
        <v>14</v>
      </c>
      <c r="AM20" s="2">
        <f t="shared" si="33"/>
        <v>11000</v>
      </c>
      <c r="AN20" s="2">
        <f t="shared" si="34"/>
        <v>1</v>
      </c>
    </row>
    <row r="21" spans="2:40" x14ac:dyDescent="0.3">
      <c r="B21" s="2" t="s">
        <v>46</v>
      </c>
      <c r="C21" s="33">
        <v>16</v>
      </c>
      <c r="D21" s="33" t="s">
        <v>3</v>
      </c>
      <c r="E21" s="33">
        <v>1</v>
      </c>
      <c r="F21" s="33">
        <v>6</v>
      </c>
      <c r="G21" s="33">
        <v>9</v>
      </c>
      <c r="H21" s="35">
        <f t="shared" si="35"/>
        <v>1.4285714285714286</v>
      </c>
      <c r="I21" s="33">
        <v>1</v>
      </c>
      <c r="J21" s="33">
        <v>0</v>
      </c>
      <c r="K21" s="33">
        <v>0</v>
      </c>
      <c r="L21" s="33">
        <v>7</v>
      </c>
      <c r="M21" s="33">
        <v>9</v>
      </c>
      <c r="N21" s="35">
        <f t="shared" si="9"/>
        <v>1.25</v>
      </c>
      <c r="O21" s="33">
        <v>1</v>
      </c>
      <c r="Q21" s="2">
        <f t="shared" si="21"/>
        <v>4</v>
      </c>
      <c r="R21" s="2">
        <f t="shared" si="22"/>
        <v>4</v>
      </c>
      <c r="S21" s="2">
        <f t="shared" si="23"/>
        <v>2</v>
      </c>
      <c r="T21" s="2">
        <f t="shared" si="24"/>
        <v>13</v>
      </c>
      <c r="U21" s="2">
        <f t="shared" si="25"/>
        <v>4</v>
      </c>
      <c r="V21" s="2">
        <f t="shared" si="26"/>
        <v>5</v>
      </c>
      <c r="W21" s="2">
        <f t="shared" si="27"/>
        <v>7</v>
      </c>
      <c r="X21" s="2">
        <f t="shared" si="28"/>
        <v>6</v>
      </c>
      <c r="Y21" s="2">
        <f t="shared" si="29"/>
        <v>2</v>
      </c>
      <c r="Z21" s="2">
        <f t="shared" si="30"/>
        <v>6</v>
      </c>
      <c r="AA21" s="2">
        <f t="shared" si="31"/>
        <v>5</v>
      </c>
      <c r="AB21" s="2">
        <f t="shared" si="32"/>
        <v>15</v>
      </c>
      <c r="AC21" s="2">
        <f t="shared" si="11"/>
        <v>15</v>
      </c>
      <c r="AD21" s="2">
        <f t="shared" si="12"/>
        <v>17</v>
      </c>
      <c r="AE21" s="2">
        <f t="shared" si="13"/>
        <v>6</v>
      </c>
      <c r="AF21" s="2">
        <f t="shared" si="14"/>
        <v>15</v>
      </c>
      <c r="AG21" s="2">
        <f t="shared" si="15"/>
        <v>14</v>
      </c>
      <c r="AH21" s="2">
        <f t="shared" si="16"/>
        <v>12</v>
      </c>
      <c r="AI21" s="2">
        <f t="shared" si="17"/>
        <v>13</v>
      </c>
      <c r="AJ21" s="2">
        <f t="shared" si="18"/>
        <v>17</v>
      </c>
      <c r="AK21" s="2">
        <f t="shared" si="19"/>
        <v>13</v>
      </c>
      <c r="AL21" s="2">
        <f t="shared" si="20"/>
        <v>14</v>
      </c>
      <c r="AM21" s="2">
        <f t="shared" si="33"/>
        <v>11000</v>
      </c>
      <c r="AN21" s="2">
        <f t="shared" si="34"/>
        <v>1</v>
      </c>
    </row>
    <row r="22" spans="2:40" x14ac:dyDescent="0.3">
      <c r="B22" s="2" t="s">
        <v>46</v>
      </c>
      <c r="C22" s="33">
        <v>17</v>
      </c>
      <c r="D22" s="33" t="s">
        <v>4</v>
      </c>
      <c r="E22" s="33">
        <v>3</v>
      </c>
      <c r="F22" s="33">
        <v>7</v>
      </c>
      <c r="G22" s="33">
        <v>9</v>
      </c>
      <c r="H22" s="35">
        <f t="shared" si="35"/>
        <v>1.25</v>
      </c>
      <c r="I22" s="33">
        <v>2</v>
      </c>
      <c r="J22" s="33">
        <v>0</v>
      </c>
      <c r="K22" s="33">
        <v>0</v>
      </c>
      <c r="L22" s="33">
        <v>10</v>
      </c>
      <c r="M22" s="33">
        <v>4</v>
      </c>
      <c r="N22" s="35">
        <f t="shared" si="9"/>
        <v>0.45454545454545453</v>
      </c>
      <c r="O22" s="33">
        <v>-1</v>
      </c>
      <c r="Q22" s="2">
        <f t="shared" si="21"/>
        <v>3</v>
      </c>
      <c r="R22" s="2">
        <f t="shared" si="22"/>
        <v>3</v>
      </c>
      <c r="S22" s="2">
        <f t="shared" si="23"/>
        <v>2</v>
      </c>
      <c r="T22" s="2">
        <f t="shared" si="24"/>
        <v>16</v>
      </c>
      <c r="U22" s="2">
        <f t="shared" si="25"/>
        <v>2</v>
      </c>
      <c r="V22" s="2">
        <f t="shared" si="26"/>
        <v>5</v>
      </c>
      <c r="W22" s="2">
        <f t="shared" si="27"/>
        <v>7</v>
      </c>
      <c r="X22" s="2">
        <f t="shared" si="28"/>
        <v>3</v>
      </c>
      <c r="Y22" s="2">
        <f t="shared" si="29"/>
        <v>6</v>
      </c>
      <c r="Z22" s="2">
        <f t="shared" si="30"/>
        <v>15</v>
      </c>
      <c r="AA22" s="2">
        <f t="shared" si="31"/>
        <v>11</v>
      </c>
      <c r="AB22" s="2">
        <f t="shared" si="32"/>
        <v>16</v>
      </c>
      <c r="AC22" s="2">
        <f t="shared" si="11"/>
        <v>16</v>
      </c>
      <c r="AD22" s="2">
        <f t="shared" si="12"/>
        <v>17</v>
      </c>
      <c r="AE22" s="2">
        <f t="shared" si="13"/>
        <v>3</v>
      </c>
      <c r="AF22" s="2">
        <f t="shared" si="14"/>
        <v>17</v>
      </c>
      <c r="AG22" s="2">
        <f t="shared" si="15"/>
        <v>14</v>
      </c>
      <c r="AH22" s="2">
        <f t="shared" si="16"/>
        <v>12</v>
      </c>
      <c r="AI22" s="2">
        <f t="shared" si="17"/>
        <v>16</v>
      </c>
      <c r="AJ22" s="2">
        <f t="shared" si="18"/>
        <v>13</v>
      </c>
      <c r="AK22" s="2">
        <f t="shared" si="19"/>
        <v>4</v>
      </c>
      <c r="AL22" s="2">
        <f t="shared" si="20"/>
        <v>8</v>
      </c>
      <c r="AM22" s="2">
        <f t="shared" si="33"/>
        <v>13000</v>
      </c>
      <c r="AN22" s="2">
        <f t="shared" si="34"/>
        <v>3</v>
      </c>
    </row>
    <row r="23" spans="2:40" x14ac:dyDescent="0.3">
      <c r="B23" s="2" t="s">
        <v>46</v>
      </c>
      <c r="C23" s="33">
        <v>18</v>
      </c>
      <c r="D23" s="33" t="s">
        <v>8</v>
      </c>
      <c r="E23" s="33">
        <v>-1</v>
      </c>
      <c r="F23" s="33">
        <v>8</v>
      </c>
      <c r="G23" s="33">
        <v>9</v>
      </c>
      <c r="H23" s="35">
        <f t="shared" si="35"/>
        <v>1.1111111111111112</v>
      </c>
      <c r="I23" s="33">
        <v>3</v>
      </c>
      <c r="J23" s="33">
        <v>1</v>
      </c>
      <c r="K23" s="33">
        <v>1</v>
      </c>
      <c r="L23" s="33">
        <v>8</v>
      </c>
      <c r="M23" s="33">
        <v>11</v>
      </c>
      <c r="N23" s="35">
        <f t="shared" ref="N23:N24" si="36">(M23+1)/(L23+1)</f>
        <v>1.3333333333333333</v>
      </c>
      <c r="O23" s="33">
        <v>-1</v>
      </c>
      <c r="Q23" s="2">
        <f t="shared" si="21"/>
        <v>2</v>
      </c>
      <c r="R23" s="2">
        <f t="shared" si="22"/>
        <v>1</v>
      </c>
      <c r="S23" s="2">
        <f t="shared" si="23"/>
        <v>2</v>
      </c>
      <c r="T23" s="2">
        <f t="shared" si="24"/>
        <v>18</v>
      </c>
      <c r="U23" s="2">
        <f t="shared" si="25"/>
        <v>1</v>
      </c>
      <c r="V23" s="2">
        <f t="shared" si="26"/>
        <v>1</v>
      </c>
      <c r="W23" s="2">
        <f t="shared" si="27"/>
        <v>1</v>
      </c>
      <c r="X23" s="2">
        <f t="shared" si="28"/>
        <v>5</v>
      </c>
      <c r="Y23" s="2">
        <f t="shared" si="29"/>
        <v>1</v>
      </c>
      <c r="Z23" s="2">
        <f t="shared" si="30"/>
        <v>5</v>
      </c>
      <c r="AA23" s="2">
        <f t="shared" si="31"/>
        <v>11</v>
      </c>
      <c r="AB23" s="2">
        <f t="shared" si="32"/>
        <v>17</v>
      </c>
      <c r="AC23" s="2">
        <f t="shared" si="11"/>
        <v>18</v>
      </c>
      <c r="AD23" s="2">
        <f t="shared" si="12"/>
        <v>17</v>
      </c>
      <c r="AE23" s="2">
        <f t="shared" si="13"/>
        <v>1</v>
      </c>
      <c r="AF23" s="2">
        <f t="shared" si="14"/>
        <v>18</v>
      </c>
      <c r="AG23" s="2">
        <f t="shared" si="15"/>
        <v>18</v>
      </c>
      <c r="AH23" s="2">
        <f t="shared" si="16"/>
        <v>18</v>
      </c>
      <c r="AI23" s="2">
        <f t="shared" si="17"/>
        <v>14</v>
      </c>
      <c r="AJ23" s="2">
        <f t="shared" si="18"/>
        <v>18</v>
      </c>
      <c r="AK23" s="2">
        <f t="shared" si="19"/>
        <v>14</v>
      </c>
      <c r="AL23" s="2">
        <f t="shared" si="20"/>
        <v>8</v>
      </c>
      <c r="AM23" s="2">
        <f t="shared" si="33"/>
        <v>9000</v>
      </c>
      <c r="AN23" s="2">
        <f t="shared" si="34"/>
        <v>-1</v>
      </c>
    </row>
    <row r="24" spans="2:40" ht="45.6" customHeight="1" x14ac:dyDescent="0.3">
      <c r="B24" s="37" t="s">
        <v>47</v>
      </c>
      <c r="C24" s="38">
        <v>19</v>
      </c>
      <c r="D24" s="38" t="s">
        <v>2</v>
      </c>
      <c r="E24" s="38" t="s">
        <v>33</v>
      </c>
      <c r="F24" s="38">
        <v>8</v>
      </c>
      <c r="G24" s="38">
        <v>10</v>
      </c>
      <c r="H24" s="39">
        <f t="shared" si="35"/>
        <v>1.2222222222222223</v>
      </c>
      <c r="I24" s="38">
        <v>-1</v>
      </c>
      <c r="J24" s="38">
        <v>0</v>
      </c>
      <c r="K24" s="38">
        <v>1</v>
      </c>
      <c r="L24" s="38">
        <v>15</v>
      </c>
      <c r="M24" s="38">
        <v>3</v>
      </c>
      <c r="N24" s="39">
        <f t="shared" si="36"/>
        <v>0.25</v>
      </c>
      <c r="O24" s="38">
        <v>1</v>
      </c>
      <c r="P24" s="37"/>
      <c r="Q24" s="37">
        <f t="shared" si="21"/>
        <v>1</v>
      </c>
      <c r="R24" s="37">
        <f t="shared" si="22"/>
        <v>1</v>
      </c>
      <c r="S24" s="37">
        <f t="shared" si="23"/>
        <v>1</v>
      </c>
      <c r="T24" s="37">
        <f t="shared" si="24"/>
        <v>17</v>
      </c>
      <c r="U24" s="37">
        <f t="shared" si="25"/>
        <v>9</v>
      </c>
      <c r="V24" s="37">
        <f t="shared" si="26"/>
        <v>5</v>
      </c>
      <c r="W24" s="37">
        <f t="shared" si="27"/>
        <v>1</v>
      </c>
      <c r="X24" s="37">
        <f t="shared" si="28"/>
        <v>1</v>
      </c>
      <c r="Y24" s="37">
        <f t="shared" si="29"/>
        <v>10</v>
      </c>
      <c r="Z24" s="37">
        <f t="shared" si="30"/>
        <v>17</v>
      </c>
      <c r="AA24" s="37">
        <f t="shared" si="31"/>
        <v>5</v>
      </c>
      <c r="AB24" s="40">
        <f t="shared" si="32"/>
        <v>18</v>
      </c>
      <c r="AC24" s="40">
        <f t="shared" si="11"/>
        <v>18</v>
      </c>
      <c r="AD24" s="40">
        <f t="shared" si="12"/>
        <v>18</v>
      </c>
      <c r="AE24" s="40">
        <f t="shared" si="13"/>
        <v>2</v>
      </c>
      <c r="AF24" s="40">
        <f t="shared" si="14"/>
        <v>10</v>
      </c>
      <c r="AG24" s="40">
        <f t="shared" si="15"/>
        <v>14</v>
      </c>
      <c r="AH24" s="40">
        <f t="shared" si="16"/>
        <v>18</v>
      </c>
      <c r="AI24" s="40">
        <f t="shared" si="17"/>
        <v>18</v>
      </c>
      <c r="AJ24" s="40">
        <f t="shared" si="18"/>
        <v>9</v>
      </c>
      <c r="AK24" s="40">
        <f t="shared" si="19"/>
        <v>2</v>
      </c>
      <c r="AL24" s="40">
        <f t="shared" si="20"/>
        <v>14</v>
      </c>
      <c r="AM24" s="2" t="s">
        <v>33</v>
      </c>
      <c r="AN24" s="2" t="str">
        <f t="shared" si="34"/>
        <v>?</v>
      </c>
    </row>
    <row r="25" spans="2:40" x14ac:dyDescent="0.3">
      <c r="B25" s="2" t="s">
        <v>47</v>
      </c>
      <c r="C25" s="27">
        <v>20</v>
      </c>
      <c r="D25" s="27" t="s">
        <v>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">
        <f>VLOOKUP(Q24,model!$A$47:$W$64,model!B$45,0)</f>
        <v>7000</v>
      </c>
      <c r="R25" s="2">
        <f>VLOOKUP(R24,model!$A$47:$W$64,model!C$45,0)</f>
        <v>0</v>
      </c>
      <c r="S25" s="2">
        <f>VLOOKUP(S24,model!$A$47:$W$64,model!D$45,0)</f>
        <v>0</v>
      </c>
      <c r="T25" s="2">
        <f>VLOOKUP(T24,model!$A$47:$W$64,model!E$45,0)</f>
        <v>0</v>
      </c>
      <c r="U25" s="2">
        <f>VLOOKUP(U24,model!$A$47:$W$64,model!F$45,0)</f>
        <v>0</v>
      </c>
      <c r="V25" s="2">
        <f>VLOOKUP(V24,model!$A$47:$W$64,model!G$45,0)</f>
        <v>0</v>
      </c>
      <c r="W25" s="2">
        <f>VLOOKUP(W24,model!$A$47:$W$64,model!H$45,0)</f>
        <v>0</v>
      </c>
      <c r="X25" s="2">
        <f>VLOOKUP(X24,model!$A$47:$W$64,model!I$45,0)</f>
        <v>0</v>
      </c>
      <c r="Y25" s="2">
        <f>VLOOKUP(Y24,model!$A$47:$W$64,model!J$45,0)</f>
        <v>1000</v>
      </c>
      <c r="Z25" s="2">
        <f>VLOOKUP(Z24,model!$A$47:$W$64,model!K$45,0)</f>
        <v>0</v>
      </c>
      <c r="AA25" s="2">
        <f>VLOOKUP(AA24,model!$A$47:$W$64,model!L$45,0)</f>
        <v>0</v>
      </c>
      <c r="AB25" s="2">
        <f>VLOOKUP(AB24,model!$A$47:$W$64,model!M$45,0)</f>
        <v>0</v>
      </c>
      <c r="AC25" s="2">
        <f>VLOOKUP(AC24,model!$A$47:$W$64,model!N$45,0)</f>
        <v>0</v>
      </c>
      <c r="AD25" s="2">
        <f>VLOOKUP(AD24,model!$A$47:$W$64,model!O$45,0)</f>
        <v>0</v>
      </c>
      <c r="AE25" s="2">
        <f>VLOOKUP(AE24,model!$A$47:$W$64,model!P$45,0)</f>
        <v>0</v>
      </c>
      <c r="AF25" s="2">
        <f>VLOOKUP(AF24,model!$A$47:$W$64,model!Q$45,0)</f>
        <v>0</v>
      </c>
      <c r="AG25" s="2">
        <f>VLOOKUP(AG24,model!$A$47:$W$64,model!R$45,0)</f>
        <v>0</v>
      </c>
      <c r="AH25" s="2">
        <f>VLOOKUP(AH24,model!$A$47:$W$64,model!S$45,0)</f>
        <v>0</v>
      </c>
      <c r="AI25" s="2">
        <f>VLOOKUP(AI24,model!$A$47:$W$64,model!T$45,0)</f>
        <v>0</v>
      </c>
      <c r="AJ25" s="2">
        <f>VLOOKUP(AJ24,model!$A$47:$W$64,model!U$45,0)</f>
        <v>4000</v>
      </c>
      <c r="AK25" s="2">
        <f>VLOOKUP(AK24,model!$A$47:$W$64,model!V$45,0)</f>
        <v>0</v>
      </c>
      <c r="AL25" s="2">
        <f>VLOOKUP(AL24,model!$A$47:$W$64,model!W$45,0)</f>
        <v>0</v>
      </c>
      <c r="AM25" s="2">
        <f>SUM(Q25:AL25)</f>
        <v>12000</v>
      </c>
      <c r="AN25" s="54">
        <f>(AM25-10000)/1000</f>
        <v>2</v>
      </c>
    </row>
    <row r="26" spans="2:40" x14ac:dyDescent="0.3">
      <c r="B26" s="2" t="s">
        <v>47</v>
      </c>
      <c r="C26" s="27">
        <v>21</v>
      </c>
      <c r="D26" s="27" t="s">
        <v>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2:40" x14ac:dyDescent="0.3">
      <c r="B27" s="2" t="s">
        <v>47</v>
      </c>
      <c r="C27" s="27">
        <v>22</v>
      </c>
      <c r="D27" s="27" t="s">
        <v>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2:40" x14ac:dyDescent="0.3">
      <c r="B28" s="2" t="s">
        <v>47</v>
      </c>
      <c r="C28" s="27">
        <v>23</v>
      </c>
      <c r="D28" s="27" t="s">
        <v>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40" x14ac:dyDescent="0.3">
      <c r="B29" s="2" t="s">
        <v>47</v>
      </c>
      <c r="C29" s="27">
        <v>24</v>
      </c>
      <c r="D29" s="27" t="s">
        <v>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2:40" x14ac:dyDescent="0.3">
      <c r="B30" s="2" t="s">
        <v>47</v>
      </c>
      <c r="C30" s="27">
        <v>25</v>
      </c>
      <c r="D30" s="27" t="s">
        <v>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40" x14ac:dyDescent="0.3">
      <c r="B31" s="2" t="s">
        <v>47</v>
      </c>
      <c r="C31" s="27">
        <v>26</v>
      </c>
      <c r="D31" s="27" t="s">
        <v>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2:40" x14ac:dyDescent="0.3">
      <c r="B32" s="2" t="s">
        <v>47</v>
      </c>
      <c r="C32" s="27">
        <v>27</v>
      </c>
      <c r="D32" s="27" t="s">
        <v>9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x14ac:dyDescent="0.3">
      <c r="B33" s="2" t="s">
        <v>47</v>
      </c>
      <c r="C33" s="27">
        <v>28</v>
      </c>
      <c r="D33" s="27" t="s">
        <v>4</v>
      </c>
      <c r="E33" s="36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3">
      <c r="B34" s="2" t="s">
        <v>47</v>
      </c>
      <c r="C34" s="27">
        <v>29</v>
      </c>
      <c r="D34" s="27" t="s">
        <v>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x14ac:dyDescent="0.3">
      <c r="B35" s="2" t="s">
        <v>47</v>
      </c>
      <c r="C35" s="27">
        <v>30</v>
      </c>
      <c r="D35" s="27" t="s">
        <v>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 x14ac:dyDescent="0.3">
      <c r="B36" s="2" t="s">
        <v>47</v>
      </c>
      <c r="C36" s="27">
        <v>31</v>
      </c>
      <c r="D36" s="27" t="s">
        <v>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 x14ac:dyDescent="0.3">
      <c r="B37" s="2" t="s">
        <v>47</v>
      </c>
      <c r="C37" s="27">
        <v>32</v>
      </c>
      <c r="D37" s="27" t="s">
        <v>6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x14ac:dyDescent="0.3">
      <c r="B38" s="2" t="s">
        <v>47</v>
      </c>
      <c r="C38" s="27">
        <v>33</v>
      </c>
      <c r="D38" s="27" t="s">
        <v>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5" x14ac:dyDescent="0.3">
      <c r="B39" s="2" t="s">
        <v>47</v>
      </c>
      <c r="C39" s="27">
        <v>34</v>
      </c>
      <c r="D39" s="27" t="s">
        <v>1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3">
      <c r="B40" s="2" t="s">
        <v>47</v>
      </c>
      <c r="C40" s="27">
        <v>35</v>
      </c>
      <c r="D40" s="27" t="s">
        <v>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x14ac:dyDescent="0.3">
      <c r="B41" s="2" t="s">
        <v>47</v>
      </c>
      <c r="C41" s="27">
        <v>36</v>
      </c>
      <c r="D41" s="27" t="s">
        <v>8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3" spans="2:15" x14ac:dyDescent="0.3">
      <c r="E43" s="2" t="s">
        <v>144</v>
      </c>
      <c r="H43" s="56">
        <v>2.1693300502411526</v>
      </c>
    </row>
    <row r="44" spans="2:15" x14ac:dyDescent="0.3">
      <c r="E44" s="2" t="s">
        <v>145</v>
      </c>
      <c r="H44" s="56">
        <v>-3.4668642806869232</v>
      </c>
    </row>
    <row r="45" spans="2:15" x14ac:dyDescent="0.3">
      <c r="E45" s="2" t="s">
        <v>142</v>
      </c>
    </row>
    <row r="46" spans="2:15" x14ac:dyDescent="0.3">
      <c r="E46" s="2" t="s">
        <v>35</v>
      </c>
      <c r="F46" s="2" t="s">
        <v>143</v>
      </c>
      <c r="G46" s="2" t="s">
        <v>146</v>
      </c>
      <c r="H46" s="2" t="s">
        <v>36</v>
      </c>
    </row>
    <row r="47" spans="2:15" x14ac:dyDescent="0.3">
      <c r="E47" s="2">
        <f>E7</f>
        <v>-1</v>
      </c>
      <c r="F47" s="34">
        <f>H47*$H$43+$H$44</f>
        <v>0.8717958197953819</v>
      </c>
      <c r="G47" s="34">
        <f>E47-F47</f>
        <v>-1.8717958197953819</v>
      </c>
      <c r="H47" s="34">
        <f>H7</f>
        <v>2</v>
      </c>
    </row>
    <row r="48" spans="2:15" x14ac:dyDescent="0.3">
      <c r="E48" s="2">
        <f t="shared" ref="E48:E64" si="37">E8</f>
        <v>4</v>
      </c>
      <c r="F48" s="34">
        <f t="shared" ref="F48:F64" si="38">H48*$H$43+$H$44</f>
        <v>3.0411258700365349</v>
      </c>
      <c r="G48" s="34">
        <f t="shared" ref="G48:G63" si="39">E48-F48</f>
        <v>0.9588741299634651</v>
      </c>
      <c r="H48" s="34">
        <f t="shared" ref="H48:H64" si="40">H8</f>
        <v>3</v>
      </c>
    </row>
    <row r="49" spans="5:9" x14ac:dyDescent="0.3">
      <c r="E49" s="2">
        <f t="shared" si="37"/>
        <v>-2</v>
      </c>
      <c r="F49" s="34">
        <f t="shared" si="38"/>
        <v>-0.21286920532519416</v>
      </c>
      <c r="G49" s="34">
        <f t="shared" si="39"/>
        <v>-1.7871307946748058</v>
      </c>
      <c r="H49" s="34">
        <f t="shared" si="40"/>
        <v>1.5</v>
      </c>
    </row>
    <row r="50" spans="5:9" x14ac:dyDescent="0.3">
      <c r="E50" s="2">
        <f t="shared" si="37"/>
        <v>1</v>
      </c>
      <c r="F50" s="34">
        <f t="shared" si="38"/>
        <v>0.8717958197953819</v>
      </c>
      <c r="G50" s="34">
        <f t="shared" si="39"/>
        <v>0.1282041802046181</v>
      </c>
      <c r="H50" s="34">
        <f t="shared" si="40"/>
        <v>2</v>
      </c>
    </row>
    <row r="51" spans="5:9" x14ac:dyDescent="0.3">
      <c r="E51" s="2">
        <f t="shared" si="37"/>
        <v>-2</v>
      </c>
      <c r="F51" s="34">
        <f t="shared" si="38"/>
        <v>-0.5744242136987201</v>
      </c>
      <c r="G51" s="34">
        <f t="shared" si="39"/>
        <v>-1.4255757863012799</v>
      </c>
      <c r="H51" s="34">
        <f t="shared" si="40"/>
        <v>1.3333333333333333</v>
      </c>
    </row>
    <row r="52" spans="5:9" x14ac:dyDescent="0.3">
      <c r="E52" s="2">
        <f t="shared" si="37"/>
        <v>-1</v>
      </c>
      <c r="F52" s="34">
        <f t="shared" si="38"/>
        <v>0.14868580304833134</v>
      </c>
      <c r="G52" s="34">
        <f t="shared" si="39"/>
        <v>-1.1486858030483313</v>
      </c>
      <c r="H52" s="34">
        <f t="shared" si="40"/>
        <v>1.6666666666666667</v>
      </c>
    </row>
    <row r="53" spans="5:9" x14ac:dyDescent="0.3">
      <c r="E53" s="2">
        <f t="shared" si="37"/>
        <v>-1</v>
      </c>
      <c r="F53" s="34">
        <f t="shared" si="38"/>
        <v>0.8717958197953819</v>
      </c>
      <c r="G53" s="34">
        <f t="shared" si="39"/>
        <v>-1.8717958197953819</v>
      </c>
      <c r="H53" s="34">
        <f t="shared" si="40"/>
        <v>2</v>
      </c>
    </row>
    <row r="54" spans="5:9" x14ac:dyDescent="0.3">
      <c r="E54" s="2">
        <f t="shared" si="37"/>
        <v>2</v>
      </c>
      <c r="F54" s="34">
        <f t="shared" si="38"/>
        <v>1.5949058365424329</v>
      </c>
      <c r="G54" s="34">
        <f t="shared" si="39"/>
        <v>0.4050941634575671</v>
      </c>
      <c r="H54" s="34">
        <f t="shared" si="40"/>
        <v>2.3333333333333335</v>
      </c>
    </row>
    <row r="55" spans="5:9" x14ac:dyDescent="0.3">
      <c r="E55" s="2">
        <f t="shared" si="37"/>
        <v>-1</v>
      </c>
      <c r="F55" s="34">
        <f t="shared" si="38"/>
        <v>0.32946330723509387</v>
      </c>
      <c r="G55" s="34">
        <f t="shared" si="39"/>
        <v>-1.3294633072350939</v>
      </c>
      <c r="H55" s="34">
        <f t="shared" si="40"/>
        <v>1.75</v>
      </c>
    </row>
    <row r="56" spans="5:9" x14ac:dyDescent="0.3">
      <c r="E56" s="2">
        <f t="shared" si="37"/>
        <v>3</v>
      </c>
      <c r="F56" s="34">
        <f t="shared" si="38"/>
        <v>0.8717958197953819</v>
      </c>
      <c r="G56" s="34">
        <f t="shared" si="39"/>
        <v>2.1282041802046181</v>
      </c>
      <c r="H56" s="34">
        <f t="shared" si="40"/>
        <v>2</v>
      </c>
    </row>
    <row r="57" spans="5:9" x14ac:dyDescent="0.3">
      <c r="E57" s="2">
        <f t="shared" si="37"/>
        <v>1</v>
      </c>
      <c r="F57" s="34">
        <f t="shared" si="38"/>
        <v>4.0637996989212333E-3</v>
      </c>
      <c r="G57" s="34">
        <f t="shared" si="39"/>
        <v>0.99593620030107877</v>
      </c>
      <c r="H57" s="34">
        <f t="shared" si="40"/>
        <v>1.6</v>
      </c>
    </row>
    <row r="58" spans="5:9" x14ac:dyDescent="0.3">
      <c r="E58" s="2">
        <f t="shared" si="37"/>
        <v>-1</v>
      </c>
      <c r="F58" s="34">
        <f t="shared" si="38"/>
        <v>-0.5744242136987201</v>
      </c>
      <c r="G58" s="34">
        <f t="shared" si="39"/>
        <v>-0.4255757863012799</v>
      </c>
      <c r="H58" s="34">
        <f t="shared" si="40"/>
        <v>1.3333333333333333</v>
      </c>
    </row>
    <row r="59" spans="5:9" x14ac:dyDescent="0.3">
      <c r="E59" s="2">
        <f t="shared" si="37"/>
        <v>-1</v>
      </c>
      <c r="F59" s="34">
        <f t="shared" si="38"/>
        <v>-0.21286920532519416</v>
      </c>
      <c r="G59" s="34">
        <f t="shared" si="39"/>
        <v>-0.78713079467480584</v>
      </c>
      <c r="H59" s="34">
        <f t="shared" si="40"/>
        <v>1.5</v>
      </c>
    </row>
    <row r="60" spans="5:9" x14ac:dyDescent="0.3">
      <c r="E60" s="2">
        <f t="shared" si="37"/>
        <v>1</v>
      </c>
      <c r="F60" s="34">
        <f t="shared" si="38"/>
        <v>0.14868580304833134</v>
      </c>
      <c r="G60" s="34">
        <f t="shared" si="39"/>
        <v>0.85131419695166866</v>
      </c>
      <c r="H60" s="34">
        <f t="shared" si="40"/>
        <v>1.6666666666666667</v>
      </c>
    </row>
    <row r="61" spans="5:9" x14ac:dyDescent="0.3">
      <c r="E61" s="2">
        <f t="shared" si="37"/>
        <v>1</v>
      </c>
      <c r="F61" s="34">
        <f t="shared" si="38"/>
        <v>-0.36782135177099073</v>
      </c>
      <c r="G61" s="34">
        <f t="shared" si="39"/>
        <v>1.3678213517709907</v>
      </c>
      <c r="H61" s="34">
        <f t="shared" si="40"/>
        <v>1.4285714285714286</v>
      </c>
    </row>
    <row r="62" spans="5:9" x14ac:dyDescent="0.3">
      <c r="E62" s="2">
        <f t="shared" si="37"/>
        <v>3</v>
      </c>
      <c r="F62" s="34">
        <f t="shared" si="38"/>
        <v>-0.75520171788548263</v>
      </c>
      <c r="G62" s="34">
        <f t="shared" si="39"/>
        <v>3.7552017178854826</v>
      </c>
      <c r="H62" s="34">
        <f t="shared" si="40"/>
        <v>1.25</v>
      </c>
    </row>
    <row r="63" spans="5:9" x14ac:dyDescent="0.3">
      <c r="E63" s="2">
        <f t="shared" si="37"/>
        <v>-1</v>
      </c>
      <c r="F63" s="34">
        <f t="shared" si="38"/>
        <v>-1.0564975581967535</v>
      </c>
      <c r="G63" s="34">
        <f t="shared" si="39"/>
        <v>5.6497558196753506E-2</v>
      </c>
      <c r="H63" s="34">
        <f t="shared" si="40"/>
        <v>1.1111111111111112</v>
      </c>
    </row>
    <row r="64" spans="5:9" x14ac:dyDescent="0.3">
      <c r="E64" s="2" t="str">
        <f t="shared" si="37"/>
        <v>?</v>
      </c>
      <c r="F64" s="57">
        <f t="shared" si="38"/>
        <v>-0.81546088594773636</v>
      </c>
      <c r="G64" s="55">
        <f>SUMSQ(G47:G63)</f>
        <v>39.442505545288498</v>
      </c>
      <c r="H64" s="34">
        <f t="shared" si="40"/>
        <v>1.2222222222222223</v>
      </c>
      <c r="I64" s="37">
        <f>AN25</f>
        <v>2</v>
      </c>
    </row>
    <row r="65" spans="6:9" x14ac:dyDescent="0.3">
      <c r="F65" s="2" t="s">
        <v>147</v>
      </c>
      <c r="G65" s="2">
        <f>CORREL(F47:F63,H47:H63)</f>
        <v>1.0000000000000002</v>
      </c>
      <c r="I65" s="2" t="s">
        <v>148</v>
      </c>
    </row>
  </sheetData>
  <autoFilter ref="C5:O41" xr:uid="{073FF48A-6E2A-D545-8251-A481C7174B88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FE07-4DDA-4193-8CBB-4ABB3DF050D6}">
  <dimension ref="A1:AA97"/>
  <sheetViews>
    <sheetView topLeftCell="F43" workbookViewId="0">
      <selection activeCell="T45" sqref="T45:W45"/>
    </sheetView>
  </sheetViews>
  <sheetFormatPr defaultRowHeight="15.6" x14ac:dyDescent="0.3"/>
  <sheetData>
    <row r="1" spans="1:24" ht="18" x14ac:dyDescent="0.3">
      <c r="A1" s="41"/>
    </row>
    <row r="2" spans="1:24" x14ac:dyDescent="0.3">
      <c r="A2" s="42"/>
    </row>
    <row r="5" spans="1:24" ht="18" x14ac:dyDescent="0.3">
      <c r="A5" s="43" t="s">
        <v>50</v>
      </c>
      <c r="B5" s="44">
        <v>4368756</v>
      </c>
      <c r="C5" s="43" t="s">
        <v>51</v>
      </c>
      <c r="D5" s="44">
        <v>17</v>
      </c>
      <c r="E5" s="43" t="s">
        <v>52</v>
      </c>
      <c r="F5" s="44">
        <v>22</v>
      </c>
      <c r="G5" s="43" t="s">
        <v>53</v>
      </c>
      <c r="H5" s="44">
        <v>18</v>
      </c>
      <c r="I5" s="43" t="s">
        <v>54</v>
      </c>
      <c r="J5" s="44">
        <v>0</v>
      </c>
      <c r="K5" s="43" t="s">
        <v>55</v>
      </c>
      <c r="L5" s="44" t="s">
        <v>56</v>
      </c>
    </row>
    <row r="6" spans="1:24" ht="18.600000000000001" thickBot="1" x14ac:dyDescent="0.35">
      <c r="A6" s="41"/>
    </row>
    <row r="7" spans="1:24" ht="16.2" thickBot="1" x14ac:dyDescent="0.35">
      <c r="A7" s="45" t="s">
        <v>57</v>
      </c>
      <c r="B7" s="45" t="s">
        <v>58</v>
      </c>
      <c r="C7" s="45" t="s">
        <v>59</v>
      </c>
      <c r="D7" s="45" t="s">
        <v>60</v>
      </c>
      <c r="E7" s="45" t="s">
        <v>61</v>
      </c>
      <c r="F7" s="45" t="s">
        <v>62</v>
      </c>
      <c r="G7" s="45" t="s">
        <v>63</v>
      </c>
      <c r="H7" s="45" t="s">
        <v>64</v>
      </c>
      <c r="I7" s="45" t="s">
        <v>65</v>
      </c>
      <c r="J7" s="45" t="s">
        <v>66</v>
      </c>
      <c r="K7" s="45" t="s">
        <v>67</v>
      </c>
      <c r="L7" s="45" t="s">
        <v>68</v>
      </c>
      <c r="M7" s="45" t="s">
        <v>69</v>
      </c>
      <c r="N7" s="45" t="s">
        <v>70</v>
      </c>
      <c r="O7" s="45" t="s">
        <v>71</v>
      </c>
      <c r="P7" s="45" t="s">
        <v>72</v>
      </c>
      <c r="Q7" s="45" t="s">
        <v>73</v>
      </c>
      <c r="R7" s="45" t="s">
        <v>74</v>
      </c>
      <c r="S7" s="45" t="s">
        <v>75</v>
      </c>
      <c r="T7" s="45" t="s">
        <v>76</v>
      </c>
      <c r="U7" s="45" t="s">
        <v>77</v>
      </c>
      <c r="V7" s="45" t="s">
        <v>78</v>
      </c>
      <c r="W7" s="45" t="s">
        <v>79</v>
      </c>
      <c r="X7" s="45" t="s">
        <v>80</v>
      </c>
    </row>
    <row r="8" spans="1:24" ht="16.2" thickBot="1" x14ac:dyDescent="0.35">
      <c r="A8" s="45" t="s">
        <v>81</v>
      </c>
      <c r="B8" s="46">
        <v>18</v>
      </c>
      <c r="C8" s="46">
        <v>17</v>
      </c>
      <c r="D8" s="46">
        <v>18</v>
      </c>
      <c r="E8" s="46">
        <v>3</v>
      </c>
      <c r="F8" s="46">
        <v>9</v>
      </c>
      <c r="G8" s="46">
        <v>5</v>
      </c>
      <c r="H8" s="46">
        <v>7</v>
      </c>
      <c r="I8" s="46">
        <v>16</v>
      </c>
      <c r="J8" s="46">
        <v>18</v>
      </c>
      <c r="K8" s="46">
        <v>12</v>
      </c>
      <c r="L8" s="46">
        <v>5</v>
      </c>
      <c r="M8" s="46">
        <v>1</v>
      </c>
      <c r="N8" s="46">
        <v>2</v>
      </c>
      <c r="O8" s="46">
        <v>1</v>
      </c>
      <c r="P8" s="46">
        <v>16</v>
      </c>
      <c r="Q8" s="46">
        <v>10</v>
      </c>
      <c r="R8" s="46">
        <v>14</v>
      </c>
      <c r="S8" s="46">
        <v>12</v>
      </c>
      <c r="T8" s="46">
        <v>3</v>
      </c>
      <c r="U8" s="46">
        <v>1</v>
      </c>
      <c r="V8" s="46">
        <v>7</v>
      </c>
      <c r="W8" s="46">
        <v>14</v>
      </c>
      <c r="X8" s="46">
        <v>9000</v>
      </c>
    </row>
    <row r="9" spans="1:24" ht="16.2" thickBot="1" x14ac:dyDescent="0.35">
      <c r="A9" s="45" t="s">
        <v>82</v>
      </c>
      <c r="B9" s="46">
        <v>17</v>
      </c>
      <c r="C9" s="46">
        <v>17</v>
      </c>
      <c r="D9" s="46">
        <v>16</v>
      </c>
      <c r="E9" s="46">
        <v>1</v>
      </c>
      <c r="F9" s="46">
        <v>15</v>
      </c>
      <c r="G9" s="46">
        <v>5</v>
      </c>
      <c r="H9" s="46">
        <v>7</v>
      </c>
      <c r="I9" s="46">
        <v>18</v>
      </c>
      <c r="J9" s="46">
        <v>14</v>
      </c>
      <c r="K9" s="46">
        <v>2</v>
      </c>
      <c r="L9" s="46">
        <v>11</v>
      </c>
      <c r="M9" s="46">
        <v>2</v>
      </c>
      <c r="N9" s="46">
        <v>2</v>
      </c>
      <c r="O9" s="46">
        <v>3</v>
      </c>
      <c r="P9" s="46">
        <v>18</v>
      </c>
      <c r="Q9" s="46">
        <v>4</v>
      </c>
      <c r="R9" s="46">
        <v>14</v>
      </c>
      <c r="S9" s="46">
        <v>12</v>
      </c>
      <c r="T9" s="46">
        <v>1</v>
      </c>
      <c r="U9" s="46">
        <v>5</v>
      </c>
      <c r="V9" s="46">
        <v>17</v>
      </c>
      <c r="W9" s="46">
        <v>8</v>
      </c>
      <c r="X9" s="46">
        <v>14000</v>
      </c>
    </row>
    <row r="10" spans="1:24" ht="16.2" thickBot="1" x14ac:dyDescent="0.35">
      <c r="A10" s="45" t="s">
        <v>83</v>
      </c>
      <c r="B10" s="46">
        <v>16</v>
      </c>
      <c r="C10" s="46">
        <v>15</v>
      </c>
      <c r="D10" s="46">
        <v>16</v>
      </c>
      <c r="E10" s="46">
        <v>11</v>
      </c>
      <c r="F10" s="46">
        <v>4</v>
      </c>
      <c r="G10" s="46">
        <v>5</v>
      </c>
      <c r="H10" s="46">
        <v>7</v>
      </c>
      <c r="I10" s="46">
        <v>13</v>
      </c>
      <c r="J10" s="46">
        <v>14</v>
      </c>
      <c r="K10" s="46">
        <v>11</v>
      </c>
      <c r="L10" s="46">
        <v>3</v>
      </c>
      <c r="M10" s="46">
        <v>3</v>
      </c>
      <c r="N10" s="46">
        <v>4</v>
      </c>
      <c r="O10" s="46">
        <v>3</v>
      </c>
      <c r="P10" s="46">
        <v>8</v>
      </c>
      <c r="Q10" s="46">
        <v>15</v>
      </c>
      <c r="R10" s="46">
        <v>14</v>
      </c>
      <c r="S10" s="46">
        <v>12</v>
      </c>
      <c r="T10" s="46">
        <v>6</v>
      </c>
      <c r="U10" s="46">
        <v>5</v>
      </c>
      <c r="V10" s="46">
        <v>8</v>
      </c>
      <c r="W10" s="46">
        <v>16</v>
      </c>
      <c r="X10" s="46">
        <v>8000</v>
      </c>
    </row>
    <row r="11" spans="1:24" ht="16.2" thickBot="1" x14ac:dyDescent="0.35">
      <c r="A11" s="45" t="s">
        <v>84</v>
      </c>
      <c r="B11" s="46">
        <v>15</v>
      </c>
      <c r="C11" s="46">
        <v>15</v>
      </c>
      <c r="D11" s="46">
        <v>14</v>
      </c>
      <c r="E11" s="46">
        <v>3</v>
      </c>
      <c r="F11" s="46">
        <v>9</v>
      </c>
      <c r="G11" s="46">
        <v>5</v>
      </c>
      <c r="H11" s="46">
        <v>1</v>
      </c>
      <c r="I11" s="46">
        <v>13</v>
      </c>
      <c r="J11" s="46">
        <v>13</v>
      </c>
      <c r="K11" s="46">
        <v>8</v>
      </c>
      <c r="L11" s="46">
        <v>11</v>
      </c>
      <c r="M11" s="46">
        <v>4</v>
      </c>
      <c r="N11" s="46">
        <v>4</v>
      </c>
      <c r="O11" s="46">
        <v>5</v>
      </c>
      <c r="P11" s="46">
        <v>16</v>
      </c>
      <c r="Q11" s="46">
        <v>10</v>
      </c>
      <c r="R11" s="46">
        <v>14</v>
      </c>
      <c r="S11" s="46">
        <v>18</v>
      </c>
      <c r="T11" s="46">
        <v>6</v>
      </c>
      <c r="U11" s="46">
        <v>6</v>
      </c>
      <c r="V11" s="46">
        <v>11</v>
      </c>
      <c r="W11" s="46">
        <v>8</v>
      </c>
      <c r="X11" s="46">
        <v>11000</v>
      </c>
    </row>
    <row r="12" spans="1:24" ht="16.2" thickBot="1" x14ac:dyDescent="0.35">
      <c r="A12" s="45" t="s">
        <v>85</v>
      </c>
      <c r="B12" s="46">
        <v>14</v>
      </c>
      <c r="C12" s="46">
        <v>11</v>
      </c>
      <c r="D12" s="46">
        <v>14</v>
      </c>
      <c r="E12" s="46">
        <v>14</v>
      </c>
      <c r="F12" s="46">
        <v>4</v>
      </c>
      <c r="G12" s="46">
        <v>5</v>
      </c>
      <c r="H12" s="46">
        <v>7</v>
      </c>
      <c r="I12" s="46">
        <v>10</v>
      </c>
      <c r="J12" s="46">
        <v>14</v>
      </c>
      <c r="K12" s="46">
        <v>16</v>
      </c>
      <c r="L12" s="46">
        <v>11</v>
      </c>
      <c r="M12" s="46">
        <v>5</v>
      </c>
      <c r="N12" s="46">
        <v>8</v>
      </c>
      <c r="O12" s="46">
        <v>5</v>
      </c>
      <c r="P12" s="46">
        <v>5</v>
      </c>
      <c r="Q12" s="46">
        <v>15</v>
      </c>
      <c r="R12" s="46">
        <v>14</v>
      </c>
      <c r="S12" s="46">
        <v>12</v>
      </c>
      <c r="T12" s="46">
        <v>9</v>
      </c>
      <c r="U12" s="46">
        <v>5</v>
      </c>
      <c r="V12" s="46">
        <v>3</v>
      </c>
      <c r="W12" s="46">
        <v>8</v>
      </c>
      <c r="X12" s="46">
        <v>8000</v>
      </c>
    </row>
    <row r="13" spans="1:24" ht="16.2" thickBot="1" x14ac:dyDescent="0.35">
      <c r="A13" s="45" t="s">
        <v>86</v>
      </c>
      <c r="B13" s="46">
        <v>13</v>
      </c>
      <c r="C13" s="46">
        <v>11</v>
      </c>
      <c r="D13" s="46">
        <v>13</v>
      </c>
      <c r="E13" s="46">
        <v>8</v>
      </c>
      <c r="F13" s="46">
        <v>9</v>
      </c>
      <c r="G13" s="46">
        <v>1</v>
      </c>
      <c r="H13" s="46">
        <v>7</v>
      </c>
      <c r="I13" s="46">
        <v>13</v>
      </c>
      <c r="J13" s="46">
        <v>6</v>
      </c>
      <c r="K13" s="46">
        <v>3</v>
      </c>
      <c r="L13" s="46">
        <v>5</v>
      </c>
      <c r="M13" s="46">
        <v>6</v>
      </c>
      <c r="N13" s="46">
        <v>8</v>
      </c>
      <c r="O13" s="46">
        <v>6</v>
      </c>
      <c r="P13" s="46">
        <v>11</v>
      </c>
      <c r="Q13" s="46">
        <v>10</v>
      </c>
      <c r="R13" s="46">
        <v>18</v>
      </c>
      <c r="S13" s="46">
        <v>12</v>
      </c>
      <c r="T13" s="46">
        <v>6</v>
      </c>
      <c r="U13" s="46">
        <v>13</v>
      </c>
      <c r="V13" s="46">
        <v>16</v>
      </c>
      <c r="W13" s="46">
        <v>14</v>
      </c>
      <c r="X13" s="46">
        <v>9000</v>
      </c>
    </row>
    <row r="14" spans="1:24" ht="16.2" thickBot="1" x14ac:dyDescent="0.35">
      <c r="A14" s="45" t="s">
        <v>87</v>
      </c>
      <c r="B14" s="46">
        <v>12</v>
      </c>
      <c r="C14" s="46">
        <v>11</v>
      </c>
      <c r="D14" s="46">
        <v>12</v>
      </c>
      <c r="E14" s="46">
        <v>3</v>
      </c>
      <c r="F14" s="46">
        <v>15</v>
      </c>
      <c r="G14" s="46">
        <v>5</v>
      </c>
      <c r="H14" s="46">
        <v>1</v>
      </c>
      <c r="I14" s="46">
        <v>10</v>
      </c>
      <c r="J14" s="46">
        <v>10</v>
      </c>
      <c r="K14" s="46">
        <v>10</v>
      </c>
      <c r="L14" s="46">
        <v>16</v>
      </c>
      <c r="M14" s="46">
        <v>7</v>
      </c>
      <c r="N14" s="46">
        <v>8</v>
      </c>
      <c r="O14" s="46">
        <v>7</v>
      </c>
      <c r="P14" s="46">
        <v>16</v>
      </c>
      <c r="Q14" s="46">
        <v>4</v>
      </c>
      <c r="R14" s="46">
        <v>14</v>
      </c>
      <c r="S14" s="46">
        <v>18</v>
      </c>
      <c r="T14" s="46">
        <v>9</v>
      </c>
      <c r="U14" s="46">
        <v>9</v>
      </c>
      <c r="V14" s="46">
        <v>9</v>
      </c>
      <c r="W14" s="46">
        <v>3</v>
      </c>
      <c r="X14" s="46">
        <v>9000</v>
      </c>
    </row>
    <row r="15" spans="1:24" ht="16.2" thickBot="1" x14ac:dyDescent="0.35">
      <c r="A15" s="45" t="s">
        <v>88</v>
      </c>
      <c r="B15" s="46">
        <v>11</v>
      </c>
      <c r="C15" s="46">
        <v>11</v>
      </c>
      <c r="D15" s="46">
        <v>10</v>
      </c>
      <c r="E15" s="46">
        <v>2</v>
      </c>
      <c r="F15" s="46">
        <v>18</v>
      </c>
      <c r="G15" s="46">
        <v>1</v>
      </c>
      <c r="H15" s="46">
        <v>7</v>
      </c>
      <c r="I15" s="46">
        <v>16</v>
      </c>
      <c r="J15" s="46">
        <v>5</v>
      </c>
      <c r="K15" s="46">
        <v>1</v>
      </c>
      <c r="L15" s="46">
        <v>17</v>
      </c>
      <c r="M15" s="46">
        <v>8</v>
      </c>
      <c r="N15" s="46">
        <v>8</v>
      </c>
      <c r="O15" s="46">
        <v>9</v>
      </c>
      <c r="P15" s="46">
        <v>17</v>
      </c>
      <c r="Q15" s="46">
        <v>1</v>
      </c>
      <c r="R15" s="46">
        <v>18</v>
      </c>
      <c r="S15" s="46">
        <v>12</v>
      </c>
      <c r="T15" s="46">
        <v>3</v>
      </c>
      <c r="U15" s="46">
        <v>14</v>
      </c>
      <c r="V15" s="46">
        <v>18</v>
      </c>
      <c r="W15" s="46">
        <v>2</v>
      </c>
      <c r="X15" s="46">
        <v>12000</v>
      </c>
    </row>
    <row r="16" spans="1:24" ht="16.2" thickBot="1" x14ac:dyDescent="0.35">
      <c r="A16" s="45" t="s">
        <v>89</v>
      </c>
      <c r="B16" s="46">
        <v>10</v>
      </c>
      <c r="C16" s="46">
        <v>9</v>
      </c>
      <c r="D16" s="46">
        <v>10</v>
      </c>
      <c r="E16" s="46">
        <v>7</v>
      </c>
      <c r="F16" s="46">
        <v>4</v>
      </c>
      <c r="G16" s="46">
        <v>5</v>
      </c>
      <c r="H16" s="46">
        <v>7</v>
      </c>
      <c r="I16" s="46">
        <v>10</v>
      </c>
      <c r="J16" s="46">
        <v>6</v>
      </c>
      <c r="K16" s="46">
        <v>8</v>
      </c>
      <c r="L16" s="46">
        <v>3</v>
      </c>
      <c r="M16" s="46">
        <v>9</v>
      </c>
      <c r="N16" s="46">
        <v>10</v>
      </c>
      <c r="O16" s="46">
        <v>9</v>
      </c>
      <c r="P16" s="46">
        <v>12</v>
      </c>
      <c r="Q16" s="46">
        <v>15</v>
      </c>
      <c r="R16" s="46">
        <v>14</v>
      </c>
      <c r="S16" s="46">
        <v>12</v>
      </c>
      <c r="T16" s="46">
        <v>9</v>
      </c>
      <c r="U16" s="46">
        <v>13</v>
      </c>
      <c r="V16" s="46">
        <v>11</v>
      </c>
      <c r="W16" s="46">
        <v>16</v>
      </c>
      <c r="X16" s="46">
        <v>9000</v>
      </c>
    </row>
    <row r="17" spans="1:24" ht="16.2" thickBot="1" x14ac:dyDescent="0.35">
      <c r="A17" s="45" t="s">
        <v>90</v>
      </c>
      <c r="B17" s="46">
        <v>9</v>
      </c>
      <c r="C17" s="46">
        <v>9</v>
      </c>
      <c r="D17" s="46">
        <v>7</v>
      </c>
      <c r="E17" s="46">
        <v>3</v>
      </c>
      <c r="F17" s="46">
        <v>9</v>
      </c>
      <c r="G17" s="46">
        <v>5</v>
      </c>
      <c r="H17" s="46">
        <v>7</v>
      </c>
      <c r="I17" s="46">
        <v>6</v>
      </c>
      <c r="J17" s="46">
        <v>10</v>
      </c>
      <c r="K17" s="46">
        <v>12</v>
      </c>
      <c r="L17" s="46">
        <v>5</v>
      </c>
      <c r="M17" s="46">
        <v>10</v>
      </c>
      <c r="N17" s="46">
        <v>10</v>
      </c>
      <c r="O17" s="46">
        <v>12</v>
      </c>
      <c r="P17" s="46">
        <v>16</v>
      </c>
      <c r="Q17" s="46">
        <v>10</v>
      </c>
      <c r="R17" s="46">
        <v>14</v>
      </c>
      <c r="S17" s="46">
        <v>12</v>
      </c>
      <c r="T17" s="46">
        <v>13</v>
      </c>
      <c r="U17" s="46">
        <v>9</v>
      </c>
      <c r="V17" s="46">
        <v>7</v>
      </c>
      <c r="W17" s="46">
        <v>14</v>
      </c>
      <c r="X17" s="46">
        <v>13000</v>
      </c>
    </row>
    <row r="18" spans="1:24" ht="16.2" thickBot="1" x14ac:dyDescent="0.35">
      <c r="A18" s="45" t="s">
        <v>91</v>
      </c>
      <c r="B18" s="46">
        <v>8</v>
      </c>
      <c r="C18" s="46">
        <v>8</v>
      </c>
      <c r="D18" s="46">
        <v>7</v>
      </c>
      <c r="E18" s="46">
        <v>10</v>
      </c>
      <c r="F18" s="46">
        <v>4</v>
      </c>
      <c r="G18" s="46">
        <v>5</v>
      </c>
      <c r="H18" s="46">
        <v>1</v>
      </c>
      <c r="I18" s="46">
        <v>4</v>
      </c>
      <c r="J18" s="46">
        <v>6</v>
      </c>
      <c r="K18" s="46">
        <v>12</v>
      </c>
      <c r="L18" s="46">
        <v>2</v>
      </c>
      <c r="M18" s="46">
        <v>11</v>
      </c>
      <c r="N18" s="46">
        <v>11</v>
      </c>
      <c r="O18" s="46">
        <v>12</v>
      </c>
      <c r="P18" s="46">
        <v>9</v>
      </c>
      <c r="Q18" s="46">
        <v>15</v>
      </c>
      <c r="R18" s="46">
        <v>14</v>
      </c>
      <c r="S18" s="46">
        <v>18</v>
      </c>
      <c r="T18" s="46">
        <v>15</v>
      </c>
      <c r="U18" s="46">
        <v>13</v>
      </c>
      <c r="V18" s="46">
        <v>7</v>
      </c>
      <c r="W18" s="46">
        <v>17</v>
      </c>
      <c r="X18" s="46">
        <v>11000</v>
      </c>
    </row>
    <row r="19" spans="1:24" ht="16.2" thickBot="1" x14ac:dyDescent="0.35">
      <c r="A19" s="45" t="s">
        <v>92</v>
      </c>
      <c r="B19" s="46">
        <v>7</v>
      </c>
      <c r="C19" s="46">
        <v>5</v>
      </c>
      <c r="D19" s="46">
        <v>7</v>
      </c>
      <c r="E19" s="46">
        <v>14</v>
      </c>
      <c r="F19" s="46">
        <v>2</v>
      </c>
      <c r="G19" s="46">
        <v>1</v>
      </c>
      <c r="H19" s="46">
        <v>1</v>
      </c>
      <c r="I19" s="46">
        <v>9</v>
      </c>
      <c r="J19" s="46">
        <v>2</v>
      </c>
      <c r="K19" s="46">
        <v>3</v>
      </c>
      <c r="L19" s="46">
        <v>17</v>
      </c>
      <c r="M19" s="46">
        <v>12</v>
      </c>
      <c r="N19" s="46">
        <v>14</v>
      </c>
      <c r="O19" s="46">
        <v>12</v>
      </c>
      <c r="P19" s="46">
        <v>5</v>
      </c>
      <c r="Q19" s="46">
        <v>17</v>
      </c>
      <c r="R19" s="46">
        <v>18</v>
      </c>
      <c r="S19" s="46">
        <v>18</v>
      </c>
      <c r="T19" s="46">
        <v>10</v>
      </c>
      <c r="U19" s="46">
        <v>17</v>
      </c>
      <c r="V19" s="46">
        <v>16</v>
      </c>
      <c r="W19" s="46">
        <v>2</v>
      </c>
      <c r="X19" s="46">
        <v>9000</v>
      </c>
    </row>
    <row r="20" spans="1:24" ht="16.2" thickBot="1" x14ac:dyDescent="0.35">
      <c r="A20" s="45" t="s">
        <v>93</v>
      </c>
      <c r="B20" s="46">
        <v>6</v>
      </c>
      <c r="C20" s="46">
        <v>5</v>
      </c>
      <c r="D20" s="46">
        <v>6</v>
      </c>
      <c r="E20" s="46">
        <v>11</v>
      </c>
      <c r="F20" s="46">
        <v>9</v>
      </c>
      <c r="G20" s="46">
        <v>5</v>
      </c>
      <c r="H20" s="46">
        <v>7</v>
      </c>
      <c r="I20" s="46">
        <v>2</v>
      </c>
      <c r="J20" s="46">
        <v>14</v>
      </c>
      <c r="K20" s="46">
        <v>18</v>
      </c>
      <c r="L20" s="46">
        <v>1</v>
      </c>
      <c r="M20" s="46">
        <v>13</v>
      </c>
      <c r="N20" s="46">
        <v>14</v>
      </c>
      <c r="O20" s="46">
        <v>13</v>
      </c>
      <c r="P20" s="46">
        <v>8</v>
      </c>
      <c r="Q20" s="46">
        <v>10</v>
      </c>
      <c r="R20" s="46">
        <v>14</v>
      </c>
      <c r="S20" s="46">
        <v>12</v>
      </c>
      <c r="T20" s="46">
        <v>17</v>
      </c>
      <c r="U20" s="46">
        <v>5</v>
      </c>
      <c r="V20" s="46">
        <v>1</v>
      </c>
      <c r="W20" s="46">
        <v>18</v>
      </c>
      <c r="X20" s="46">
        <v>9000</v>
      </c>
    </row>
    <row r="21" spans="1:24" ht="16.2" thickBot="1" x14ac:dyDescent="0.35">
      <c r="A21" s="45" t="s">
        <v>94</v>
      </c>
      <c r="B21" s="46">
        <v>5</v>
      </c>
      <c r="C21" s="46">
        <v>5</v>
      </c>
      <c r="D21" s="46">
        <v>2</v>
      </c>
      <c r="E21" s="46">
        <v>8</v>
      </c>
      <c r="F21" s="46">
        <v>15</v>
      </c>
      <c r="G21" s="46">
        <v>5</v>
      </c>
      <c r="H21" s="46">
        <v>7</v>
      </c>
      <c r="I21" s="46">
        <v>6</v>
      </c>
      <c r="J21" s="46">
        <v>2</v>
      </c>
      <c r="K21" s="46">
        <v>6</v>
      </c>
      <c r="L21" s="46">
        <v>5</v>
      </c>
      <c r="M21" s="46">
        <v>14</v>
      </c>
      <c r="N21" s="46">
        <v>14</v>
      </c>
      <c r="O21" s="46">
        <v>17</v>
      </c>
      <c r="P21" s="46">
        <v>11</v>
      </c>
      <c r="Q21" s="46">
        <v>4</v>
      </c>
      <c r="R21" s="46">
        <v>14</v>
      </c>
      <c r="S21" s="46">
        <v>12</v>
      </c>
      <c r="T21" s="46">
        <v>13</v>
      </c>
      <c r="U21" s="46">
        <v>17</v>
      </c>
      <c r="V21" s="46">
        <v>13</v>
      </c>
      <c r="W21" s="46">
        <v>14</v>
      </c>
      <c r="X21" s="46">
        <v>11000</v>
      </c>
    </row>
    <row r="22" spans="1:24" ht="16.2" thickBot="1" x14ac:dyDescent="0.35">
      <c r="A22" s="45" t="s">
        <v>95</v>
      </c>
      <c r="B22" s="46">
        <v>4</v>
      </c>
      <c r="C22" s="46">
        <v>4</v>
      </c>
      <c r="D22" s="46">
        <v>2</v>
      </c>
      <c r="E22" s="46">
        <v>13</v>
      </c>
      <c r="F22" s="46">
        <v>4</v>
      </c>
      <c r="G22" s="46">
        <v>5</v>
      </c>
      <c r="H22" s="46">
        <v>7</v>
      </c>
      <c r="I22" s="46">
        <v>6</v>
      </c>
      <c r="J22" s="46">
        <v>2</v>
      </c>
      <c r="K22" s="46">
        <v>6</v>
      </c>
      <c r="L22" s="46">
        <v>5</v>
      </c>
      <c r="M22" s="46">
        <v>15</v>
      </c>
      <c r="N22" s="46">
        <v>15</v>
      </c>
      <c r="O22" s="46">
        <v>17</v>
      </c>
      <c r="P22" s="46">
        <v>6</v>
      </c>
      <c r="Q22" s="46">
        <v>15</v>
      </c>
      <c r="R22" s="46">
        <v>14</v>
      </c>
      <c r="S22" s="46">
        <v>12</v>
      </c>
      <c r="T22" s="46">
        <v>13</v>
      </c>
      <c r="U22" s="46">
        <v>17</v>
      </c>
      <c r="V22" s="46">
        <v>13</v>
      </c>
      <c r="W22" s="46">
        <v>14</v>
      </c>
      <c r="X22" s="46">
        <v>11000</v>
      </c>
    </row>
    <row r="23" spans="1:24" ht="16.2" thickBot="1" x14ac:dyDescent="0.35">
      <c r="A23" s="45" t="s">
        <v>96</v>
      </c>
      <c r="B23" s="46">
        <v>3</v>
      </c>
      <c r="C23" s="46">
        <v>3</v>
      </c>
      <c r="D23" s="46">
        <v>2</v>
      </c>
      <c r="E23" s="46">
        <v>16</v>
      </c>
      <c r="F23" s="46">
        <v>2</v>
      </c>
      <c r="G23" s="46">
        <v>5</v>
      </c>
      <c r="H23" s="46">
        <v>7</v>
      </c>
      <c r="I23" s="46">
        <v>3</v>
      </c>
      <c r="J23" s="46">
        <v>6</v>
      </c>
      <c r="K23" s="46">
        <v>15</v>
      </c>
      <c r="L23" s="46">
        <v>11</v>
      </c>
      <c r="M23" s="46">
        <v>16</v>
      </c>
      <c r="N23" s="46">
        <v>16</v>
      </c>
      <c r="O23" s="46">
        <v>17</v>
      </c>
      <c r="P23" s="46">
        <v>3</v>
      </c>
      <c r="Q23" s="46">
        <v>17</v>
      </c>
      <c r="R23" s="46">
        <v>14</v>
      </c>
      <c r="S23" s="46">
        <v>12</v>
      </c>
      <c r="T23" s="46">
        <v>16</v>
      </c>
      <c r="U23" s="46">
        <v>13</v>
      </c>
      <c r="V23" s="46">
        <v>4</v>
      </c>
      <c r="W23" s="46">
        <v>8</v>
      </c>
      <c r="X23" s="46">
        <v>13000</v>
      </c>
    </row>
    <row r="24" spans="1:24" ht="16.2" thickBot="1" x14ac:dyDescent="0.35">
      <c r="A24" s="45" t="s">
        <v>97</v>
      </c>
      <c r="B24" s="46">
        <v>2</v>
      </c>
      <c r="C24" s="46">
        <v>1</v>
      </c>
      <c r="D24" s="46">
        <v>2</v>
      </c>
      <c r="E24" s="46">
        <v>18</v>
      </c>
      <c r="F24" s="46">
        <v>1</v>
      </c>
      <c r="G24" s="46">
        <v>1</v>
      </c>
      <c r="H24" s="46">
        <v>1</v>
      </c>
      <c r="I24" s="46">
        <v>5</v>
      </c>
      <c r="J24" s="46">
        <v>1</v>
      </c>
      <c r="K24" s="46">
        <v>5</v>
      </c>
      <c r="L24" s="46">
        <v>11</v>
      </c>
      <c r="M24" s="46">
        <v>17</v>
      </c>
      <c r="N24" s="46">
        <v>18</v>
      </c>
      <c r="O24" s="46">
        <v>17</v>
      </c>
      <c r="P24" s="46">
        <v>1</v>
      </c>
      <c r="Q24" s="46">
        <v>18</v>
      </c>
      <c r="R24" s="46">
        <v>18</v>
      </c>
      <c r="S24" s="46">
        <v>18</v>
      </c>
      <c r="T24" s="46">
        <v>14</v>
      </c>
      <c r="U24" s="46">
        <v>18</v>
      </c>
      <c r="V24" s="46">
        <v>14</v>
      </c>
      <c r="W24" s="46">
        <v>8</v>
      </c>
      <c r="X24" s="46">
        <v>9000</v>
      </c>
    </row>
    <row r="25" spans="1:24" ht="18.600000000000001" thickBot="1" x14ac:dyDescent="0.35">
      <c r="A25" s="41"/>
    </row>
    <row r="26" spans="1:24" ht="16.2" thickBot="1" x14ac:dyDescent="0.35">
      <c r="A26" s="45" t="s">
        <v>98</v>
      </c>
      <c r="B26" s="45" t="s">
        <v>58</v>
      </c>
      <c r="C26" s="45" t="s">
        <v>59</v>
      </c>
      <c r="D26" s="45" t="s">
        <v>60</v>
      </c>
      <c r="E26" s="45" t="s">
        <v>61</v>
      </c>
      <c r="F26" s="45" t="s">
        <v>62</v>
      </c>
      <c r="G26" s="45" t="s">
        <v>63</v>
      </c>
      <c r="H26" s="45" t="s">
        <v>64</v>
      </c>
      <c r="I26" s="45" t="s">
        <v>65</v>
      </c>
      <c r="J26" s="45" t="s">
        <v>66</v>
      </c>
      <c r="K26" s="45" t="s">
        <v>67</v>
      </c>
      <c r="L26" s="45" t="s">
        <v>68</v>
      </c>
      <c r="M26" s="45" t="s">
        <v>69</v>
      </c>
      <c r="N26" s="45" t="s">
        <v>70</v>
      </c>
      <c r="O26" s="45" t="s">
        <v>71</v>
      </c>
      <c r="P26" s="45" t="s">
        <v>72</v>
      </c>
      <c r="Q26" s="45" t="s">
        <v>73</v>
      </c>
      <c r="R26" s="45" t="s">
        <v>74</v>
      </c>
      <c r="S26" s="45" t="s">
        <v>75</v>
      </c>
      <c r="T26" s="45" t="s">
        <v>76</v>
      </c>
      <c r="U26" s="45" t="s">
        <v>77</v>
      </c>
      <c r="V26" s="45" t="s">
        <v>78</v>
      </c>
      <c r="W26" s="45" t="s">
        <v>79</v>
      </c>
    </row>
    <row r="27" spans="1:24" ht="16.2" thickBot="1" x14ac:dyDescent="0.35">
      <c r="A27" s="45" t="s">
        <v>99</v>
      </c>
      <c r="B27" s="46" t="s">
        <v>100</v>
      </c>
      <c r="C27" s="46" t="s">
        <v>101</v>
      </c>
      <c r="D27" s="46" t="s">
        <v>101</v>
      </c>
      <c r="E27" s="46" t="s">
        <v>102</v>
      </c>
      <c r="F27" s="46" t="s">
        <v>101</v>
      </c>
      <c r="G27" s="46" t="s">
        <v>101</v>
      </c>
      <c r="H27" s="46" t="s">
        <v>101</v>
      </c>
      <c r="I27" s="46" t="s">
        <v>101</v>
      </c>
      <c r="J27" s="46" t="s">
        <v>103</v>
      </c>
      <c r="K27" s="46" t="s">
        <v>104</v>
      </c>
      <c r="L27" s="46" t="s">
        <v>101</v>
      </c>
      <c r="M27" s="46" t="s">
        <v>104</v>
      </c>
      <c r="N27" s="46" t="s">
        <v>101</v>
      </c>
      <c r="O27" s="46" t="s">
        <v>101</v>
      </c>
      <c r="P27" s="46" t="s">
        <v>101</v>
      </c>
      <c r="Q27" s="46" t="s">
        <v>101</v>
      </c>
      <c r="R27" s="46" t="s">
        <v>101</v>
      </c>
      <c r="S27" s="46" t="s">
        <v>101</v>
      </c>
      <c r="T27" s="46" t="s">
        <v>101</v>
      </c>
      <c r="U27" s="46" t="s">
        <v>104</v>
      </c>
      <c r="V27" s="46" t="s">
        <v>101</v>
      </c>
      <c r="W27" s="46" t="s">
        <v>101</v>
      </c>
    </row>
    <row r="28" spans="1:24" ht="16.2" thickBot="1" x14ac:dyDescent="0.35">
      <c r="A28" s="45" t="s">
        <v>105</v>
      </c>
      <c r="B28" s="46" t="s">
        <v>100</v>
      </c>
      <c r="C28" s="46" t="s">
        <v>101</v>
      </c>
      <c r="D28" s="46" t="s">
        <v>101</v>
      </c>
      <c r="E28" s="46" t="s">
        <v>106</v>
      </c>
      <c r="F28" s="46" t="s">
        <v>101</v>
      </c>
      <c r="G28" s="46" t="s">
        <v>101</v>
      </c>
      <c r="H28" s="46" t="s">
        <v>101</v>
      </c>
      <c r="I28" s="46" t="s">
        <v>101</v>
      </c>
      <c r="J28" s="46" t="s">
        <v>103</v>
      </c>
      <c r="K28" s="46" t="s">
        <v>101</v>
      </c>
      <c r="L28" s="46" t="s">
        <v>101</v>
      </c>
      <c r="M28" s="46" t="s">
        <v>104</v>
      </c>
      <c r="N28" s="46" t="s">
        <v>101</v>
      </c>
      <c r="O28" s="46" t="s">
        <v>101</v>
      </c>
      <c r="P28" s="46" t="s">
        <v>101</v>
      </c>
      <c r="Q28" s="46" t="s">
        <v>101</v>
      </c>
      <c r="R28" s="46" t="s">
        <v>101</v>
      </c>
      <c r="S28" s="46" t="s">
        <v>101</v>
      </c>
      <c r="T28" s="46" t="s">
        <v>101</v>
      </c>
      <c r="U28" s="46" t="s">
        <v>104</v>
      </c>
      <c r="V28" s="46" t="s">
        <v>101</v>
      </c>
      <c r="W28" s="46" t="s">
        <v>101</v>
      </c>
    </row>
    <row r="29" spans="1:24" ht="16.2" thickBot="1" x14ac:dyDescent="0.35">
      <c r="A29" s="45" t="s">
        <v>107</v>
      </c>
      <c r="B29" s="46" t="s">
        <v>100</v>
      </c>
      <c r="C29" s="46" t="s">
        <v>101</v>
      </c>
      <c r="D29" s="46" t="s">
        <v>101</v>
      </c>
      <c r="E29" s="46" t="s">
        <v>106</v>
      </c>
      <c r="F29" s="46" t="s">
        <v>101</v>
      </c>
      <c r="G29" s="46" t="s">
        <v>101</v>
      </c>
      <c r="H29" s="46" t="s">
        <v>101</v>
      </c>
      <c r="I29" s="46" t="s">
        <v>101</v>
      </c>
      <c r="J29" s="46" t="s">
        <v>103</v>
      </c>
      <c r="K29" s="46" t="s">
        <v>101</v>
      </c>
      <c r="L29" s="46" t="s">
        <v>101</v>
      </c>
      <c r="M29" s="46" t="s">
        <v>104</v>
      </c>
      <c r="N29" s="46" t="s">
        <v>101</v>
      </c>
      <c r="O29" s="46" t="s">
        <v>101</v>
      </c>
      <c r="P29" s="46" t="s">
        <v>101</v>
      </c>
      <c r="Q29" s="46" t="s">
        <v>101</v>
      </c>
      <c r="R29" s="46" t="s">
        <v>101</v>
      </c>
      <c r="S29" s="46" t="s">
        <v>101</v>
      </c>
      <c r="T29" s="46" t="s">
        <v>101</v>
      </c>
      <c r="U29" s="46" t="s">
        <v>104</v>
      </c>
      <c r="V29" s="46" t="s">
        <v>101</v>
      </c>
      <c r="W29" s="46" t="s">
        <v>101</v>
      </c>
    </row>
    <row r="30" spans="1:24" ht="16.2" thickBot="1" x14ac:dyDescent="0.35">
      <c r="A30" s="45" t="s">
        <v>108</v>
      </c>
      <c r="B30" s="46" t="s">
        <v>100</v>
      </c>
      <c r="C30" s="46" t="s">
        <v>101</v>
      </c>
      <c r="D30" s="46" t="s">
        <v>101</v>
      </c>
      <c r="E30" s="46" t="s">
        <v>101</v>
      </c>
      <c r="F30" s="46" t="s">
        <v>101</v>
      </c>
      <c r="G30" s="46" t="s">
        <v>101</v>
      </c>
      <c r="H30" s="46" t="s">
        <v>101</v>
      </c>
      <c r="I30" s="46" t="s">
        <v>101</v>
      </c>
      <c r="J30" s="46" t="s">
        <v>103</v>
      </c>
      <c r="K30" s="46" t="s">
        <v>101</v>
      </c>
      <c r="L30" s="46" t="s">
        <v>101</v>
      </c>
      <c r="M30" s="46" t="s">
        <v>104</v>
      </c>
      <c r="N30" s="46" t="s">
        <v>101</v>
      </c>
      <c r="O30" s="46" t="s">
        <v>101</v>
      </c>
      <c r="P30" s="46" t="s">
        <v>101</v>
      </c>
      <c r="Q30" s="46" t="s">
        <v>101</v>
      </c>
      <c r="R30" s="46" t="s">
        <v>101</v>
      </c>
      <c r="S30" s="46" t="s">
        <v>101</v>
      </c>
      <c r="T30" s="46" t="s">
        <v>101</v>
      </c>
      <c r="U30" s="46" t="s">
        <v>104</v>
      </c>
      <c r="V30" s="46" t="s">
        <v>101</v>
      </c>
      <c r="W30" s="46" t="s">
        <v>101</v>
      </c>
    </row>
    <row r="31" spans="1:24" ht="16.2" thickBot="1" x14ac:dyDescent="0.35">
      <c r="A31" s="45" t="s">
        <v>109</v>
      </c>
      <c r="B31" s="46" t="s">
        <v>100</v>
      </c>
      <c r="C31" s="46" t="s">
        <v>101</v>
      </c>
      <c r="D31" s="46" t="s">
        <v>101</v>
      </c>
      <c r="E31" s="46" t="s">
        <v>101</v>
      </c>
      <c r="F31" s="46" t="s">
        <v>101</v>
      </c>
      <c r="G31" s="46" t="s">
        <v>101</v>
      </c>
      <c r="H31" s="46" t="s">
        <v>101</v>
      </c>
      <c r="I31" s="46" t="s">
        <v>101</v>
      </c>
      <c r="J31" s="46" t="s">
        <v>103</v>
      </c>
      <c r="K31" s="46" t="s">
        <v>101</v>
      </c>
      <c r="L31" s="46" t="s">
        <v>101</v>
      </c>
      <c r="M31" s="46" t="s">
        <v>110</v>
      </c>
      <c r="N31" s="46" t="s">
        <v>101</v>
      </c>
      <c r="O31" s="46" t="s">
        <v>101</v>
      </c>
      <c r="P31" s="46" t="s">
        <v>101</v>
      </c>
      <c r="Q31" s="46" t="s">
        <v>101</v>
      </c>
      <c r="R31" s="46" t="s">
        <v>101</v>
      </c>
      <c r="S31" s="46" t="s">
        <v>101</v>
      </c>
      <c r="T31" s="46" t="s">
        <v>101</v>
      </c>
      <c r="U31" s="46" t="s">
        <v>104</v>
      </c>
      <c r="V31" s="46" t="s">
        <v>101</v>
      </c>
      <c r="W31" s="46" t="s">
        <v>101</v>
      </c>
    </row>
    <row r="32" spans="1:24" ht="16.2" thickBot="1" x14ac:dyDescent="0.35">
      <c r="A32" s="45" t="s">
        <v>111</v>
      </c>
      <c r="B32" s="46" t="s">
        <v>112</v>
      </c>
      <c r="C32" s="46" t="s">
        <v>101</v>
      </c>
      <c r="D32" s="46" t="s">
        <v>101</v>
      </c>
      <c r="E32" s="46" t="s">
        <v>101</v>
      </c>
      <c r="F32" s="46" t="s">
        <v>101</v>
      </c>
      <c r="G32" s="46" t="s">
        <v>101</v>
      </c>
      <c r="H32" s="46" t="s">
        <v>101</v>
      </c>
      <c r="I32" s="46" t="s">
        <v>101</v>
      </c>
      <c r="J32" s="46" t="s">
        <v>103</v>
      </c>
      <c r="K32" s="46" t="s">
        <v>101</v>
      </c>
      <c r="L32" s="46" t="s">
        <v>101</v>
      </c>
      <c r="M32" s="46" t="s">
        <v>103</v>
      </c>
      <c r="N32" s="46" t="s">
        <v>101</v>
      </c>
      <c r="O32" s="46" t="s">
        <v>101</v>
      </c>
      <c r="P32" s="46" t="s">
        <v>101</v>
      </c>
      <c r="Q32" s="46" t="s">
        <v>101</v>
      </c>
      <c r="R32" s="46" t="s">
        <v>101</v>
      </c>
      <c r="S32" s="46" t="s">
        <v>101</v>
      </c>
      <c r="T32" s="46" t="s">
        <v>101</v>
      </c>
      <c r="U32" s="46" t="s">
        <v>104</v>
      </c>
      <c r="V32" s="46" t="s">
        <v>101</v>
      </c>
      <c r="W32" s="46" t="s">
        <v>101</v>
      </c>
    </row>
    <row r="33" spans="1:23" ht="16.2" thickBot="1" x14ac:dyDescent="0.35">
      <c r="A33" s="45" t="s">
        <v>113</v>
      </c>
      <c r="B33" s="46" t="s">
        <v>112</v>
      </c>
      <c r="C33" s="46" t="s">
        <v>101</v>
      </c>
      <c r="D33" s="46" t="s">
        <v>101</v>
      </c>
      <c r="E33" s="46" t="s">
        <v>101</v>
      </c>
      <c r="F33" s="46" t="s">
        <v>101</v>
      </c>
      <c r="G33" s="46" t="s">
        <v>101</v>
      </c>
      <c r="H33" s="46" t="s">
        <v>101</v>
      </c>
      <c r="I33" s="46" t="s">
        <v>101</v>
      </c>
      <c r="J33" s="46" t="s">
        <v>106</v>
      </c>
      <c r="K33" s="46" t="s">
        <v>101</v>
      </c>
      <c r="L33" s="46" t="s">
        <v>101</v>
      </c>
      <c r="M33" s="46" t="s">
        <v>103</v>
      </c>
      <c r="N33" s="46" t="s">
        <v>101</v>
      </c>
      <c r="O33" s="46" t="s">
        <v>101</v>
      </c>
      <c r="P33" s="46" t="s">
        <v>101</v>
      </c>
      <c r="Q33" s="46" t="s">
        <v>101</v>
      </c>
      <c r="R33" s="46" t="s">
        <v>101</v>
      </c>
      <c r="S33" s="46" t="s">
        <v>101</v>
      </c>
      <c r="T33" s="46" t="s">
        <v>101</v>
      </c>
      <c r="U33" s="46" t="s">
        <v>104</v>
      </c>
      <c r="V33" s="46" t="s">
        <v>101</v>
      </c>
      <c r="W33" s="46" t="s">
        <v>101</v>
      </c>
    </row>
    <row r="34" spans="1:23" ht="16.2" thickBot="1" x14ac:dyDescent="0.35">
      <c r="A34" s="45" t="s">
        <v>114</v>
      </c>
      <c r="B34" s="46" t="s">
        <v>112</v>
      </c>
      <c r="C34" s="46" t="s">
        <v>101</v>
      </c>
      <c r="D34" s="46" t="s">
        <v>101</v>
      </c>
      <c r="E34" s="46" t="s">
        <v>101</v>
      </c>
      <c r="F34" s="46" t="s">
        <v>101</v>
      </c>
      <c r="G34" s="46" t="s">
        <v>101</v>
      </c>
      <c r="H34" s="46" t="s">
        <v>101</v>
      </c>
      <c r="I34" s="46" t="s">
        <v>101</v>
      </c>
      <c r="J34" s="46" t="s">
        <v>106</v>
      </c>
      <c r="K34" s="46" t="s">
        <v>101</v>
      </c>
      <c r="L34" s="46" t="s">
        <v>101</v>
      </c>
      <c r="M34" s="46" t="s">
        <v>103</v>
      </c>
      <c r="N34" s="46" t="s">
        <v>101</v>
      </c>
      <c r="O34" s="46" t="s">
        <v>101</v>
      </c>
      <c r="P34" s="46" t="s">
        <v>101</v>
      </c>
      <c r="Q34" s="46" t="s">
        <v>101</v>
      </c>
      <c r="R34" s="46" t="s">
        <v>101</v>
      </c>
      <c r="S34" s="46" t="s">
        <v>101</v>
      </c>
      <c r="T34" s="46" t="s">
        <v>101</v>
      </c>
      <c r="U34" s="46" t="s">
        <v>104</v>
      </c>
      <c r="V34" s="46" t="s">
        <v>101</v>
      </c>
      <c r="W34" s="46" t="s">
        <v>101</v>
      </c>
    </row>
    <row r="35" spans="1:23" ht="16.2" thickBot="1" x14ac:dyDescent="0.35">
      <c r="A35" s="45" t="s">
        <v>115</v>
      </c>
      <c r="B35" s="46" t="s">
        <v>112</v>
      </c>
      <c r="C35" s="46" t="s">
        <v>101</v>
      </c>
      <c r="D35" s="46" t="s">
        <v>101</v>
      </c>
      <c r="E35" s="46" t="s">
        <v>101</v>
      </c>
      <c r="F35" s="46" t="s">
        <v>101</v>
      </c>
      <c r="G35" s="46" t="s">
        <v>101</v>
      </c>
      <c r="H35" s="46" t="s">
        <v>101</v>
      </c>
      <c r="I35" s="46" t="s">
        <v>101</v>
      </c>
      <c r="J35" s="46" t="s">
        <v>106</v>
      </c>
      <c r="K35" s="46" t="s">
        <v>101</v>
      </c>
      <c r="L35" s="46" t="s">
        <v>101</v>
      </c>
      <c r="M35" s="46" t="s">
        <v>103</v>
      </c>
      <c r="N35" s="46" t="s">
        <v>101</v>
      </c>
      <c r="O35" s="46" t="s">
        <v>101</v>
      </c>
      <c r="P35" s="46" t="s">
        <v>101</v>
      </c>
      <c r="Q35" s="46" t="s">
        <v>101</v>
      </c>
      <c r="R35" s="46" t="s">
        <v>101</v>
      </c>
      <c r="S35" s="46" t="s">
        <v>101</v>
      </c>
      <c r="T35" s="46" t="s">
        <v>101</v>
      </c>
      <c r="U35" s="46" t="s">
        <v>104</v>
      </c>
      <c r="V35" s="46" t="s">
        <v>101</v>
      </c>
      <c r="W35" s="46" t="s">
        <v>101</v>
      </c>
    </row>
    <row r="36" spans="1:23" ht="16.2" thickBot="1" x14ac:dyDescent="0.35">
      <c r="A36" s="45" t="s">
        <v>116</v>
      </c>
      <c r="B36" s="46" t="s">
        <v>106</v>
      </c>
      <c r="C36" s="46" t="s">
        <v>101</v>
      </c>
      <c r="D36" s="46" t="s">
        <v>101</v>
      </c>
      <c r="E36" s="46" t="s">
        <v>101</v>
      </c>
      <c r="F36" s="46" t="s">
        <v>101</v>
      </c>
      <c r="G36" s="46" t="s">
        <v>101</v>
      </c>
      <c r="H36" s="46" t="s">
        <v>101</v>
      </c>
      <c r="I36" s="46" t="s">
        <v>101</v>
      </c>
      <c r="J36" s="46" t="s">
        <v>106</v>
      </c>
      <c r="K36" s="46" t="s">
        <v>101</v>
      </c>
      <c r="L36" s="46" t="s">
        <v>101</v>
      </c>
      <c r="M36" s="46" t="s">
        <v>103</v>
      </c>
      <c r="N36" s="46" t="s">
        <v>101</v>
      </c>
      <c r="O36" s="46" t="s">
        <v>101</v>
      </c>
      <c r="P36" s="46" t="s">
        <v>101</v>
      </c>
      <c r="Q36" s="46" t="s">
        <v>101</v>
      </c>
      <c r="R36" s="46" t="s">
        <v>101</v>
      </c>
      <c r="S36" s="46" t="s">
        <v>101</v>
      </c>
      <c r="T36" s="46" t="s">
        <v>101</v>
      </c>
      <c r="U36" s="46" t="s">
        <v>104</v>
      </c>
      <c r="V36" s="46" t="s">
        <v>101</v>
      </c>
      <c r="W36" s="46" t="s">
        <v>101</v>
      </c>
    </row>
    <row r="37" spans="1:23" ht="16.2" thickBot="1" x14ac:dyDescent="0.35">
      <c r="A37" s="45" t="s">
        <v>117</v>
      </c>
      <c r="B37" s="46" t="s">
        <v>106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6" t="s">
        <v>101</v>
      </c>
      <c r="H37" s="46" t="s">
        <v>101</v>
      </c>
      <c r="I37" s="46" t="s">
        <v>101</v>
      </c>
      <c r="J37" s="46" t="s">
        <v>106</v>
      </c>
      <c r="K37" s="46" t="s">
        <v>101</v>
      </c>
      <c r="L37" s="46" t="s">
        <v>101</v>
      </c>
      <c r="M37" s="46" t="s">
        <v>101</v>
      </c>
      <c r="N37" s="46" t="s">
        <v>101</v>
      </c>
      <c r="O37" s="46" t="s">
        <v>101</v>
      </c>
      <c r="P37" s="46" t="s">
        <v>101</v>
      </c>
      <c r="Q37" s="46" t="s">
        <v>101</v>
      </c>
      <c r="R37" s="46" t="s">
        <v>101</v>
      </c>
      <c r="S37" s="46" t="s">
        <v>101</v>
      </c>
      <c r="T37" s="46" t="s">
        <v>101</v>
      </c>
      <c r="U37" s="46" t="s">
        <v>104</v>
      </c>
      <c r="V37" s="46" t="s">
        <v>101</v>
      </c>
      <c r="W37" s="46" t="s">
        <v>101</v>
      </c>
    </row>
    <row r="38" spans="1:23" ht="16.2" thickBot="1" x14ac:dyDescent="0.35">
      <c r="A38" s="45" t="s">
        <v>118</v>
      </c>
      <c r="B38" s="46" t="s">
        <v>106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6" t="s">
        <v>101</v>
      </c>
      <c r="H38" s="46" t="s">
        <v>101</v>
      </c>
      <c r="I38" s="46" t="s">
        <v>101</v>
      </c>
      <c r="J38" s="46" t="s">
        <v>106</v>
      </c>
      <c r="K38" s="46" t="s">
        <v>101</v>
      </c>
      <c r="L38" s="46" t="s">
        <v>101</v>
      </c>
      <c r="M38" s="46" t="s">
        <v>101</v>
      </c>
      <c r="N38" s="46" t="s">
        <v>101</v>
      </c>
      <c r="O38" s="46" t="s">
        <v>101</v>
      </c>
      <c r="P38" s="46" t="s">
        <v>101</v>
      </c>
      <c r="Q38" s="46" t="s">
        <v>101</v>
      </c>
      <c r="R38" s="46" t="s">
        <v>101</v>
      </c>
      <c r="S38" s="46" t="s">
        <v>101</v>
      </c>
      <c r="T38" s="46" t="s">
        <v>101</v>
      </c>
      <c r="U38" s="46" t="s">
        <v>104</v>
      </c>
      <c r="V38" s="46" t="s">
        <v>101</v>
      </c>
      <c r="W38" s="46" t="s">
        <v>101</v>
      </c>
    </row>
    <row r="39" spans="1:23" ht="16.2" thickBot="1" x14ac:dyDescent="0.35">
      <c r="A39" s="45" t="s">
        <v>119</v>
      </c>
      <c r="B39" s="46" t="s">
        <v>106</v>
      </c>
      <c r="C39" s="46" t="s">
        <v>101</v>
      </c>
      <c r="D39" s="46" t="s">
        <v>101</v>
      </c>
      <c r="E39" s="46" t="s">
        <v>101</v>
      </c>
      <c r="F39" s="46" t="s">
        <v>101</v>
      </c>
      <c r="G39" s="46" t="s">
        <v>101</v>
      </c>
      <c r="H39" s="46" t="s">
        <v>101</v>
      </c>
      <c r="I39" s="46" t="s">
        <v>101</v>
      </c>
      <c r="J39" s="46" t="s">
        <v>106</v>
      </c>
      <c r="K39" s="46" t="s">
        <v>101</v>
      </c>
      <c r="L39" s="46" t="s">
        <v>101</v>
      </c>
      <c r="M39" s="46" t="s">
        <v>101</v>
      </c>
      <c r="N39" s="46" t="s">
        <v>101</v>
      </c>
      <c r="O39" s="46" t="s">
        <v>101</v>
      </c>
      <c r="P39" s="46" t="s">
        <v>101</v>
      </c>
      <c r="Q39" s="46" t="s">
        <v>101</v>
      </c>
      <c r="R39" s="46" t="s">
        <v>101</v>
      </c>
      <c r="S39" s="46" t="s">
        <v>101</v>
      </c>
      <c r="T39" s="46" t="s">
        <v>101</v>
      </c>
      <c r="U39" s="46" t="s">
        <v>104</v>
      </c>
      <c r="V39" s="46" t="s">
        <v>101</v>
      </c>
      <c r="W39" s="46" t="s">
        <v>101</v>
      </c>
    </row>
    <row r="40" spans="1:23" ht="16.2" thickBot="1" x14ac:dyDescent="0.35">
      <c r="A40" s="45" t="s">
        <v>120</v>
      </c>
      <c r="B40" s="46" t="s">
        <v>106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6" t="s">
        <v>101</v>
      </c>
      <c r="H40" s="46" t="s">
        <v>101</v>
      </c>
      <c r="I40" s="46" t="s">
        <v>101</v>
      </c>
      <c r="J40" s="46" t="s">
        <v>101</v>
      </c>
      <c r="K40" s="46" t="s">
        <v>101</v>
      </c>
      <c r="L40" s="46" t="s">
        <v>101</v>
      </c>
      <c r="M40" s="46" t="s">
        <v>101</v>
      </c>
      <c r="N40" s="46" t="s">
        <v>101</v>
      </c>
      <c r="O40" s="46" t="s">
        <v>101</v>
      </c>
      <c r="P40" s="46" t="s">
        <v>101</v>
      </c>
      <c r="Q40" s="46" t="s">
        <v>101</v>
      </c>
      <c r="R40" s="46" t="s">
        <v>101</v>
      </c>
      <c r="S40" s="46" t="s">
        <v>101</v>
      </c>
      <c r="T40" s="46" t="s">
        <v>101</v>
      </c>
      <c r="U40" s="46" t="s">
        <v>103</v>
      </c>
      <c r="V40" s="46" t="s">
        <v>101</v>
      </c>
      <c r="W40" s="46" t="s">
        <v>101</v>
      </c>
    </row>
    <row r="41" spans="1:23" ht="16.2" thickBot="1" x14ac:dyDescent="0.35">
      <c r="A41" s="45" t="s">
        <v>121</v>
      </c>
      <c r="B41" s="46" t="s">
        <v>106</v>
      </c>
      <c r="C41" s="46" t="s">
        <v>101</v>
      </c>
      <c r="D41" s="46" t="s">
        <v>101</v>
      </c>
      <c r="E41" s="46" t="s">
        <v>101</v>
      </c>
      <c r="F41" s="46" t="s">
        <v>101</v>
      </c>
      <c r="G41" s="46" t="s">
        <v>101</v>
      </c>
      <c r="H41" s="46" t="s">
        <v>101</v>
      </c>
      <c r="I41" s="46" t="s">
        <v>101</v>
      </c>
      <c r="J41" s="46" t="s">
        <v>101</v>
      </c>
      <c r="K41" s="46" t="s">
        <v>101</v>
      </c>
      <c r="L41" s="46" t="s">
        <v>101</v>
      </c>
      <c r="M41" s="46" t="s">
        <v>101</v>
      </c>
      <c r="N41" s="46" t="s">
        <v>101</v>
      </c>
      <c r="O41" s="46" t="s">
        <v>101</v>
      </c>
      <c r="P41" s="46" t="s">
        <v>101</v>
      </c>
      <c r="Q41" s="46" t="s">
        <v>101</v>
      </c>
      <c r="R41" s="46" t="s">
        <v>101</v>
      </c>
      <c r="S41" s="46" t="s">
        <v>101</v>
      </c>
      <c r="T41" s="46" t="s">
        <v>101</v>
      </c>
      <c r="U41" s="46" t="s">
        <v>103</v>
      </c>
      <c r="V41" s="46" t="s">
        <v>101</v>
      </c>
      <c r="W41" s="46" t="s">
        <v>101</v>
      </c>
    </row>
    <row r="42" spans="1:23" ht="16.2" thickBot="1" x14ac:dyDescent="0.35">
      <c r="A42" s="45" t="s">
        <v>122</v>
      </c>
      <c r="B42" s="46" t="s">
        <v>101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6" t="s">
        <v>101</v>
      </c>
      <c r="H42" s="46" t="s">
        <v>101</v>
      </c>
      <c r="I42" s="46" t="s">
        <v>101</v>
      </c>
      <c r="J42" s="46" t="s">
        <v>101</v>
      </c>
      <c r="K42" s="46" t="s">
        <v>101</v>
      </c>
      <c r="L42" s="46" t="s">
        <v>101</v>
      </c>
      <c r="M42" s="46" t="s">
        <v>101</v>
      </c>
      <c r="N42" s="46" t="s">
        <v>101</v>
      </c>
      <c r="O42" s="46" t="s">
        <v>101</v>
      </c>
      <c r="P42" s="46" t="s">
        <v>101</v>
      </c>
      <c r="Q42" s="46" t="s">
        <v>101</v>
      </c>
      <c r="R42" s="46" t="s">
        <v>101</v>
      </c>
      <c r="S42" s="46" t="s">
        <v>101</v>
      </c>
      <c r="T42" s="46" t="s">
        <v>101</v>
      </c>
      <c r="U42" s="46" t="s">
        <v>103</v>
      </c>
      <c r="V42" s="46" t="s">
        <v>101</v>
      </c>
      <c r="W42" s="46" t="s">
        <v>101</v>
      </c>
    </row>
    <row r="43" spans="1:23" ht="16.2" thickBot="1" x14ac:dyDescent="0.35">
      <c r="A43" s="45" t="s">
        <v>123</v>
      </c>
      <c r="B43" s="46" t="s">
        <v>101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6" t="s">
        <v>101</v>
      </c>
      <c r="H43" s="46" t="s">
        <v>101</v>
      </c>
      <c r="I43" s="46" t="s">
        <v>101</v>
      </c>
      <c r="J43" s="46" t="s">
        <v>101</v>
      </c>
      <c r="K43" s="46" t="s">
        <v>101</v>
      </c>
      <c r="L43" s="46" t="s">
        <v>101</v>
      </c>
      <c r="M43" s="46" t="s">
        <v>101</v>
      </c>
      <c r="N43" s="46" t="s">
        <v>101</v>
      </c>
      <c r="O43" s="46" t="s">
        <v>101</v>
      </c>
      <c r="P43" s="46" t="s">
        <v>101</v>
      </c>
      <c r="Q43" s="46" t="s">
        <v>101</v>
      </c>
      <c r="R43" s="46" t="s">
        <v>101</v>
      </c>
      <c r="S43" s="46" t="s">
        <v>101</v>
      </c>
      <c r="T43" s="46" t="s">
        <v>101</v>
      </c>
      <c r="U43" s="46" t="s">
        <v>103</v>
      </c>
      <c r="V43" s="46" t="s">
        <v>101</v>
      </c>
      <c r="W43" s="46" t="s">
        <v>101</v>
      </c>
    </row>
    <row r="44" spans="1:23" ht="16.2" thickBot="1" x14ac:dyDescent="0.35">
      <c r="A44" s="45" t="s">
        <v>124</v>
      </c>
      <c r="B44" s="46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6" t="s">
        <v>101</v>
      </c>
      <c r="H44" s="46" t="s">
        <v>101</v>
      </c>
      <c r="I44" s="46" t="s">
        <v>101</v>
      </c>
      <c r="J44" s="46" t="s">
        <v>101</v>
      </c>
      <c r="K44" s="46" t="s">
        <v>101</v>
      </c>
      <c r="L44" s="46" t="s">
        <v>101</v>
      </c>
      <c r="M44" s="46" t="s">
        <v>101</v>
      </c>
      <c r="N44" s="46" t="s">
        <v>101</v>
      </c>
      <c r="O44" s="46" t="s">
        <v>101</v>
      </c>
      <c r="P44" s="46" t="s">
        <v>101</v>
      </c>
      <c r="Q44" s="46" t="s">
        <v>101</v>
      </c>
      <c r="R44" s="46" t="s">
        <v>101</v>
      </c>
      <c r="S44" s="46" t="s">
        <v>101</v>
      </c>
      <c r="T44" s="46" t="s">
        <v>101</v>
      </c>
      <c r="U44" s="46" t="s">
        <v>101</v>
      </c>
      <c r="V44" s="46" t="s">
        <v>101</v>
      </c>
      <c r="W44" s="46" t="s">
        <v>101</v>
      </c>
    </row>
    <row r="45" spans="1:23" ht="18.600000000000001" thickBot="1" x14ac:dyDescent="0.35">
      <c r="A45" s="52">
        <v>1</v>
      </c>
      <c r="B45" s="53">
        <v>2</v>
      </c>
      <c r="C45" s="52">
        <v>3</v>
      </c>
      <c r="D45" s="53">
        <v>4</v>
      </c>
      <c r="E45" s="52">
        <v>5</v>
      </c>
      <c r="F45" s="53">
        <v>6</v>
      </c>
      <c r="G45" s="52">
        <v>7</v>
      </c>
      <c r="H45" s="53">
        <v>8</v>
      </c>
      <c r="I45" s="52">
        <v>9</v>
      </c>
      <c r="J45" s="53">
        <v>10</v>
      </c>
      <c r="K45" s="52">
        <v>11</v>
      </c>
      <c r="L45" s="53">
        <v>12</v>
      </c>
      <c r="M45" s="52">
        <v>13</v>
      </c>
      <c r="N45" s="53">
        <v>14</v>
      </c>
      <c r="O45" s="52">
        <v>15</v>
      </c>
      <c r="P45" s="53">
        <v>16</v>
      </c>
      <c r="Q45" s="52">
        <v>17</v>
      </c>
      <c r="R45" s="53">
        <v>18</v>
      </c>
      <c r="S45" s="52">
        <v>19</v>
      </c>
      <c r="T45" s="53">
        <v>20</v>
      </c>
      <c r="U45" s="52">
        <v>21</v>
      </c>
      <c r="V45" s="53">
        <v>22</v>
      </c>
      <c r="W45" s="52">
        <v>23</v>
      </c>
    </row>
    <row r="46" spans="1:23" ht="16.2" thickBot="1" x14ac:dyDescent="0.35">
      <c r="A46" s="45" t="s">
        <v>125</v>
      </c>
      <c r="B46" s="45" t="str">
        <f>'raw (2)'!Q6</f>
        <v>Game</v>
      </c>
      <c r="C46" s="45" t="str">
        <f>'raw (2)'!R6</f>
        <v>FTC W Count</v>
      </c>
      <c r="D46" s="45" t="str">
        <f>'raw (2)'!S6</f>
        <v>FTC L Count</v>
      </c>
      <c r="E46" s="45" t="str">
        <f>'raw (2)'!T6</f>
        <v xml:space="preserve">FTC L/W </v>
      </c>
      <c r="F46" s="45" t="str">
        <f>'raw (2)'!U6</f>
        <v>FTC Streak</v>
      </c>
      <c r="G46" s="45" t="str">
        <f>'raw (2)'!V6</f>
        <v>FTCunder(0)/top(1)-dog</v>
      </c>
      <c r="H46" s="45" t="str">
        <f>'raw (2)'!W6</f>
        <v>FTCHome (0)/Away (1)</v>
      </c>
      <c r="I46" s="45" t="str">
        <f>'raw (2)'!X6</f>
        <v>OpponentW Count</v>
      </c>
      <c r="J46" s="45" t="str">
        <f>'raw (2)'!Y6</f>
        <v>OpponentL Count</v>
      </c>
      <c r="K46" s="45" t="str">
        <f>'raw (2)'!Z6</f>
        <v>OpponentL/W</v>
      </c>
      <c r="L46" s="45" t="str">
        <f>'raw (2)'!AA6</f>
        <v>OpponentStreak</v>
      </c>
      <c r="M46" s="45" t="str">
        <f>'raw (2)'!AB6</f>
        <v>Game</v>
      </c>
      <c r="N46" s="45" t="str">
        <f>'raw (2)'!AC6</f>
        <v>FTC W Count</v>
      </c>
      <c r="O46" s="45" t="str">
        <f>'raw (2)'!AD6</f>
        <v>FTC L Count</v>
      </c>
      <c r="P46" s="45" t="str">
        <f>'raw (2)'!AE6</f>
        <v xml:space="preserve">FTC L/W </v>
      </c>
      <c r="Q46" s="45" t="str">
        <f>'raw (2)'!AF6</f>
        <v>FTC Streak</v>
      </c>
      <c r="R46" s="45" t="str">
        <f>'raw (2)'!AG6</f>
        <v>FTCunder(0)/top(1)-dog</v>
      </c>
      <c r="S46" s="45" t="str">
        <f>'raw (2)'!AH6</f>
        <v>FTCHome (0)/Away (1)</v>
      </c>
      <c r="T46" s="45" t="str">
        <f>'raw (2)'!AI6</f>
        <v>OpponentW Count</v>
      </c>
      <c r="U46" s="45" t="str">
        <f>'raw (2)'!AJ6</f>
        <v>OpponentL Count</v>
      </c>
      <c r="V46" s="45" t="s">
        <v>78</v>
      </c>
      <c r="W46" s="45" t="s">
        <v>79</v>
      </c>
    </row>
    <row r="47" spans="1:23" ht="16.2" thickBot="1" x14ac:dyDescent="0.35">
      <c r="A47" s="51">
        <v>1</v>
      </c>
      <c r="B47" s="46">
        <v>7000</v>
      </c>
      <c r="C47" s="46">
        <v>0</v>
      </c>
      <c r="D47" s="46">
        <v>0</v>
      </c>
      <c r="E47" s="46">
        <v>6000</v>
      </c>
      <c r="F47" s="46">
        <v>0</v>
      </c>
      <c r="G47" s="46">
        <v>0</v>
      </c>
      <c r="H47" s="46">
        <v>0</v>
      </c>
      <c r="I47" s="46">
        <v>0</v>
      </c>
      <c r="J47" s="46">
        <v>2000</v>
      </c>
      <c r="K47" s="46">
        <v>4000</v>
      </c>
      <c r="L47" s="46">
        <v>0</v>
      </c>
      <c r="M47" s="46">
        <v>4000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4000</v>
      </c>
      <c r="V47" s="46">
        <v>0</v>
      </c>
      <c r="W47" s="46">
        <v>0</v>
      </c>
    </row>
    <row r="48" spans="1:23" ht="16.2" thickBot="1" x14ac:dyDescent="0.35">
      <c r="A48" s="51">
        <v>2</v>
      </c>
      <c r="B48" s="46">
        <v>7000</v>
      </c>
      <c r="C48" s="46">
        <v>0</v>
      </c>
      <c r="D48" s="46">
        <v>0</v>
      </c>
      <c r="E48" s="46">
        <v>1000</v>
      </c>
      <c r="F48" s="46">
        <v>0</v>
      </c>
      <c r="G48" s="46">
        <v>0</v>
      </c>
      <c r="H48" s="46">
        <v>0</v>
      </c>
      <c r="I48" s="46">
        <v>0</v>
      </c>
      <c r="J48" s="46">
        <v>2000</v>
      </c>
      <c r="K48" s="46">
        <v>0</v>
      </c>
      <c r="L48" s="46">
        <v>0</v>
      </c>
      <c r="M48" s="46">
        <v>4000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4000</v>
      </c>
      <c r="V48" s="46">
        <v>0</v>
      </c>
      <c r="W48" s="46">
        <v>0</v>
      </c>
    </row>
    <row r="49" spans="1:23" ht="16.2" thickBot="1" x14ac:dyDescent="0.35">
      <c r="A49" s="51">
        <v>3</v>
      </c>
      <c r="B49" s="46">
        <v>7000</v>
      </c>
      <c r="C49" s="46">
        <v>0</v>
      </c>
      <c r="D49" s="46">
        <v>0</v>
      </c>
      <c r="E49" s="46">
        <v>1000</v>
      </c>
      <c r="F49" s="46">
        <v>0</v>
      </c>
      <c r="G49" s="46">
        <v>0</v>
      </c>
      <c r="H49" s="46">
        <v>0</v>
      </c>
      <c r="I49" s="46">
        <v>0</v>
      </c>
      <c r="J49" s="46">
        <v>2000</v>
      </c>
      <c r="K49" s="46">
        <v>0</v>
      </c>
      <c r="L49" s="46">
        <v>0</v>
      </c>
      <c r="M49" s="46">
        <v>4000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4000</v>
      </c>
      <c r="V49" s="46">
        <v>0</v>
      </c>
      <c r="W49" s="46">
        <v>0</v>
      </c>
    </row>
    <row r="50" spans="1:23" ht="16.2" thickBot="1" x14ac:dyDescent="0.35">
      <c r="A50" s="51">
        <v>4</v>
      </c>
      <c r="B50" s="46">
        <v>7000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2000</v>
      </c>
      <c r="K50" s="46">
        <v>0</v>
      </c>
      <c r="L50" s="46">
        <v>0</v>
      </c>
      <c r="M50" s="46">
        <v>4000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4000</v>
      </c>
      <c r="V50" s="46">
        <v>0</v>
      </c>
      <c r="W50" s="46">
        <v>0</v>
      </c>
    </row>
    <row r="51" spans="1:23" ht="16.2" thickBot="1" x14ac:dyDescent="0.35">
      <c r="A51" s="51">
        <v>5</v>
      </c>
      <c r="B51" s="46">
        <v>7000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2000</v>
      </c>
      <c r="K51" s="46">
        <v>0</v>
      </c>
      <c r="L51" s="46">
        <v>0</v>
      </c>
      <c r="M51" s="46">
        <v>3000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4000</v>
      </c>
      <c r="V51" s="46">
        <v>0</v>
      </c>
      <c r="W51" s="46">
        <v>0</v>
      </c>
    </row>
    <row r="52" spans="1:23" ht="16.2" thickBot="1" x14ac:dyDescent="0.35">
      <c r="A52" s="51">
        <v>6</v>
      </c>
      <c r="B52" s="46">
        <v>5000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2000</v>
      </c>
      <c r="K52" s="46">
        <v>0</v>
      </c>
      <c r="L52" s="46">
        <v>0</v>
      </c>
      <c r="M52" s="46">
        <v>2000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4000</v>
      </c>
      <c r="V52" s="46">
        <v>0</v>
      </c>
      <c r="W52" s="46">
        <v>0</v>
      </c>
    </row>
    <row r="53" spans="1:23" ht="16.2" thickBot="1" x14ac:dyDescent="0.35">
      <c r="A53" s="51">
        <v>7</v>
      </c>
      <c r="B53" s="46">
        <v>5000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1000</v>
      </c>
      <c r="K53" s="46">
        <v>0</v>
      </c>
      <c r="L53" s="46">
        <v>0</v>
      </c>
      <c r="M53" s="46">
        <v>2000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4000</v>
      </c>
      <c r="V53" s="46">
        <v>0</v>
      </c>
      <c r="W53" s="46">
        <v>0</v>
      </c>
    </row>
    <row r="54" spans="1:23" ht="16.2" thickBot="1" x14ac:dyDescent="0.35">
      <c r="A54" s="51">
        <v>8</v>
      </c>
      <c r="B54" s="46">
        <v>5000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1000</v>
      </c>
      <c r="K54" s="46">
        <v>0</v>
      </c>
      <c r="L54" s="46">
        <v>0</v>
      </c>
      <c r="M54" s="46">
        <v>2000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4000</v>
      </c>
      <c r="V54" s="46">
        <v>0</v>
      </c>
      <c r="W54" s="46">
        <v>0</v>
      </c>
    </row>
    <row r="55" spans="1:23" ht="16.2" thickBot="1" x14ac:dyDescent="0.35">
      <c r="A55" s="51">
        <v>9</v>
      </c>
      <c r="B55" s="46">
        <v>5000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1000</v>
      </c>
      <c r="K55" s="46">
        <v>0</v>
      </c>
      <c r="L55" s="46">
        <v>0</v>
      </c>
      <c r="M55" s="46">
        <v>2000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4000</v>
      </c>
      <c r="V55" s="46">
        <v>0</v>
      </c>
      <c r="W55" s="46">
        <v>0</v>
      </c>
    </row>
    <row r="56" spans="1:23" ht="16.2" thickBot="1" x14ac:dyDescent="0.35">
      <c r="A56" s="51">
        <v>10</v>
      </c>
      <c r="B56" s="46">
        <v>1000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1000</v>
      </c>
      <c r="K56" s="46">
        <v>0</v>
      </c>
      <c r="L56" s="46">
        <v>0</v>
      </c>
      <c r="M56" s="46">
        <v>2000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4000</v>
      </c>
      <c r="V56" s="46">
        <v>0</v>
      </c>
      <c r="W56" s="46">
        <v>0</v>
      </c>
    </row>
    <row r="57" spans="1:23" ht="16.2" thickBot="1" x14ac:dyDescent="0.35">
      <c r="A57" s="51">
        <v>11</v>
      </c>
      <c r="B57" s="46">
        <v>1000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1000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4000</v>
      </c>
      <c r="V57" s="46">
        <v>0</v>
      </c>
      <c r="W57" s="46">
        <v>0</v>
      </c>
    </row>
    <row r="58" spans="1:23" ht="16.2" thickBot="1" x14ac:dyDescent="0.35">
      <c r="A58" s="51">
        <v>12</v>
      </c>
      <c r="B58" s="46">
        <v>1000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1000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4000</v>
      </c>
      <c r="V58" s="46">
        <v>0</v>
      </c>
      <c r="W58" s="46">
        <v>0</v>
      </c>
    </row>
    <row r="59" spans="1:23" ht="16.2" thickBot="1" x14ac:dyDescent="0.35">
      <c r="A59" s="51">
        <v>13</v>
      </c>
      <c r="B59" s="46">
        <v>1000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1000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4000</v>
      </c>
      <c r="V59" s="46">
        <v>0</v>
      </c>
      <c r="W59" s="46">
        <v>0</v>
      </c>
    </row>
    <row r="60" spans="1:23" ht="16.2" thickBot="1" x14ac:dyDescent="0.35">
      <c r="A60" s="51">
        <v>14</v>
      </c>
      <c r="B60" s="46">
        <v>1000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2000</v>
      </c>
      <c r="V60" s="46">
        <v>0</v>
      </c>
      <c r="W60" s="46">
        <v>0</v>
      </c>
    </row>
    <row r="61" spans="1:23" ht="16.2" thickBot="1" x14ac:dyDescent="0.35">
      <c r="A61" s="51">
        <v>15</v>
      </c>
      <c r="B61" s="46">
        <v>1000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2000</v>
      </c>
      <c r="V61" s="46">
        <v>0</v>
      </c>
      <c r="W61" s="46">
        <v>0</v>
      </c>
    </row>
    <row r="62" spans="1:23" ht="16.2" thickBot="1" x14ac:dyDescent="0.35">
      <c r="A62" s="51">
        <v>16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2000</v>
      </c>
      <c r="V62" s="46">
        <v>0</v>
      </c>
      <c r="W62" s="46">
        <v>0</v>
      </c>
    </row>
    <row r="63" spans="1:23" ht="16.2" thickBot="1" x14ac:dyDescent="0.35">
      <c r="A63" s="51">
        <v>17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2000</v>
      </c>
      <c r="V63" s="46">
        <v>0</v>
      </c>
      <c r="W63" s="46">
        <v>0</v>
      </c>
    </row>
    <row r="64" spans="1:23" ht="16.2" thickBot="1" x14ac:dyDescent="0.35">
      <c r="A64" s="51">
        <v>18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</row>
    <row r="65" spans="1:27" ht="18.600000000000001" thickBot="1" x14ac:dyDescent="0.35">
      <c r="A65" s="41"/>
    </row>
    <row r="66" spans="1:27" ht="16.2" thickBot="1" x14ac:dyDescent="0.35">
      <c r="A66" s="45" t="s">
        <v>126</v>
      </c>
      <c r="B66" s="45" t="s">
        <v>58</v>
      </c>
      <c r="C66" s="45" t="s">
        <v>59</v>
      </c>
      <c r="D66" s="45" t="s">
        <v>60</v>
      </c>
      <c r="E66" s="45" t="s">
        <v>61</v>
      </c>
      <c r="F66" s="45" t="s">
        <v>62</v>
      </c>
      <c r="G66" s="45" t="s">
        <v>63</v>
      </c>
      <c r="H66" s="45" t="s">
        <v>64</v>
      </c>
      <c r="I66" s="45" t="s">
        <v>65</v>
      </c>
      <c r="J66" s="45" t="s">
        <v>66</v>
      </c>
      <c r="K66" s="45" t="s">
        <v>67</v>
      </c>
      <c r="L66" s="45" t="s">
        <v>68</v>
      </c>
      <c r="M66" s="45" t="s">
        <v>69</v>
      </c>
      <c r="N66" s="45" t="s">
        <v>70</v>
      </c>
      <c r="O66" s="45" t="s">
        <v>71</v>
      </c>
      <c r="P66" s="45" t="s">
        <v>72</v>
      </c>
      <c r="Q66" s="45" t="s">
        <v>73</v>
      </c>
      <c r="R66" s="45" t="s">
        <v>74</v>
      </c>
      <c r="S66" s="45" t="s">
        <v>75</v>
      </c>
      <c r="T66" s="45" t="s">
        <v>76</v>
      </c>
      <c r="U66" s="45" t="s">
        <v>77</v>
      </c>
      <c r="V66" s="45" t="s">
        <v>78</v>
      </c>
      <c r="W66" s="45" t="s">
        <v>79</v>
      </c>
      <c r="X66" s="45" t="s">
        <v>127</v>
      </c>
      <c r="Y66" s="45" t="s">
        <v>128</v>
      </c>
      <c r="Z66" s="45" t="s">
        <v>129</v>
      </c>
      <c r="AA66" s="45" t="s">
        <v>130</v>
      </c>
    </row>
    <row r="67" spans="1:27" ht="16.2" thickBot="1" x14ac:dyDescent="0.35">
      <c r="A67" s="45" t="s">
        <v>81</v>
      </c>
      <c r="B67" s="46">
        <v>0</v>
      </c>
      <c r="C67" s="46">
        <v>0</v>
      </c>
      <c r="D67" s="46">
        <v>0</v>
      </c>
      <c r="E67" s="46">
        <v>1000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4000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4000</v>
      </c>
      <c r="V67" s="46">
        <v>0</v>
      </c>
      <c r="W67" s="46">
        <v>0</v>
      </c>
      <c r="X67" s="46">
        <v>9000</v>
      </c>
      <c r="Y67" s="46">
        <v>9000</v>
      </c>
      <c r="Z67" s="46">
        <v>0</v>
      </c>
      <c r="AA67" s="46">
        <v>0</v>
      </c>
    </row>
    <row r="68" spans="1:27" ht="16.2" thickBot="1" x14ac:dyDescent="0.35">
      <c r="A68" s="45" t="s">
        <v>82</v>
      </c>
      <c r="B68" s="46">
        <v>0</v>
      </c>
      <c r="C68" s="46">
        <v>0</v>
      </c>
      <c r="D68" s="46">
        <v>0</v>
      </c>
      <c r="E68" s="46">
        <v>6000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4000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4000</v>
      </c>
      <c r="V68" s="46">
        <v>0</v>
      </c>
      <c r="W68" s="46">
        <v>0</v>
      </c>
      <c r="X68" s="46">
        <v>14000</v>
      </c>
      <c r="Y68" s="46">
        <v>14000</v>
      </c>
      <c r="Z68" s="46">
        <v>0</v>
      </c>
      <c r="AA68" s="46">
        <v>0</v>
      </c>
    </row>
    <row r="69" spans="1:27" ht="16.2" thickBot="1" x14ac:dyDescent="0.35">
      <c r="A69" s="45" t="s">
        <v>83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4000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4000</v>
      </c>
      <c r="V69" s="46">
        <v>0</v>
      </c>
      <c r="W69" s="46">
        <v>0</v>
      </c>
      <c r="X69" s="46">
        <v>8000</v>
      </c>
      <c r="Y69" s="46">
        <v>8000</v>
      </c>
      <c r="Z69" s="46">
        <v>0</v>
      </c>
      <c r="AA69" s="46">
        <v>0</v>
      </c>
    </row>
    <row r="70" spans="1:27" ht="16.2" thickBot="1" x14ac:dyDescent="0.35">
      <c r="A70" s="45" t="s">
        <v>84</v>
      </c>
      <c r="B70" s="46">
        <v>1000</v>
      </c>
      <c r="C70" s="46">
        <v>0</v>
      </c>
      <c r="D70" s="46">
        <v>0</v>
      </c>
      <c r="E70" s="46">
        <v>1000</v>
      </c>
      <c r="F70" s="46">
        <v>0</v>
      </c>
      <c r="G70" s="46">
        <v>0</v>
      </c>
      <c r="H70" s="46">
        <v>0</v>
      </c>
      <c r="I70" s="46">
        <v>0</v>
      </c>
      <c r="J70" s="46">
        <v>1000</v>
      </c>
      <c r="K70" s="46">
        <v>0</v>
      </c>
      <c r="L70" s="46">
        <v>0</v>
      </c>
      <c r="M70" s="46">
        <v>4000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4000</v>
      </c>
      <c r="V70" s="46">
        <v>0</v>
      </c>
      <c r="W70" s="46">
        <v>0</v>
      </c>
      <c r="X70" s="46">
        <v>11000</v>
      </c>
      <c r="Y70" s="46">
        <v>11000</v>
      </c>
      <c r="Z70" s="46">
        <v>0</v>
      </c>
      <c r="AA70" s="46">
        <v>0</v>
      </c>
    </row>
    <row r="71" spans="1:27" ht="16.2" thickBot="1" x14ac:dyDescent="0.35">
      <c r="A71" s="45" t="s">
        <v>85</v>
      </c>
      <c r="B71" s="46">
        <v>1000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3000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4000</v>
      </c>
      <c r="V71" s="46">
        <v>0</v>
      </c>
      <c r="W71" s="46">
        <v>0</v>
      </c>
      <c r="X71" s="46">
        <v>8000</v>
      </c>
      <c r="Y71" s="46">
        <v>8000</v>
      </c>
      <c r="Z71" s="46">
        <v>0</v>
      </c>
      <c r="AA71" s="46">
        <v>0</v>
      </c>
    </row>
    <row r="72" spans="1:27" ht="16.2" thickBot="1" x14ac:dyDescent="0.35">
      <c r="A72" s="45" t="s">
        <v>86</v>
      </c>
      <c r="B72" s="46">
        <v>1000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2000</v>
      </c>
      <c r="K72" s="46">
        <v>0</v>
      </c>
      <c r="L72" s="46">
        <v>0</v>
      </c>
      <c r="M72" s="46">
        <v>2000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4000</v>
      </c>
      <c r="V72" s="46">
        <v>0</v>
      </c>
      <c r="W72" s="46">
        <v>0</v>
      </c>
      <c r="X72" s="46">
        <v>9000</v>
      </c>
      <c r="Y72" s="46">
        <v>9000</v>
      </c>
      <c r="Z72" s="46">
        <v>0</v>
      </c>
      <c r="AA72" s="46">
        <v>0</v>
      </c>
    </row>
    <row r="73" spans="1:27" ht="16.2" thickBot="1" x14ac:dyDescent="0.35">
      <c r="A73" s="45" t="s">
        <v>87</v>
      </c>
      <c r="B73" s="46">
        <v>1000</v>
      </c>
      <c r="C73" s="46">
        <v>0</v>
      </c>
      <c r="D73" s="46">
        <v>0</v>
      </c>
      <c r="E73" s="46">
        <v>1000</v>
      </c>
      <c r="F73" s="46">
        <v>0</v>
      </c>
      <c r="G73" s="46">
        <v>0</v>
      </c>
      <c r="H73" s="46">
        <v>0</v>
      </c>
      <c r="I73" s="46">
        <v>0</v>
      </c>
      <c r="J73" s="46">
        <v>1000</v>
      </c>
      <c r="K73" s="46">
        <v>0</v>
      </c>
      <c r="L73" s="46">
        <v>0</v>
      </c>
      <c r="M73" s="46">
        <v>2000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4000</v>
      </c>
      <c r="V73" s="46">
        <v>0</v>
      </c>
      <c r="W73" s="46">
        <v>0</v>
      </c>
      <c r="X73" s="46">
        <v>9000</v>
      </c>
      <c r="Y73" s="46">
        <v>9000</v>
      </c>
      <c r="Z73" s="46">
        <v>0</v>
      </c>
      <c r="AA73" s="46">
        <v>0</v>
      </c>
    </row>
    <row r="74" spans="1:27" ht="16.2" thickBot="1" x14ac:dyDescent="0.35">
      <c r="A74" s="45" t="s">
        <v>88</v>
      </c>
      <c r="B74" s="46">
        <v>1000</v>
      </c>
      <c r="C74" s="46">
        <v>0</v>
      </c>
      <c r="D74" s="46">
        <v>0</v>
      </c>
      <c r="E74" s="46">
        <v>1000</v>
      </c>
      <c r="F74" s="46">
        <v>0</v>
      </c>
      <c r="G74" s="46">
        <v>0</v>
      </c>
      <c r="H74" s="46">
        <v>0</v>
      </c>
      <c r="I74" s="46">
        <v>0</v>
      </c>
      <c r="J74" s="46">
        <v>2000</v>
      </c>
      <c r="K74" s="46">
        <v>4000</v>
      </c>
      <c r="L74" s="46">
        <v>0</v>
      </c>
      <c r="M74" s="46">
        <v>2000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2000</v>
      </c>
      <c r="V74" s="46">
        <v>0</v>
      </c>
      <c r="W74" s="46">
        <v>0</v>
      </c>
      <c r="X74" s="46">
        <v>12000</v>
      </c>
      <c r="Y74" s="46">
        <v>12000</v>
      </c>
      <c r="Z74" s="46">
        <v>0</v>
      </c>
      <c r="AA74" s="46">
        <v>0</v>
      </c>
    </row>
    <row r="75" spans="1:27" ht="16.2" thickBot="1" x14ac:dyDescent="0.35">
      <c r="A75" s="45" t="s">
        <v>89</v>
      </c>
      <c r="B75" s="46">
        <v>1000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2000</v>
      </c>
      <c r="K75" s="46">
        <v>0</v>
      </c>
      <c r="L75" s="46">
        <v>0</v>
      </c>
      <c r="M75" s="46">
        <v>2000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4000</v>
      </c>
      <c r="V75" s="46">
        <v>0</v>
      </c>
      <c r="W75" s="46">
        <v>0</v>
      </c>
      <c r="X75" s="46">
        <v>9000</v>
      </c>
      <c r="Y75" s="46">
        <v>9000</v>
      </c>
      <c r="Z75" s="46">
        <v>0</v>
      </c>
      <c r="AA75" s="46">
        <v>0</v>
      </c>
    </row>
    <row r="76" spans="1:27" ht="16.2" thickBot="1" x14ac:dyDescent="0.35">
      <c r="A76" s="45" t="s">
        <v>90</v>
      </c>
      <c r="B76" s="46">
        <v>5000</v>
      </c>
      <c r="C76" s="46">
        <v>0</v>
      </c>
      <c r="D76" s="46">
        <v>0</v>
      </c>
      <c r="E76" s="46">
        <v>1000</v>
      </c>
      <c r="F76" s="46">
        <v>0</v>
      </c>
      <c r="G76" s="46">
        <v>0</v>
      </c>
      <c r="H76" s="46">
        <v>0</v>
      </c>
      <c r="I76" s="46">
        <v>0</v>
      </c>
      <c r="J76" s="46">
        <v>1000</v>
      </c>
      <c r="K76" s="46">
        <v>0</v>
      </c>
      <c r="L76" s="46">
        <v>0</v>
      </c>
      <c r="M76" s="46">
        <v>2000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4000</v>
      </c>
      <c r="V76" s="46">
        <v>0</v>
      </c>
      <c r="W76" s="46">
        <v>0</v>
      </c>
      <c r="X76" s="46">
        <v>13000</v>
      </c>
      <c r="Y76" s="46">
        <v>13000</v>
      </c>
      <c r="Z76" s="46">
        <v>0</v>
      </c>
      <c r="AA76" s="46">
        <v>0</v>
      </c>
    </row>
    <row r="77" spans="1:27" ht="16.2" thickBot="1" x14ac:dyDescent="0.35">
      <c r="A77" s="45" t="s">
        <v>91</v>
      </c>
      <c r="B77" s="46">
        <v>5000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2000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4000</v>
      </c>
      <c r="V77" s="46">
        <v>0</v>
      </c>
      <c r="W77" s="46">
        <v>0</v>
      </c>
      <c r="X77" s="46">
        <v>11000</v>
      </c>
      <c r="Y77" s="46">
        <v>11000</v>
      </c>
      <c r="Z77" s="46">
        <v>0</v>
      </c>
      <c r="AA77" s="46">
        <v>0</v>
      </c>
    </row>
    <row r="78" spans="1:27" ht="16.2" thickBot="1" x14ac:dyDescent="0.35">
      <c r="A78" s="45" t="s">
        <v>92</v>
      </c>
      <c r="B78" s="46">
        <v>5000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2000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2000</v>
      </c>
      <c r="V78" s="46">
        <v>0</v>
      </c>
      <c r="W78" s="46">
        <v>0</v>
      </c>
      <c r="X78" s="46">
        <v>9000</v>
      </c>
      <c r="Y78" s="46">
        <v>9000</v>
      </c>
      <c r="Z78" s="46">
        <v>0</v>
      </c>
      <c r="AA78" s="46">
        <v>0</v>
      </c>
    </row>
    <row r="79" spans="1:27" ht="16.2" thickBot="1" x14ac:dyDescent="0.35">
      <c r="A79" s="45" t="s">
        <v>93</v>
      </c>
      <c r="B79" s="46">
        <v>5000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4000</v>
      </c>
      <c r="V79" s="46">
        <v>0</v>
      </c>
      <c r="W79" s="46">
        <v>0</v>
      </c>
      <c r="X79" s="46">
        <v>9000</v>
      </c>
      <c r="Y79" s="46">
        <v>9000</v>
      </c>
      <c r="Z79" s="46">
        <v>0</v>
      </c>
      <c r="AA79" s="46">
        <v>0</v>
      </c>
    </row>
    <row r="80" spans="1:27" ht="16.2" thickBot="1" x14ac:dyDescent="0.35">
      <c r="A80" s="45" t="s">
        <v>94</v>
      </c>
      <c r="B80" s="46">
        <v>7000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2000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2000</v>
      </c>
      <c r="V80" s="46">
        <v>0</v>
      </c>
      <c r="W80" s="46">
        <v>0</v>
      </c>
      <c r="X80" s="46">
        <v>11000</v>
      </c>
      <c r="Y80" s="46">
        <v>11000</v>
      </c>
      <c r="Z80" s="46">
        <v>0</v>
      </c>
      <c r="AA80" s="46">
        <v>0</v>
      </c>
    </row>
    <row r="81" spans="1:27" ht="16.2" thickBot="1" x14ac:dyDescent="0.35">
      <c r="A81" s="45" t="s">
        <v>95</v>
      </c>
      <c r="B81" s="46">
        <v>7000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2000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2000</v>
      </c>
      <c r="V81" s="46">
        <v>0</v>
      </c>
      <c r="W81" s="46">
        <v>0</v>
      </c>
      <c r="X81" s="46">
        <v>11000</v>
      </c>
      <c r="Y81" s="46">
        <v>11000</v>
      </c>
      <c r="Z81" s="46">
        <v>0</v>
      </c>
      <c r="AA81" s="46">
        <v>0</v>
      </c>
    </row>
    <row r="82" spans="1:27" ht="16.2" thickBot="1" x14ac:dyDescent="0.35">
      <c r="A82" s="45" t="s">
        <v>96</v>
      </c>
      <c r="B82" s="46">
        <v>7000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2000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4000</v>
      </c>
      <c r="V82" s="46">
        <v>0</v>
      </c>
      <c r="W82" s="46">
        <v>0</v>
      </c>
      <c r="X82" s="46">
        <v>13000</v>
      </c>
      <c r="Y82" s="46">
        <v>13000</v>
      </c>
      <c r="Z82" s="46">
        <v>0</v>
      </c>
      <c r="AA82" s="46">
        <v>0</v>
      </c>
    </row>
    <row r="83" spans="1:27" ht="16.2" thickBot="1" x14ac:dyDescent="0.35">
      <c r="A83" s="45" t="s">
        <v>97</v>
      </c>
      <c r="B83" s="46">
        <v>7000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2000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9000</v>
      </c>
      <c r="Y83" s="46">
        <v>9000</v>
      </c>
      <c r="Z83" s="46">
        <v>0</v>
      </c>
      <c r="AA83" s="46">
        <v>0</v>
      </c>
    </row>
    <row r="84" spans="1:27" ht="16.2" thickBot="1" x14ac:dyDescent="0.35"/>
    <row r="85" spans="1:27" ht="16.2" thickBot="1" x14ac:dyDescent="0.35">
      <c r="A85" s="47" t="s">
        <v>131</v>
      </c>
      <c r="B85" s="48">
        <v>27000</v>
      </c>
    </row>
    <row r="86" spans="1:27" ht="16.2" thickBot="1" x14ac:dyDescent="0.35">
      <c r="A86" s="47" t="s">
        <v>132</v>
      </c>
      <c r="B86" s="48">
        <v>0</v>
      </c>
    </row>
    <row r="87" spans="1:27" ht="16.2" thickBot="1" x14ac:dyDescent="0.35">
      <c r="A87" s="47" t="s">
        <v>133</v>
      </c>
      <c r="B87" s="48">
        <v>175000</v>
      </c>
    </row>
    <row r="88" spans="1:27" ht="16.2" thickBot="1" x14ac:dyDescent="0.35">
      <c r="A88" s="47" t="s">
        <v>134</v>
      </c>
      <c r="B88" s="48">
        <v>175000</v>
      </c>
    </row>
    <row r="89" spans="1:27" ht="16.2" thickBot="1" x14ac:dyDescent="0.35">
      <c r="A89" s="47" t="s">
        <v>135</v>
      </c>
      <c r="B89" s="48">
        <v>0</v>
      </c>
    </row>
    <row r="90" spans="1:27" ht="16.2" thickBot="1" x14ac:dyDescent="0.35">
      <c r="A90" s="47" t="s">
        <v>136</v>
      </c>
      <c r="B90" s="48"/>
    </row>
    <row r="91" spans="1:27" ht="16.2" thickBot="1" x14ac:dyDescent="0.35">
      <c r="A91" s="47" t="s">
        <v>137</v>
      </c>
      <c r="B91" s="48"/>
    </row>
    <row r="92" spans="1:27" ht="16.2" thickBot="1" x14ac:dyDescent="0.35">
      <c r="A92" s="47" t="s">
        <v>138</v>
      </c>
      <c r="B92" s="48">
        <v>0</v>
      </c>
    </row>
    <row r="94" spans="1:27" x14ac:dyDescent="0.3">
      <c r="A94" s="49" t="s">
        <v>139</v>
      </c>
    </row>
    <row r="96" spans="1:27" x14ac:dyDescent="0.3">
      <c r="A96" s="50" t="s">
        <v>140</v>
      </c>
    </row>
    <row r="97" spans="1:1" x14ac:dyDescent="0.3">
      <c r="A97" s="50" t="s">
        <v>141</v>
      </c>
    </row>
  </sheetData>
  <hyperlinks>
    <hyperlink ref="A94" r:id="rId1" display="https://miau.my-x.hu/myx-free/coco/test/436875620241129110735.html" xr:uid="{4166B73A-1C76-4515-A0D6-86D25416E55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860D-D309-4363-8A89-460E2935B205}">
  <dimension ref="A1:A19"/>
  <sheetViews>
    <sheetView tabSelected="1" workbookViewId="0">
      <selection activeCell="A19" sqref="A19"/>
    </sheetView>
  </sheetViews>
  <sheetFormatPr defaultRowHeight="15.6" x14ac:dyDescent="0.3"/>
  <cols>
    <col min="1" max="1" width="87.296875" style="61" customWidth="1"/>
  </cols>
  <sheetData>
    <row r="1" spans="1:1" x14ac:dyDescent="0.3">
      <c r="A1" s="61" t="s">
        <v>149</v>
      </c>
    </row>
    <row r="3" spans="1:1" x14ac:dyDescent="0.3">
      <c r="A3" s="61" t="s">
        <v>150</v>
      </c>
    </row>
    <row r="5" spans="1:1" x14ac:dyDescent="0.3">
      <c r="A5" s="61" t="s">
        <v>151</v>
      </c>
    </row>
    <row r="7" spans="1:1" x14ac:dyDescent="0.3">
      <c r="A7" s="61" t="s">
        <v>152</v>
      </c>
    </row>
    <row r="9" spans="1:1" ht="31.2" x14ac:dyDescent="0.3">
      <c r="A9" s="61" t="s">
        <v>153</v>
      </c>
    </row>
    <row r="11" spans="1:1" x14ac:dyDescent="0.3">
      <c r="A11" s="61" t="s">
        <v>154</v>
      </c>
    </row>
    <row r="13" spans="1:1" ht="31.2" x14ac:dyDescent="0.3">
      <c r="A13" s="61" t="s">
        <v>155</v>
      </c>
    </row>
    <row r="15" spans="1:1" x14ac:dyDescent="0.3">
      <c r="A15" s="61" t="s">
        <v>156</v>
      </c>
    </row>
    <row r="17" spans="1:1" ht="31.2" x14ac:dyDescent="0.3">
      <c r="A17" s="61" t="s">
        <v>157</v>
      </c>
    </row>
    <row r="19" spans="1:1" x14ac:dyDescent="0.3">
      <c r="A19" s="6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raw</vt:lpstr>
      <vt:lpstr>raw (2)</vt:lpstr>
      <vt:lpstr>model</vt:lpstr>
      <vt:lpstr>pihenonap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Boldizsar Farkas</dc:creator>
  <cp:lastModifiedBy>Lttd</cp:lastModifiedBy>
  <dcterms:created xsi:type="dcterms:W3CDTF">2024-11-23T09:38:38Z</dcterms:created>
  <dcterms:modified xsi:type="dcterms:W3CDTF">2024-12-06T07:30:52Z</dcterms:modified>
</cp:coreProperties>
</file>