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odolanyi-my.sharepoint.com/personal/pitlik_laszlo_kodolanyi_hu/Documents/Beolvasottak/Downloads/"/>
    </mc:Choice>
  </mc:AlternateContent>
  <xr:revisionPtr revIDLastSave="12" documentId="8_{9292D90B-F9C1-410E-B56B-9729AFE98B2A}" xr6:coauthVersionLast="47" xr6:coauthVersionMax="47" xr10:uidLastSave="{9D64E9D2-362A-42D0-8B54-8CA8B82E27AE}"/>
  <bookViews>
    <workbookView xWindow="-108" yWindow="-108" windowWidth="23256" windowHeight="12456" xr2:uid="{00000000-000D-0000-FFFF-FFFF00000000}"/>
  </bookViews>
  <sheets>
    <sheet name="naiv gumiabroncs ajánlás" sheetId="1" r:id="rId1"/>
    <sheet name="célérték keresés" sheetId="2" r:id="rId2"/>
    <sheet name="Solver" sheetId="3" r:id="rId3"/>
  </sheets>
  <definedNames>
    <definedName name="coin_cuttype" localSheetId="2" hidden="1">1</definedName>
    <definedName name="coin_dualtol" localSheetId="2" hidden="1">"0.0000001"</definedName>
    <definedName name="coin_heurs" localSheetId="2" hidden="1">1</definedName>
    <definedName name="coin_integerpresolve" localSheetId="2" hidden="1">1</definedName>
    <definedName name="coin_presolve1" localSheetId="2" hidden="1">1</definedName>
    <definedName name="coin_primaltol" localSheetId="2" hidden="1">"0.0000001"</definedName>
    <definedName name="solver_adj" localSheetId="2" hidden="1">Solver!$B$4:$B$9</definedName>
    <definedName name="solver_eng" localSheetId="1" hidden="1">0</definedName>
    <definedName name="solver_eng" localSheetId="0" hidden="1">1</definedName>
    <definedName name="solver_eng" localSheetId="2" hidden="1">2</definedName>
    <definedName name="solver_lhs1" localSheetId="2" hidden="1">Solver!$B$10</definedName>
    <definedName name="solver_lhs2" localSheetId="2" hidden="1">Solver!$B$4:$B$9</definedName>
    <definedName name="solver_lhs3" localSheetId="2" hidden="1">Solver!$B$4:$B$9</definedName>
    <definedName name="solver_neg" localSheetId="0" hidden="1">1</definedName>
    <definedName name="solver_neg" localSheetId="2" hidden="1">1</definedName>
    <definedName name="solver_num" localSheetId="0" hidden="1">0</definedName>
    <definedName name="solver_num" localSheetId="2" hidden="1">3</definedName>
    <definedName name="solver_rel1" localSheetId="2" hidden="1">2</definedName>
    <definedName name="solver_rel2" localSheetId="2" hidden="1">1</definedName>
    <definedName name="solver_rel3" localSheetId="2" hidden="1">4</definedName>
    <definedName name="solver_rhs1" localSheetId="2" hidden="1">Solver!$B$12</definedName>
    <definedName name="solver_rhs2" localSheetId="2" hidden="1">Solver!$C$4:$C$9</definedName>
    <definedName name="solver_rlx" localSheetId="2" hidden="1">0</definedName>
    <definedName name="solver_rxv" localSheetId="2" hidden="1">1</definedName>
    <definedName name="solver_scl" localSheetId="2" hidden="1">0</definedName>
    <definedName name="solver_tol" localSheetId="2" hidden="1">"0.01"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3" l="1"/>
  <c r="B10" i="3"/>
  <c r="E9" i="3"/>
  <c r="E8" i="3"/>
  <c r="E7" i="3"/>
  <c r="E6" i="3"/>
  <c r="E5" i="3"/>
  <c r="E4" i="3"/>
  <c r="B8" i="2"/>
  <c r="E12" i="3" l="1"/>
  <c r="T19" i="1"/>
  <c r="T18" i="1"/>
  <c r="T11" i="1"/>
  <c r="T12" i="1"/>
  <c r="T9" i="1"/>
  <c r="T15" i="1"/>
  <c r="T17" i="1"/>
  <c r="T7" i="1"/>
  <c r="T6" i="1"/>
  <c r="T14" i="1"/>
  <c r="T25" i="1"/>
  <c r="T5" i="1"/>
  <c r="T8" i="1"/>
  <c r="T23" i="1"/>
  <c r="T16" i="1"/>
  <c r="T20" i="1"/>
  <c r="T22" i="1"/>
  <c r="T21" i="1"/>
  <c r="T24" i="1"/>
  <c r="T13" i="1"/>
  <c r="T10" i="1"/>
  <c r="Q19" i="1"/>
  <c r="R19" i="1"/>
  <c r="S19" i="1"/>
  <c r="Q18" i="1"/>
  <c r="R18" i="1"/>
  <c r="S18" i="1"/>
  <c r="Q11" i="1"/>
  <c r="R11" i="1"/>
  <c r="S11" i="1"/>
  <c r="Q12" i="1"/>
  <c r="R12" i="1"/>
  <c r="S12" i="1"/>
  <c r="Q9" i="1"/>
  <c r="R9" i="1"/>
  <c r="S9" i="1"/>
  <c r="Q15" i="1"/>
  <c r="R15" i="1"/>
  <c r="S15" i="1"/>
  <c r="Q17" i="1"/>
  <c r="R17" i="1"/>
  <c r="S17" i="1"/>
  <c r="Q7" i="1"/>
  <c r="R7" i="1"/>
  <c r="S7" i="1"/>
  <c r="Q6" i="1"/>
  <c r="R6" i="1"/>
  <c r="S6" i="1"/>
  <c r="Q14" i="1"/>
  <c r="R14" i="1"/>
  <c r="S14" i="1"/>
  <c r="Q25" i="1"/>
  <c r="R25" i="1"/>
  <c r="S25" i="1"/>
  <c r="Q5" i="1"/>
  <c r="R5" i="1"/>
  <c r="S5" i="1"/>
  <c r="Q8" i="1"/>
  <c r="R8" i="1"/>
  <c r="S8" i="1"/>
  <c r="Q23" i="1"/>
  <c r="R23" i="1"/>
  <c r="S23" i="1"/>
  <c r="Q16" i="1"/>
  <c r="R16" i="1"/>
  <c r="S16" i="1"/>
  <c r="Q20" i="1"/>
  <c r="R20" i="1"/>
  <c r="S20" i="1"/>
  <c r="Q22" i="1"/>
  <c r="R22" i="1"/>
  <c r="S22" i="1"/>
  <c r="Q21" i="1"/>
  <c r="R21" i="1"/>
  <c r="S21" i="1"/>
  <c r="Q24" i="1"/>
  <c r="R24" i="1"/>
  <c r="S24" i="1"/>
  <c r="Q13" i="1"/>
  <c r="R13" i="1"/>
  <c r="S13" i="1"/>
  <c r="Q10" i="1"/>
  <c r="R10" i="1"/>
  <c r="S10" i="1"/>
  <c r="P19" i="1"/>
  <c r="P18" i="1"/>
  <c r="P11" i="1"/>
  <c r="P12" i="1"/>
  <c r="V12" i="1" s="1"/>
  <c r="P9" i="1"/>
  <c r="P15" i="1"/>
  <c r="P17" i="1"/>
  <c r="P7" i="1"/>
  <c r="V7" i="1" s="1"/>
  <c r="P6" i="1"/>
  <c r="P14" i="1"/>
  <c r="P25" i="1"/>
  <c r="P5" i="1"/>
  <c r="P8" i="1"/>
  <c r="P23" i="1"/>
  <c r="P16" i="1"/>
  <c r="P20" i="1"/>
  <c r="V20" i="1" s="1"/>
  <c r="P22" i="1"/>
  <c r="P21" i="1"/>
  <c r="P24" i="1"/>
  <c r="P13" i="1"/>
  <c r="P10" i="1"/>
  <c r="E28" i="1"/>
  <c r="E27" i="1"/>
  <c r="E3" i="1"/>
  <c r="H3" i="1"/>
  <c r="I3" i="1"/>
  <c r="G3" i="1"/>
  <c r="F3" i="1"/>
  <c r="V5" i="1" l="1"/>
  <c r="V21" i="1"/>
  <c r="V23" i="1"/>
  <c r="V14" i="1"/>
  <c r="W14" i="1" s="1"/>
  <c r="V15" i="1"/>
  <c r="V18" i="1"/>
  <c r="V24" i="1"/>
  <c r="W24" i="1" s="1"/>
  <c r="V16" i="1"/>
  <c r="V25" i="1"/>
  <c r="V17" i="1"/>
  <c r="V11" i="1"/>
  <c r="W11" i="1" s="1"/>
  <c r="V10" i="1"/>
  <c r="W10" i="1" s="1"/>
  <c r="V22" i="1"/>
  <c r="V8" i="1"/>
  <c r="V6" i="1"/>
  <c r="W6" i="1" s="1"/>
  <c r="V9" i="1"/>
  <c r="W9" i="1" s="1"/>
  <c r="V19" i="1"/>
  <c r="W20" i="1"/>
  <c r="W7" i="1"/>
  <c r="V13" i="1"/>
  <c r="W13" i="1" s="1"/>
  <c r="W12" i="1"/>
  <c r="W5" i="1"/>
  <c r="W21" i="1"/>
  <c r="W23" i="1"/>
  <c r="W15" i="1"/>
  <c r="W18" i="1"/>
  <c r="W16" i="1"/>
  <c r="W25" i="1"/>
  <c r="W17" i="1"/>
  <c r="W22" i="1"/>
  <c r="W8" i="1"/>
  <c r="W19" i="1"/>
</calcChain>
</file>

<file path=xl/sharedStrings.xml><?xml version="1.0" encoding="utf-8"?>
<sst xmlns="http://schemas.openxmlformats.org/spreadsheetml/2006/main" count="148" uniqueCount="78">
  <si>
    <t>205/55 R16-os négyévszakos gumiabroncsok</t>
  </si>
  <si>
    <t>Márka</t>
  </si>
  <si>
    <t>Modell</t>
  </si>
  <si>
    <t>Terhelési index</t>
  </si>
  <si>
    <t>Sebességindex (átkonvertálva)</t>
  </si>
  <si>
    <t>Üzemanyag-hatékonyság (EU) (átkonvertálva)</t>
  </si>
  <si>
    <t>Nedves tapadás (EU) (átkonvertálva)</t>
  </si>
  <si>
    <t>Zajszint [dB]</t>
  </si>
  <si>
    <t>Ár (Ft)</t>
  </si>
  <si>
    <t>jóság</t>
  </si>
  <si>
    <t>Falken</t>
  </si>
  <si>
    <t>EuroAll Season AS210</t>
  </si>
  <si>
    <t>BF Goodrich</t>
  </si>
  <si>
    <t>g‑Grip All Season 2</t>
  </si>
  <si>
    <t>Kleber</t>
  </si>
  <si>
    <t>Quadraxer 3</t>
  </si>
  <si>
    <t>Firestone</t>
  </si>
  <si>
    <t>Multiseason 2</t>
  </si>
  <si>
    <t>Nokian</t>
  </si>
  <si>
    <t>Seasonproof 1</t>
  </si>
  <si>
    <t>Michelin</t>
  </si>
  <si>
    <t>CrossClimate 2</t>
  </si>
  <si>
    <t>Bridgestone</t>
  </si>
  <si>
    <t>Turanza All Season 6</t>
  </si>
  <si>
    <t>Pirelli</t>
  </si>
  <si>
    <t>Cinturato All Season SF3</t>
  </si>
  <si>
    <t>Maxxis</t>
  </si>
  <si>
    <t>Premitra All Season AP3</t>
  </si>
  <si>
    <t>Dunlop</t>
  </si>
  <si>
    <t>All Season 2</t>
  </si>
  <si>
    <t>Hankook</t>
  </si>
  <si>
    <t>Kinergy 4S² H750</t>
  </si>
  <si>
    <t>Nexen</t>
  </si>
  <si>
    <t>N'Blue 4Season 2</t>
  </si>
  <si>
    <t>Vredestein</t>
  </si>
  <si>
    <t>Quatrac</t>
  </si>
  <si>
    <t>Continental</t>
  </si>
  <si>
    <t>AllSeasonContact 2</t>
  </si>
  <si>
    <t>Goodyear</t>
  </si>
  <si>
    <t>Vector 4Seasons Gen‑3</t>
  </si>
  <si>
    <t>Toyo</t>
  </si>
  <si>
    <t>Celsius AS2</t>
  </si>
  <si>
    <t>Semperit</t>
  </si>
  <si>
    <t>AllSeason‑Grip</t>
  </si>
  <si>
    <t>Cooper</t>
  </si>
  <si>
    <t>Discoverer All Season</t>
  </si>
  <si>
    <t>Kumho</t>
  </si>
  <si>
    <t>Solus 4S HA32</t>
  </si>
  <si>
    <t>Uniroyal</t>
  </si>
  <si>
    <t>AllSeasonExpert 2</t>
  </si>
  <si>
    <t>Yokohama</t>
  </si>
  <si>
    <t>BluEarth‑4S AW21</t>
  </si>
  <si>
    <t>Max</t>
  </si>
  <si>
    <t>Min</t>
  </si>
  <si>
    <t>Hány terméket kell eladni ahhoz, hogy a maximális kívánt profitot elérjem?</t>
  </si>
  <si>
    <t>eladott termékek:</t>
  </si>
  <si>
    <t>1 termék ára:</t>
  </si>
  <si>
    <t>1 termék előállítási költsége:</t>
  </si>
  <si>
    <t>fix költség:</t>
  </si>
  <si>
    <t>teljes profit:</t>
  </si>
  <si>
    <t>Profit maximalizálás</t>
  </si>
  <si>
    <t>termék típus</t>
  </si>
  <si>
    <t>gyártott mennyiség</t>
  </si>
  <si>
    <t>kereslet</t>
  </si>
  <si>
    <t>profit termékenként</t>
  </si>
  <si>
    <t>teljes profit termékcsoportonként</t>
  </si>
  <si>
    <t>1. típusú termék</t>
  </si>
  <si>
    <t>2. típusú termék</t>
  </si>
  <si>
    <t>3. típutú termék</t>
  </si>
  <si>
    <t>4. típusú termék</t>
  </si>
  <si>
    <t>5. típusú termék</t>
  </si>
  <si>
    <t>6. típutú termék</t>
  </si>
  <si>
    <t>össz gyártás</t>
  </si>
  <si>
    <t>napi kapacitás</t>
  </si>
  <si>
    <t>teljes profit</t>
  </si>
  <si>
    <t>naiv ár/érték</t>
  </si>
  <si>
    <t>?</t>
  </si>
  <si>
    <t>objektív árelőny Solver-rel?!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</si>
</sst>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Ft&quot;_-;\-* #,##0.00\ &quot;Ft&quot;_-;_-* &quot;-&quot;??\ &quot;Ft&quot;_-;_-@_-"/>
    <numFmt numFmtId="43" formatCode="_-* #,##0.00_-;\-* #,##0.00_-;_-* &quot;-&quot;??_-;_-@_-"/>
    <numFmt numFmtId="164" formatCode="_(* #,##0_);_(* \(#,##0\);_(* &quot;-&quot;??_);_(@_)"/>
    <numFmt numFmtId="165" formatCode="_(&quot;$&quot;* #,##0.00_);_(&quot;$&quot;* \(#,##0.00\);_(&quot;$&quot;* &quot;-&quot;??_);_(@_)"/>
    <numFmt numFmtId="166" formatCode="_-* #,##0.00\ [$Ft-40E]_-;\-* #,##0.00\ [$Ft-40E]_-;_-* &quot;-&quot;??\ [$Ft-40E]_-;_-@_-"/>
    <numFmt numFmtId="167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right"/>
    </xf>
    <xf numFmtId="165" fontId="0" fillId="0" borderId="0" xfId="0" applyNumberFormat="1"/>
    <xf numFmtId="0" fontId="0" fillId="0" borderId="1" xfId="0" applyBorder="1"/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0" fontId="0" fillId="0" borderId="1" xfId="0" applyBorder="1" applyAlignment="1">
      <alignment horizontal="right"/>
    </xf>
    <xf numFmtId="164" fontId="0" fillId="2" borderId="1" xfId="1" applyNumberFormat="1" applyFont="1" applyFill="1" applyBorder="1"/>
    <xf numFmtId="166" fontId="0" fillId="2" borderId="1" xfId="0" applyNumberFormat="1" applyFill="1" applyBorder="1"/>
    <xf numFmtId="164" fontId="0" fillId="0" borderId="1" xfId="1" applyNumberFormat="1" applyFont="1" applyBorder="1"/>
    <xf numFmtId="165" fontId="0" fillId="0" borderId="1" xfId="0" applyNumberFormat="1" applyBorder="1"/>
    <xf numFmtId="0" fontId="3" fillId="0" borderId="1" xfId="0" applyFont="1" applyBorder="1" applyAlignment="1">
      <alignment horizontal="right"/>
    </xf>
    <xf numFmtId="166" fontId="0" fillId="3" borderId="1" xfId="0" applyNumberFormat="1" applyFill="1" applyBorder="1"/>
    <xf numFmtId="164" fontId="0" fillId="0" borderId="0" xfId="1" applyNumberFormat="1" applyFont="1" applyFill="1" applyAlignment="1">
      <alignment horizontal="left" indent="1"/>
    </xf>
    <xf numFmtId="44" fontId="0" fillId="0" borderId="0" xfId="2" applyFont="1" applyFill="1"/>
    <xf numFmtId="44" fontId="0" fillId="0" borderId="0" xfId="2" applyFont="1" applyFill="1" applyBorder="1"/>
    <xf numFmtId="167" fontId="0" fillId="0" borderId="0" xfId="0" applyNumberFormat="1" applyAlignment="1">
      <alignment wrapText="1"/>
    </xf>
    <xf numFmtId="0" fontId="0" fillId="0" borderId="0" xfId="0" applyAlignment="1">
      <alignment horizontal="center" wrapText="1"/>
    </xf>
  </cellXfs>
  <cellStyles count="3">
    <cellStyle name="Ezres" xfId="1" builtinId="3"/>
    <cellStyle name="Normál" xfId="0" builtinId="0"/>
    <cellStyle name="Pénznem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2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719735AA-8387-4D99-AF6E-C66CCFF61E0C}">
  <we:reference id="wa104100404" version="3.0.0.1" store="hu-HU" storeType="OMEX"/>
  <we:alternateReferences>
    <we:reference id="wa104100404" version="3.0.0.1" store="wa104100404" storeType="OMEX"/>
  </we:alternateReferences>
  <we:properties>
    <we:property name="UniqueID" value="&quot;20254201747723112274&quot;"/>
  </we:properties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</we:extLst>
</we:webextension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8"/>
  <sheetViews>
    <sheetView tabSelected="1" zoomScale="40" zoomScaleNormal="106" workbookViewId="0">
      <selection activeCell="X4" sqref="X4:X25"/>
    </sheetView>
  </sheetViews>
  <sheetFormatPr defaultColWidth="17.5546875" defaultRowHeight="14.4" x14ac:dyDescent="0.3"/>
  <cols>
    <col min="1" max="2" width="17.5546875" style="1"/>
    <col min="3" max="3" width="13.33203125" style="1" customWidth="1"/>
    <col min="4" max="4" width="22.6640625" style="1" bestFit="1" customWidth="1"/>
    <col min="5" max="5" width="14.88671875" style="1" bestFit="1" customWidth="1"/>
    <col min="6" max="6" width="15.109375" style="1" customWidth="1"/>
    <col min="7" max="7" width="17.109375" style="1" customWidth="1"/>
    <col min="8" max="8" width="15.6640625" style="1" customWidth="1"/>
    <col min="9" max="9" width="13.109375" style="1" customWidth="1"/>
    <col min="10" max="10" width="7.6640625" style="1" customWidth="1"/>
    <col min="11" max="14" width="17.5546875" style="1"/>
    <col min="15" max="15" width="25.5546875" style="1" customWidth="1"/>
    <col min="16" max="16384" width="17.5546875" style="1"/>
  </cols>
  <sheetData>
    <row r="1" spans="1:24" ht="43.2" x14ac:dyDescent="0.3">
      <c r="A1" s="1" t="s">
        <v>0</v>
      </c>
    </row>
    <row r="2" spans="1:24" x14ac:dyDescent="0.3">
      <c r="E2" s="1">
        <v>1</v>
      </c>
      <c r="F2" s="1">
        <v>1</v>
      </c>
      <c r="G2" s="1">
        <v>1</v>
      </c>
      <c r="H2" s="1">
        <v>1</v>
      </c>
      <c r="I2" s="2">
        <v>0</v>
      </c>
      <c r="J2" s="1">
        <v>0</v>
      </c>
    </row>
    <row r="3" spans="1:24" x14ac:dyDescent="0.3">
      <c r="E3" s="1">
        <f>CORREL(E5:E25,$J$5:$J$25)</f>
        <v>-0.16912351314786658</v>
      </c>
      <c r="F3" s="1">
        <f>CORREL(F5:F25,$J$5:$J$25)</f>
        <v>0.42661705497022767</v>
      </c>
      <c r="G3" s="1">
        <f>CORREL(G5:G25,$J$5:$J$25)</f>
        <v>-1.6163105477318852E-2</v>
      </c>
      <c r="H3" s="1">
        <f>CORREL(H5:H25,$J$5:$J$25)</f>
        <v>7.4135428328538991E-2</v>
      </c>
      <c r="I3" s="1">
        <f>CORREL(I5:I25,$J$5:$J$25)</f>
        <v>-0.30321719595027208</v>
      </c>
      <c r="P3" s="1">
        <v>0.3</v>
      </c>
      <c r="Q3" s="1">
        <v>0.5</v>
      </c>
      <c r="R3" s="1">
        <v>1</v>
      </c>
      <c r="S3" s="1">
        <v>1</v>
      </c>
      <c r="T3" s="1">
        <v>1</v>
      </c>
    </row>
    <row r="4" spans="1:24" ht="43.2" x14ac:dyDescent="0.3"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3" t="s">
        <v>7</v>
      </c>
      <c r="J4" s="3" t="s">
        <v>8</v>
      </c>
      <c r="N4" s="3" t="s">
        <v>1</v>
      </c>
      <c r="O4" s="3" t="s">
        <v>2</v>
      </c>
      <c r="P4" s="3" t="s">
        <v>3</v>
      </c>
      <c r="Q4" s="3" t="s">
        <v>4</v>
      </c>
      <c r="R4" s="3" t="s">
        <v>5</v>
      </c>
      <c r="S4" s="3" t="s">
        <v>6</v>
      </c>
      <c r="T4" s="3" t="s">
        <v>7</v>
      </c>
      <c r="U4" s="3" t="s">
        <v>8</v>
      </c>
      <c r="V4" s="1" t="s">
        <v>9</v>
      </c>
      <c r="W4" s="1" t="s">
        <v>75</v>
      </c>
      <c r="X4" s="1" t="s">
        <v>77</v>
      </c>
    </row>
    <row r="5" spans="1:24" x14ac:dyDescent="0.3">
      <c r="C5" s="1" t="s">
        <v>10</v>
      </c>
      <c r="D5" s="1" t="s">
        <v>11</v>
      </c>
      <c r="E5" s="1">
        <v>94</v>
      </c>
      <c r="F5" s="1">
        <v>240</v>
      </c>
      <c r="G5" s="1">
        <v>3</v>
      </c>
      <c r="H5" s="1">
        <v>4</v>
      </c>
      <c r="I5" s="1">
        <v>69</v>
      </c>
      <c r="J5" s="1">
        <v>28175</v>
      </c>
      <c r="N5" s="1" t="s">
        <v>10</v>
      </c>
      <c r="O5" s="1" t="s">
        <v>11</v>
      </c>
      <c r="P5" s="1">
        <f t="shared" ref="P5:P25" si="0">(E5-MIN(E$5:E$25))/(MAX(E$5:E$25)-MIN(E$5:E$25))</f>
        <v>1</v>
      </c>
      <c r="Q5" s="1">
        <f t="shared" ref="Q5:Q25" si="1">(F5-MIN(F$5:F$25))/(MAX(F$5:F$25)-MIN(F$5:F$25))</f>
        <v>0.5</v>
      </c>
      <c r="R5" s="1">
        <f t="shared" ref="R5:R25" si="2">(G5-MIN(G$5:G$25))/(MAX(G$5:G$25)-MIN(G$5:G$25))</f>
        <v>0.5</v>
      </c>
      <c r="S5" s="1">
        <f t="shared" ref="S5:S25" si="3">(H5-MIN(H$5:H$25))/(MAX(H$5:H$25)-MIN(H$5:H$25))</f>
        <v>0.5</v>
      </c>
      <c r="T5" s="19">
        <f t="shared" ref="T5:T25" si="4">(MAX(I$5:I$25)-I5)/(MAX(I$5:I$25)-MIN(I$5:I$25))</f>
        <v>1</v>
      </c>
      <c r="U5" s="1">
        <v>28175</v>
      </c>
      <c r="V5" s="19">
        <f t="shared" ref="V5:V25" si="5">P$3*P5+Q$3*Q5+R$3*R5+S$3*S5+T$3*T5</f>
        <v>2.5499999999999998</v>
      </c>
      <c r="W5" s="19">
        <f t="shared" ref="W5:W25" si="6">U5/V5</f>
        <v>11049.019607843138</v>
      </c>
      <c r="X5" s="20" t="s">
        <v>76</v>
      </c>
    </row>
    <row r="6" spans="1:24" x14ac:dyDescent="0.3">
      <c r="C6" s="1" t="s">
        <v>12</v>
      </c>
      <c r="D6" s="1" t="s">
        <v>13</v>
      </c>
      <c r="E6" s="1">
        <v>94</v>
      </c>
      <c r="F6" s="1">
        <v>240</v>
      </c>
      <c r="G6" s="1">
        <v>3</v>
      </c>
      <c r="H6" s="1">
        <v>4</v>
      </c>
      <c r="I6" s="1">
        <v>69</v>
      </c>
      <c r="J6" s="1">
        <v>28359</v>
      </c>
      <c r="N6" s="1" t="s">
        <v>12</v>
      </c>
      <c r="O6" s="1" t="s">
        <v>13</v>
      </c>
      <c r="P6" s="1">
        <f t="shared" si="0"/>
        <v>1</v>
      </c>
      <c r="Q6" s="1">
        <f t="shared" si="1"/>
        <v>0.5</v>
      </c>
      <c r="R6" s="1">
        <f t="shared" si="2"/>
        <v>0.5</v>
      </c>
      <c r="S6" s="1">
        <f t="shared" si="3"/>
        <v>0.5</v>
      </c>
      <c r="T6" s="19">
        <f t="shared" si="4"/>
        <v>1</v>
      </c>
      <c r="U6" s="1">
        <v>28359</v>
      </c>
      <c r="V6" s="19">
        <f t="shared" si="5"/>
        <v>2.5499999999999998</v>
      </c>
      <c r="W6" s="19">
        <f t="shared" si="6"/>
        <v>11121.176470588236</v>
      </c>
      <c r="X6" s="20" t="s">
        <v>76</v>
      </c>
    </row>
    <row r="7" spans="1:24" x14ac:dyDescent="0.3">
      <c r="C7" s="1" t="s">
        <v>14</v>
      </c>
      <c r="D7" s="1" t="s">
        <v>15</v>
      </c>
      <c r="E7" s="1">
        <v>91</v>
      </c>
      <c r="F7" s="1">
        <v>240</v>
      </c>
      <c r="G7" s="1">
        <v>3</v>
      </c>
      <c r="H7" s="1">
        <v>4</v>
      </c>
      <c r="I7" s="1">
        <v>69</v>
      </c>
      <c r="J7" s="1">
        <v>27398</v>
      </c>
      <c r="N7" s="1" t="s">
        <v>14</v>
      </c>
      <c r="O7" s="1" t="s">
        <v>15</v>
      </c>
      <c r="P7" s="1">
        <f t="shared" si="0"/>
        <v>0</v>
      </c>
      <c r="Q7" s="1">
        <f t="shared" si="1"/>
        <v>0.5</v>
      </c>
      <c r="R7" s="1">
        <f t="shared" si="2"/>
        <v>0.5</v>
      </c>
      <c r="S7" s="1">
        <f t="shared" si="3"/>
        <v>0.5</v>
      </c>
      <c r="T7" s="19">
        <f t="shared" si="4"/>
        <v>1</v>
      </c>
      <c r="U7" s="1">
        <v>27398</v>
      </c>
      <c r="V7" s="19">
        <f t="shared" si="5"/>
        <v>2.25</v>
      </c>
      <c r="W7" s="19">
        <f t="shared" si="6"/>
        <v>12176.888888888889</v>
      </c>
      <c r="X7" s="20" t="s">
        <v>76</v>
      </c>
    </row>
    <row r="8" spans="1:24" x14ac:dyDescent="0.3">
      <c r="C8" s="1" t="s">
        <v>16</v>
      </c>
      <c r="D8" s="1" t="s">
        <v>17</v>
      </c>
      <c r="E8" s="1">
        <v>94</v>
      </c>
      <c r="F8" s="1">
        <v>240</v>
      </c>
      <c r="G8" s="1">
        <v>3</v>
      </c>
      <c r="H8" s="1">
        <v>4</v>
      </c>
      <c r="I8" s="1">
        <v>71</v>
      </c>
      <c r="J8" s="1">
        <v>25065</v>
      </c>
      <c r="N8" s="1" t="s">
        <v>16</v>
      </c>
      <c r="O8" s="1" t="s">
        <v>17</v>
      </c>
      <c r="P8" s="1">
        <f t="shared" si="0"/>
        <v>1</v>
      </c>
      <c r="Q8" s="1">
        <f t="shared" si="1"/>
        <v>0.5</v>
      </c>
      <c r="R8" s="1">
        <f t="shared" si="2"/>
        <v>0.5</v>
      </c>
      <c r="S8" s="1">
        <f t="shared" si="3"/>
        <v>0.5</v>
      </c>
      <c r="T8" s="19">
        <f t="shared" si="4"/>
        <v>0.33333333333333331</v>
      </c>
      <c r="U8" s="1">
        <v>25065</v>
      </c>
      <c r="V8" s="19">
        <f t="shared" si="5"/>
        <v>1.8833333333333333</v>
      </c>
      <c r="W8" s="19">
        <f t="shared" si="6"/>
        <v>13308.849557522124</v>
      </c>
      <c r="X8" s="20" t="s">
        <v>76</v>
      </c>
    </row>
    <row r="9" spans="1:24" x14ac:dyDescent="0.3">
      <c r="C9" s="1" t="s">
        <v>18</v>
      </c>
      <c r="D9" s="1" t="s">
        <v>19</v>
      </c>
      <c r="E9" s="1">
        <v>94</v>
      </c>
      <c r="F9" s="1">
        <v>240</v>
      </c>
      <c r="G9" s="1">
        <v>4</v>
      </c>
      <c r="H9" s="1">
        <v>4</v>
      </c>
      <c r="I9" s="1">
        <v>72</v>
      </c>
      <c r="J9" s="1">
        <v>29274</v>
      </c>
      <c r="N9" s="1" t="s">
        <v>18</v>
      </c>
      <c r="O9" s="1" t="s">
        <v>19</v>
      </c>
      <c r="P9" s="1">
        <f t="shared" si="0"/>
        <v>1</v>
      </c>
      <c r="Q9" s="1">
        <f t="shared" si="1"/>
        <v>0.5</v>
      </c>
      <c r="R9" s="1">
        <f t="shared" si="2"/>
        <v>1</v>
      </c>
      <c r="S9" s="1">
        <f t="shared" si="3"/>
        <v>0.5</v>
      </c>
      <c r="T9" s="19">
        <f t="shared" si="4"/>
        <v>0</v>
      </c>
      <c r="U9" s="1">
        <v>29274</v>
      </c>
      <c r="V9" s="19">
        <f t="shared" si="5"/>
        <v>2.0499999999999998</v>
      </c>
      <c r="W9" s="19">
        <f t="shared" si="6"/>
        <v>14280.000000000002</v>
      </c>
      <c r="X9" s="20" t="s">
        <v>76</v>
      </c>
    </row>
    <row r="10" spans="1:24" x14ac:dyDescent="0.3">
      <c r="C10" s="1" t="s">
        <v>20</v>
      </c>
      <c r="D10" s="1" t="s">
        <v>21</v>
      </c>
      <c r="E10" s="1">
        <v>91</v>
      </c>
      <c r="F10" s="1">
        <v>270</v>
      </c>
      <c r="G10" s="1">
        <v>3</v>
      </c>
      <c r="H10" s="1">
        <v>4</v>
      </c>
      <c r="I10" s="1">
        <v>69</v>
      </c>
      <c r="J10" s="1">
        <v>38755</v>
      </c>
      <c r="N10" s="1" t="s">
        <v>20</v>
      </c>
      <c r="O10" s="1" t="s">
        <v>21</v>
      </c>
      <c r="P10" s="1">
        <f t="shared" si="0"/>
        <v>0</v>
      </c>
      <c r="Q10" s="1">
        <f t="shared" si="1"/>
        <v>1</v>
      </c>
      <c r="R10" s="1">
        <f t="shared" si="2"/>
        <v>0.5</v>
      </c>
      <c r="S10" s="1">
        <f t="shared" si="3"/>
        <v>0.5</v>
      </c>
      <c r="T10" s="19">
        <f t="shared" si="4"/>
        <v>1</v>
      </c>
      <c r="U10" s="1">
        <v>38755</v>
      </c>
      <c r="V10" s="19">
        <f t="shared" si="5"/>
        <v>2.5</v>
      </c>
      <c r="W10" s="19">
        <f t="shared" si="6"/>
        <v>15502</v>
      </c>
      <c r="X10" s="20" t="s">
        <v>76</v>
      </c>
    </row>
    <row r="11" spans="1:24" x14ac:dyDescent="0.3">
      <c r="C11" s="1" t="s">
        <v>22</v>
      </c>
      <c r="D11" s="1" t="s">
        <v>23</v>
      </c>
      <c r="E11" s="1">
        <v>94</v>
      </c>
      <c r="F11" s="1">
        <v>240</v>
      </c>
      <c r="G11" s="1">
        <v>3</v>
      </c>
      <c r="H11" s="1">
        <v>4</v>
      </c>
      <c r="I11" s="1">
        <v>70</v>
      </c>
      <c r="J11" s="1">
        <v>35921</v>
      </c>
      <c r="N11" s="1" t="s">
        <v>22</v>
      </c>
      <c r="O11" s="1" t="s">
        <v>23</v>
      </c>
      <c r="P11" s="1">
        <f t="shared" si="0"/>
        <v>1</v>
      </c>
      <c r="Q11" s="1">
        <f t="shared" si="1"/>
        <v>0.5</v>
      </c>
      <c r="R11" s="1">
        <f t="shared" si="2"/>
        <v>0.5</v>
      </c>
      <c r="S11" s="1">
        <f t="shared" si="3"/>
        <v>0.5</v>
      </c>
      <c r="T11" s="19">
        <f t="shared" si="4"/>
        <v>0.66666666666666663</v>
      </c>
      <c r="U11" s="1">
        <v>35921</v>
      </c>
      <c r="V11" s="19">
        <f t="shared" si="5"/>
        <v>2.2166666666666668</v>
      </c>
      <c r="W11" s="19">
        <f t="shared" si="6"/>
        <v>16204.962406015036</v>
      </c>
      <c r="X11" s="20" t="s">
        <v>76</v>
      </c>
    </row>
    <row r="12" spans="1:24" x14ac:dyDescent="0.3">
      <c r="C12" s="1" t="s">
        <v>24</v>
      </c>
      <c r="D12" s="1" t="s">
        <v>25</v>
      </c>
      <c r="E12" s="1">
        <v>94</v>
      </c>
      <c r="F12" s="1">
        <v>240</v>
      </c>
      <c r="G12" s="1">
        <v>3</v>
      </c>
      <c r="H12" s="1">
        <v>5</v>
      </c>
      <c r="I12" s="1">
        <v>72</v>
      </c>
      <c r="J12" s="1">
        <v>34490</v>
      </c>
      <c r="N12" s="1" t="s">
        <v>24</v>
      </c>
      <c r="O12" s="1" t="s">
        <v>25</v>
      </c>
      <c r="P12" s="1">
        <f t="shared" si="0"/>
        <v>1</v>
      </c>
      <c r="Q12" s="1">
        <f t="shared" si="1"/>
        <v>0.5</v>
      </c>
      <c r="R12" s="1">
        <f t="shared" si="2"/>
        <v>0.5</v>
      </c>
      <c r="S12" s="1">
        <f t="shared" si="3"/>
        <v>1</v>
      </c>
      <c r="T12" s="19">
        <f t="shared" si="4"/>
        <v>0</v>
      </c>
      <c r="U12" s="1">
        <v>34490</v>
      </c>
      <c r="V12" s="19">
        <f t="shared" si="5"/>
        <v>2.0499999999999998</v>
      </c>
      <c r="W12" s="19">
        <f t="shared" si="6"/>
        <v>16824.390243902439</v>
      </c>
      <c r="X12" s="20" t="s">
        <v>76</v>
      </c>
    </row>
    <row r="13" spans="1:24" x14ac:dyDescent="0.3">
      <c r="C13" s="1" t="s">
        <v>26</v>
      </c>
      <c r="D13" s="1" t="s">
        <v>27</v>
      </c>
      <c r="E13" s="1">
        <v>91</v>
      </c>
      <c r="F13" s="1">
        <v>210</v>
      </c>
      <c r="G13" s="1">
        <v>3</v>
      </c>
      <c r="H13" s="1">
        <v>4</v>
      </c>
      <c r="I13" s="1">
        <v>70</v>
      </c>
      <c r="J13" s="1">
        <v>28490</v>
      </c>
      <c r="N13" s="1" t="s">
        <v>26</v>
      </c>
      <c r="O13" s="1" t="s">
        <v>27</v>
      </c>
      <c r="P13" s="1">
        <f t="shared" si="0"/>
        <v>0</v>
      </c>
      <c r="Q13" s="1">
        <f t="shared" si="1"/>
        <v>0</v>
      </c>
      <c r="R13" s="1">
        <f t="shared" si="2"/>
        <v>0.5</v>
      </c>
      <c r="S13" s="1">
        <f t="shared" si="3"/>
        <v>0.5</v>
      </c>
      <c r="T13" s="19">
        <f t="shared" si="4"/>
        <v>0.66666666666666663</v>
      </c>
      <c r="U13" s="1">
        <v>28490</v>
      </c>
      <c r="V13" s="19">
        <f t="shared" si="5"/>
        <v>1.6666666666666665</v>
      </c>
      <c r="W13" s="19">
        <f t="shared" si="6"/>
        <v>17094</v>
      </c>
      <c r="X13" s="20" t="s">
        <v>76</v>
      </c>
    </row>
    <row r="14" spans="1:24" x14ac:dyDescent="0.3">
      <c r="C14" s="1" t="s">
        <v>28</v>
      </c>
      <c r="D14" s="1" t="s">
        <v>29</v>
      </c>
      <c r="E14" s="1">
        <v>94</v>
      </c>
      <c r="F14" s="1">
        <v>240</v>
      </c>
      <c r="G14" s="1">
        <v>4</v>
      </c>
      <c r="H14" s="1">
        <v>3</v>
      </c>
      <c r="I14" s="1">
        <v>71</v>
      </c>
      <c r="J14" s="1">
        <v>32677</v>
      </c>
      <c r="N14" s="1" t="s">
        <v>28</v>
      </c>
      <c r="O14" s="1" t="s">
        <v>29</v>
      </c>
      <c r="P14" s="1">
        <f t="shared" si="0"/>
        <v>1</v>
      </c>
      <c r="Q14" s="1">
        <f t="shared" si="1"/>
        <v>0.5</v>
      </c>
      <c r="R14" s="1">
        <f t="shared" si="2"/>
        <v>1</v>
      </c>
      <c r="S14" s="1">
        <f t="shared" si="3"/>
        <v>0</v>
      </c>
      <c r="T14" s="19">
        <f t="shared" si="4"/>
        <v>0.33333333333333331</v>
      </c>
      <c r="U14" s="1">
        <v>32677</v>
      </c>
      <c r="V14" s="19">
        <f t="shared" si="5"/>
        <v>1.8833333333333333</v>
      </c>
      <c r="W14" s="19">
        <f t="shared" si="6"/>
        <v>17350.619469026547</v>
      </c>
      <c r="X14" s="20" t="s">
        <v>76</v>
      </c>
    </row>
    <row r="15" spans="1:24" x14ac:dyDescent="0.3">
      <c r="C15" s="1" t="s">
        <v>30</v>
      </c>
      <c r="D15" s="1" t="s">
        <v>31</v>
      </c>
      <c r="E15" s="1">
        <v>94</v>
      </c>
      <c r="F15" s="1">
        <v>240</v>
      </c>
      <c r="G15" s="1">
        <v>3</v>
      </c>
      <c r="H15" s="1">
        <v>4</v>
      </c>
      <c r="I15" s="1">
        <v>72</v>
      </c>
      <c r="J15" s="1">
        <v>28435</v>
      </c>
      <c r="N15" s="1" t="s">
        <v>30</v>
      </c>
      <c r="O15" s="1" t="s">
        <v>31</v>
      </c>
      <c r="P15" s="1">
        <f t="shared" si="0"/>
        <v>1</v>
      </c>
      <c r="Q15" s="1">
        <f t="shared" si="1"/>
        <v>0.5</v>
      </c>
      <c r="R15" s="1">
        <f t="shared" si="2"/>
        <v>0.5</v>
      </c>
      <c r="S15" s="1">
        <f t="shared" si="3"/>
        <v>0.5</v>
      </c>
      <c r="T15" s="19">
        <f t="shared" si="4"/>
        <v>0</v>
      </c>
      <c r="U15" s="1">
        <v>28435</v>
      </c>
      <c r="V15" s="19">
        <f t="shared" si="5"/>
        <v>1.55</v>
      </c>
      <c r="W15" s="19">
        <f t="shared" si="6"/>
        <v>18345.16129032258</v>
      </c>
      <c r="X15" s="20" t="s">
        <v>76</v>
      </c>
    </row>
    <row r="16" spans="1:24" x14ac:dyDescent="0.3">
      <c r="C16" s="1" t="s">
        <v>32</v>
      </c>
      <c r="D16" s="1" t="s">
        <v>33</v>
      </c>
      <c r="E16" s="1">
        <v>94</v>
      </c>
      <c r="F16" s="1">
        <v>240</v>
      </c>
      <c r="G16" s="1">
        <v>3</v>
      </c>
      <c r="H16" s="1">
        <v>4</v>
      </c>
      <c r="I16" s="1">
        <v>72</v>
      </c>
      <c r="J16" s="1">
        <v>28599</v>
      </c>
      <c r="N16" s="1" t="s">
        <v>32</v>
      </c>
      <c r="O16" s="1" t="s">
        <v>33</v>
      </c>
      <c r="P16" s="1">
        <f t="shared" si="0"/>
        <v>1</v>
      </c>
      <c r="Q16" s="1">
        <f t="shared" si="1"/>
        <v>0.5</v>
      </c>
      <c r="R16" s="1">
        <f t="shared" si="2"/>
        <v>0.5</v>
      </c>
      <c r="S16" s="1">
        <f t="shared" si="3"/>
        <v>0.5</v>
      </c>
      <c r="T16" s="19">
        <f t="shared" si="4"/>
        <v>0</v>
      </c>
      <c r="U16" s="1">
        <v>28599</v>
      </c>
      <c r="V16" s="19">
        <f t="shared" si="5"/>
        <v>1.55</v>
      </c>
      <c r="W16" s="19">
        <f t="shared" si="6"/>
        <v>18450.967741935485</v>
      </c>
      <c r="X16" s="20" t="s">
        <v>76</v>
      </c>
    </row>
    <row r="17" spans="3:24" x14ac:dyDescent="0.3">
      <c r="C17" s="1" t="s">
        <v>34</v>
      </c>
      <c r="D17" s="1" t="s">
        <v>35</v>
      </c>
      <c r="E17" s="1">
        <v>91</v>
      </c>
      <c r="F17" s="1">
        <v>210</v>
      </c>
      <c r="G17" s="1">
        <v>3</v>
      </c>
      <c r="H17" s="1">
        <v>4</v>
      </c>
      <c r="I17" s="1">
        <v>70</v>
      </c>
      <c r="J17" s="1">
        <v>30988</v>
      </c>
      <c r="N17" s="1" t="s">
        <v>34</v>
      </c>
      <c r="O17" s="1" t="s">
        <v>35</v>
      </c>
      <c r="P17" s="1">
        <f t="shared" si="0"/>
        <v>0</v>
      </c>
      <c r="Q17" s="1">
        <f t="shared" si="1"/>
        <v>0</v>
      </c>
      <c r="R17" s="1">
        <f t="shared" si="2"/>
        <v>0.5</v>
      </c>
      <c r="S17" s="1">
        <f t="shared" si="3"/>
        <v>0.5</v>
      </c>
      <c r="T17" s="19">
        <f t="shared" si="4"/>
        <v>0.66666666666666663</v>
      </c>
      <c r="U17" s="1">
        <v>30988</v>
      </c>
      <c r="V17" s="19">
        <f t="shared" si="5"/>
        <v>1.6666666666666665</v>
      </c>
      <c r="W17" s="19">
        <f t="shared" si="6"/>
        <v>18592.800000000003</v>
      </c>
      <c r="X17" s="20" t="s">
        <v>76</v>
      </c>
    </row>
    <row r="18" spans="3:24" x14ac:dyDescent="0.3">
      <c r="C18" s="1" t="s">
        <v>36</v>
      </c>
      <c r="D18" s="1" t="s">
        <v>37</v>
      </c>
      <c r="E18" s="1">
        <v>91</v>
      </c>
      <c r="F18" s="1">
        <v>240</v>
      </c>
      <c r="G18" s="1">
        <v>3</v>
      </c>
      <c r="H18" s="1">
        <v>4</v>
      </c>
      <c r="I18" s="1">
        <v>70</v>
      </c>
      <c r="J18" s="1">
        <v>36198</v>
      </c>
      <c r="N18" s="1" t="s">
        <v>36</v>
      </c>
      <c r="O18" s="1" t="s">
        <v>37</v>
      </c>
      <c r="P18" s="1">
        <f t="shared" si="0"/>
        <v>0</v>
      </c>
      <c r="Q18" s="1">
        <f t="shared" si="1"/>
        <v>0.5</v>
      </c>
      <c r="R18" s="1">
        <f t="shared" si="2"/>
        <v>0.5</v>
      </c>
      <c r="S18" s="1">
        <f t="shared" si="3"/>
        <v>0.5</v>
      </c>
      <c r="T18" s="19">
        <f t="shared" si="4"/>
        <v>0.66666666666666663</v>
      </c>
      <c r="U18" s="1">
        <v>36198</v>
      </c>
      <c r="V18" s="19">
        <f t="shared" si="5"/>
        <v>1.9166666666666665</v>
      </c>
      <c r="W18" s="19">
        <f t="shared" si="6"/>
        <v>18885.913043478264</v>
      </c>
      <c r="X18" s="20" t="s">
        <v>76</v>
      </c>
    </row>
    <row r="19" spans="3:24" x14ac:dyDescent="0.3">
      <c r="C19" s="1" t="s">
        <v>38</v>
      </c>
      <c r="D19" s="1" t="s">
        <v>39</v>
      </c>
      <c r="E19" s="1">
        <v>91</v>
      </c>
      <c r="F19" s="1">
        <v>240</v>
      </c>
      <c r="G19" s="1">
        <v>3</v>
      </c>
      <c r="H19" s="1">
        <v>4</v>
      </c>
      <c r="I19" s="1">
        <v>70</v>
      </c>
      <c r="J19" s="1">
        <v>36730</v>
      </c>
      <c r="N19" s="1" t="s">
        <v>38</v>
      </c>
      <c r="O19" s="1" t="s">
        <v>39</v>
      </c>
      <c r="P19" s="1">
        <f t="shared" si="0"/>
        <v>0</v>
      </c>
      <c r="Q19" s="1">
        <f t="shared" si="1"/>
        <v>0.5</v>
      </c>
      <c r="R19" s="1">
        <f t="shared" si="2"/>
        <v>0.5</v>
      </c>
      <c r="S19" s="1">
        <f t="shared" si="3"/>
        <v>0.5</v>
      </c>
      <c r="T19" s="19">
        <f t="shared" si="4"/>
        <v>0.66666666666666663</v>
      </c>
      <c r="U19" s="1">
        <v>36730</v>
      </c>
      <c r="V19" s="19">
        <f t="shared" si="5"/>
        <v>1.9166666666666665</v>
      </c>
      <c r="W19" s="19">
        <f t="shared" si="6"/>
        <v>19163.478260869568</v>
      </c>
      <c r="X19" s="20" t="s">
        <v>76</v>
      </c>
    </row>
    <row r="20" spans="3:24" x14ac:dyDescent="0.3">
      <c r="C20" s="1" t="s">
        <v>40</v>
      </c>
      <c r="D20" s="1" t="s">
        <v>41</v>
      </c>
      <c r="E20" s="1">
        <v>91</v>
      </c>
      <c r="F20" s="1">
        <v>210</v>
      </c>
      <c r="G20" s="1">
        <v>3</v>
      </c>
      <c r="H20" s="1">
        <v>4</v>
      </c>
      <c r="I20" s="1">
        <v>71</v>
      </c>
      <c r="J20" s="1">
        <v>27455</v>
      </c>
      <c r="N20" s="1" t="s">
        <v>40</v>
      </c>
      <c r="O20" s="1" t="s">
        <v>41</v>
      </c>
      <c r="P20" s="1">
        <f t="shared" si="0"/>
        <v>0</v>
      </c>
      <c r="Q20" s="1">
        <f t="shared" si="1"/>
        <v>0</v>
      </c>
      <c r="R20" s="1">
        <f t="shared" si="2"/>
        <v>0.5</v>
      </c>
      <c r="S20" s="1">
        <f t="shared" si="3"/>
        <v>0.5</v>
      </c>
      <c r="T20" s="19">
        <f t="shared" si="4"/>
        <v>0.33333333333333331</v>
      </c>
      <c r="U20" s="1">
        <v>27455</v>
      </c>
      <c r="V20" s="19">
        <f t="shared" si="5"/>
        <v>1.3333333333333333</v>
      </c>
      <c r="W20" s="19">
        <f t="shared" si="6"/>
        <v>20591.25</v>
      </c>
      <c r="X20" s="20" t="s">
        <v>76</v>
      </c>
    </row>
    <row r="21" spans="3:24" x14ac:dyDescent="0.3">
      <c r="C21" s="1" t="s">
        <v>42</v>
      </c>
      <c r="D21" s="1" t="s">
        <v>43</v>
      </c>
      <c r="E21" s="1">
        <v>91</v>
      </c>
      <c r="F21" s="1">
        <v>210</v>
      </c>
      <c r="G21" s="1">
        <v>3</v>
      </c>
      <c r="H21" s="1">
        <v>4</v>
      </c>
      <c r="I21" s="1">
        <v>71</v>
      </c>
      <c r="J21" s="1">
        <v>32190</v>
      </c>
      <c r="N21" s="1" t="s">
        <v>42</v>
      </c>
      <c r="O21" s="1" t="s">
        <v>43</v>
      </c>
      <c r="P21" s="1">
        <f t="shared" si="0"/>
        <v>0</v>
      </c>
      <c r="Q21" s="1">
        <f t="shared" si="1"/>
        <v>0</v>
      </c>
      <c r="R21" s="1">
        <f t="shared" si="2"/>
        <v>0.5</v>
      </c>
      <c r="S21" s="1">
        <f t="shared" si="3"/>
        <v>0.5</v>
      </c>
      <c r="T21" s="19">
        <f t="shared" si="4"/>
        <v>0.33333333333333331</v>
      </c>
      <c r="U21" s="1">
        <v>32190</v>
      </c>
      <c r="V21" s="19">
        <f t="shared" si="5"/>
        <v>1.3333333333333333</v>
      </c>
      <c r="W21" s="19">
        <f t="shared" si="6"/>
        <v>24142.5</v>
      </c>
      <c r="X21" s="20" t="s">
        <v>76</v>
      </c>
    </row>
    <row r="22" spans="3:24" x14ac:dyDescent="0.3">
      <c r="C22" s="1" t="s">
        <v>44</v>
      </c>
      <c r="D22" s="1" t="s">
        <v>45</v>
      </c>
      <c r="E22" s="1">
        <v>91</v>
      </c>
      <c r="F22" s="1">
        <v>240</v>
      </c>
      <c r="G22" s="1">
        <v>2</v>
      </c>
      <c r="H22" s="1">
        <v>4</v>
      </c>
      <c r="I22" s="1">
        <v>70</v>
      </c>
      <c r="J22" s="1">
        <v>34352</v>
      </c>
      <c r="N22" s="1" t="s">
        <v>44</v>
      </c>
      <c r="O22" s="1" t="s">
        <v>45</v>
      </c>
      <c r="P22" s="1">
        <f t="shared" si="0"/>
        <v>0</v>
      </c>
      <c r="Q22" s="1">
        <f t="shared" si="1"/>
        <v>0.5</v>
      </c>
      <c r="R22" s="1">
        <f t="shared" si="2"/>
        <v>0</v>
      </c>
      <c r="S22" s="1">
        <f t="shared" si="3"/>
        <v>0.5</v>
      </c>
      <c r="T22" s="19">
        <f t="shared" si="4"/>
        <v>0.66666666666666663</v>
      </c>
      <c r="U22" s="1">
        <v>34352</v>
      </c>
      <c r="V22" s="19">
        <f t="shared" si="5"/>
        <v>1.4166666666666665</v>
      </c>
      <c r="W22" s="19">
        <f t="shared" si="6"/>
        <v>24248.470588235297</v>
      </c>
      <c r="X22" s="20" t="s">
        <v>76</v>
      </c>
    </row>
    <row r="23" spans="3:24" x14ac:dyDescent="0.3">
      <c r="C23" s="1" t="s">
        <v>46</v>
      </c>
      <c r="D23" s="1" t="s">
        <v>47</v>
      </c>
      <c r="E23" s="1">
        <v>91</v>
      </c>
      <c r="F23" s="1">
        <v>210</v>
      </c>
      <c r="G23" s="1">
        <v>3</v>
      </c>
      <c r="H23" s="1">
        <v>4</v>
      </c>
      <c r="I23" s="1">
        <v>72</v>
      </c>
      <c r="J23" s="1">
        <v>26500</v>
      </c>
      <c r="N23" s="1" t="s">
        <v>46</v>
      </c>
      <c r="O23" s="1" t="s">
        <v>47</v>
      </c>
      <c r="P23" s="1">
        <f t="shared" si="0"/>
        <v>0</v>
      </c>
      <c r="Q23" s="1">
        <f t="shared" si="1"/>
        <v>0</v>
      </c>
      <c r="R23" s="1">
        <f t="shared" si="2"/>
        <v>0.5</v>
      </c>
      <c r="S23" s="1">
        <f t="shared" si="3"/>
        <v>0.5</v>
      </c>
      <c r="T23" s="19">
        <f t="shared" si="4"/>
        <v>0</v>
      </c>
      <c r="U23" s="1">
        <v>26500</v>
      </c>
      <c r="V23" s="19">
        <f t="shared" si="5"/>
        <v>1</v>
      </c>
      <c r="W23" s="19">
        <f t="shared" si="6"/>
        <v>26500</v>
      </c>
      <c r="X23" s="20" t="s">
        <v>76</v>
      </c>
    </row>
    <row r="24" spans="3:24" x14ac:dyDescent="0.3">
      <c r="C24" s="1" t="s">
        <v>48</v>
      </c>
      <c r="D24" s="1" t="s">
        <v>49</v>
      </c>
      <c r="E24" s="1">
        <v>91</v>
      </c>
      <c r="F24" s="1">
        <v>210</v>
      </c>
      <c r="G24" s="1">
        <v>3</v>
      </c>
      <c r="H24" s="1">
        <v>4</v>
      </c>
      <c r="I24" s="1">
        <v>72</v>
      </c>
      <c r="J24" s="1">
        <v>29588</v>
      </c>
      <c r="N24" s="1" t="s">
        <v>48</v>
      </c>
      <c r="O24" s="1" t="s">
        <v>49</v>
      </c>
      <c r="P24" s="1">
        <f t="shared" si="0"/>
        <v>0</v>
      </c>
      <c r="Q24" s="1">
        <f t="shared" si="1"/>
        <v>0</v>
      </c>
      <c r="R24" s="1">
        <f t="shared" si="2"/>
        <v>0.5</v>
      </c>
      <c r="S24" s="1">
        <f t="shared" si="3"/>
        <v>0.5</v>
      </c>
      <c r="T24" s="19">
        <f t="shared" si="4"/>
        <v>0</v>
      </c>
      <c r="U24" s="1">
        <v>29588</v>
      </c>
      <c r="V24" s="19">
        <f t="shared" si="5"/>
        <v>1</v>
      </c>
      <c r="W24" s="19">
        <f t="shared" si="6"/>
        <v>29588</v>
      </c>
      <c r="X24" s="20" t="s">
        <v>76</v>
      </c>
    </row>
    <row r="25" spans="3:24" x14ac:dyDescent="0.3">
      <c r="C25" s="1" t="s">
        <v>50</v>
      </c>
      <c r="D25" s="1" t="s">
        <v>51</v>
      </c>
      <c r="E25" s="1">
        <v>91</v>
      </c>
      <c r="F25" s="1">
        <v>240</v>
      </c>
      <c r="G25" s="1">
        <v>2</v>
      </c>
      <c r="H25" s="1">
        <v>4</v>
      </c>
      <c r="I25" s="1">
        <v>72</v>
      </c>
      <c r="J25" s="1">
        <v>28158</v>
      </c>
      <c r="N25" s="1" t="s">
        <v>50</v>
      </c>
      <c r="O25" s="1" t="s">
        <v>51</v>
      </c>
      <c r="P25" s="1">
        <f t="shared" si="0"/>
        <v>0</v>
      </c>
      <c r="Q25" s="1">
        <f t="shared" si="1"/>
        <v>0.5</v>
      </c>
      <c r="R25" s="1">
        <f t="shared" si="2"/>
        <v>0</v>
      </c>
      <c r="S25" s="1">
        <f t="shared" si="3"/>
        <v>0.5</v>
      </c>
      <c r="T25" s="19">
        <f t="shared" si="4"/>
        <v>0</v>
      </c>
      <c r="U25" s="1">
        <v>28158</v>
      </c>
      <c r="V25" s="19">
        <f t="shared" si="5"/>
        <v>0.75</v>
      </c>
      <c r="W25" s="19">
        <f t="shared" si="6"/>
        <v>37544</v>
      </c>
      <c r="X25" s="20" t="s">
        <v>76</v>
      </c>
    </row>
    <row r="27" spans="3:24" x14ac:dyDescent="0.3">
      <c r="D27" s="1" t="s">
        <v>52</v>
      </c>
      <c r="E27" s="1">
        <f>MAX(E5:E25)</f>
        <v>94</v>
      </c>
    </row>
    <row r="28" spans="3:24" x14ac:dyDescent="0.3">
      <c r="D28" s="1" t="s">
        <v>53</v>
      </c>
      <c r="E28" s="1">
        <f>MIN(E5:E25)</f>
        <v>91</v>
      </c>
    </row>
  </sheetData>
  <sortState xmlns:xlrd2="http://schemas.microsoft.com/office/spreadsheetml/2017/richdata2" ref="C5:W25">
    <sortCondition ref="W5:W25"/>
  </sortState>
  <conditionalFormatting sqref="W5:W2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8F1C7-2519-45FF-9D03-1E1EE565485A}">
  <dimension ref="A1:C8"/>
  <sheetViews>
    <sheetView workbookViewId="0">
      <selection activeCell="B4" sqref="B4"/>
    </sheetView>
  </sheetViews>
  <sheetFormatPr defaultRowHeight="14.4" x14ac:dyDescent="0.3"/>
  <cols>
    <col min="1" max="1" width="69.109375" bestFit="1" customWidth="1"/>
    <col min="2" max="2" width="22.5546875" customWidth="1"/>
  </cols>
  <sheetData>
    <row r="1" spans="1:3" x14ac:dyDescent="0.3">
      <c r="A1" t="s">
        <v>54</v>
      </c>
    </row>
    <row r="4" spans="1:3" x14ac:dyDescent="0.3">
      <c r="A4" s="4" t="s">
        <v>55</v>
      </c>
      <c r="B4" s="16">
        <v>600</v>
      </c>
    </row>
    <row r="5" spans="1:3" x14ac:dyDescent="0.3">
      <c r="A5" s="4" t="s">
        <v>56</v>
      </c>
      <c r="B5" s="17">
        <v>500</v>
      </c>
      <c r="C5" s="5"/>
    </row>
    <row r="6" spans="1:3" x14ac:dyDescent="0.3">
      <c r="A6" s="4" t="s">
        <v>57</v>
      </c>
      <c r="B6" s="17">
        <v>150</v>
      </c>
    </row>
    <row r="7" spans="1:3" x14ac:dyDescent="0.3">
      <c r="A7" s="4" t="s">
        <v>58</v>
      </c>
      <c r="B7" s="17">
        <v>10000</v>
      </c>
    </row>
    <row r="8" spans="1:3" x14ac:dyDescent="0.3">
      <c r="A8" s="4" t="s">
        <v>59</v>
      </c>
      <c r="B8" s="18">
        <f>(B5*B4)-(B6*B4)-B7</f>
        <v>200000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A9FED-D70D-48F9-A172-BB3899B99D56}">
  <dimension ref="A1:E12"/>
  <sheetViews>
    <sheetView workbookViewId="0"/>
  </sheetViews>
  <sheetFormatPr defaultRowHeight="14.4" x14ac:dyDescent="0.3"/>
  <cols>
    <col min="1" max="1" width="26.6640625" bestFit="1" customWidth="1"/>
    <col min="2" max="2" width="18.44140625" bestFit="1" customWidth="1"/>
    <col min="3" max="3" width="8.33203125" bestFit="1" customWidth="1"/>
    <col min="4" max="4" width="19.44140625" bestFit="1" customWidth="1"/>
    <col min="5" max="5" width="31.88671875" bestFit="1" customWidth="1"/>
  </cols>
  <sheetData>
    <row r="1" spans="1:5" x14ac:dyDescent="0.3">
      <c r="A1" s="6" t="s">
        <v>60</v>
      </c>
      <c r="B1" s="6"/>
      <c r="C1" s="6"/>
      <c r="D1" s="6"/>
      <c r="E1" s="6"/>
    </row>
    <row r="2" spans="1:5" x14ac:dyDescent="0.3">
      <c r="A2" s="6"/>
      <c r="B2" s="6"/>
      <c r="C2" s="6"/>
      <c r="D2" s="6"/>
      <c r="E2" s="6"/>
    </row>
    <row r="3" spans="1:5" x14ac:dyDescent="0.3">
      <c r="A3" s="7" t="s">
        <v>61</v>
      </c>
      <c r="B3" s="8" t="s">
        <v>62</v>
      </c>
      <c r="C3" s="8" t="s">
        <v>63</v>
      </c>
      <c r="D3" s="8" t="s">
        <v>64</v>
      </c>
      <c r="E3" s="8" t="s">
        <v>65</v>
      </c>
    </row>
    <row r="4" spans="1:5" x14ac:dyDescent="0.3">
      <c r="A4" s="9" t="s">
        <v>66</v>
      </c>
      <c r="B4" s="10">
        <v>100</v>
      </c>
      <c r="C4" s="10">
        <v>100</v>
      </c>
      <c r="D4" s="11">
        <v>150</v>
      </c>
      <c r="E4" s="11">
        <f t="shared" ref="E4:E9" si="0">D4*B4</f>
        <v>15000</v>
      </c>
    </row>
    <row r="5" spans="1:5" x14ac:dyDescent="0.3">
      <c r="A5" s="9" t="s">
        <v>67</v>
      </c>
      <c r="B5" s="10">
        <v>200</v>
      </c>
      <c r="C5" s="10">
        <v>400</v>
      </c>
      <c r="D5" s="11">
        <v>300</v>
      </c>
      <c r="E5" s="11">
        <f t="shared" si="0"/>
        <v>60000</v>
      </c>
    </row>
    <row r="6" spans="1:5" x14ac:dyDescent="0.3">
      <c r="A6" s="9" t="s">
        <v>68</v>
      </c>
      <c r="B6" s="10">
        <v>200</v>
      </c>
      <c r="C6" s="10">
        <v>400</v>
      </c>
      <c r="D6" s="11">
        <v>160</v>
      </c>
      <c r="E6" s="11">
        <f t="shared" si="0"/>
        <v>32000</v>
      </c>
    </row>
    <row r="7" spans="1:5" x14ac:dyDescent="0.3">
      <c r="A7" s="9" t="s">
        <v>69</v>
      </c>
      <c r="B7" s="10">
        <v>150</v>
      </c>
      <c r="C7" s="10">
        <v>700</v>
      </c>
      <c r="D7" s="11">
        <v>50</v>
      </c>
      <c r="E7" s="11">
        <f t="shared" si="0"/>
        <v>7500</v>
      </c>
    </row>
    <row r="8" spans="1:5" x14ac:dyDescent="0.3">
      <c r="A8" s="9" t="s">
        <v>70</v>
      </c>
      <c r="B8" s="10">
        <v>150</v>
      </c>
      <c r="C8" s="10">
        <v>250</v>
      </c>
      <c r="D8" s="11">
        <v>75</v>
      </c>
      <c r="E8" s="11">
        <f t="shared" si="0"/>
        <v>11250</v>
      </c>
    </row>
    <row r="9" spans="1:5" x14ac:dyDescent="0.3">
      <c r="A9" s="9" t="s">
        <v>71</v>
      </c>
      <c r="B9" s="10">
        <v>200</v>
      </c>
      <c r="C9" s="10">
        <v>600</v>
      </c>
      <c r="D9" s="11">
        <v>115</v>
      </c>
      <c r="E9" s="11">
        <f t="shared" si="0"/>
        <v>23000</v>
      </c>
    </row>
    <row r="10" spans="1:5" x14ac:dyDescent="0.3">
      <c r="A10" s="7" t="s">
        <v>72</v>
      </c>
      <c r="B10" s="12">
        <f>SUM(B4:B9)</f>
        <v>1000</v>
      </c>
      <c r="C10" s="12">
        <f>SUM(C4:C9)</f>
        <v>2450</v>
      </c>
      <c r="D10" s="6"/>
      <c r="E10" s="13"/>
    </row>
    <row r="11" spans="1:5" x14ac:dyDescent="0.3">
      <c r="A11" s="8"/>
      <c r="B11" s="6"/>
      <c r="C11" s="12"/>
      <c r="D11" s="6"/>
      <c r="E11" s="13"/>
    </row>
    <row r="12" spans="1:5" x14ac:dyDescent="0.3">
      <c r="A12" s="14" t="s">
        <v>73</v>
      </c>
      <c r="B12" s="12">
        <v>1000</v>
      </c>
      <c r="C12" s="6"/>
      <c r="D12" s="14" t="s">
        <v>74</v>
      </c>
      <c r="E12" s="15">
        <f>SUM(E4:E9)</f>
        <v>148750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naiv gumiabroncs ajánlás</vt:lpstr>
      <vt:lpstr>célérték keresés</vt:lpstr>
      <vt:lpstr>Solver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Szenes Tamás</dc:creator>
  <cp:keywords/>
  <dc:description/>
  <cp:lastModifiedBy>Lttd</cp:lastModifiedBy>
  <cp:revision/>
  <dcterms:created xsi:type="dcterms:W3CDTF">2025-05-19T14:17:43Z</dcterms:created>
  <dcterms:modified xsi:type="dcterms:W3CDTF">2025-05-21T15:04:29Z</dcterms:modified>
  <cp:category/>
  <cp:contentStatus/>
</cp:coreProperties>
</file>