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6" documentId="13_ncr:1_{103D344F-54CA-4AF0-A10E-C93A1364A1A1}" xr6:coauthVersionLast="47" xr6:coauthVersionMax="47" xr10:uidLastSave="{C8B87283-D7F2-40BD-8624-799FAF6B4A27}"/>
  <bookViews>
    <workbookView xWindow="-108" yWindow="-108" windowWidth="23256" windowHeight="12456" xr2:uid="{AD4F1573-8213-4190-B1F9-726E549B3B84}"/>
  </bookViews>
  <sheets>
    <sheet name="alap" sheetId="1" r:id="rId1"/>
    <sheet name="Scenario1" sheetId="2" r:id="rId2"/>
  </sheets>
  <definedNames>
    <definedName name="solver_adj" localSheetId="0" hidden="1">alap!$G$3</definedName>
    <definedName name="solver_adj" localSheetId="1" hidden="1">Scenario1!$G$3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alap!$G$3</definedName>
    <definedName name="solver_lhs2" localSheetId="0" hidden="1">alap!$G$3</definedName>
    <definedName name="solver_lhs3" localSheetId="0" hidden="1">alap!$K$19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alap!$I$29</definedName>
    <definedName name="solver_opt" localSheetId="1" hidden="1">Scenario1!$I$29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hs1" localSheetId="0" hidden="1">450000</definedName>
    <definedName name="solver_rhs2" localSheetId="0" hidden="1">348800</definedName>
    <definedName name="solver_rhs3" localSheetId="0" hidden="1">"="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5" i="2"/>
  <c r="G6" i="2" s="1"/>
  <c r="K21" i="2"/>
  <c r="E9" i="2"/>
  <c r="H9" i="2" s="1"/>
  <c r="H3" i="2"/>
  <c r="G5" i="1"/>
  <c r="G6" i="1" s="1"/>
  <c r="H3" i="1"/>
  <c r="E5" i="1"/>
  <c r="K21" i="1"/>
  <c r="G11" i="1"/>
  <c r="E9" i="1"/>
  <c r="E11" i="2" l="1"/>
  <c r="H11" i="2"/>
  <c r="H12" i="2" s="1"/>
  <c r="J12" i="2" s="1"/>
  <c r="H5" i="2"/>
  <c r="H6" i="2" s="1"/>
  <c r="H9" i="1"/>
  <c r="E11" i="1"/>
  <c r="H11" i="1" s="1"/>
  <c r="H5" i="1"/>
  <c r="H6" i="1" s="1"/>
  <c r="E14" i="2" l="1"/>
  <c r="E26" i="2" s="1"/>
  <c r="I29" i="2" s="1"/>
  <c r="H12" i="1"/>
  <c r="J12" i="1" s="1"/>
  <c r="K18" i="2" l="1"/>
  <c r="K17" i="2"/>
  <c r="L17" i="2" s="1"/>
  <c r="K22" i="2"/>
  <c r="L24" i="2"/>
  <c r="K19" i="2"/>
  <c r="L19" i="2" s="1"/>
  <c r="E14" i="1"/>
  <c r="E26" i="1" s="1"/>
  <c r="K22" i="1" l="1"/>
  <c r="K19" i="1"/>
  <c r="K17" i="1"/>
  <c r="K18" i="1"/>
  <c r="I29" i="1"/>
  <c r="L24" i="1"/>
  <c r="L17" i="1" l="1"/>
  <c r="L19" i="1"/>
</calcChain>
</file>

<file path=xl/sharedStrings.xml><?xml version="1.0" encoding="utf-8"?>
<sst xmlns="http://schemas.openxmlformats.org/spreadsheetml/2006/main" count="182" uniqueCount="139">
  <si>
    <t>Tevékenység</t>
  </si>
  <si>
    <t>Alkalmazottak száma</t>
  </si>
  <si>
    <t>Hónapok száma/ Darabszám</t>
  </si>
  <si>
    <t>Gyakornok foglalkoztatása</t>
  </si>
  <si>
    <t>bérköltség</t>
  </si>
  <si>
    <t>munkáltatót terhelő járulék</t>
  </si>
  <si>
    <t>szoc.ho.</t>
  </si>
  <si>
    <t>Vállalati gyakornoki kapcsolattartó</t>
  </si>
  <si>
    <t>Admnisztrációs feladatok ellátása</t>
  </si>
  <si>
    <t>általános költség</t>
  </si>
  <si>
    <t>-</t>
  </si>
  <si>
    <t>Kötelező nyilvánosság biztosítása</t>
  </si>
  <si>
    <t>Beruházáshoz kapcsolódó költségek</t>
  </si>
  <si>
    <t>anyagköltség</t>
  </si>
  <si>
    <t>eszközbeszerzés</t>
  </si>
  <si>
    <t>immateriális javak beszerzése</t>
  </si>
  <si>
    <t>infrastrukturális és ingatlan beruházás</t>
  </si>
  <si>
    <t>Összesen:</t>
  </si>
  <si>
    <t>Projekt összköltség:</t>
  </si>
  <si>
    <t>Összesen</t>
  </si>
  <si>
    <t>Havi bér-és járulékösszeg</t>
  </si>
  <si>
    <t>Személyi jellegű ráfordítás összesen:</t>
  </si>
  <si>
    <t>Maximum - Belső korlátok</t>
  </si>
  <si>
    <t>Igényelni kívánt támogatás összesen:</t>
  </si>
  <si>
    <t>Kapcsolattartó ráfordítás összesen</t>
  </si>
  <si>
    <t>Gyakornok ráfordítás összesen</t>
  </si>
  <si>
    <t>Általány alapú elszámolás figyelembe vétele (A kapcsolattartó ráfordításának 15%-ig)</t>
  </si>
  <si>
    <t>Az excel táblázat egy pályázati konstrukció (GINOP-5.2.4-16) költségvetését</t>
  </si>
  <si>
    <t>kívánja prezentálni. Korábban foglalkoztam pályázatokkal, amely során</t>
  </si>
  <si>
    <t>sokszor kellett költségvetést számolni a pályázat benyújtása előtt.</t>
  </si>
  <si>
    <t>Rendszerint előfordult, hogy a leendő kedvezményezett (a pályázó)</t>
  </si>
  <si>
    <t>módosításokat kívánt végrehajtani a korábban megbeszélteken (pl. kevesebb</t>
  </si>
  <si>
    <t>bérrel kívánta foglalkoztatni a leendő munkavállalóját), vagy éppen egy</t>
  </si>
  <si>
    <t>esetleges jogszabályi változás (munkáltatót terhelő járulékok összege)</t>
  </si>
  <si>
    <t>eredményeképpen ’’borult’’ a korábbi kalkuláció. A célom egy olyan</t>
  </si>
  <si>
    <t>„automatizált” excel táblázat létrehozása volt, amely a pályázati</t>
  </si>
  <si>
    <t>felhívásban részletezett belső százalékos korlátokat is figyelembe véve</t>
  </si>
  <si>
    <t>költségvetést tudjon kalkulálni, amely a maximális támogatás elérésére</t>
  </si>
  <si>
    <t>hivatott (minden egyes költségvetési soron a maximális belső korlátokat</t>
  </si>
  <si>
    <t>vettem alapul). Az órán tanultakat kihasználva, próbáltam egy olyan Solver</t>
  </si>
  <si>
    <t>megoldást is találni, amelynek célja az, hogy ha egy konkrét támogatási</t>
  </si>
  <si>
    <t>összeget szeretnék megadni az excelnek (E29-es cella), akkor hogyan kell</t>
  </si>
  <si>
    <t>alakítanom a leendő munkavállaló bérét(gyakornoki bér), hogy elérjem a</t>
  </si>
  <si>
    <t>kívánt támogatási összeget, a belső százalékos korlátok betartásával.</t>
  </si>
  <si>
    <t>Az általam preferált megoldás megfelelő hatékonyságának vizsgálatához</t>
  </si>
  <si>
    <t>teszteléssel és alternatív megoldások kipróbálásával tudok eljutni.</t>
  </si>
  <si>
    <t>Vizsgáljuk meg a kiindulási feltételt. A cél az volt, hogy egy pályázati</t>
  </si>
  <si>
    <t>konstrukcióban igényelhető maximális támogatás lehetőségével éljünk a belső</t>
  </si>
  <si>
    <t>százalékos korlátok figyelembevételével. Gyakorlatilag ki szeretnék minden</t>
  </si>
  <si>
    <t>egyes költségvetési soron szereplő támogatást használni, szem előtt tartva</t>
  </si>
  <si>
    <t>a pályázati felhívásban részletezett költségsorokra vonatkozó százalékos</t>
  </si>
  <si>
    <t>limiteket (pl. Eszközök, immateriális javak beszerzésének mértéke nem</t>
  </si>
  <si>
    <t>haladhatja meg a teljes elszámolható költség 25%-át ). Mindezt úgy</t>
  </si>
  <si>
    <t>szeretnénk elérni, hogy az excel táblázatunk automatikusan kiszámolja az</t>
  </si>
  <si>
    <t>egyes költségsorokra tervezhető összegeket. Másik célunk az volt, hogy</t>
  </si>
  <si>
    <t>tetszőlegesen meghatározzuk azt, hogy mekkora támogatást szeretnénk</t>
  </si>
  <si>
    <t>igényelni, és a táblázat költségsorai, változócellának meghatározva a</t>
  </si>
  <si>
    <t>bértámogatást, igazodnak a feltételnek meghatározott támogatáshoz inverz</t>
  </si>
  <si>
    <t>módon.</t>
  </si>
  <si>
    <t>*Tesztelés. *</t>
  </si>
  <si>
    <t>Szeretnék 5.000.000 Ft-ot igényelni. A G23-as cellában rögzítjük. A Solver</t>
  </si>
  <si>
    <t>szerint 259 675,51 Ft. havi bérrel kell tervezzünk egy fő munkavállaló</t>
  </si>
  <si>
    <t>foglalkoztatása esetén. A szociális hozzájárulási adó mértéke 13%, 33.758</t>
  </si>
  <si>
    <t>Ft. A kettő összege 293.433,51 Ft. Ez az összeg 9 hónap viszonylatában</t>
  </si>
  <si>
    <t> kerekítve 2.640.900 Ft. 1 fő vállalati gyakornoki kapcsolattartó</t>
  </si>
  <si>
    <t>foglalkoztatása esetén havonta 90.400 Ft.  bér- és járulékköltség merül</t>
  </si>
  <si>
    <t>fel, amely 9 hónapra levetítve 813.600 Ft. A fentiek értelmében a személyi</t>
  </si>
  <si>
    <t>jellegű kifizetések összege 3.454.500 Ft. A támogatható költségek belső</t>
  </si>
  <si>
    <t>megoszlására vonatkozó szabályok értelmében ez az elszámolható összköltség</t>
  </si>
  <si>
    <t>73,5%-a. A százalékos érték (73,5%) az alábbiakból adódik. Az eszköz- és</t>
  </si>
  <si>
    <t>immateriális javak beszerzése költségsoron a projekt összköltségének 25%-ig</t>
  </si>
  <si>
    <t>lehet támogatást elszámolni, az általános költség sorra 1%-os-, a kötelező</t>
  </si>
  <si>
    <t>nyilvánosság biztosítása sorra 0,5%-os korlát vonatkozik. Továbbá a</t>
  </si>
  <si>
    <t>felhívás értelmében az utolsó két sorra a szakmai megvalósításában</t>
  </si>
  <si>
    <t>közvetlenül közreműködő munkatársak személyi jellegű ráfordításainak 15%-ig</t>
  </si>
  <si>
    <t>tervezhető támogatás, azaz 813.600 Ft. 15%-ig, azaz 122.040 Ft-ig. A K19-es</t>
  </si>
  <si>
    <t>cellában az előbbiek miatt került a =MIN((K17+K18);(H12*I12)) képlet</t>
  </si>
  <si>
    <t>meghatározásra, mivel nem mehet a 122.040 Ft-os határ felé, kivéve ha több</t>
  </si>
  <si>
    <t>személy kerül foglalkoztatásra, de nem ez volt a fő célkitűzésünk.  Továbbá</t>
  </si>
  <si>
    <t>a felhívás lehetőséget ad egy általános(rezsi) költség rögzítésére is,</t>
  </si>
  <si>
    <t>amely 300.000 Ft-ig tervezhető.</t>
  </si>
  <si>
    <t>300.000 + 3.454.500 =&gt; 3 .754.500 Ft.</t>
  </si>
  <si>
    <t>100% =&gt; 5.000.000 Ft.</t>
  </si>
  <si>
    <t>A célérték és az ellenőrzött érték is 5.000.000 Ft, azaz a Solver helyesen</t>
  </si>
  <si>
    <t>számolta ki az igényelni kívánt támogatás összegéből a kifizetendő</t>
  </si>
  <si>
    <t>bérterhet.</t>
  </si>
  <si>
    <t>Alternatív megoldásként kipróbáltam a célérték keresést (Goal Seek) is,</t>
  </si>
  <si>
    <t>amely gyakorlatilag a Solverhez hasonló megoldással áll elő. Célcellának</t>
  </si>
  <si>
    <t>megadtam az I29-es cella értékét, (a Projekt összköltség sor és az</t>
  </si>
  <si>
    <t>Igényelni kívánt támogatás összesen sor különbsége), Célértéknek</t>
  </si>
  <si>
    <t>beállítottam a 0 értéket (a különbség értéke 0 legyen), míg a Módosuló</t>
  </si>
  <si>
    <t>cella értékének rögzítettem a gyakornok havi bércelláját (G3).</t>
  </si>
  <si>
    <t>Eredményképpen ugyan azt a megoldást kaptuk ezzel a lehetőségelemzés</t>
  </si>
  <si>
    <t>módszerrel is, mint a Solver esetében.</t>
  </si>
  <si>
    <t>Tanár úr kérdésére válaszolva amiatt választottam a Solver lehetőséget,</t>
  </si>
  <si>
    <t>mert sokkal rugalmasabb módszereket biztosít pl. több módosítható cella is</t>
  </si>
  <si>
    <t>megadható, míg a Goal Seek esetében csak egy, cél típusa lehet maximum,</t>
  </si>
  <si>
    <t>minimum és érték míg a célérték keresésnél csak konkrét érték adható meg,</t>
  </si>
  <si>
    <t>illetve Solver esetében korlátozó feltétel is megadható míg az alternatív</t>
  </si>
  <si>
    <t>módszernél nincs rá lehetőség.</t>
  </si>
  <si>
    <t>Összefoglalva  a Solver megoldás rugalmasabb, modernebb eszközöket biztosít</t>
  </si>
  <si>
    <t>számunkra.</t>
  </si>
  <si>
    <t>A saját esetemben elvégeztem érzékenység vizsgálatot, amely azt teszteli,</t>
  </si>
  <si>
    <t>egy-egy alapadat százalékos változásaira mennyire érzékeny az elkészített</t>
  </si>
  <si>
    <t>projektem, illetve egy esetleges kockázati tényező létét elemzi.</t>
  </si>
  <si>
    <t>A Scenario 1-ben azt a vis maior esetet próbáltam figyelembe venni az</t>
  </si>
  <si>
    <t>érzékenység vizsgálata közben, amikor jogszabályi változás következtében</t>
  </si>
  <si>
    <t>módosulnak a munkáltatót terhelő járulékok mértéke. Ezzel a kockázati</t>
  </si>
  <si>
    <t>tényezővel sokszor találkoztam a gyakorlatban. Előfordult, hogy a</t>
  </si>
  <si>
    <t>támogatási kérelem benyújtásakor hatályos járulékösszegek mértékei a</t>
  </si>
  <si>
    <t>projekt befejezésének időpontjában már irrelevánsak voltak, amely az</t>
  </si>
  <si>
    <t>eredeti „költségvetés” borulását vonta magával pl. csökkentik a munkáltatót</t>
  </si>
  <si>
    <t>terhelő járulékok mértékét.</t>
  </si>
  <si>
    <t>Abban az esetben, ha a jelenleg hatályos jogszabályban meghatározott 13%-os</t>
  </si>
  <si>
    <t>szociális hozzájárulási adó mértékkel, 2.337.080 Ft-os gyakornoki bérrel és</t>
  </si>
  <si>
    <t>720.000 Ft-os kapcsolattartói jutalommal   számolok, abban az esetben a</t>
  </si>
  <si>
    <t>projekt keretében 5.000.000 Ft. támogatás igényelhető, amely során</t>
  </si>
  <si>
    <t>1.250.000 Ft. értékben tud a vállalkozó új eszközt elszámolni.</t>
  </si>
  <si>
    <t>Feltételezzük, hogy 8%-ra csökkentik a járulékterhet. Megvizsgáltam, hogy</t>
  </si>
  <si>
    <t>ebben az esetben az igényelhető támogatás mértéke 4.792.035 Ft-ra csökken</t>
  </si>
  <si>
    <t>(207.965-tel kevesebb), ezáltal az elszámolható eszközbeszerzés értéke</t>
  </si>
  <si>
    <t>1.198.009 Ft-ra módosul. Ez dominószerűen hat a további költségsorokra is,</t>
  </si>
  <si>
    <t>mivel tartani kell a felhívásban rögzített belső százalékokat. A 207.965</t>
  </si>
  <si>
    <t>Ft-os támogatás csökkenés mindössze egy fő munkavállaló esetében került</t>
  </si>
  <si>
    <t>kiszámításra. Abban az esetben ha 2 fő munkavállalót kívánunk</t>
  </si>
  <si>
    <t>foglalkoztatni, ez az érték  366.949 Ft-ra növekszik.  A projekt</t>
  </si>
  <si>
    <t>elszámolható összköltségének csökkenésével megjelenik az önrész fogalma,</t>
  </si>
  <si>
    <t>hiszen a beszerzett eszközökre már nem akkora támogatás jár, mint az</t>
  </si>
  <si>
    <t>eredeti költségvetésnél, így már nem 100%-os támogatottságú projektről</t>
  </si>
  <si>
    <t>beszélünk.</t>
  </si>
  <si>
    <t>Konklúzióként elmondható, hogy a járulékok mértékének érzékenységvizsgálata</t>
  </si>
  <si>
    <t>fontos egy pályázati költségvetés értékeléséhez, megbízhatóságának</t>
  </si>
  <si>
    <t>vizsgálatához. A vizsgálat során megismertük a kritikus paramétert, amely</t>
  </si>
  <si>
    <t>azért hasznos, mert tisztában leszünk azzal, hogy mely a projekt</t>
  </si>
  <si>
    <t>megvalósítását veszélyeztető tényező.</t>
  </si>
  <si>
    <t>A fenti esetbe többször is belefutottam, ezért érdemes könyvelőktől</t>
  </si>
  <si>
    <t>információt kérni, hogy esetlegesen tudnak-e jogszabályi változásról,</t>
  </si>
  <si>
    <t>továbbá a költségvetés készítésekor érdemes a pályázó figyelmét felhívni</t>
  </si>
  <si>
    <t>erre a vis maior esetre.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</si>
</sst>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7"/>
      <color rgb="FF000000"/>
      <name val="Consolas"/>
      <family val="3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3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0" fillId="0" borderId="2" xfId="0" applyNumberFormat="1" applyBorder="1"/>
    <xf numFmtId="10" fontId="4" fillId="0" borderId="2" xfId="0" applyNumberFormat="1" applyFont="1" applyBorder="1"/>
    <xf numFmtId="0" fontId="0" fillId="0" borderId="13" xfId="0" applyBorder="1"/>
    <xf numFmtId="0" fontId="0" fillId="0" borderId="12" xfId="0" applyBorder="1" applyAlignment="1">
      <alignment horizontal="center"/>
    </xf>
    <xf numFmtId="164" fontId="4" fillId="0" borderId="2" xfId="0" applyNumberFormat="1" applyFont="1" applyBorder="1"/>
    <xf numFmtId="9" fontId="4" fillId="0" borderId="0" xfId="0" applyNumberFormat="1" applyFont="1" applyAlignment="1">
      <alignment vertical="center" wrapText="1"/>
    </xf>
    <xf numFmtId="0" fontId="0" fillId="0" borderId="0" xfId="0" applyAlignment="1">
      <alignment horizontal="center" wrapText="1"/>
    </xf>
    <xf numFmtId="164" fontId="4" fillId="0" borderId="1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11" xfId="0" applyNumberFormat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6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4" xfId="0" applyBorder="1"/>
    <xf numFmtId="164" fontId="0" fillId="0" borderId="4" xfId="0" applyNumberFormat="1" applyBorder="1"/>
    <xf numFmtId="0" fontId="0" fillId="0" borderId="7" xfId="0" applyBorder="1"/>
    <xf numFmtId="0" fontId="0" fillId="0" borderId="15" xfId="0" applyBorder="1"/>
    <xf numFmtId="164" fontId="0" fillId="0" borderId="15" xfId="0" applyNumberFormat="1" applyBorder="1"/>
    <xf numFmtId="164" fontId="0" fillId="0" borderId="12" xfId="0" applyNumberFormat="1" applyBorder="1"/>
    <xf numFmtId="9" fontId="4" fillId="0" borderId="9" xfId="0" applyNumberFormat="1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vertical="center" wrapText="1"/>
    </xf>
    <xf numFmtId="3" fontId="4" fillId="0" borderId="4" xfId="0" applyNumberFormat="1" applyFont="1" applyBorder="1"/>
    <xf numFmtId="10" fontId="4" fillId="0" borderId="4" xfId="0" applyNumberFormat="1" applyFont="1" applyBorder="1"/>
    <xf numFmtId="9" fontId="0" fillId="0" borderId="4" xfId="0" applyNumberFormat="1" applyBorder="1"/>
    <xf numFmtId="3" fontId="0" fillId="0" borderId="2" xfId="0" applyNumberFormat="1" applyBorder="1"/>
    <xf numFmtId="3" fontId="0" fillId="0" borderId="4" xfId="0" applyNumberFormat="1" applyBorder="1"/>
    <xf numFmtId="3" fontId="0" fillId="0" borderId="0" xfId="0" applyNumberFormat="1"/>
    <xf numFmtId="9" fontId="0" fillId="0" borderId="0" xfId="0" applyNumberFormat="1"/>
    <xf numFmtId="3" fontId="0" fillId="0" borderId="15" xfId="0" applyNumberFormat="1" applyBorder="1"/>
    <xf numFmtId="0" fontId="0" fillId="0" borderId="1" xfId="0" applyBorder="1"/>
    <xf numFmtId="0" fontId="0" fillId="0" borderId="15" xfId="0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3" fontId="1" fillId="3" borderId="0" xfId="0" applyNumberFormat="1" applyFont="1" applyFill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0" xfId="0" applyFont="1" applyAlignment="1">
      <alignment horizontal="left"/>
    </xf>
    <xf numFmtId="3" fontId="0" fillId="0" borderId="1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5BBE-EFCE-4340-AA12-6073F97A73D3}">
  <dimension ref="A1:V68"/>
  <sheetViews>
    <sheetView tabSelected="1" zoomScale="67" zoomScaleNormal="80" workbookViewId="0">
      <selection sqref="A1:D1"/>
    </sheetView>
  </sheetViews>
  <sheetFormatPr defaultRowHeight="14.4" x14ac:dyDescent="0.3"/>
  <cols>
    <col min="4" max="4" width="8.88671875" customWidth="1"/>
    <col min="5" max="5" width="9.109375" bestFit="1" customWidth="1"/>
    <col min="6" max="6" width="8.109375" bestFit="1" customWidth="1"/>
    <col min="7" max="7" width="11.5546875" bestFit="1" customWidth="1"/>
    <col min="8" max="8" width="9.109375" bestFit="1" customWidth="1"/>
    <col min="9" max="9" width="4.5546875" bestFit="1" customWidth="1"/>
    <col min="10" max="10" width="7.5546875" bestFit="1" customWidth="1"/>
    <col min="11" max="12" width="9.109375" bestFit="1" customWidth="1"/>
    <col min="13" max="13" width="9.5546875" bestFit="1" customWidth="1"/>
    <col min="16" max="16" width="22.5546875" customWidth="1"/>
  </cols>
  <sheetData>
    <row r="1" spans="1:22" ht="55.2" x14ac:dyDescent="0.3">
      <c r="A1" s="69" t="s">
        <v>0</v>
      </c>
      <c r="B1" s="70"/>
      <c r="C1" s="70"/>
      <c r="D1" s="71"/>
      <c r="E1" s="5" t="s">
        <v>1</v>
      </c>
      <c r="F1" s="6" t="s">
        <v>2</v>
      </c>
      <c r="G1" s="6" t="s">
        <v>20</v>
      </c>
      <c r="H1" s="6" t="s">
        <v>19</v>
      </c>
      <c r="I1" s="60" t="s">
        <v>22</v>
      </c>
      <c r="J1" s="61"/>
      <c r="K1" s="9"/>
      <c r="L1" s="9"/>
      <c r="M1" s="6"/>
    </row>
    <row r="2" spans="1:22" x14ac:dyDescent="0.3">
      <c r="A2" s="46" t="s">
        <v>3</v>
      </c>
      <c r="B2" s="46"/>
      <c r="C2" s="46"/>
      <c r="D2" s="46"/>
      <c r="E2" s="47"/>
      <c r="F2" s="47"/>
      <c r="G2" s="47"/>
      <c r="H2" s="47"/>
      <c r="I2" s="47"/>
      <c r="J2" s="47"/>
      <c r="K2" s="48"/>
      <c r="L2" s="48"/>
      <c r="M2" s="47"/>
    </row>
    <row r="3" spans="1:22" x14ac:dyDescent="0.3">
      <c r="A3" s="1"/>
      <c r="B3" s="45" t="s">
        <v>4</v>
      </c>
      <c r="C3" s="45"/>
      <c r="D3" s="45"/>
      <c r="E3" s="1">
        <v>1</v>
      </c>
      <c r="F3" s="1">
        <v>9</v>
      </c>
      <c r="G3" s="35">
        <v>259675.51622418885</v>
      </c>
      <c r="H3" s="35">
        <f>E3*F3*G3</f>
        <v>2337079.6460176995</v>
      </c>
      <c r="I3" s="7"/>
      <c r="J3" s="1"/>
      <c r="K3" s="48"/>
      <c r="L3" s="10"/>
      <c r="M3" s="1"/>
      <c r="P3" s="72" t="s">
        <v>27</v>
      </c>
      <c r="V3" s="72" t="s">
        <v>44</v>
      </c>
    </row>
    <row r="4" spans="1:22" x14ac:dyDescent="0.3">
      <c r="A4" s="1"/>
      <c r="B4" s="45" t="s">
        <v>5</v>
      </c>
      <c r="C4" s="45"/>
      <c r="D4" s="45"/>
      <c r="E4" s="1"/>
      <c r="F4" s="1"/>
      <c r="G4" s="7"/>
      <c r="H4" s="7"/>
      <c r="I4" s="7"/>
      <c r="J4" s="1"/>
      <c r="K4" s="48"/>
      <c r="L4" s="10"/>
      <c r="M4" s="1"/>
      <c r="P4" s="72" t="s">
        <v>28</v>
      </c>
      <c r="V4" s="72" t="s">
        <v>45</v>
      </c>
    </row>
    <row r="5" spans="1:22" x14ac:dyDescent="0.3">
      <c r="A5" s="67"/>
      <c r="B5" s="68"/>
      <c r="C5" s="45" t="s">
        <v>6</v>
      </c>
      <c r="D5" s="45"/>
      <c r="E5" s="1">
        <f>$E$3</f>
        <v>1</v>
      </c>
      <c r="F5" s="1">
        <v>9</v>
      </c>
      <c r="G5" s="35">
        <f>G3*13%</f>
        <v>33757.817109144555</v>
      </c>
      <c r="H5" s="35">
        <f>E5*F5*G5</f>
        <v>303820.35398230096</v>
      </c>
      <c r="I5" s="7"/>
      <c r="J5" s="1"/>
      <c r="K5" s="48"/>
      <c r="L5" s="10"/>
      <c r="M5" s="1"/>
      <c r="P5" s="72" t="s">
        <v>29</v>
      </c>
      <c r="V5" s="72" t="s">
        <v>46</v>
      </c>
    </row>
    <row r="6" spans="1:22" x14ac:dyDescent="0.3">
      <c r="A6" s="46" t="s">
        <v>25</v>
      </c>
      <c r="B6" s="46"/>
      <c r="C6" s="46"/>
      <c r="D6" s="46"/>
      <c r="E6" s="40"/>
      <c r="F6" s="23"/>
      <c r="G6" s="36">
        <f>SUM(G3,G5)</f>
        <v>293433.33333333337</v>
      </c>
      <c r="H6" s="36">
        <f>SUM(H3,H5)</f>
        <v>2640900.0000000005</v>
      </c>
      <c r="I6" s="24"/>
      <c r="J6" s="23"/>
      <c r="K6" s="18"/>
      <c r="L6" s="18"/>
      <c r="M6" s="23"/>
      <c r="P6" s="72" t="s">
        <v>30</v>
      </c>
      <c r="V6" s="72" t="s">
        <v>47</v>
      </c>
    </row>
    <row r="7" spans="1:22" x14ac:dyDescent="0.3">
      <c r="A7" s="2"/>
      <c r="B7" s="16"/>
      <c r="C7" s="20"/>
      <c r="D7" s="20"/>
      <c r="E7" s="26"/>
      <c r="F7" s="26"/>
      <c r="G7" s="39"/>
      <c r="H7" s="39"/>
      <c r="I7" s="27"/>
      <c r="J7" s="26"/>
      <c r="K7" s="18"/>
      <c r="L7" s="18"/>
      <c r="M7" s="26"/>
      <c r="P7" s="72" t="s">
        <v>31</v>
      </c>
      <c r="V7" s="72" t="s">
        <v>48</v>
      </c>
    </row>
    <row r="8" spans="1:22" x14ac:dyDescent="0.3">
      <c r="A8" s="46" t="s">
        <v>7</v>
      </c>
      <c r="B8" s="46"/>
      <c r="C8" s="46"/>
      <c r="D8" s="46"/>
      <c r="E8" s="47"/>
      <c r="F8" s="47"/>
      <c r="G8" s="47"/>
      <c r="H8" s="47"/>
      <c r="I8" s="47"/>
      <c r="J8" s="47"/>
      <c r="K8" s="48"/>
      <c r="L8" s="48"/>
      <c r="M8" s="47"/>
      <c r="P8" s="72" t="s">
        <v>32</v>
      </c>
      <c r="V8" s="72" t="s">
        <v>49</v>
      </c>
    </row>
    <row r="9" spans="1:22" x14ac:dyDescent="0.3">
      <c r="A9" s="1"/>
      <c r="B9" s="45" t="s">
        <v>4</v>
      </c>
      <c r="C9" s="45"/>
      <c r="D9" s="45"/>
      <c r="E9" s="1">
        <f>IF(E3&gt;=7,3,IF(E3&gt;=4,2,1))</f>
        <v>1</v>
      </c>
      <c r="F9" s="1">
        <v>9</v>
      </c>
      <c r="G9" s="35">
        <v>80000</v>
      </c>
      <c r="H9" s="35">
        <f>E9*F9*G9</f>
        <v>720000</v>
      </c>
      <c r="I9" s="7"/>
      <c r="J9" s="1"/>
      <c r="K9" s="48"/>
      <c r="L9" s="10"/>
      <c r="M9" s="1"/>
      <c r="P9" s="72" t="s">
        <v>33</v>
      </c>
      <c r="V9" s="72" t="s">
        <v>50</v>
      </c>
    </row>
    <row r="10" spans="1:22" x14ac:dyDescent="0.3">
      <c r="A10" s="1"/>
      <c r="B10" s="45" t="s">
        <v>5</v>
      </c>
      <c r="C10" s="45"/>
      <c r="D10" s="45"/>
      <c r="E10" s="1"/>
      <c r="F10" s="1"/>
      <c r="G10" s="7"/>
      <c r="H10" s="7"/>
      <c r="I10" s="7"/>
      <c r="J10" s="1"/>
      <c r="K10" s="48"/>
      <c r="L10" s="10"/>
      <c r="M10" s="1"/>
      <c r="P10" s="72" t="s">
        <v>34</v>
      </c>
      <c r="V10" s="72" t="s">
        <v>51</v>
      </c>
    </row>
    <row r="11" spans="1:22" x14ac:dyDescent="0.3">
      <c r="A11" s="67"/>
      <c r="B11" s="68"/>
      <c r="C11" s="45" t="s">
        <v>6</v>
      </c>
      <c r="D11" s="45"/>
      <c r="E11" s="1">
        <f>$E$9</f>
        <v>1</v>
      </c>
      <c r="F11" s="1">
        <v>9</v>
      </c>
      <c r="G11" s="35">
        <f>G9*13%</f>
        <v>10400</v>
      </c>
      <c r="H11" s="35">
        <f>E11*F11*G11</f>
        <v>93600</v>
      </c>
      <c r="I11" s="7"/>
      <c r="J11" s="1"/>
      <c r="K11" s="48"/>
      <c r="L11" s="10"/>
      <c r="M11" s="1"/>
      <c r="P11" s="72" t="s">
        <v>35</v>
      </c>
      <c r="V11" s="72" t="s">
        <v>52</v>
      </c>
    </row>
    <row r="12" spans="1:22" x14ac:dyDescent="0.3">
      <c r="A12" s="46" t="s">
        <v>24</v>
      </c>
      <c r="B12" s="46"/>
      <c r="C12" s="46"/>
      <c r="D12" s="46"/>
      <c r="E12" s="23"/>
      <c r="F12" s="23"/>
      <c r="G12" s="24"/>
      <c r="H12" s="36">
        <f>SUM(H9,H11)</f>
        <v>813600</v>
      </c>
      <c r="I12" s="34">
        <v>0.15</v>
      </c>
      <c r="J12" s="36">
        <f>H12*I12</f>
        <v>122040</v>
      </c>
      <c r="K12" s="18"/>
      <c r="L12" s="18"/>
      <c r="M12" s="23"/>
      <c r="P12" s="72" t="s">
        <v>36</v>
      </c>
      <c r="V12" s="72" t="s">
        <v>53</v>
      </c>
    </row>
    <row r="13" spans="1:22" x14ac:dyDescent="0.3">
      <c r="A13" s="2"/>
      <c r="B13" s="16"/>
      <c r="C13" s="20"/>
      <c r="D13" s="20"/>
      <c r="G13" s="19"/>
      <c r="H13" s="37"/>
      <c r="I13" s="38"/>
      <c r="J13" s="37"/>
      <c r="K13" s="18"/>
      <c r="L13" s="18"/>
      <c r="P13" s="72" t="s">
        <v>37</v>
      </c>
      <c r="V13" s="72" t="s">
        <v>54</v>
      </c>
    </row>
    <row r="14" spans="1:22" x14ac:dyDescent="0.3">
      <c r="A14" s="46" t="s">
        <v>21</v>
      </c>
      <c r="B14" s="46"/>
      <c r="C14" s="46"/>
      <c r="D14" s="46"/>
      <c r="E14" s="58">
        <f>SUM(H6+H12)</f>
        <v>3454500.0000000005</v>
      </c>
      <c r="F14" s="59"/>
      <c r="G14" s="59"/>
      <c r="H14" s="59"/>
      <c r="I14" s="59"/>
      <c r="J14" s="59"/>
      <c r="K14" s="59"/>
      <c r="L14" s="59"/>
      <c r="M14" s="59"/>
      <c r="P14" s="72" t="s">
        <v>38</v>
      </c>
      <c r="V14" s="72" t="s">
        <v>55</v>
      </c>
    </row>
    <row r="15" spans="1:22" x14ac:dyDescent="0.3">
      <c r="A15" s="21"/>
      <c r="B15" s="22"/>
      <c r="C15" s="22"/>
      <c r="D15" s="22"/>
      <c r="E15" s="26"/>
      <c r="F15" s="26"/>
      <c r="G15" s="27"/>
      <c r="H15" s="27"/>
      <c r="I15" s="27"/>
      <c r="J15" s="26"/>
      <c r="K15" s="41"/>
      <c r="L15" s="41"/>
      <c r="M15" s="26"/>
      <c r="P15" s="72" t="s">
        <v>39</v>
      </c>
      <c r="V15" s="72" t="s">
        <v>56</v>
      </c>
    </row>
    <row r="16" spans="1:22" x14ac:dyDescent="0.3">
      <c r="A16" s="46" t="s">
        <v>8</v>
      </c>
      <c r="B16" s="46"/>
      <c r="C16" s="46"/>
      <c r="D16" s="46"/>
      <c r="E16" s="47"/>
      <c r="F16" s="47"/>
      <c r="G16" s="47"/>
      <c r="H16" s="47"/>
      <c r="I16" s="47"/>
      <c r="J16" s="47"/>
      <c r="K16" s="48"/>
      <c r="L16" s="48"/>
      <c r="M16" s="47"/>
      <c r="P16" s="72" t="s">
        <v>40</v>
      </c>
      <c r="V16" s="72" t="s">
        <v>57</v>
      </c>
    </row>
    <row r="17" spans="1:22" x14ac:dyDescent="0.3">
      <c r="A17" s="1"/>
      <c r="B17" s="45" t="s">
        <v>9</v>
      </c>
      <c r="C17" s="45"/>
      <c r="D17" s="45"/>
      <c r="E17" s="1" t="s">
        <v>10</v>
      </c>
      <c r="F17" s="1"/>
      <c r="G17" s="7"/>
      <c r="H17" s="7"/>
      <c r="I17" s="7"/>
      <c r="J17" s="8">
        <v>0.01</v>
      </c>
      <c r="K17" s="30">
        <f>E26*J17</f>
        <v>50000.000000000007</v>
      </c>
      <c r="L17" s="52">
        <f>SUM(K17,K18)</f>
        <v>75000.000000000015</v>
      </c>
      <c r="M17" s="1"/>
      <c r="N17" s="49"/>
      <c r="O17" s="50"/>
      <c r="P17" s="72" t="s">
        <v>41</v>
      </c>
      <c r="V17" s="72" t="s">
        <v>58</v>
      </c>
    </row>
    <row r="18" spans="1:22" x14ac:dyDescent="0.3">
      <c r="A18" s="46" t="s">
        <v>11</v>
      </c>
      <c r="B18" s="46"/>
      <c r="C18" s="46"/>
      <c r="D18" s="46"/>
      <c r="E18" s="1" t="s">
        <v>10</v>
      </c>
      <c r="F18" s="1"/>
      <c r="G18" s="7"/>
      <c r="H18" s="7"/>
      <c r="I18" s="7"/>
      <c r="J18" s="8">
        <v>5.0000000000000001E-3</v>
      </c>
      <c r="K18" s="30">
        <f>E26*J18</f>
        <v>25000.000000000004</v>
      </c>
      <c r="L18" s="53"/>
      <c r="M18" s="1"/>
      <c r="N18" s="49"/>
      <c r="O18" s="50"/>
      <c r="P18" s="72" t="s">
        <v>42</v>
      </c>
    </row>
    <row r="19" spans="1:22" ht="52.5" customHeight="1" x14ac:dyDescent="0.3">
      <c r="A19" s="65" t="s">
        <v>26</v>
      </c>
      <c r="B19" s="66"/>
      <c r="C19" s="66"/>
      <c r="D19" s="66"/>
      <c r="E19" s="23"/>
      <c r="F19" s="23"/>
      <c r="G19" s="24"/>
      <c r="H19" s="24"/>
      <c r="I19" s="24"/>
      <c r="J19" s="33"/>
      <c r="K19" s="32">
        <f>E26</f>
        <v>5000000.0000000009</v>
      </c>
      <c r="L19" s="32">
        <f>K19-J12</f>
        <v>4877960.0000000009</v>
      </c>
      <c r="M19" s="25"/>
      <c r="N19" s="13"/>
      <c r="O19" s="13"/>
      <c r="P19" s="72" t="s">
        <v>43</v>
      </c>
      <c r="V19" s="72" t="s">
        <v>59</v>
      </c>
    </row>
    <row r="20" spans="1:22" x14ac:dyDescent="0.3">
      <c r="A20" s="46" t="s">
        <v>12</v>
      </c>
      <c r="B20" s="46"/>
      <c r="C20" s="46"/>
      <c r="D20" s="46"/>
      <c r="E20" s="51"/>
      <c r="F20" s="51"/>
      <c r="G20" s="51"/>
      <c r="H20" s="51"/>
      <c r="I20" s="51"/>
      <c r="J20" s="51"/>
      <c r="K20" s="48"/>
      <c r="L20" s="48"/>
      <c r="M20" s="51"/>
    </row>
    <row r="21" spans="1:22" x14ac:dyDescent="0.3">
      <c r="A21" s="1"/>
      <c r="B21" s="45" t="s">
        <v>13</v>
      </c>
      <c r="C21" s="45"/>
      <c r="D21" s="45"/>
      <c r="E21" s="1" t="s">
        <v>10</v>
      </c>
      <c r="F21" s="1"/>
      <c r="G21" s="7"/>
      <c r="H21" s="7"/>
      <c r="I21" s="17"/>
      <c r="K21" s="30">
        <f>300000*E3</f>
        <v>300000</v>
      </c>
      <c r="V21" s="72" t="s">
        <v>60</v>
      </c>
    </row>
    <row r="22" spans="1:22" x14ac:dyDescent="0.3">
      <c r="A22" s="1"/>
      <c r="B22" s="45" t="s">
        <v>14</v>
      </c>
      <c r="C22" s="45"/>
      <c r="D22" s="45"/>
      <c r="E22" s="1" t="s">
        <v>10</v>
      </c>
      <c r="F22" s="1"/>
      <c r="G22" s="7"/>
      <c r="H22" s="7"/>
      <c r="I22" s="28"/>
      <c r="J22" s="62">
        <v>0.25</v>
      </c>
      <c r="K22" s="52">
        <f>E26*J22</f>
        <v>1250000.0000000002</v>
      </c>
      <c r="L22" s="14"/>
      <c r="M22" s="1"/>
      <c r="V22" s="72" t="s">
        <v>61</v>
      </c>
    </row>
    <row r="23" spans="1:22" x14ac:dyDescent="0.3">
      <c r="A23" s="1"/>
      <c r="B23" s="45" t="s">
        <v>15</v>
      </c>
      <c r="C23" s="45"/>
      <c r="D23" s="45"/>
      <c r="E23" s="1" t="s">
        <v>10</v>
      </c>
      <c r="F23" s="1"/>
      <c r="G23" s="7"/>
      <c r="H23" s="7"/>
      <c r="I23" s="28"/>
      <c r="J23" s="63"/>
      <c r="K23" s="53"/>
      <c r="L23" s="15"/>
      <c r="M23" s="1"/>
      <c r="V23" s="72" t="s">
        <v>62</v>
      </c>
    </row>
    <row r="24" spans="1:22" x14ac:dyDescent="0.3">
      <c r="A24" s="3"/>
      <c r="B24" s="54" t="s">
        <v>16</v>
      </c>
      <c r="C24" s="55"/>
      <c r="D24" s="56"/>
      <c r="E24" s="1" t="s">
        <v>10</v>
      </c>
      <c r="F24" s="1"/>
      <c r="G24" s="7"/>
      <c r="H24" s="7"/>
      <c r="I24" s="29">
        <v>0.1</v>
      </c>
      <c r="J24" s="64"/>
      <c r="L24" s="31">
        <f>E26*I24</f>
        <v>500000.00000000012</v>
      </c>
      <c r="M24" s="11"/>
      <c r="V24" s="72" t="s">
        <v>63</v>
      </c>
    </row>
    <row r="25" spans="1:22" x14ac:dyDescent="0.3">
      <c r="A25" s="57" t="s">
        <v>17</v>
      </c>
      <c r="B25" s="57"/>
      <c r="C25" s="57"/>
      <c r="D25" s="57"/>
      <c r="K25" s="12"/>
      <c r="L25" s="12"/>
      <c r="V25" s="72" t="s">
        <v>64</v>
      </c>
    </row>
    <row r="26" spans="1:22" x14ac:dyDescent="0.3">
      <c r="A26" s="57" t="s">
        <v>18</v>
      </c>
      <c r="B26" s="57"/>
      <c r="C26" s="57"/>
      <c r="D26" s="57"/>
      <c r="E26" s="37">
        <f>(100/73.5)*E14 + K21</f>
        <v>5000000.0000000009</v>
      </c>
      <c r="F26" s="37"/>
      <c r="G26" s="37"/>
      <c r="H26" s="37"/>
      <c r="I26" s="37"/>
      <c r="J26" s="37"/>
      <c r="K26" s="12"/>
      <c r="L26" s="12"/>
      <c r="V26" s="72" t="s">
        <v>65</v>
      </c>
    </row>
    <row r="27" spans="1:22" x14ac:dyDescent="0.3">
      <c r="K27" s="12"/>
      <c r="L27" s="12"/>
      <c r="V27" s="72" t="s">
        <v>66</v>
      </c>
    </row>
    <row r="28" spans="1:22" x14ac:dyDescent="0.3">
      <c r="V28" s="72" t="s">
        <v>67</v>
      </c>
    </row>
    <row r="29" spans="1:22" x14ac:dyDescent="0.3">
      <c r="A29" s="57" t="s">
        <v>23</v>
      </c>
      <c r="B29" s="57"/>
      <c r="C29" s="57"/>
      <c r="D29" s="57"/>
      <c r="E29" s="42">
        <v>5000000</v>
      </c>
      <c r="F29" s="42"/>
      <c r="G29" s="42"/>
      <c r="H29" s="42"/>
      <c r="I29" s="42">
        <f>E26-E29</f>
        <v>0</v>
      </c>
      <c r="J29" s="43"/>
      <c r="K29" s="43"/>
      <c r="L29" s="43"/>
      <c r="M29" s="4"/>
      <c r="V29" s="72" t="s">
        <v>68</v>
      </c>
    </row>
    <row r="30" spans="1:22" x14ac:dyDescent="0.3">
      <c r="V30" s="72" t="s">
        <v>69</v>
      </c>
    </row>
    <row r="31" spans="1:22" x14ac:dyDescent="0.3">
      <c r="V31" s="72" t="s">
        <v>70</v>
      </c>
    </row>
    <row r="32" spans="1:22" x14ac:dyDescent="0.3">
      <c r="V32" s="72" t="s">
        <v>71</v>
      </c>
    </row>
    <row r="33" spans="22:22" x14ac:dyDescent="0.3">
      <c r="V33" s="72" t="s">
        <v>72</v>
      </c>
    </row>
    <row r="34" spans="22:22" x14ac:dyDescent="0.3">
      <c r="V34" s="72" t="s">
        <v>73</v>
      </c>
    </row>
    <row r="35" spans="22:22" x14ac:dyDescent="0.3">
      <c r="V35" s="72" t="s">
        <v>74</v>
      </c>
    </row>
    <row r="36" spans="22:22" x14ac:dyDescent="0.3">
      <c r="V36" s="72" t="s">
        <v>75</v>
      </c>
    </row>
    <row r="37" spans="22:22" x14ac:dyDescent="0.3">
      <c r="V37" s="72" t="s">
        <v>76</v>
      </c>
    </row>
    <row r="38" spans="22:22" x14ac:dyDescent="0.3">
      <c r="V38" s="72" t="s">
        <v>77</v>
      </c>
    </row>
    <row r="39" spans="22:22" x14ac:dyDescent="0.3">
      <c r="V39" s="72" t="s">
        <v>78</v>
      </c>
    </row>
    <row r="40" spans="22:22" x14ac:dyDescent="0.3">
      <c r="V40" s="72" t="s">
        <v>79</v>
      </c>
    </row>
    <row r="41" spans="22:22" x14ac:dyDescent="0.3">
      <c r="V41" s="72" t="s">
        <v>80</v>
      </c>
    </row>
    <row r="43" spans="22:22" x14ac:dyDescent="0.3">
      <c r="V43" s="72" t="s">
        <v>81</v>
      </c>
    </row>
    <row r="45" spans="22:22" x14ac:dyDescent="0.3">
      <c r="V45" s="72" t="s">
        <v>82</v>
      </c>
    </row>
    <row r="47" spans="22:22" x14ac:dyDescent="0.3">
      <c r="V47" s="72" t="s">
        <v>83</v>
      </c>
    </row>
    <row r="48" spans="22:22" x14ac:dyDescent="0.3">
      <c r="V48" s="72" t="s">
        <v>84</v>
      </c>
    </row>
    <row r="49" spans="22:22" x14ac:dyDescent="0.3">
      <c r="V49" s="72" t="s">
        <v>85</v>
      </c>
    </row>
    <row r="51" spans="22:22" x14ac:dyDescent="0.3">
      <c r="V51" s="72" t="s">
        <v>86</v>
      </c>
    </row>
    <row r="52" spans="22:22" x14ac:dyDescent="0.3">
      <c r="V52" s="72" t="s">
        <v>87</v>
      </c>
    </row>
    <row r="53" spans="22:22" x14ac:dyDescent="0.3">
      <c r="V53" s="72" t="s">
        <v>88</v>
      </c>
    </row>
    <row r="54" spans="22:22" x14ac:dyDescent="0.3">
      <c r="V54" s="72" t="s">
        <v>89</v>
      </c>
    </row>
    <row r="55" spans="22:22" x14ac:dyDescent="0.3">
      <c r="V55" s="72" t="s">
        <v>90</v>
      </c>
    </row>
    <row r="56" spans="22:22" x14ac:dyDescent="0.3">
      <c r="V56" s="72" t="s">
        <v>91</v>
      </c>
    </row>
    <row r="57" spans="22:22" x14ac:dyDescent="0.3">
      <c r="V57" s="72" t="s">
        <v>92</v>
      </c>
    </row>
    <row r="58" spans="22:22" x14ac:dyDescent="0.3">
      <c r="V58" s="72" t="s">
        <v>93</v>
      </c>
    </row>
    <row r="60" spans="22:22" x14ac:dyDescent="0.3">
      <c r="V60" s="72" t="s">
        <v>94</v>
      </c>
    </row>
    <row r="61" spans="22:22" x14ac:dyDescent="0.3">
      <c r="V61" s="72" t="s">
        <v>95</v>
      </c>
    </row>
    <row r="62" spans="22:22" x14ac:dyDescent="0.3">
      <c r="V62" s="72" t="s">
        <v>96</v>
      </c>
    </row>
    <row r="63" spans="22:22" x14ac:dyDescent="0.3">
      <c r="V63" s="72" t="s">
        <v>97</v>
      </c>
    </row>
    <row r="64" spans="22:22" x14ac:dyDescent="0.3">
      <c r="V64" s="72" t="s">
        <v>98</v>
      </c>
    </row>
    <row r="65" spans="22:22" x14ac:dyDescent="0.3">
      <c r="V65" s="72" t="s">
        <v>99</v>
      </c>
    </row>
    <row r="67" spans="22:22" x14ac:dyDescent="0.3">
      <c r="V67" s="72" t="s">
        <v>100</v>
      </c>
    </row>
    <row r="68" spans="22:22" x14ac:dyDescent="0.3">
      <c r="V68" s="72" t="s">
        <v>101</v>
      </c>
    </row>
  </sheetData>
  <mergeCells count="38">
    <mergeCell ref="I1:J1"/>
    <mergeCell ref="J22:J24"/>
    <mergeCell ref="K22:K23"/>
    <mergeCell ref="A29:D29"/>
    <mergeCell ref="A19:D19"/>
    <mergeCell ref="A11:B11"/>
    <mergeCell ref="C11:D11"/>
    <mergeCell ref="A12:D12"/>
    <mergeCell ref="A1:D1"/>
    <mergeCell ref="A2:D2"/>
    <mergeCell ref="E2:M2"/>
    <mergeCell ref="B3:D3"/>
    <mergeCell ref="K3:K5"/>
    <mergeCell ref="B4:D4"/>
    <mergeCell ref="A5:B5"/>
    <mergeCell ref="B24:D24"/>
    <mergeCell ref="A25:D25"/>
    <mergeCell ref="A26:D26"/>
    <mergeCell ref="A14:D14"/>
    <mergeCell ref="E14:M14"/>
    <mergeCell ref="B17:D17"/>
    <mergeCell ref="B22:D22"/>
    <mergeCell ref="B23:D23"/>
    <mergeCell ref="A16:D16"/>
    <mergeCell ref="E16:M16"/>
    <mergeCell ref="N17:O18"/>
    <mergeCell ref="A18:D18"/>
    <mergeCell ref="A20:D20"/>
    <mergeCell ref="E20:M20"/>
    <mergeCell ref="B21:D21"/>
    <mergeCell ref="L17:L18"/>
    <mergeCell ref="C5:D5"/>
    <mergeCell ref="A8:D8"/>
    <mergeCell ref="E8:M8"/>
    <mergeCell ref="B9:D9"/>
    <mergeCell ref="K9:K11"/>
    <mergeCell ref="B10:D10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6A74-81AD-4D5F-AF3E-FCA33F2B3D9B}">
  <dimension ref="A1:P42"/>
  <sheetViews>
    <sheetView zoomScale="73" workbookViewId="0">
      <selection sqref="A1:D1"/>
    </sheetView>
  </sheetViews>
  <sheetFormatPr defaultRowHeight="14.4" x14ac:dyDescent="0.3"/>
  <cols>
    <col min="5" max="5" width="9.44140625" bestFit="1" customWidth="1"/>
    <col min="6" max="6" width="9.5546875" bestFit="1" customWidth="1"/>
    <col min="7" max="7" width="9.6640625" bestFit="1" customWidth="1"/>
    <col min="8" max="8" width="9.44140625" bestFit="1" customWidth="1"/>
    <col min="9" max="9" width="8.44140625" bestFit="1" customWidth="1"/>
    <col min="10" max="10" width="7.88671875" bestFit="1" customWidth="1"/>
    <col min="11" max="12" width="9.44140625" bestFit="1" customWidth="1"/>
  </cols>
  <sheetData>
    <row r="1" spans="1:16" ht="55.2" x14ac:dyDescent="0.3">
      <c r="A1" s="69" t="s">
        <v>0</v>
      </c>
      <c r="B1" s="70"/>
      <c r="C1" s="70"/>
      <c r="D1" s="71"/>
      <c r="E1" s="5" t="s">
        <v>1</v>
      </c>
      <c r="F1" s="6" t="s">
        <v>2</v>
      </c>
      <c r="G1" s="6" t="s">
        <v>20</v>
      </c>
      <c r="H1" s="6" t="s">
        <v>19</v>
      </c>
      <c r="I1" s="60" t="s">
        <v>22</v>
      </c>
      <c r="J1" s="61"/>
      <c r="K1" s="9"/>
      <c r="L1" s="9"/>
      <c r="M1" s="6"/>
    </row>
    <row r="2" spans="1:16" x14ac:dyDescent="0.3">
      <c r="A2" s="46" t="s">
        <v>3</v>
      </c>
      <c r="B2" s="46"/>
      <c r="C2" s="46"/>
      <c r="D2" s="46"/>
      <c r="E2" s="47"/>
      <c r="F2" s="47"/>
      <c r="G2" s="47"/>
      <c r="H2" s="47"/>
      <c r="I2" s="47"/>
      <c r="J2" s="47"/>
      <c r="K2" s="48"/>
      <c r="L2" s="48"/>
      <c r="M2" s="47"/>
      <c r="P2" s="72" t="s">
        <v>102</v>
      </c>
    </row>
    <row r="3" spans="1:16" x14ac:dyDescent="0.3">
      <c r="A3" s="1"/>
      <c r="B3" s="45" t="s">
        <v>4</v>
      </c>
      <c r="C3" s="45"/>
      <c r="D3" s="45"/>
      <c r="E3" s="1">
        <v>1</v>
      </c>
      <c r="F3" s="1">
        <v>9</v>
      </c>
      <c r="G3" s="35">
        <v>259675.51622418399</v>
      </c>
      <c r="H3" s="35">
        <f>E3*F3*G3</f>
        <v>2337079.6460176557</v>
      </c>
      <c r="I3" s="7"/>
      <c r="J3" s="1"/>
      <c r="K3" s="48"/>
      <c r="L3" s="10"/>
      <c r="M3" s="1"/>
      <c r="P3" s="72" t="s">
        <v>103</v>
      </c>
    </row>
    <row r="4" spans="1:16" x14ac:dyDescent="0.3">
      <c r="A4" s="1"/>
      <c r="B4" s="45" t="s">
        <v>5</v>
      </c>
      <c r="C4" s="45"/>
      <c r="D4" s="45"/>
      <c r="E4" s="1"/>
      <c r="F4" s="1"/>
      <c r="G4" s="7"/>
      <c r="H4" s="7"/>
      <c r="I4" s="7"/>
      <c r="J4" s="1"/>
      <c r="K4" s="48"/>
      <c r="L4" s="10"/>
      <c r="M4" s="1"/>
      <c r="P4" s="72" t="s">
        <v>104</v>
      </c>
    </row>
    <row r="5" spans="1:16" x14ac:dyDescent="0.3">
      <c r="A5" s="67"/>
      <c r="B5" s="68"/>
      <c r="C5" s="45" t="s">
        <v>6</v>
      </c>
      <c r="D5" s="45"/>
      <c r="E5" s="1">
        <v>1</v>
      </c>
      <c r="F5" s="1">
        <v>9</v>
      </c>
      <c r="G5" s="35">
        <f>G3*8%</f>
        <v>20774.04129793472</v>
      </c>
      <c r="H5" s="35">
        <f>E5*F5*G5</f>
        <v>186966.37168141248</v>
      </c>
      <c r="I5" s="7"/>
      <c r="J5" s="1"/>
      <c r="K5" s="48"/>
      <c r="L5" s="10"/>
      <c r="M5" s="1"/>
    </row>
    <row r="6" spans="1:16" x14ac:dyDescent="0.3">
      <c r="A6" s="46" t="s">
        <v>25</v>
      </c>
      <c r="B6" s="46"/>
      <c r="C6" s="46"/>
      <c r="D6" s="46"/>
      <c r="E6" s="40"/>
      <c r="F6" s="23"/>
      <c r="G6" s="36">
        <f>SUM(G3,G5)</f>
        <v>280449.55752211873</v>
      </c>
      <c r="H6" s="36">
        <f>SUM(H3,H5)</f>
        <v>2524046.0176990684</v>
      </c>
      <c r="I6" s="24"/>
      <c r="J6" s="23"/>
      <c r="K6" s="18"/>
      <c r="L6" s="18"/>
      <c r="M6" s="23"/>
      <c r="P6" s="72" t="s">
        <v>105</v>
      </c>
    </row>
    <row r="7" spans="1:16" x14ac:dyDescent="0.3">
      <c r="A7" s="2"/>
      <c r="B7" s="16"/>
      <c r="C7" s="20"/>
      <c r="D7" s="20"/>
      <c r="E7" s="26"/>
      <c r="F7" s="26"/>
      <c r="G7" s="39"/>
      <c r="H7" s="39"/>
      <c r="I7" s="27"/>
      <c r="J7" s="26"/>
      <c r="K7" s="18"/>
      <c r="L7" s="18"/>
      <c r="M7" s="26"/>
      <c r="P7" s="72" t="s">
        <v>106</v>
      </c>
    </row>
    <row r="8" spans="1:16" x14ac:dyDescent="0.3">
      <c r="A8" s="46" t="s">
        <v>7</v>
      </c>
      <c r="B8" s="46"/>
      <c r="C8" s="46"/>
      <c r="D8" s="46"/>
      <c r="E8" s="47"/>
      <c r="F8" s="47"/>
      <c r="G8" s="47"/>
      <c r="H8" s="47"/>
      <c r="I8" s="47"/>
      <c r="J8" s="47"/>
      <c r="K8" s="48"/>
      <c r="L8" s="48"/>
      <c r="M8" s="47"/>
      <c r="P8" s="72" t="s">
        <v>107</v>
      </c>
    </row>
    <row r="9" spans="1:16" x14ac:dyDescent="0.3">
      <c r="A9" s="1"/>
      <c r="B9" s="45" t="s">
        <v>4</v>
      </c>
      <c r="C9" s="45"/>
      <c r="D9" s="45"/>
      <c r="E9" s="1">
        <f>IF(E3&gt;=7,3,IF(E3&gt;=4,2,1))</f>
        <v>1</v>
      </c>
      <c r="F9" s="1">
        <v>9</v>
      </c>
      <c r="G9" s="35">
        <v>80000</v>
      </c>
      <c r="H9" s="35">
        <f>E9*F9*G9</f>
        <v>720000</v>
      </c>
      <c r="I9" s="7"/>
      <c r="J9" s="1"/>
      <c r="K9" s="48"/>
      <c r="L9" s="10"/>
      <c r="M9" s="1"/>
      <c r="P9" s="72" t="s">
        <v>108</v>
      </c>
    </row>
    <row r="10" spans="1:16" x14ac:dyDescent="0.3">
      <c r="A10" s="1"/>
      <c r="B10" s="45" t="s">
        <v>5</v>
      </c>
      <c r="C10" s="45"/>
      <c r="D10" s="45"/>
      <c r="E10" s="1"/>
      <c r="F10" s="1"/>
      <c r="G10" s="7"/>
      <c r="H10" s="7"/>
      <c r="I10" s="7"/>
      <c r="J10" s="1"/>
      <c r="K10" s="48"/>
      <c r="L10" s="10"/>
      <c r="M10" s="1"/>
      <c r="P10" s="72" t="s">
        <v>109</v>
      </c>
    </row>
    <row r="11" spans="1:16" x14ac:dyDescent="0.3">
      <c r="A11" s="67"/>
      <c r="B11" s="68"/>
      <c r="C11" s="45" t="s">
        <v>6</v>
      </c>
      <c r="D11" s="45"/>
      <c r="E11" s="1">
        <f>$E$9</f>
        <v>1</v>
      </c>
      <c r="F11" s="1">
        <v>9</v>
      </c>
      <c r="G11" s="35">
        <f>G9*8%</f>
        <v>6400</v>
      </c>
      <c r="H11" s="35">
        <f>E11*F11*G11</f>
        <v>57600</v>
      </c>
      <c r="I11" s="7"/>
      <c r="J11" s="1"/>
      <c r="K11" s="48"/>
      <c r="L11" s="10"/>
      <c r="M11" s="1"/>
      <c r="P11" s="72" t="s">
        <v>110</v>
      </c>
    </row>
    <row r="12" spans="1:16" x14ac:dyDescent="0.3">
      <c r="A12" s="46" t="s">
        <v>24</v>
      </c>
      <c r="B12" s="46"/>
      <c r="C12" s="46"/>
      <c r="D12" s="46"/>
      <c r="E12" s="23"/>
      <c r="F12" s="23"/>
      <c r="G12" s="24"/>
      <c r="H12" s="36">
        <f>SUM(H9,H11)</f>
        <v>777600</v>
      </c>
      <c r="I12" s="34">
        <v>0.15</v>
      </c>
      <c r="J12" s="36">
        <f>H12*I12</f>
        <v>116640</v>
      </c>
      <c r="K12" s="18"/>
      <c r="L12" s="18"/>
      <c r="M12" s="23"/>
      <c r="P12" s="72" t="s">
        <v>111</v>
      </c>
    </row>
    <row r="13" spans="1:16" x14ac:dyDescent="0.3">
      <c r="A13" s="2"/>
      <c r="B13" s="16"/>
      <c r="C13" s="20"/>
      <c r="D13" s="20"/>
      <c r="G13" s="19"/>
      <c r="H13" s="37"/>
      <c r="I13" s="38"/>
      <c r="J13" s="37"/>
      <c r="K13" s="18"/>
      <c r="L13" s="18"/>
      <c r="P13" s="72" t="s">
        <v>112</v>
      </c>
    </row>
    <row r="14" spans="1:16" x14ac:dyDescent="0.3">
      <c r="A14" s="46" t="s">
        <v>21</v>
      </c>
      <c r="B14" s="46"/>
      <c r="C14" s="46"/>
      <c r="D14" s="46"/>
      <c r="E14" s="58">
        <f>SUM(H6+H12)</f>
        <v>3301646.0176990684</v>
      </c>
      <c r="F14" s="59"/>
      <c r="G14" s="59"/>
      <c r="H14" s="59"/>
      <c r="I14" s="59"/>
      <c r="J14" s="59"/>
      <c r="K14" s="59"/>
      <c r="L14" s="59"/>
      <c r="M14" s="59"/>
    </row>
    <row r="15" spans="1:16" x14ac:dyDescent="0.3">
      <c r="A15" s="21"/>
      <c r="B15" s="22"/>
      <c r="C15" s="22"/>
      <c r="D15" s="22"/>
      <c r="E15" s="26"/>
      <c r="F15" s="26"/>
      <c r="G15" s="27"/>
      <c r="H15" s="27"/>
      <c r="I15" s="27"/>
      <c r="J15" s="26"/>
      <c r="K15" s="41"/>
      <c r="L15" s="41"/>
      <c r="M15" s="26"/>
      <c r="P15" s="72" t="s">
        <v>113</v>
      </c>
    </row>
    <row r="16" spans="1:16" x14ac:dyDescent="0.3">
      <c r="A16" s="46" t="s">
        <v>8</v>
      </c>
      <c r="B16" s="46"/>
      <c r="C16" s="46"/>
      <c r="D16" s="46"/>
      <c r="E16" s="47"/>
      <c r="F16" s="47"/>
      <c r="G16" s="47"/>
      <c r="H16" s="47"/>
      <c r="I16" s="47"/>
      <c r="J16" s="47"/>
      <c r="K16" s="48"/>
      <c r="L16" s="48"/>
      <c r="M16" s="47"/>
      <c r="P16" s="72" t="s">
        <v>114</v>
      </c>
    </row>
    <row r="17" spans="1:16" x14ac:dyDescent="0.3">
      <c r="A17" s="1"/>
      <c r="B17" s="45" t="s">
        <v>9</v>
      </c>
      <c r="C17" s="45"/>
      <c r="D17" s="45"/>
      <c r="E17" s="1" t="s">
        <v>10</v>
      </c>
      <c r="F17" s="1"/>
      <c r="G17" s="7"/>
      <c r="H17" s="7"/>
      <c r="I17" s="7"/>
      <c r="J17" s="8">
        <v>0.01</v>
      </c>
      <c r="K17" s="30">
        <f>E26*J17</f>
        <v>47920.35398230025</v>
      </c>
      <c r="L17" s="52">
        <f>SUM(K17,K18)</f>
        <v>71880.530973450368</v>
      </c>
      <c r="M17" s="1"/>
      <c r="P17" s="72" t="s">
        <v>115</v>
      </c>
    </row>
    <row r="18" spans="1:16" x14ac:dyDescent="0.3">
      <c r="A18" s="46" t="s">
        <v>11</v>
      </c>
      <c r="B18" s="46"/>
      <c r="C18" s="46"/>
      <c r="D18" s="46"/>
      <c r="E18" s="1" t="s">
        <v>10</v>
      </c>
      <c r="F18" s="1"/>
      <c r="G18" s="7"/>
      <c r="H18" s="7"/>
      <c r="I18" s="7"/>
      <c r="J18" s="8">
        <v>5.0000000000000001E-3</v>
      </c>
      <c r="K18" s="30">
        <f>E26*J18</f>
        <v>23960.176991150125</v>
      </c>
      <c r="L18" s="53"/>
      <c r="M18" s="1"/>
      <c r="P18" s="72" t="s">
        <v>116</v>
      </c>
    </row>
    <row r="19" spans="1:16" x14ac:dyDescent="0.3">
      <c r="A19" s="65" t="s">
        <v>26</v>
      </c>
      <c r="B19" s="66"/>
      <c r="C19" s="66"/>
      <c r="D19" s="66"/>
      <c r="E19" s="23"/>
      <c r="F19" s="23"/>
      <c r="G19" s="24"/>
      <c r="H19" s="24"/>
      <c r="I19" s="24"/>
      <c r="J19" s="33"/>
      <c r="K19" s="32">
        <f>E26</f>
        <v>4792035.3982300246</v>
      </c>
      <c r="L19" s="32">
        <f>K19-J12</f>
        <v>4675395.3982300246</v>
      </c>
      <c r="M19" s="25"/>
      <c r="P19" s="72" t="s">
        <v>117</v>
      </c>
    </row>
    <row r="20" spans="1:16" x14ac:dyDescent="0.3">
      <c r="A20" s="46" t="s">
        <v>12</v>
      </c>
      <c r="B20" s="46"/>
      <c r="C20" s="46"/>
      <c r="D20" s="46"/>
      <c r="E20" s="51"/>
      <c r="F20" s="51"/>
      <c r="G20" s="51"/>
      <c r="H20" s="51"/>
      <c r="I20" s="51"/>
      <c r="J20" s="51"/>
      <c r="K20" s="48"/>
      <c r="L20" s="48"/>
      <c r="M20" s="51"/>
      <c r="P20" s="72" t="s">
        <v>118</v>
      </c>
    </row>
    <row r="21" spans="1:16" x14ac:dyDescent="0.3">
      <c r="A21" s="1"/>
      <c r="B21" s="45" t="s">
        <v>13</v>
      </c>
      <c r="C21" s="45"/>
      <c r="D21" s="45"/>
      <c r="E21" s="1" t="s">
        <v>10</v>
      </c>
      <c r="F21" s="1"/>
      <c r="G21" s="7"/>
      <c r="H21" s="7"/>
      <c r="I21" s="17"/>
      <c r="K21" s="30">
        <f>300000*E3</f>
        <v>300000</v>
      </c>
      <c r="P21" s="72" t="s">
        <v>119</v>
      </c>
    </row>
    <row r="22" spans="1:16" x14ac:dyDescent="0.3">
      <c r="A22" s="1"/>
      <c r="B22" s="45" t="s">
        <v>14</v>
      </c>
      <c r="C22" s="45"/>
      <c r="D22" s="45"/>
      <c r="E22" s="1" t="s">
        <v>10</v>
      </c>
      <c r="F22" s="1"/>
      <c r="G22" s="7"/>
      <c r="H22" s="7"/>
      <c r="I22" s="28"/>
      <c r="J22" s="62">
        <v>0.25</v>
      </c>
      <c r="K22" s="52">
        <f>E26*J22</f>
        <v>1198008.8495575062</v>
      </c>
      <c r="L22" s="14"/>
      <c r="M22" s="1"/>
      <c r="P22" s="72" t="s">
        <v>120</v>
      </c>
    </row>
    <row r="23" spans="1:16" x14ac:dyDescent="0.3">
      <c r="A23" s="1"/>
      <c r="B23" s="45" t="s">
        <v>15</v>
      </c>
      <c r="C23" s="45"/>
      <c r="D23" s="45"/>
      <c r="E23" s="1" t="s">
        <v>10</v>
      </c>
      <c r="F23" s="1"/>
      <c r="G23" s="7"/>
      <c r="H23" s="7"/>
      <c r="I23" s="28"/>
      <c r="J23" s="63"/>
      <c r="K23" s="53"/>
      <c r="L23" s="15"/>
      <c r="M23" s="1"/>
      <c r="P23" s="72" t="s">
        <v>121</v>
      </c>
    </row>
    <row r="24" spans="1:16" x14ac:dyDescent="0.3">
      <c r="A24" s="3"/>
      <c r="B24" s="54" t="s">
        <v>16</v>
      </c>
      <c r="C24" s="55"/>
      <c r="D24" s="56"/>
      <c r="E24" s="1" t="s">
        <v>10</v>
      </c>
      <c r="F24" s="1"/>
      <c r="G24" s="7"/>
      <c r="H24" s="7"/>
      <c r="I24" s="29">
        <v>0.1</v>
      </c>
      <c r="J24" s="64"/>
      <c r="L24" s="31">
        <f>E26*I24</f>
        <v>479203.53982300247</v>
      </c>
      <c r="M24" s="11"/>
      <c r="P24" s="72" t="s">
        <v>122</v>
      </c>
    </row>
    <row r="25" spans="1:16" x14ac:dyDescent="0.3">
      <c r="A25" s="57" t="s">
        <v>17</v>
      </c>
      <c r="B25" s="57"/>
      <c r="C25" s="57"/>
      <c r="D25" s="57"/>
      <c r="K25" s="12"/>
      <c r="L25" s="12"/>
      <c r="P25" s="72" t="s">
        <v>123</v>
      </c>
    </row>
    <row r="26" spans="1:16" x14ac:dyDescent="0.3">
      <c r="A26" s="57" t="s">
        <v>18</v>
      </c>
      <c r="B26" s="57"/>
      <c r="C26" s="57"/>
      <c r="D26" s="57"/>
      <c r="E26" s="37">
        <f>(100/73.5)*E14 + K21</f>
        <v>4792035.3982300246</v>
      </c>
      <c r="F26" s="37"/>
      <c r="G26" s="37"/>
      <c r="H26" s="37"/>
      <c r="I26" s="37"/>
      <c r="J26" s="37"/>
      <c r="K26" s="12"/>
      <c r="L26" s="12"/>
      <c r="P26" s="72" t="s">
        <v>124</v>
      </c>
    </row>
    <row r="27" spans="1:16" x14ac:dyDescent="0.3">
      <c r="K27" s="12"/>
      <c r="L27" s="12"/>
      <c r="P27" s="72" t="s">
        <v>125</v>
      </c>
    </row>
    <row r="28" spans="1:16" x14ac:dyDescent="0.3">
      <c r="P28" s="72" t="s">
        <v>126</v>
      </c>
    </row>
    <row r="29" spans="1:16" x14ac:dyDescent="0.3">
      <c r="A29" s="57" t="s">
        <v>23</v>
      </c>
      <c r="B29" s="57"/>
      <c r="C29" s="57"/>
      <c r="D29" s="57"/>
      <c r="E29" s="42">
        <v>5000000</v>
      </c>
      <c r="F29" s="42"/>
      <c r="G29" s="42"/>
      <c r="H29" s="42"/>
      <c r="I29" s="44">
        <f>E26-E29</f>
        <v>-207964.60176997539</v>
      </c>
      <c r="J29" s="43"/>
      <c r="K29" s="43"/>
      <c r="L29" s="43"/>
      <c r="M29" s="4"/>
      <c r="P29" s="72" t="s">
        <v>127</v>
      </c>
    </row>
    <row r="30" spans="1:16" x14ac:dyDescent="0.3">
      <c r="P30" s="72" t="s">
        <v>128</v>
      </c>
    </row>
    <row r="31" spans="1:16" x14ac:dyDescent="0.3">
      <c r="P31" s="72" t="s">
        <v>129</v>
      </c>
    </row>
    <row r="33" spans="16:16" x14ac:dyDescent="0.3">
      <c r="P33" s="72" t="s">
        <v>130</v>
      </c>
    </row>
    <row r="34" spans="16:16" x14ac:dyDescent="0.3">
      <c r="P34" s="72" t="s">
        <v>131</v>
      </c>
    </row>
    <row r="35" spans="16:16" x14ac:dyDescent="0.3">
      <c r="P35" s="72" t="s">
        <v>132</v>
      </c>
    </row>
    <row r="36" spans="16:16" x14ac:dyDescent="0.3">
      <c r="P36" s="72" t="s">
        <v>133</v>
      </c>
    </row>
    <row r="37" spans="16:16" x14ac:dyDescent="0.3">
      <c r="P37" s="72" t="s">
        <v>134</v>
      </c>
    </row>
    <row r="39" spans="16:16" x14ac:dyDescent="0.3">
      <c r="P39" s="72" t="s">
        <v>135</v>
      </c>
    </row>
    <row r="40" spans="16:16" x14ac:dyDescent="0.3">
      <c r="P40" s="72" t="s">
        <v>136</v>
      </c>
    </row>
    <row r="41" spans="16:16" x14ac:dyDescent="0.3">
      <c r="P41" s="72" t="s">
        <v>137</v>
      </c>
    </row>
    <row r="42" spans="16:16" x14ac:dyDescent="0.3">
      <c r="P42" s="72" t="s">
        <v>138</v>
      </c>
    </row>
  </sheetData>
  <mergeCells count="37">
    <mergeCell ref="A1:D1"/>
    <mergeCell ref="I1:J1"/>
    <mergeCell ref="A2:D2"/>
    <mergeCell ref="E2:M2"/>
    <mergeCell ref="B3:D3"/>
    <mergeCell ref="K3:K5"/>
    <mergeCell ref="B4:D4"/>
    <mergeCell ref="A5:B5"/>
    <mergeCell ref="C5:D5"/>
    <mergeCell ref="B17:D17"/>
    <mergeCell ref="L17:L18"/>
    <mergeCell ref="A18:D18"/>
    <mergeCell ref="A6:D6"/>
    <mergeCell ref="A8:D8"/>
    <mergeCell ref="E8:M8"/>
    <mergeCell ref="B9:D9"/>
    <mergeCell ref="K9:K11"/>
    <mergeCell ref="B10:D10"/>
    <mergeCell ref="A11:B11"/>
    <mergeCell ref="C11:D11"/>
    <mergeCell ref="A12:D12"/>
    <mergeCell ref="A14:D14"/>
    <mergeCell ref="E14:M14"/>
    <mergeCell ref="A16:D16"/>
    <mergeCell ref="E16:M16"/>
    <mergeCell ref="E20:M20"/>
    <mergeCell ref="B21:D21"/>
    <mergeCell ref="B22:D22"/>
    <mergeCell ref="J22:J24"/>
    <mergeCell ref="K22:K23"/>
    <mergeCell ref="B23:D23"/>
    <mergeCell ref="B24:D24"/>
    <mergeCell ref="A25:D25"/>
    <mergeCell ref="A26:D26"/>
    <mergeCell ref="A29:D29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</vt:lpstr>
      <vt:lpstr>Scenario1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Áron Hoffer</dc:creator>
  <cp:lastModifiedBy>Lttd</cp:lastModifiedBy>
  <dcterms:created xsi:type="dcterms:W3CDTF">2025-04-23T07:51:28Z</dcterms:created>
  <dcterms:modified xsi:type="dcterms:W3CDTF">2025-04-24T18:12:23Z</dcterms:modified>
</cp:coreProperties>
</file>