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yorg\Desktop\"/>
    </mc:Choice>
  </mc:AlternateContent>
  <xr:revisionPtr revIDLastSave="0" documentId="13_ncr:1_{B1C885B1-CC2D-4CC5-90F4-E6FAAC6AE71A}" xr6:coauthVersionLast="47" xr6:coauthVersionMax="47" xr10:uidLastSave="{00000000-0000-0000-0000-000000000000}"/>
  <bookViews>
    <workbookView xWindow="-120" yWindow="-120" windowWidth="29040" windowHeight="15720" activeTab="5" xr2:uid="{A93914CD-5268-4F34-A56B-33197F9AEAD5}"/>
  </bookViews>
  <sheets>
    <sheet name="Kimutatások" sheetId="1" r:id="rId1"/>
    <sheet name="Bérezések-Bevétel" sheetId="12" r:id="rId2"/>
    <sheet name="bejelentések 04.28" sheetId="8" r:id="rId3"/>
    <sheet name="bejelentések 04.29" sheetId="2" r:id="rId4"/>
    <sheet name="bejelentések 04.30" sheetId="7" r:id="rId5"/>
    <sheet name="Összesítés" sheetId="10" r:id="rId6"/>
    <sheet name="Solver" sheetId="16" r:id="rId7"/>
  </sheets>
  <definedNames>
    <definedName name="ExternalData_1" localSheetId="2" hidden="1">'bejelentések 04.28'!$A$1:$E$235</definedName>
    <definedName name="ExternalData_1" localSheetId="3" hidden="1">'bejelentések 04.29'!$A$1:$F$197</definedName>
    <definedName name="ExternalData_2" localSheetId="4" hidden="1">'bejelentések 04.30'!$A$1:$E$131</definedName>
    <definedName name="solver_adj" localSheetId="5" hidden="1">Összesítés!$D$2:$D$18</definedName>
    <definedName name="solver_adj" localSheetId="6" hidden="1">Solver!$G$2:$G$18</definedName>
    <definedName name="solver_cvg" localSheetId="5" hidden="1">0.0001</definedName>
    <definedName name="solver_cvg" localSheetId="6" hidden="1">0.0001</definedName>
    <definedName name="solver_drv" localSheetId="5" hidden="1">2</definedName>
    <definedName name="solver_drv" localSheetId="6" hidden="1">2</definedName>
    <definedName name="solver_eng" localSheetId="5" hidden="1">2</definedName>
    <definedName name="solver_eng" localSheetId="6" hidden="1">2</definedName>
    <definedName name="solver_est" localSheetId="5" hidden="1">1</definedName>
    <definedName name="solver_est" localSheetId="6" hidden="1">1</definedName>
    <definedName name="solver_itr" localSheetId="5" hidden="1">2147483647</definedName>
    <definedName name="solver_itr" localSheetId="6" hidden="1">2147483647</definedName>
    <definedName name="solver_lhs1" localSheetId="5" hidden="1">Összesítés!$D$2:$D$18</definedName>
    <definedName name="solver_lhs1" localSheetId="6" hidden="1">Solver!$D$2:$D$18</definedName>
    <definedName name="solver_lhs2" localSheetId="6" hidden="1">Solver!$G$2:$G$18</definedName>
    <definedName name="solver_lhs3" localSheetId="6" hidden="1">Solver!$G$2:$G$18</definedName>
    <definedName name="solver_lhs4" localSheetId="6" hidden="1">Solver!$G$2:$G$18</definedName>
    <definedName name="solver_lhs5" localSheetId="6" hidden="1">Solver!$K$19</definedName>
    <definedName name="solver_mip" localSheetId="5" hidden="1">2147483647</definedName>
    <definedName name="solver_mip" localSheetId="6" hidden="1">2147483647</definedName>
    <definedName name="solver_mni" localSheetId="5" hidden="1">30</definedName>
    <definedName name="solver_mni" localSheetId="6" hidden="1">30</definedName>
    <definedName name="solver_mrt" localSheetId="5" hidden="1">0.075</definedName>
    <definedName name="solver_mrt" localSheetId="6" hidden="1">0.075</definedName>
    <definedName name="solver_msl" localSheetId="5" hidden="1">2</definedName>
    <definedName name="solver_msl" localSheetId="6" hidden="1">2</definedName>
    <definedName name="solver_neg" localSheetId="5" hidden="1">1</definedName>
    <definedName name="solver_neg" localSheetId="6" hidden="1">1</definedName>
    <definedName name="solver_nod" localSheetId="5" hidden="1">2147483647</definedName>
    <definedName name="solver_nod" localSheetId="6" hidden="1">2147483647</definedName>
    <definedName name="solver_num" localSheetId="5" hidden="1">1</definedName>
    <definedName name="solver_num" localSheetId="6" hidden="1">5</definedName>
    <definedName name="solver_nwt" localSheetId="5" hidden="1">1</definedName>
    <definedName name="solver_nwt" localSheetId="6" hidden="1">1</definedName>
    <definedName name="solver_opt" localSheetId="5" hidden="1">Összesítés!$H$5</definedName>
    <definedName name="solver_opt" localSheetId="6" hidden="1">Solver!$I$19</definedName>
    <definedName name="solver_pre" localSheetId="5" hidden="1">0.000001</definedName>
    <definedName name="solver_pre" localSheetId="6" hidden="1">0.000001</definedName>
    <definedName name="solver_rbv" localSheetId="5" hidden="1">2</definedName>
    <definedName name="solver_rbv" localSheetId="6" hidden="1">2</definedName>
    <definedName name="solver_rel1" localSheetId="5" hidden="1">1</definedName>
    <definedName name="solver_rel1" localSheetId="6" hidden="1">3</definedName>
    <definedName name="solver_rel2" localSheetId="6" hidden="1">1</definedName>
    <definedName name="solver_rel3" localSheetId="6" hidden="1">4</definedName>
    <definedName name="solver_rel4" localSheetId="6" hidden="1">3</definedName>
    <definedName name="solver_rel5" localSheetId="6" hidden="1">1</definedName>
    <definedName name="solver_rhs1" localSheetId="5" hidden="1">0</definedName>
    <definedName name="solver_rhs1" localSheetId="6" hidden="1">Solver!$C$2:$C$18</definedName>
    <definedName name="solver_rhs2" localSheetId="6" hidden="1">4</definedName>
    <definedName name="solver_rhs3" localSheetId="6" hidden="1">"egész"</definedName>
    <definedName name="solver_rhs4" localSheetId="6" hidden="1">0</definedName>
    <definedName name="solver_rhs5" localSheetId="6" hidden="1">5</definedName>
    <definedName name="solver_rlx" localSheetId="5" hidden="1">2</definedName>
    <definedName name="solver_rlx" localSheetId="6" hidden="1">2</definedName>
    <definedName name="solver_rsd" localSheetId="5" hidden="1">0</definedName>
    <definedName name="solver_rsd" localSheetId="6" hidden="1">0</definedName>
    <definedName name="solver_scl" localSheetId="5" hidden="1">2</definedName>
    <definedName name="solver_scl" localSheetId="6" hidden="1">2</definedName>
    <definedName name="solver_sho" localSheetId="5" hidden="1">2</definedName>
    <definedName name="solver_sho" localSheetId="6" hidden="1">2</definedName>
    <definedName name="solver_ssz" localSheetId="5" hidden="1">100</definedName>
    <definedName name="solver_ssz" localSheetId="6" hidden="1">100</definedName>
    <definedName name="solver_tim" localSheetId="5" hidden="1">2147483647</definedName>
    <definedName name="solver_tim" localSheetId="6" hidden="1">2147483647</definedName>
    <definedName name="solver_tol" localSheetId="5" hidden="1">0.01</definedName>
    <definedName name="solver_tol" localSheetId="6" hidden="1">0.01</definedName>
    <definedName name="solver_typ" localSheetId="5" hidden="1">3</definedName>
    <definedName name="solver_typ" localSheetId="6" hidden="1">2</definedName>
    <definedName name="solver_val" localSheetId="5" hidden="1">1</definedName>
    <definedName name="solver_val" localSheetId="6" hidden="1">0</definedName>
    <definedName name="solver_ver" localSheetId="5" hidden="1">3</definedName>
    <definedName name="solver_ver" localSheetId="6" hidden="1">3</definedName>
  </definedNames>
  <calcPr calcId="191029"/>
  <pivotCaches>
    <pivotCache cacheId="0" r:id="rId8"/>
    <pivotCache cacheId="1" r:id="rId9"/>
    <pivotCache cacheId="2" r:id="rId10"/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6" l="1"/>
  <c r="J3" i="16" s="1"/>
  <c r="D4" i="16"/>
  <c r="D5" i="16"/>
  <c r="J5" i="16" s="1"/>
  <c r="D6" i="16"/>
  <c r="D7" i="16"/>
  <c r="J7" i="16" s="1"/>
  <c r="D8" i="16"/>
  <c r="J8" i="16" s="1"/>
  <c r="D9" i="16"/>
  <c r="J9" i="16" s="1"/>
  <c r="D10" i="16"/>
  <c r="J10" i="16" s="1"/>
  <c r="D11" i="16"/>
  <c r="J11" i="16" s="1"/>
  <c r="D12" i="16"/>
  <c r="J12" i="16" s="1"/>
  <c r="D13" i="16"/>
  <c r="J13" i="16" s="1"/>
  <c r="D14" i="16"/>
  <c r="J14" i="16" s="1"/>
  <c r="D15" i="16"/>
  <c r="D16" i="16"/>
  <c r="D17" i="16"/>
  <c r="J17" i="16" s="1"/>
  <c r="D18" i="16"/>
  <c r="J18" i="16" s="1"/>
  <c r="D2" i="16"/>
  <c r="J2" i="16" s="1"/>
  <c r="J4" i="16"/>
  <c r="J6" i="16"/>
  <c r="J15" i="16"/>
  <c r="J16" i="16"/>
  <c r="I2" i="16"/>
  <c r="I3" i="16"/>
  <c r="I4" i="16"/>
  <c r="I5" i="16"/>
  <c r="I6" i="16"/>
  <c r="I7" i="16"/>
  <c r="I8" i="16"/>
  <c r="I9" i="16"/>
  <c r="I10" i="16"/>
  <c r="I11" i="16"/>
  <c r="I13" i="16"/>
  <c r="I14" i="16"/>
  <c r="I15" i="16"/>
  <c r="I16" i="16"/>
  <c r="I17" i="16"/>
  <c r="I18" i="16"/>
  <c r="I12" i="16"/>
  <c r="B18" i="12"/>
  <c r="B17" i="12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2" i="16"/>
  <c r="D1" i="16"/>
  <c r="A1" i="16"/>
  <c r="B1" i="16"/>
  <c r="C1" i="16"/>
  <c r="E1" i="16"/>
  <c r="A2" i="16"/>
  <c r="B2" i="16"/>
  <c r="C2" i="16"/>
  <c r="E2" i="16"/>
  <c r="A3" i="16"/>
  <c r="B3" i="16"/>
  <c r="C3" i="16"/>
  <c r="E3" i="16"/>
  <c r="A4" i="16"/>
  <c r="B4" i="16"/>
  <c r="C4" i="16"/>
  <c r="E4" i="16"/>
  <c r="A5" i="16"/>
  <c r="B5" i="16"/>
  <c r="C5" i="16"/>
  <c r="E5" i="16"/>
  <c r="A6" i="16"/>
  <c r="B6" i="16"/>
  <c r="C6" i="16"/>
  <c r="E6" i="16"/>
  <c r="A7" i="16"/>
  <c r="B7" i="16"/>
  <c r="C7" i="16"/>
  <c r="E7" i="16"/>
  <c r="A8" i="16"/>
  <c r="B8" i="16"/>
  <c r="C8" i="16"/>
  <c r="E8" i="16"/>
  <c r="A9" i="16"/>
  <c r="B9" i="16"/>
  <c r="C9" i="16"/>
  <c r="E9" i="16"/>
  <c r="A10" i="16"/>
  <c r="B10" i="16"/>
  <c r="C10" i="16"/>
  <c r="E10" i="16"/>
  <c r="A11" i="16"/>
  <c r="B11" i="16"/>
  <c r="C11" i="16"/>
  <c r="E11" i="16"/>
  <c r="A12" i="16"/>
  <c r="B12" i="16"/>
  <c r="C12" i="16"/>
  <c r="E12" i="16"/>
  <c r="A13" i="16"/>
  <c r="B13" i="16"/>
  <c r="C13" i="16"/>
  <c r="E13" i="16"/>
  <c r="A14" i="16"/>
  <c r="B14" i="16"/>
  <c r="C14" i="16"/>
  <c r="E14" i="16"/>
  <c r="A15" i="16"/>
  <c r="B15" i="16"/>
  <c r="C15" i="16"/>
  <c r="E15" i="16"/>
  <c r="A16" i="16"/>
  <c r="B16" i="16"/>
  <c r="C16" i="16"/>
  <c r="E16" i="16"/>
  <c r="A17" i="16"/>
  <c r="B17" i="16"/>
  <c r="C17" i="16"/>
  <c r="E17" i="16"/>
  <c r="A18" i="16"/>
  <c r="B18" i="16"/>
  <c r="C18" i="16"/>
  <c r="E18" i="16"/>
  <c r="C13" i="10"/>
  <c r="C12" i="10"/>
  <c r="C11" i="10"/>
  <c r="C10" i="10"/>
  <c r="C9" i="10"/>
  <c r="C8" i="10"/>
  <c r="K6" i="10" s="1"/>
  <c r="E7" i="10"/>
  <c r="E6" i="10"/>
  <c r="E5" i="10"/>
  <c r="E4" i="10"/>
  <c r="E3" i="10"/>
  <c r="E2" i="10"/>
  <c r="E13" i="10"/>
  <c r="E12" i="10"/>
  <c r="E11" i="10"/>
  <c r="E10" i="10"/>
  <c r="E9" i="10"/>
  <c r="E8" i="10"/>
  <c r="E18" i="10"/>
  <c r="E17" i="10"/>
  <c r="E16" i="10"/>
  <c r="E15" i="10"/>
  <c r="E14" i="10"/>
  <c r="D18" i="10"/>
  <c r="D17" i="10"/>
  <c r="D16" i="10"/>
  <c r="D15" i="10"/>
  <c r="F15" i="10" s="1"/>
  <c r="D14" i="10"/>
  <c r="C18" i="10"/>
  <c r="C17" i="10"/>
  <c r="C16" i="10"/>
  <c r="C15" i="10"/>
  <c r="C14" i="10"/>
  <c r="B18" i="10"/>
  <c r="B17" i="10"/>
  <c r="B16" i="10"/>
  <c r="B15" i="10"/>
  <c r="B14" i="10"/>
  <c r="A18" i="10"/>
  <c r="A17" i="10"/>
  <c r="A16" i="10"/>
  <c r="A15" i="10"/>
  <c r="A14" i="10"/>
  <c r="D13" i="10"/>
  <c r="D12" i="10"/>
  <c r="D11" i="10"/>
  <c r="D10" i="10"/>
  <c r="F10" i="10" s="1"/>
  <c r="D9" i="10"/>
  <c r="F9" i="10" s="1"/>
  <c r="D8" i="10"/>
  <c r="B13" i="10"/>
  <c r="B12" i="10"/>
  <c r="B11" i="10"/>
  <c r="B10" i="10"/>
  <c r="B9" i="10"/>
  <c r="B8" i="10"/>
  <c r="A13" i="10"/>
  <c r="A12" i="10"/>
  <c r="A11" i="10"/>
  <c r="A10" i="10"/>
  <c r="A9" i="10"/>
  <c r="A8" i="10"/>
  <c r="D7" i="10"/>
  <c r="D6" i="10"/>
  <c r="D5" i="10"/>
  <c r="D4" i="10"/>
  <c r="F4" i="10" s="1"/>
  <c r="D3" i="10"/>
  <c r="F3" i="10" s="1"/>
  <c r="D2" i="10"/>
  <c r="F2" i="10" s="1"/>
  <c r="C7" i="10"/>
  <c r="C6" i="10"/>
  <c r="C5" i="10"/>
  <c r="C4" i="10"/>
  <c r="C3" i="10"/>
  <c r="C2" i="10"/>
  <c r="B7" i="10"/>
  <c r="B6" i="10"/>
  <c r="B5" i="10"/>
  <c r="B4" i="10"/>
  <c r="B3" i="10"/>
  <c r="B2" i="10"/>
  <c r="A7" i="10"/>
  <c r="A6" i="10"/>
  <c r="A5" i="10"/>
  <c r="A4" i="10"/>
  <c r="A3" i="10"/>
  <c r="A2" i="10"/>
  <c r="F5" i="10"/>
  <c r="F6" i="10"/>
  <c r="F7" i="10"/>
  <c r="E37" i="1"/>
  <c r="E38" i="1" s="1"/>
  <c r="E39" i="1" s="1"/>
  <c r="K2" i="10" s="1"/>
  <c r="G18" i="10"/>
  <c r="H14" i="12"/>
  <c r="B14" i="12"/>
  <c r="B13" i="12"/>
  <c r="G5" i="12"/>
  <c r="B6" i="12"/>
  <c r="B5" i="12"/>
  <c r="B4" i="12"/>
  <c r="F11" i="10"/>
  <c r="F12" i="10"/>
  <c r="F13" i="10"/>
  <c r="F14" i="10"/>
  <c r="F16" i="10"/>
  <c r="F17" i="10"/>
  <c r="F18" i="10"/>
  <c r="A38" i="1"/>
  <c r="F9" i="12" s="1"/>
  <c r="F11" i="12" s="1"/>
  <c r="H11" i="12" s="1"/>
  <c r="G2" i="12"/>
  <c r="H2" i="10"/>
  <c r="E31" i="1"/>
  <c r="A40" i="1" s="1"/>
  <c r="I2" i="10" s="1"/>
  <c r="E20" i="1"/>
  <c r="E6" i="1"/>
  <c r="H6" i="10"/>
  <c r="B34" i="1"/>
  <c r="B33" i="1"/>
  <c r="B32" i="1"/>
  <c r="B35" i="1" s="1"/>
  <c r="B23" i="1"/>
  <c r="B22" i="1"/>
  <c r="B24" i="1" s="1"/>
  <c r="B21" i="1"/>
  <c r="L2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K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L2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K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B9" i="1"/>
  <c r="B8" i="1"/>
  <c r="B10" i="1" s="1"/>
  <c r="B7" i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2" i="2"/>
  <c r="K19" i="16" l="1"/>
  <c r="I19" i="16"/>
  <c r="G10" i="10"/>
  <c r="F8" i="10"/>
  <c r="H3" i="10"/>
  <c r="Q6" i="10"/>
  <c r="N6" i="10"/>
  <c r="G12" i="10"/>
  <c r="J2" i="10"/>
  <c r="L2" i="10" s="1"/>
  <c r="F20" i="10"/>
  <c r="K12" i="12"/>
  <c r="G20" i="10" s="1"/>
  <c r="G16" i="10"/>
  <c r="J39" i="7" a="1"/>
  <c r="J39" i="7" s="1"/>
  <c r="M39" i="7" s="1"/>
  <c r="N39" i="7" s="1"/>
  <c r="J99" i="7" a="1"/>
  <c r="J99" i="7" s="1"/>
  <c r="M99" i="7" s="1"/>
  <c r="N99" i="7" s="1"/>
  <c r="J228" i="8" a="1"/>
  <c r="J228" i="8" s="1"/>
  <c r="M228" i="8" s="1"/>
  <c r="N228" i="8" s="1"/>
  <c r="J89" i="7" a="1"/>
  <c r="J89" i="7" s="1"/>
  <c r="M89" i="7" s="1"/>
  <c r="N89" i="7" s="1"/>
  <c r="J110" i="7" a="1"/>
  <c r="J110" i="7" s="1"/>
  <c r="M110" i="7" s="1"/>
  <c r="N110" i="7" s="1"/>
  <c r="J128" i="7" a="1"/>
  <c r="J128" i="7" s="1"/>
  <c r="M128" i="7" s="1"/>
  <c r="N128" i="7" s="1"/>
  <c r="J5" i="7" a="1"/>
  <c r="J5" i="7" s="1"/>
  <c r="M5" i="7" s="1"/>
  <c r="N5" i="7" s="1"/>
  <c r="J116" i="7" a="1"/>
  <c r="J116" i="7" s="1"/>
  <c r="M116" i="7" s="1"/>
  <c r="N116" i="7" s="1"/>
  <c r="J105" i="7" a="1"/>
  <c r="J105" i="7" s="1"/>
  <c r="M105" i="7" s="1"/>
  <c r="N105" i="7" s="1"/>
  <c r="J108" i="7" a="1"/>
  <c r="J108" i="7" s="1"/>
  <c r="M108" i="7" s="1"/>
  <c r="N108" i="7" s="1"/>
  <c r="J95" i="7" a="1"/>
  <c r="J95" i="7" s="1"/>
  <c r="M95" i="7" s="1"/>
  <c r="N95" i="7" s="1"/>
  <c r="J13" i="7" a="1"/>
  <c r="J13" i="7" s="1"/>
  <c r="M13" i="7" s="1"/>
  <c r="N13" i="7" s="1"/>
  <c r="J74" i="7" a="1"/>
  <c r="J74" i="7" s="1"/>
  <c r="M74" i="7" s="1"/>
  <c r="N74" i="7" s="1"/>
  <c r="J70" i="7" a="1"/>
  <c r="J70" i="7" s="1"/>
  <c r="M70" i="7" s="1"/>
  <c r="N70" i="7" s="1"/>
  <c r="J8" i="7" a="1"/>
  <c r="J8" i="7" s="1"/>
  <c r="M8" i="7" s="1"/>
  <c r="N8" i="7" s="1"/>
  <c r="J120" i="7" a="1"/>
  <c r="J120" i="7" s="1"/>
  <c r="M120" i="7" s="1"/>
  <c r="N120" i="7" s="1"/>
  <c r="J119" i="7" a="1"/>
  <c r="J119" i="7" s="1"/>
  <c r="M119" i="7" s="1"/>
  <c r="N119" i="7" s="1"/>
  <c r="J130" i="7" a="1"/>
  <c r="J130" i="7" s="1"/>
  <c r="M130" i="7" s="1"/>
  <c r="N130" i="7" s="1"/>
  <c r="J118" i="7" a="1"/>
  <c r="J118" i="7" s="1"/>
  <c r="M118" i="7" s="1"/>
  <c r="N118" i="7" s="1"/>
  <c r="J107" i="7" a="1"/>
  <c r="J107" i="7" s="1"/>
  <c r="M107" i="7" s="1"/>
  <c r="N107" i="7" s="1"/>
  <c r="J97" i="7" a="1"/>
  <c r="J97" i="7" s="1"/>
  <c r="M97" i="7" s="1"/>
  <c r="N97" i="7" s="1"/>
  <c r="J86" i="7" a="1"/>
  <c r="J86" i="7" s="1"/>
  <c r="M86" i="7" s="1"/>
  <c r="N86" i="7" s="1"/>
  <c r="J76" i="7" a="1"/>
  <c r="J76" i="7" s="1"/>
  <c r="M76" i="7" s="1"/>
  <c r="N76" i="7" s="1"/>
  <c r="J66" i="7" a="1"/>
  <c r="J66" i="7" s="1"/>
  <c r="M66" i="7" s="1"/>
  <c r="N66" i="7" s="1"/>
  <c r="J45" i="7" a="1"/>
  <c r="J45" i="7" s="1"/>
  <c r="M45" i="7" s="1"/>
  <c r="N45" i="7" s="1"/>
  <c r="J35" i="7" a="1"/>
  <c r="J35" i="7" s="1"/>
  <c r="M35" i="7" s="1"/>
  <c r="N35" i="7" s="1"/>
  <c r="J25" i="7" a="1"/>
  <c r="J25" i="7" s="1"/>
  <c r="M25" i="7" s="1"/>
  <c r="N25" i="7" s="1"/>
  <c r="J14" i="7" a="1"/>
  <c r="J14" i="7" s="1"/>
  <c r="M14" i="7" s="1"/>
  <c r="N14" i="7" s="1"/>
  <c r="J101" i="7" a="1"/>
  <c r="J101" i="7" s="1"/>
  <c r="M101" i="7" s="1"/>
  <c r="N101" i="7" s="1"/>
  <c r="J129" i="7" a="1"/>
  <c r="J129" i="7" s="1"/>
  <c r="M129" i="7" s="1"/>
  <c r="N129" i="7" s="1"/>
  <c r="J117" i="7" a="1"/>
  <c r="J117" i="7" s="1"/>
  <c r="M117" i="7" s="1"/>
  <c r="N117" i="7" s="1"/>
  <c r="J106" i="7" a="1"/>
  <c r="J106" i="7" s="1"/>
  <c r="M106" i="7" s="1"/>
  <c r="N106" i="7" s="1"/>
  <c r="J96" i="7" a="1"/>
  <c r="J96" i="7" s="1"/>
  <c r="M96" i="7" s="1"/>
  <c r="N96" i="7" s="1"/>
  <c r="J75" i="7" a="1"/>
  <c r="J75" i="7" s="1"/>
  <c r="M75" i="7" s="1"/>
  <c r="N75" i="7" s="1"/>
  <c r="J65" i="7" a="1"/>
  <c r="J65" i="7" s="1"/>
  <c r="M65" i="7" s="1"/>
  <c r="N65" i="7" s="1"/>
  <c r="J55" i="7" a="1"/>
  <c r="J55" i="7" s="1"/>
  <c r="M55" i="7" s="1"/>
  <c r="N55" i="7" s="1"/>
  <c r="J44" i="7" a="1"/>
  <c r="J44" i="7" s="1"/>
  <c r="M44" i="7" s="1"/>
  <c r="N44" i="7" s="1"/>
  <c r="J34" i="7" a="1"/>
  <c r="J34" i="7" s="1"/>
  <c r="M34" i="7" s="1"/>
  <c r="N34" i="7" s="1"/>
  <c r="J24" i="7" a="1"/>
  <c r="J24" i="7" s="1"/>
  <c r="M24" i="7" s="1"/>
  <c r="N24" i="7" s="1"/>
  <c r="J4" i="7" a="1"/>
  <c r="J4" i="7" s="1"/>
  <c r="M4" i="7" s="1"/>
  <c r="N4" i="7" s="1"/>
  <c r="J3" i="7" a="1"/>
  <c r="J3" i="7" s="1"/>
  <c r="M3" i="7" s="1"/>
  <c r="N3" i="7" s="1"/>
  <c r="J64" i="7" a="1"/>
  <c r="J64" i="7" s="1"/>
  <c r="M64" i="7" s="1"/>
  <c r="N64" i="7" s="1"/>
  <c r="J33" i="7" a="1"/>
  <c r="J33" i="7" s="1"/>
  <c r="M33" i="7" s="1"/>
  <c r="N33" i="7" s="1"/>
  <c r="J23" i="7" a="1"/>
  <c r="J23" i="7" s="1"/>
  <c r="M23" i="7" s="1"/>
  <c r="N23" i="7" s="1"/>
  <c r="J127" i="7" a="1"/>
  <c r="J127" i="7" s="1"/>
  <c r="M127" i="7" s="1"/>
  <c r="N127" i="7" s="1"/>
  <c r="J115" i="7" a="1"/>
  <c r="J115" i="7" s="1"/>
  <c r="M115" i="7" s="1"/>
  <c r="N115" i="7" s="1"/>
  <c r="J104" i="7" a="1"/>
  <c r="J104" i="7" s="1"/>
  <c r="M104" i="7" s="1"/>
  <c r="N104" i="7" s="1"/>
  <c r="J94" i="7" a="1"/>
  <c r="J94" i="7" s="1"/>
  <c r="M94" i="7" s="1"/>
  <c r="N94" i="7" s="1"/>
  <c r="J84" i="7" a="1"/>
  <c r="J84" i="7" s="1"/>
  <c r="M84" i="7" s="1"/>
  <c r="N84" i="7" s="1"/>
  <c r="J63" i="7" a="1"/>
  <c r="J63" i="7" s="1"/>
  <c r="M63" i="7" s="1"/>
  <c r="N63" i="7" s="1"/>
  <c r="J53" i="7" a="1"/>
  <c r="J53" i="7" s="1"/>
  <c r="M53" i="7" s="1"/>
  <c r="N53" i="7" s="1"/>
  <c r="J43" i="7" a="1"/>
  <c r="J43" i="7" s="1"/>
  <c r="M43" i="7" s="1"/>
  <c r="N43" i="7" s="1"/>
  <c r="J32" i="7" a="1"/>
  <c r="J32" i="7" s="1"/>
  <c r="M32" i="7" s="1"/>
  <c r="N32" i="7" s="1"/>
  <c r="J22" i="7" a="1"/>
  <c r="J22" i="7" s="1"/>
  <c r="M22" i="7" s="1"/>
  <c r="N22" i="7" s="1"/>
  <c r="J12" i="7" a="1"/>
  <c r="J12" i="7" s="1"/>
  <c r="M12" i="7" s="1"/>
  <c r="N12" i="7" s="1"/>
  <c r="J2" i="7" a="1"/>
  <c r="J2" i="7" s="1"/>
  <c r="M2" i="7" s="1"/>
  <c r="N2" i="7" s="1"/>
  <c r="J54" i="7" a="1"/>
  <c r="J54" i="7" s="1"/>
  <c r="M54" i="7" s="1"/>
  <c r="N54" i="7" s="1"/>
  <c r="J126" i="7" a="1"/>
  <c r="J126" i="7" s="1"/>
  <c r="M126" i="7" s="1"/>
  <c r="N126" i="7" s="1"/>
  <c r="J114" i="7" a="1"/>
  <c r="J114" i="7" s="1"/>
  <c r="M114" i="7" s="1"/>
  <c r="N114" i="7" s="1"/>
  <c r="J93" i="7" a="1"/>
  <c r="J93" i="7" s="1"/>
  <c r="M93" i="7" s="1"/>
  <c r="N93" i="7" s="1"/>
  <c r="J83" i="7" a="1"/>
  <c r="J83" i="7" s="1"/>
  <c r="M83" i="7" s="1"/>
  <c r="N83" i="7" s="1"/>
  <c r="J73" i="7" a="1"/>
  <c r="J73" i="7" s="1"/>
  <c r="M73" i="7" s="1"/>
  <c r="N73" i="7" s="1"/>
  <c r="J62" i="7" a="1"/>
  <c r="J62" i="7" s="1"/>
  <c r="M62" i="7" s="1"/>
  <c r="N62" i="7" s="1"/>
  <c r="J52" i="7" a="1"/>
  <c r="J52" i="7" s="1"/>
  <c r="M52" i="7" s="1"/>
  <c r="N52" i="7" s="1"/>
  <c r="J42" i="7" a="1"/>
  <c r="J42" i="7" s="1"/>
  <c r="M42" i="7" s="1"/>
  <c r="N42" i="7" s="1"/>
  <c r="J21" i="7" a="1"/>
  <c r="J21" i="7" s="1"/>
  <c r="M21" i="7" s="1"/>
  <c r="N21" i="7" s="1"/>
  <c r="J11" i="7" a="1"/>
  <c r="J11" i="7" s="1"/>
  <c r="M11" i="7" s="1"/>
  <c r="N11" i="7" s="1"/>
  <c r="J85" i="7" a="1"/>
  <c r="J85" i="7" s="1"/>
  <c r="M85" i="7" s="1"/>
  <c r="N85" i="7" s="1"/>
  <c r="J125" i="7" a="1"/>
  <c r="J125" i="7" s="1"/>
  <c r="M125" i="7" s="1"/>
  <c r="N125" i="7" s="1"/>
  <c r="J113" i="7" a="1"/>
  <c r="J113" i="7" s="1"/>
  <c r="M113" i="7" s="1"/>
  <c r="N113" i="7" s="1"/>
  <c r="J103" i="7" a="1"/>
  <c r="J103" i="7" s="1"/>
  <c r="M103" i="7" s="1"/>
  <c r="N103" i="7" s="1"/>
  <c r="J92" i="7" a="1"/>
  <c r="J92" i="7" s="1"/>
  <c r="M92" i="7" s="1"/>
  <c r="N92" i="7" s="1"/>
  <c r="J82" i="7" a="1"/>
  <c r="J82" i="7" s="1"/>
  <c r="M82" i="7" s="1"/>
  <c r="N82" i="7" s="1"/>
  <c r="J72" i="7" a="1"/>
  <c r="J72" i="7" s="1"/>
  <c r="M72" i="7" s="1"/>
  <c r="N72" i="7" s="1"/>
  <c r="J51" i="7" a="1"/>
  <c r="J51" i="7" s="1"/>
  <c r="M51" i="7" s="1"/>
  <c r="N51" i="7" s="1"/>
  <c r="J41" i="7" a="1"/>
  <c r="J41" i="7" s="1"/>
  <c r="M41" i="7" s="1"/>
  <c r="N41" i="7" s="1"/>
  <c r="J31" i="7" a="1"/>
  <c r="J31" i="7" s="1"/>
  <c r="M31" i="7" s="1"/>
  <c r="N31" i="7" s="1"/>
  <c r="J20" i="7" a="1"/>
  <c r="J20" i="7" s="1"/>
  <c r="M20" i="7" s="1"/>
  <c r="N20" i="7" s="1"/>
  <c r="J10" i="7" a="1"/>
  <c r="J10" i="7" s="1"/>
  <c r="M10" i="7" s="1"/>
  <c r="N10" i="7" s="1"/>
  <c r="J124" i="7" a="1"/>
  <c r="J124" i="7" s="1"/>
  <c r="M124" i="7" s="1"/>
  <c r="N124" i="7" s="1"/>
  <c r="J112" i="7" a="1"/>
  <c r="J112" i="7" s="1"/>
  <c r="M112" i="7" s="1"/>
  <c r="N112" i="7" s="1"/>
  <c r="J102" i="7" a="1"/>
  <c r="J102" i="7" s="1"/>
  <c r="M102" i="7" s="1"/>
  <c r="N102" i="7" s="1"/>
  <c r="J81" i="7" a="1"/>
  <c r="J81" i="7" s="1"/>
  <c r="M81" i="7" s="1"/>
  <c r="N81" i="7" s="1"/>
  <c r="J71" i="7" a="1"/>
  <c r="J71" i="7" s="1"/>
  <c r="M71" i="7" s="1"/>
  <c r="N71" i="7" s="1"/>
  <c r="J61" i="7" a="1"/>
  <c r="J61" i="7" s="1"/>
  <c r="M61" i="7" s="1"/>
  <c r="N61" i="7" s="1"/>
  <c r="J50" i="7" a="1"/>
  <c r="J50" i="7" s="1"/>
  <c r="M50" i="7" s="1"/>
  <c r="N50" i="7" s="1"/>
  <c r="J40" i="7" a="1"/>
  <c r="J40" i="7" s="1"/>
  <c r="M40" i="7" s="1"/>
  <c r="N40" i="7" s="1"/>
  <c r="J30" i="7" a="1"/>
  <c r="J30" i="7" s="1"/>
  <c r="M30" i="7" s="1"/>
  <c r="N30" i="7" s="1"/>
  <c r="J9" i="7" a="1"/>
  <c r="J9" i="7" s="1"/>
  <c r="M9" i="7" s="1"/>
  <c r="N9" i="7" s="1"/>
  <c r="J91" i="7" a="1"/>
  <c r="J91" i="7" s="1"/>
  <c r="M91" i="7" s="1"/>
  <c r="N91" i="7" s="1"/>
  <c r="J29" i="7" a="1"/>
  <c r="J29" i="7" s="1"/>
  <c r="M29" i="7" s="1"/>
  <c r="N29" i="7" s="1"/>
  <c r="J122" i="7" a="1"/>
  <c r="J122" i="7" s="1"/>
  <c r="M122" i="7" s="1"/>
  <c r="N122" i="7" s="1"/>
  <c r="J100" i="7" a="1"/>
  <c r="J100" i="7" s="1"/>
  <c r="M100" i="7" s="1"/>
  <c r="N100" i="7" s="1"/>
  <c r="J90" i="7" a="1"/>
  <c r="J90" i="7" s="1"/>
  <c r="M90" i="7" s="1"/>
  <c r="N90" i="7" s="1"/>
  <c r="J69" i="7" a="1"/>
  <c r="J69" i="7" s="1"/>
  <c r="M69" i="7" s="1"/>
  <c r="N69" i="7" s="1"/>
  <c r="J59" i="7" a="1"/>
  <c r="J59" i="7" s="1"/>
  <c r="M59" i="7" s="1"/>
  <c r="N59" i="7" s="1"/>
  <c r="J49" i="7" a="1"/>
  <c r="J49" i="7" s="1"/>
  <c r="M49" i="7" s="1"/>
  <c r="N49" i="7" s="1"/>
  <c r="J38" i="7" a="1"/>
  <c r="J38" i="7" s="1"/>
  <c r="M38" i="7" s="1"/>
  <c r="N38" i="7" s="1"/>
  <c r="J28" i="7" a="1"/>
  <c r="J28" i="7" s="1"/>
  <c r="M28" i="7" s="1"/>
  <c r="N28" i="7" s="1"/>
  <c r="J18" i="7" a="1"/>
  <c r="J18" i="7" s="1"/>
  <c r="M18" i="7" s="1"/>
  <c r="N18" i="7" s="1"/>
  <c r="J80" i="7" a="1"/>
  <c r="J80" i="7" s="1"/>
  <c r="M80" i="7" s="1"/>
  <c r="N80" i="7" s="1"/>
  <c r="J19" i="7" a="1"/>
  <c r="J19" i="7" s="1"/>
  <c r="M19" i="7" s="1"/>
  <c r="N19" i="7" s="1"/>
  <c r="J79" i="7" a="1"/>
  <c r="J79" i="7" s="1"/>
  <c r="M79" i="7" s="1"/>
  <c r="N79" i="7" s="1"/>
  <c r="J68" i="7" a="1"/>
  <c r="J68" i="7" s="1"/>
  <c r="M68" i="7" s="1"/>
  <c r="N68" i="7" s="1"/>
  <c r="J58" i="7" a="1"/>
  <c r="J58" i="7" s="1"/>
  <c r="M58" i="7" s="1"/>
  <c r="N58" i="7" s="1"/>
  <c r="J48" i="7" a="1"/>
  <c r="J48" i="7" s="1"/>
  <c r="M48" i="7" s="1"/>
  <c r="N48" i="7" s="1"/>
  <c r="J27" i="7" a="1"/>
  <c r="J27" i="7" s="1"/>
  <c r="M27" i="7" s="1"/>
  <c r="N27" i="7" s="1"/>
  <c r="J17" i="7" a="1"/>
  <c r="J17" i="7" s="1"/>
  <c r="M17" i="7" s="1"/>
  <c r="N17" i="7" s="1"/>
  <c r="J7" i="7" a="1"/>
  <c r="J7" i="7" s="1"/>
  <c r="M7" i="7" s="1"/>
  <c r="N7" i="7" s="1"/>
  <c r="J111" i="7" a="1"/>
  <c r="J111" i="7" s="1"/>
  <c r="M111" i="7" s="1"/>
  <c r="N111" i="7" s="1"/>
  <c r="J60" i="7" a="1"/>
  <c r="J60" i="7" s="1"/>
  <c r="M60" i="7" s="1"/>
  <c r="N60" i="7" s="1"/>
  <c r="J121" i="7" a="1"/>
  <c r="J121" i="7" s="1"/>
  <c r="M121" i="7" s="1"/>
  <c r="N121" i="7" s="1"/>
  <c r="J109" i="7" a="1"/>
  <c r="J109" i="7" s="1"/>
  <c r="M109" i="7" s="1"/>
  <c r="N109" i="7" s="1"/>
  <c r="J98" i="7" a="1"/>
  <c r="J98" i="7" s="1"/>
  <c r="M98" i="7" s="1"/>
  <c r="N98" i="7" s="1"/>
  <c r="J88" i="7" a="1"/>
  <c r="J88" i="7" s="1"/>
  <c r="M88" i="7" s="1"/>
  <c r="N88" i="7" s="1"/>
  <c r="J78" i="7" a="1"/>
  <c r="J78" i="7" s="1"/>
  <c r="M78" i="7" s="1"/>
  <c r="N78" i="7" s="1"/>
  <c r="J57" i="7" a="1"/>
  <c r="J57" i="7" s="1"/>
  <c r="M57" i="7" s="1"/>
  <c r="N57" i="7" s="1"/>
  <c r="J47" i="7" a="1"/>
  <c r="J47" i="7" s="1"/>
  <c r="M47" i="7" s="1"/>
  <c r="N47" i="7" s="1"/>
  <c r="J37" i="7" a="1"/>
  <c r="J37" i="7" s="1"/>
  <c r="M37" i="7" s="1"/>
  <c r="N37" i="7" s="1"/>
  <c r="J26" i="7" a="1"/>
  <c r="J26" i="7" s="1"/>
  <c r="M26" i="7" s="1"/>
  <c r="N26" i="7" s="1"/>
  <c r="J16" i="7" a="1"/>
  <c r="J16" i="7" s="1"/>
  <c r="M16" i="7" s="1"/>
  <c r="N16" i="7" s="1"/>
  <c r="J6" i="7" a="1"/>
  <c r="J6" i="7" s="1"/>
  <c r="M6" i="7" s="1"/>
  <c r="N6" i="7" s="1"/>
  <c r="J123" i="7" a="1"/>
  <c r="J123" i="7" s="1"/>
  <c r="M123" i="7" s="1"/>
  <c r="N123" i="7" s="1"/>
  <c r="J131" i="7" a="1"/>
  <c r="J131" i="7" s="1"/>
  <c r="M131" i="7" s="1"/>
  <c r="N131" i="7" s="1"/>
  <c r="J87" i="7" a="1"/>
  <c r="J87" i="7" s="1"/>
  <c r="M87" i="7" s="1"/>
  <c r="N87" i="7" s="1"/>
  <c r="J77" i="7" a="1"/>
  <c r="J77" i="7" s="1"/>
  <c r="M77" i="7" s="1"/>
  <c r="N77" i="7" s="1"/>
  <c r="J67" i="7" a="1"/>
  <c r="J67" i="7" s="1"/>
  <c r="M67" i="7" s="1"/>
  <c r="N67" i="7" s="1"/>
  <c r="J56" i="7" a="1"/>
  <c r="J56" i="7" s="1"/>
  <c r="M56" i="7" s="1"/>
  <c r="N56" i="7" s="1"/>
  <c r="J46" i="7" a="1"/>
  <c r="J46" i="7" s="1"/>
  <c r="M46" i="7" s="1"/>
  <c r="N46" i="7" s="1"/>
  <c r="J36" i="7" a="1"/>
  <c r="J36" i="7" s="1"/>
  <c r="M36" i="7" s="1"/>
  <c r="N36" i="7" s="1"/>
  <c r="J15" i="7" a="1"/>
  <c r="J15" i="7" s="1"/>
  <c r="M15" i="7" s="1"/>
  <c r="N15" i="7" s="1"/>
  <c r="J234" i="8" a="1"/>
  <c r="J234" i="8" s="1"/>
  <c r="M234" i="8" s="1"/>
  <c r="N234" i="8" s="1"/>
  <c r="J192" i="8" a="1"/>
  <c r="J192" i="8" s="1"/>
  <c r="M192" i="8" s="1"/>
  <c r="N192" i="8" s="1"/>
  <c r="J180" i="8" a="1"/>
  <c r="J180" i="8" s="1"/>
  <c r="M180" i="8" s="1"/>
  <c r="N180" i="8" s="1"/>
  <c r="J204" i="8" a="1"/>
  <c r="J204" i="8" s="1"/>
  <c r="M204" i="8" s="1"/>
  <c r="N204" i="8" s="1"/>
  <c r="J216" i="8" a="1"/>
  <c r="J216" i="8" s="1"/>
  <c r="M216" i="8" s="1"/>
  <c r="N216" i="8" s="1"/>
  <c r="J227" i="8" a="1"/>
  <c r="J227" i="8" s="1"/>
  <c r="M227" i="8" s="1"/>
  <c r="N227" i="8" s="1"/>
  <c r="J231" i="8" a="1"/>
  <c r="J231" i="8" s="1"/>
  <c r="M231" i="8" s="1"/>
  <c r="N231" i="8" s="1"/>
  <c r="J230" i="8" a="1"/>
  <c r="J230" i="8" s="1"/>
  <c r="M230" i="8" s="1"/>
  <c r="N230" i="8" s="1"/>
  <c r="J229" i="8" a="1"/>
  <c r="J229" i="8" s="1"/>
  <c r="M229" i="8" s="1"/>
  <c r="N229" i="8" s="1"/>
  <c r="J5" i="8" a="1"/>
  <c r="J5" i="8" s="1"/>
  <c r="M5" i="8" s="1"/>
  <c r="N5" i="8" s="1"/>
  <c r="J168" i="8" a="1"/>
  <c r="J168" i="8" s="1"/>
  <c r="M168" i="8" s="1"/>
  <c r="N168" i="8" s="1"/>
  <c r="J156" i="8" a="1"/>
  <c r="J156" i="8" s="1"/>
  <c r="M156" i="8" s="1"/>
  <c r="N156" i="8" s="1"/>
  <c r="J144" i="8" a="1"/>
  <c r="J144" i="8" s="1"/>
  <c r="M144" i="8" s="1"/>
  <c r="N144" i="8" s="1"/>
  <c r="J132" i="8" a="1"/>
  <c r="J132" i="8" s="1"/>
  <c r="M132" i="8" s="1"/>
  <c r="N132" i="8" s="1"/>
  <c r="J120" i="8" a="1"/>
  <c r="J120" i="8" s="1"/>
  <c r="M120" i="8" s="1"/>
  <c r="N120" i="8" s="1"/>
  <c r="J108" i="8" a="1"/>
  <c r="J108" i="8" s="1"/>
  <c r="M108" i="8" s="1"/>
  <c r="N108" i="8" s="1"/>
  <c r="J96" i="8" a="1"/>
  <c r="J96" i="8" s="1"/>
  <c r="M96" i="8" s="1"/>
  <c r="N96" i="8" s="1"/>
  <c r="J84" i="8" a="1"/>
  <c r="J84" i="8" s="1"/>
  <c r="M84" i="8" s="1"/>
  <c r="N84" i="8" s="1"/>
  <c r="J72" i="8" a="1"/>
  <c r="J72" i="8" s="1"/>
  <c r="M72" i="8" s="1"/>
  <c r="N72" i="8" s="1"/>
  <c r="J60" i="8" a="1"/>
  <c r="J60" i="8" s="1"/>
  <c r="M60" i="8" s="1"/>
  <c r="N60" i="8" s="1"/>
  <c r="J48" i="8" a="1"/>
  <c r="J48" i="8" s="1"/>
  <c r="M48" i="8" s="1"/>
  <c r="N48" i="8" s="1"/>
  <c r="J36" i="8" a="1"/>
  <c r="J36" i="8" s="1"/>
  <c r="M36" i="8" s="1"/>
  <c r="N36" i="8" s="1"/>
  <c r="J24" i="8" a="1"/>
  <c r="J24" i="8" s="1"/>
  <c r="M24" i="8" s="1"/>
  <c r="N24" i="8" s="1"/>
  <c r="J13" i="8" a="1"/>
  <c r="J13" i="8" s="1"/>
  <c r="M13" i="8" s="1"/>
  <c r="N13" i="8" s="1"/>
  <c r="J4" i="8" a="1"/>
  <c r="J4" i="8" s="1"/>
  <c r="M4" i="8" s="1"/>
  <c r="N4" i="8" s="1"/>
  <c r="J203" i="8" a="1"/>
  <c r="J203" i="8" s="1"/>
  <c r="M203" i="8" s="1"/>
  <c r="N203" i="8" s="1"/>
  <c r="J155" i="8" a="1"/>
  <c r="J155" i="8" s="1"/>
  <c r="M155" i="8" s="1"/>
  <c r="N155" i="8" s="1"/>
  <c r="J143" i="8" a="1"/>
  <c r="J143" i="8" s="1"/>
  <c r="M143" i="8" s="1"/>
  <c r="N143" i="8" s="1"/>
  <c r="J131" i="8" a="1"/>
  <c r="J131" i="8" s="1"/>
  <c r="M131" i="8" s="1"/>
  <c r="N131" i="8" s="1"/>
  <c r="J119" i="8" a="1"/>
  <c r="J119" i="8" s="1"/>
  <c r="M119" i="8" s="1"/>
  <c r="N119" i="8" s="1"/>
  <c r="J107" i="8" a="1"/>
  <c r="J107" i="8" s="1"/>
  <c r="M107" i="8" s="1"/>
  <c r="N107" i="8" s="1"/>
  <c r="J95" i="8" a="1"/>
  <c r="J95" i="8" s="1"/>
  <c r="M95" i="8" s="1"/>
  <c r="N95" i="8" s="1"/>
  <c r="J83" i="8" a="1"/>
  <c r="J83" i="8" s="1"/>
  <c r="M83" i="8" s="1"/>
  <c r="N83" i="8" s="1"/>
  <c r="J71" i="8" a="1"/>
  <c r="J71" i="8" s="1"/>
  <c r="M71" i="8" s="1"/>
  <c r="N71" i="8" s="1"/>
  <c r="J59" i="8" a="1"/>
  <c r="J59" i="8" s="1"/>
  <c r="M59" i="8" s="1"/>
  <c r="N59" i="8" s="1"/>
  <c r="J47" i="8" a="1"/>
  <c r="J47" i="8" s="1"/>
  <c r="M47" i="8" s="1"/>
  <c r="N47" i="8" s="1"/>
  <c r="J35" i="8" a="1"/>
  <c r="J35" i="8" s="1"/>
  <c r="M35" i="8" s="1"/>
  <c r="N35" i="8" s="1"/>
  <c r="J23" i="8" a="1"/>
  <c r="J23" i="8" s="1"/>
  <c r="M23" i="8" s="1"/>
  <c r="N23" i="8" s="1"/>
  <c r="J12" i="8" a="1"/>
  <c r="J12" i="8" s="1"/>
  <c r="M12" i="8" s="1"/>
  <c r="N12" i="8" s="1"/>
  <c r="J3" i="8" a="1"/>
  <c r="J3" i="8" s="1"/>
  <c r="M3" i="8" s="1"/>
  <c r="N3" i="8" s="1"/>
  <c r="J167" i="8" a="1"/>
  <c r="J167" i="8" s="1"/>
  <c r="M167" i="8" s="1"/>
  <c r="N167" i="8" s="1"/>
  <c r="J178" i="8" a="1"/>
  <c r="J178" i="8" s="1"/>
  <c r="M178" i="8" s="1"/>
  <c r="N178" i="8" s="1"/>
  <c r="J166" i="8" a="1"/>
  <c r="J166" i="8" s="1"/>
  <c r="M166" i="8" s="1"/>
  <c r="N166" i="8" s="1"/>
  <c r="J154" i="8" a="1"/>
  <c r="J154" i="8" s="1"/>
  <c r="M154" i="8" s="1"/>
  <c r="N154" i="8" s="1"/>
  <c r="J142" i="8" a="1"/>
  <c r="J142" i="8" s="1"/>
  <c r="M142" i="8" s="1"/>
  <c r="N142" i="8" s="1"/>
  <c r="J130" i="8" a="1"/>
  <c r="J130" i="8" s="1"/>
  <c r="M130" i="8" s="1"/>
  <c r="N130" i="8" s="1"/>
  <c r="J118" i="8" a="1"/>
  <c r="J118" i="8" s="1"/>
  <c r="M118" i="8" s="1"/>
  <c r="N118" i="8" s="1"/>
  <c r="J106" i="8" a="1"/>
  <c r="J106" i="8" s="1"/>
  <c r="M106" i="8" s="1"/>
  <c r="N106" i="8" s="1"/>
  <c r="J94" i="8" a="1"/>
  <c r="J94" i="8" s="1"/>
  <c r="M94" i="8" s="1"/>
  <c r="N94" i="8" s="1"/>
  <c r="J82" i="8" a="1"/>
  <c r="J82" i="8" s="1"/>
  <c r="M82" i="8" s="1"/>
  <c r="N82" i="8" s="1"/>
  <c r="J70" i="8" a="1"/>
  <c r="J70" i="8" s="1"/>
  <c r="M70" i="8" s="1"/>
  <c r="N70" i="8" s="1"/>
  <c r="J58" i="8" a="1"/>
  <c r="J58" i="8" s="1"/>
  <c r="M58" i="8" s="1"/>
  <c r="N58" i="8" s="1"/>
  <c r="J46" i="8" a="1"/>
  <c r="J46" i="8" s="1"/>
  <c r="M46" i="8" s="1"/>
  <c r="N46" i="8" s="1"/>
  <c r="J34" i="8" a="1"/>
  <c r="J34" i="8" s="1"/>
  <c r="M34" i="8" s="1"/>
  <c r="N34" i="8" s="1"/>
  <c r="J22" i="8" a="1"/>
  <c r="J22" i="8" s="1"/>
  <c r="M22" i="8" s="1"/>
  <c r="N22" i="8" s="1"/>
  <c r="J2" i="8" a="1"/>
  <c r="J2" i="8" s="1"/>
  <c r="M2" i="8" s="1"/>
  <c r="N2" i="8" s="1"/>
  <c r="J215" i="8" a="1"/>
  <c r="J215" i="8" s="1"/>
  <c r="M215" i="8" s="1"/>
  <c r="N215" i="8" s="1"/>
  <c r="J226" i="8" a="1"/>
  <c r="J226" i="8" s="1"/>
  <c r="M226" i="8" s="1"/>
  <c r="N226" i="8" s="1"/>
  <c r="J213" i="8" a="1"/>
  <c r="J213" i="8" s="1"/>
  <c r="M213" i="8" s="1"/>
  <c r="N213" i="8" s="1"/>
  <c r="J177" i="8" a="1"/>
  <c r="J177" i="8" s="1"/>
  <c r="M177" i="8" s="1"/>
  <c r="N177" i="8" s="1"/>
  <c r="J165" i="8" a="1"/>
  <c r="J165" i="8" s="1"/>
  <c r="M165" i="8" s="1"/>
  <c r="N165" i="8" s="1"/>
  <c r="J153" i="8" a="1"/>
  <c r="J153" i="8" s="1"/>
  <c r="M153" i="8" s="1"/>
  <c r="N153" i="8" s="1"/>
  <c r="J141" i="8" a="1"/>
  <c r="J141" i="8" s="1"/>
  <c r="M141" i="8" s="1"/>
  <c r="N141" i="8" s="1"/>
  <c r="J129" i="8" a="1"/>
  <c r="J129" i="8" s="1"/>
  <c r="M129" i="8" s="1"/>
  <c r="N129" i="8" s="1"/>
  <c r="J117" i="8" a="1"/>
  <c r="J117" i="8" s="1"/>
  <c r="M117" i="8" s="1"/>
  <c r="N117" i="8" s="1"/>
  <c r="J105" i="8" a="1"/>
  <c r="J105" i="8" s="1"/>
  <c r="M105" i="8" s="1"/>
  <c r="N105" i="8" s="1"/>
  <c r="J93" i="8" a="1"/>
  <c r="J93" i="8" s="1"/>
  <c r="M93" i="8" s="1"/>
  <c r="N93" i="8" s="1"/>
  <c r="J81" i="8" a="1"/>
  <c r="J81" i="8" s="1"/>
  <c r="M81" i="8" s="1"/>
  <c r="N81" i="8" s="1"/>
  <c r="J69" i="8" a="1"/>
  <c r="J69" i="8" s="1"/>
  <c r="M69" i="8" s="1"/>
  <c r="N69" i="8" s="1"/>
  <c r="J57" i="8" a="1"/>
  <c r="J57" i="8" s="1"/>
  <c r="M57" i="8" s="1"/>
  <c r="N57" i="8" s="1"/>
  <c r="J45" i="8" a="1"/>
  <c r="J45" i="8" s="1"/>
  <c r="M45" i="8" s="1"/>
  <c r="N45" i="8" s="1"/>
  <c r="J33" i="8" a="1"/>
  <c r="J33" i="8" s="1"/>
  <c r="M33" i="8" s="1"/>
  <c r="N33" i="8" s="1"/>
  <c r="J21" i="8" a="1"/>
  <c r="J21" i="8" s="1"/>
  <c r="M21" i="8" s="1"/>
  <c r="N21" i="8" s="1"/>
  <c r="J11" i="8" a="1"/>
  <c r="J11" i="8" s="1"/>
  <c r="M11" i="8" s="1"/>
  <c r="N11" i="8" s="1"/>
  <c r="J191" i="8" a="1"/>
  <c r="J191" i="8" s="1"/>
  <c r="M191" i="8" s="1"/>
  <c r="N191" i="8" s="1"/>
  <c r="J214" i="8" a="1"/>
  <c r="J214" i="8" s="1"/>
  <c r="M214" i="8" s="1"/>
  <c r="N214" i="8" s="1"/>
  <c r="J190" i="8" a="1"/>
  <c r="J190" i="8" s="1"/>
  <c r="M190" i="8" s="1"/>
  <c r="N190" i="8" s="1"/>
  <c r="J201" i="8" a="1"/>
  <c r="J201" i="8" s="1"/>
  <c r="M201" i="8" s="1"/>
  <c r="N201" i="8" s="1"/>
  <c r="J224" i="8" a="1"/>
  <c r="J224" i="8" s="1"/>
  <c r="M224" i="8" s="1"/>
  <c r="N224" i="8" s="1"/>
  <c r="J212" i="8" a="1"/>
  <c r="J212" i="8" s="1"/>
  <c r="M212" i="8" s="1"/>
  <c r="N212" i="8" s="1"/>
  <c r="J200" i="8" a="1"/>
  <c r="J200" i="8" s="1"/>
  <c r="M200" i="8" s="1"/>
  <c r="N200" i="8" s="1"/>
  <c r="J188" i="8" a="1"/>
  <c r="J188" i="8" s="1"/>
  <c r="M188" i="8" s="1"/>
  <c r="N188" i="8" s="1"/>
  <c r="J176" i="8" a="1"/>
  <c r="J176" i="8" s="1"/>
  <c r="M176" i="8" s="1"/>
  <c r="N176" i="8" s="1"/>
  <c r="J164" i="8" a="1"/>
  <c r="J164" i="8" s="1"/>
  <c r="M164" i="8" s="1"/>
  <c r="N164" i="8" s="1"/>
  <c r="J152" i="8" a="1"/>
  <c r="J152" i="8" s="1"/>
  <c r="M152" i="8" s="1"/>
  <c r="N152" i="8" s="1"/>
  <c r="J140" i="8" a="1"/>
  <c r="J140" i="8" s="1"/>
  <c r="M140" i="8" s="1"/>
  <c r="N140" i="8" s="1"/>
  <c r="J128" i="8" a="1"/>
  <c r="J128" i="8" s="1"/>
  <c r="M128" i="8" s="1"/>
  <c r="N128" i="8" s="1"/>
  <c r="J116" i="8" a="1"/>
  <c r="J116" i="8" s="1"/>
  <c r="M116" i="8" s="1"/>
  <c r="N116" i="8" s="1"/>
  <c r="J104" i="8" a="1"/>
  <c r="J104" i="8" s="1"/>
  <c r="M104" i="8" s="1"/>
  <c r="N104" i="8" s="1"/>
  <c r="J92" i="8" a="1"/>
  <c r="J92" i="8" s="1"/>
  <c r="M92" i="8" s="1"/>
  <c r="N92" i="8" s="1"/>
  <c r="J80" i="8" a="1"/>
  <c r="J80" i="8" s="1"/>
  <c r="M80" i="8" s="1"/>
  <c r="N80" i="8" s="1"/>
  <c r="J68" i="8" a="1"/>
  <c r="J68" i="8" s="1"/>
  <c r="M68" i="8" s="1"/>
  <c r="N68" i="8" s="1"/>
  <c r="J56" i="8" a="1"/>
  <c r="J56" i="8" s="1"/>
  <c r="M56" i="8" s="1"/>
  <c r="N56" i="8" s="1"/>
  <c r="J44" i="8" a="1"/>
  <c r="J44" i="8" s="1"/>
  <c r="M44" i="8" s="1"/>
  <c r="N44" i="8" s="1"/>
  <c r="J32" i="8" a="1"/>
  <c r="J32" i="8" s="1"/>
  <c r="M32" i="8" s="1"/>
  <c r="N32" i="8" s="1"/>
  <c r="J20" i="8" a="1"/>
  <c r="J20" i="8" s="1"/>
  <c r="M20" i="8" s="1"/>
  <c r="N20" i="8" s="1"/>
  <c r="J10" i="8" a="1"/>
  <c r="J10" i="8" s="1"/>
  <c r="M10" i="8" s="1"/>
  <c r="N10" i="8" s="1"/>
  <c r="J179" i="8" a="1"/>
  <c r="J179" i="8" s="1"/>
  <c r="M179" i="8" s="1"/>
  <c r="N179" i="8" s="1"/>
  <c r="J202" i="8" a="1"/>
  <c r="J202" i="8" s="1"/>
  <c r="M202" i="8" s="1"/>
  <c r="N202" i="8" s="1"/>
  <c r="J225" i="8" a="1"/>
  <c r="J225" i="8" s="1"/>
  <c r="M225" i="8" s="1"/>
  <c r="N225" i="8" s="1"/>
  <c r="J189" i="8" a="1"/>
  <c r="J189" i="8" s="1"/>
  <c r="M189" i="8" s="1"/>
  <c r="N189" i="8" s="1"/>
  <c r="J235" i="8" a="1"/>
  <c r="J235" i="8" s="1"/>
  <c r="M235" i="8" s="1"/>
  <c r="N235" i="8" s="1"/>
  <c r="J223" i="8" a="1"/>
  <c r="J223" i="8" s="1"/>
  <c r="M223" i="8" s="1"/>
  <c r="N223" i="8" s="1"/>
  <c r="J211" i="8" a="1"/>
  <c r="J211" i="8" s="1"/>
  <c r="M211" i="8" s="1"/>
  <c r="N211" i="8" s="1"/>
  <c r="J199" i="8" a="1"/>
  <c r="J199" i="8" s="1"/>
  <c r="M199" i="8" s="1"/>
  <c r="N199" i="8" s="1"/>
  <c r="J187" i="8" a="1"/>
  <c r="J187" i="8" s="1"/>
  <c r="M187" i="8" s="1"/>
  <c r="N187" i="8" s="1"/>
  <c r="J175" i="8" a="1"/>
  <c r="J175" i="8" s="1"/>
  <c r="M175" i="8" s="1"/>
  <c r="N175" i="8" s="1"/>
  <c r="J163" i="8" a="1"/>
  <c r="J163" i="8" s="1"/>
  <c r="M163" i="8" s="1"/>
  <c r="N163" i="8" s="1"/>
  <c r="J151" i="8" a="1"/>
  <c r="J151" i="8" s="1"/>
  <c r="M151" i="8" s="1"/>
  <c r="N151" i="8" s="1"/>
  <c r="J139" i="8" a="1"/>
  <c r="J139" i="8" s="1"/>
  <c r="M139" i="8" s="1"/>
  <c r="N139" i="8" s="1"/>
  <c r="J127" i="8" a="1"/>
  <c r="J127" i="8" s="1"/>
  <c r="M127" i="8" s="1"/>
  <c r="N127" i="8" s="1"/>
  <c r="J115" i="8" a="1"/>
  <c r="J115" i="8" s="1"/>
  <c r="M115" i="8" s="1"/>
  <c r="N115" i="8" s="1"/>
  <c r="J103" i="8" a="1"/>
  <c r="J103" i="8" s="1"/>
  <c r="M103" i="8" s="1"/>
  <c r="N103" i="8" s="1"/>
  <c r="J91" i="8" a="1"/>
  <c r="J91" i="8" s="1"/>
  <c r="M91" i="8" s="1"/>
  <c r="N91" i="8" s="1"/>
  <c r="J79" i="8" a="1"/>
  <c r="J79" i="8" s="1"/>
  <c r="M79" i="8" s="1"/>
  <c r="N79" i="8" s="1"/>
  <c r="J67" i="8" a="1"/>
  <c r="J67" i="8" s="1"/>
  <c r="M67" i="8" s="1"/>
  <c r="N67" i="8" s="1"/>
  <c r="J55" i="8" a="1"/>
  <c r="J55" i="8" s="1"/>
  <c r="M55" i="8" s="1"/>
  <c r="N55" i="8" s="1"/>
  <c r="J43" i="8" a="1"/>
  <c r="J43" i="8" s="1"/>
  <c r="M43" i="8" s="1"/>
  <c r="N43" i="8" s="1"/>
  <c r="J31" i="8" a="1"/>
  <c r="J31" i="8" s="1"/>
  <c r="M31" i="8" s="1"/>
  <c r="N31" i="8" s="1"/>
  <c r="J19" i="8" a="1"/>
  <c r="J19" i="8" s="1"/>
  <c r="M19" i="8" s="1"/>
  <c r="N19" i="8" s="1"/>
  <c r="J9" i="8" a="1"/>
  <c r="J9" i="8" s="1"/>
  <c r="M9" i="8" s="1"/>
  <c r="N9" i="8" s="1"/>
  <c r="J222" i="8" a="1"/>
  <c r="J222" i="8" s="1"/>
  <c r="M222" i="8" s="1"/>
  <c r="N222" i="8" s="1"/>
  <c r="J210" i="8" a="1"/>
  <c r="J210" i="8" s="1"/>
  <c r="M210" i="8" s="1"/>
  <c r="N210" i="8" s="1"/>
  <c r="J198" i="8" a="1"/>
  <c r="J198" i="8" s="1"/>
  <c r="M198" i="8" s="1"/>
  <c r="N198" i="8" s="1"/>
  <c r="J186" i="8" a="1"/>
  <c r="J186" i="8" s="1"/>
  <c r="M186" i="8" s="1"/>
  <c r="N186" i="8" s="1"/>
  <c r="J174" i="8" a="1"/>
  <c r="J174" i="8" s="1"/>
  <c r="M174" i="8" s="1"/>
  <c r="N174" i="8" s="1"/>
  <c r="J162" i="8" a="1"/>
  <c r="J162" i="8" s="1"/>
  <c r="M162" i="8" s="1"/>
  <c r="N162" i="8" s="1"/>
  <c r="J150" i="8" a="1"/>
  <c r="J150" i="8" s="1"/>
  <c r="M150" i="8" s="1"/>
  <c r="N150" i="8" s="1"/>
  <c r="J138" i="8" a="1"/>
  <c r="J138" i="8" s="1"/>
  <c r="M138" i="8" s="1"/>
  <c r="N138" i="8" s="1"/>
  <c r="J126" i="8" a="1"/>
  <c r="J126" i="8" s="1"/>
  <c r="M126" i="8" s="1"/>
  <c r="N126" i="8" s="1"/>
  <c r="J114" i="8" a="1"/>
  <c r="J114" i="8" s="1"/>
  <c r="M114" i="8" s="1"/>
  <c r="N114" i="8" s="1"/>
  <c r="J102" i="8" a="1"/>
  <c r="J102" i="8" s="1"/>
  <c r="M102" i="8" s="1"/>
  <c r="N102" i="8" s="1"/>
  <c r="J90" i="8" a="1"/>
  <c r="J90" i="8" s="1"/>
  <c r="M90" i="8" s="1"/>
  <c r="N90" i="8" s="1"/>
  <c r="J78" i="8" a="1"/>
  <c r="J78" i="8" s="1"/>
  <c r="M78" i="8" s="1"/>
  <c r="N78" i="8" s="1"/>
  <c r="J66" i="8" a="1"/>
  <c r="J66" i="8" s="1"/>
  <c r="M66" i="8" s="1"/>
  <c r="N66" i="8" s="1"/>
  <c r="J54" i="8" a="1"/>
  <c r="J54" i="8" s="1"/>
  <c r="M54" i="8" s="1"/>
  <c r="N54" i="8" s="1"/>
  <c r="J42" i="8" a="1"/>
  <c r="J42" i="8" s="1"/>
  <c r="M42" i="8" s="1"/>
  <c r="N42" i="8" s="1"/>
  <c r="J30" i="8" a="1"/>
  <c r="J30" i="8" s="1"/>
  <c r="M30" i="8" s="1"/>
  <c r="N30" i="8" s="1"/>
  <c r="J18" i="8" a="1"/>
  <c r="J18" i="8" s="1"/>
  <c r="M18" i="8" s="1"/>
  <c r="N18" i="8" s="1"/>
  <c r="J8" i="8" a="1"/>
  <c r="J8" i="8" s="1"/>
  <c r="M8" i="8" s="1"/>
  <c r="N8" i="8" s="1"/>
  <c r="J221" i="8" a="1"/>
  <c r="J221" i="8" s="1"/>
  <c r="M221" i="8" s="1"/>
  <c r="N221" i="8" s="1"/>
  <c r="J209" i="8" a="1"/>
  <c r="J209" i="8" s="1"/>
  <c r="M209" i="8" s="1"/>
  <c r="N209" i="8" s="1"/>
  <c r="J197" i="8" a="1"/>
  <c r="J197" i="8" s="1"/>
  <c r="M197" i="8" s="1"/>
  <c r="N197" i="8" s="1"/>
  <c r="J185" i="8" a="1"/>
  <c r="J185" i="8" s="1"/>
  <c r="M185" i="8" s="1"/>
  <c r="N185" i="8" s="1"/>
  <c r="J173" i="8" a="1"/>
  <c r="J173" i="8" s="1"/>
  <c r="M173" i="8" s="1"/>
  <c r="N173" i="8" s="1"/>
  <c r="J161" i="8" a="1"/>
  <c r="J161" i="8" s="1"/>
  <c r="M161" i="8" s="1"/>
  <c r="N161" i="8" s="1"/>
  <c r="J149" i="8" a="1"/>
  <c r="J149" i="8" s="1"/>
  <c r="M149" i="8" s="1"/>
  <c r="N149" i="8" s="1"/>
  <c r="J137" i="8" a="1"/>
  <c r="J137" i="8" s="1"/>
  <c r="M137" i="8" s="1"/>
  <c r="N137" i="8" s="1"/>
  <c r="J125" i="8" a="1"/>
  <c r="J125" i="8" s="1"/>
  <c r="M125" i="8" s="1"/>
  <c r="N125" i="8" s="1"/>
  <c r="J113" i="8" a="1"/>
  <c r="J113" i="8" s="1"/>
  <c r="M113" i="8" s="1"/>
  <c r="N113" i="8" s="1"/>
  <c r="J101" i="8" a="1"/>
  <c r="J101" i="8" s="1"/>
  <c r="M101" i="8" s="1"/>
  <c r="N101" i="8" s="1"/>
  <c r="J89" i="8" a="1"/>
  <c r="J89" i="8" s="1"/>
  <c r="M89" i="8" s="1"/>
  <c r="N89" i="8" s="1"/>
  <c r="J77" i="8" a="1"/>
  <c r="J77" i="8" s="1"/>
  <c r="M77" i="8" s="1"/>
  <c r="N77" i="8" s="1"/>
  <c r="J65" i="8" a="1"/>
  <c r="J65" i="8" s="1"/>
  <c r="M65" i="8" s="1"/>
  <c r="N65" i="8" s="1"/>
  <c r="J53" i="8" a="1"/>
  <c r="J53" i="8" s="1"/>
  <c r="M53" i="8" s="1"/>
  <c r="N53" i="8" s="1"/>
  <c r="J41" i="8" a="1"/>
  <c r="J41" i="8" s="1"/>
  <c r="M41" i="8" s="1"/>
  <c r="N41" i="8" s="1"/>
  <c r="J29" i="8" a="1"/>
  <c r="J29" i="8" s="1"/>
  <c r="M29" i="8" s="1"/>
  <c r="N29" i="8" s="1"/>
  <c r="J17" i="8" a="1"/>
  <c r="J17" i="8" s="1"/>
  <c r="M17" i="8" s="1"/>
  <c r="N17" i="8" s="1"/>
  <c r="J220" i="8" a="1"/>
  <c r="J220" i="8" s="1"/>
  <c r="M220" i="8" s="1"/>
  <c r="N220" i="8" s="1"/>
  <c r="J208" i="8" a="1"/>
  <c r="J208" i="8" s="1"/>
  <c r="M208" i="8" s="1"/>
  <c r="N208" i="8" s="1"/>
  <c r="J196" i="8" a="1"/>
  <c r="J196" i="8" s="1"/>
  <c r="M196" i="8" s="1"/>
  <c r="N196" i="8" s="1"/>
  <c r="J184" i="8" a="1"/>
  <c r="J184" i="8" s="1"/>
  <c r="M184" i="8" s="1"/>
  <c r="N184" i="8" s="1"/>
  <c r="J172" i="8" a="1"/>
  <c r="J172" i="8" s="1"/>
  <c r="M172" i="8" s="1"/>
  <c r="N172" i="8" s="1"/>
  <c r="J160" i="8" a="1"/>
  <c r="J160" i="8" s="1"/>
  <c r="M160" i="8" s="1"/>
  <c r="N160" i="8" s="1"/>
  <c r="J148" i="8" a="1"/>
  <c r="J148" i="8" s="1"/>
  <c r="M148" i="8" s="1"/>
  <c r="N148" i="8" s="1"/>
  <c r="J136" i="8" a="1"/>
  <c r="J136" i="8" s="1"/>
  <c r="M136" i="8" s="1"/>
  <c r="N136" i="8" s="1"/>
  <c r="J124" i="8" a="1"/>
  <c r="J124" i="8" s="1"/>
  <c r="M124" i="8" s="1"/>
  <c r="N124" i="8" s="1"/>
  <c r="J112" i="8" a="1"/>
  <c r="J112" i="8" s="1"/>
  <c r="M112" i="8" s="1"/>
  <c r="N112" i="8" s="1"/>
  <c r="J100" i="8" a="1"/>
  <c r="J100" i="8" s="1"/>
  <c r="M100" i="8" s="1"/>
  <c r="N100" i="8" s="1"/>
  <c r="J88" i="8" a="1"/>
  <c r="J88" i="8" s="1"/>
  <c r="M88" i="8" s="1"/>
  <c r="N88" i="8" s="1"/>
  <c r="J76" i="8" a="1"/>
  <c r="J76" i="8" s="1"/>
  <c r="M76" i="8" s="1"/>
  <c r="N76" i="8" s="1"/>
  <c r="J64" i="8" a="1"/>
  <c r="J64" i="8" s="1"/>
  <c r="M64" i="8" s="1"/>
  <c r="N64" i="8" s="1"/>
  <c r="J52" i="8" a="1"/>
  <c r="J52" i="8" s="1"/>
  <c r="M52" i="8" s="1"/>
  <c r="N52" i="8" s="1"/>
  <c r="J40" i="8" a="1"/>
  <c r="J40" i="8" s="1"/>
  <c r="M40" i="8" s="1"/>
  <c r="N40" i="8" s="1"/>
  <c r="J28" i="8" a="1"/>
  <c r="J28" i="8" s="1"/>
  <c r="M28" i="8" s="1"/>
  <c r="N28" i="8" s="1"/>
  <c r="J16" i="8" a="1"/>
  <c r="J16" i="8" s="1"/>
  <c r="M16" i="8" s="1"/>
  <c r="N16" i="8" s="1"/>
  <c r="J7" i="8" a="1"/>
  <c r="J7" i="8" s="1"/>
  <c r="M7" i="8" s="1"/>
  <c r="N7" i="8" s="1"/>
  <c r="J232" i="8" a="1"/>
  <c r="J232" i="8" s="1"/>
  <c r="M232" i="8" s="1"/>
  <c r="N232" i="8" s="1"/>
  <c r="J207" i="8" a="1"/>
  <c r="J207" i="8" s="1"/>
  <c r="M207" i="8" s="1"/>
  <c r="N207" i="8" s="1"/>
  <c r="J195" i="8" a="1"/>
  <c r="J195" i="8" s="1"/>
  <c r="M195" i="8" s="1"/>
  <c r="N195" i="8" s="1"/>
  <c r="J183" i="8" a="1"/>
  <c r="J183" i="8" s="1"/>
  <c r="M183" i="8" s="1"/>
  <c r="N183" i="8" s="1"/>
  <c r="J171" i="8" a="1"/>
  <c r="J171" i="8" s="1"/>
  <c r="M171" i="8" s="1"/>
  <c r="N171" i="8" s="1"/>
  <c r="J159" i="8" a="1"/>
  <c r="J159" i="8" s="1"/>
  <c r="M159" i="8" s="1"/>
  <c r="N159" i="8" s="1"/>
  <c r="J147" i="8" a="1"/>
  <c r="J147" i="8" s="1"/>
  <c r="M147" i="8" s="1"/>
  <c r="N147" i="8" s="1"/>
  <c r="J135" i="8" a="1"/>
  <c r="J135" i="8" s="1"/>
  <c r="M135" i="8" s="1"/>
  <c r="N135" i="8" s="1"/>
  <c r="J123" i="8" a="1"/>
  <c r="J123" i="8" s="1"/>
  <c r="M123" i="8" s="1"/>
  <c r="N123" i="8" s="1"/>
  <c r="J111" i="8" a="1"/>
  <c r="J111" i="8" s="1"/>
  <c r="M111" i="8" s="1"/>
  <c r="N111" i="8" s="1"/>
  <c r="J99" i="8" a="1"/>
  <c r="J99" i="8" s="1"/>
  <c r="M99" i="8" s="1"/>
  <c r="N99" i="8" s="1"/>
  <c r="J87" i="8" a="1"/>
  <c r="J87" i="8" s="1"/>
  <c r="M87" i="8" s="1"/>
  <c r="N87" i="8" s="1"/>
  <c r="J75" i="8" a="1"/>
  <c r="J75" i="8" s="1"/>
  <c r="M75" i="8" s="1"/>
  <c r="N75" i="8" s="1"/>
  <c r="J63" i="8" a="1"/>
  <c r="J63" i="8" s="1"/>
  <c r="M63" i="8" s="1"/>
  <c r="N63" i="8" s="1"/>
  <c r="J51" i="8" a="1"/>
  <c r="J51" i="8" s="1"/>
  <c r="M51" i="8" s="1"/>
  <c r="N51" i="8" s="1"/>
  <c r="J39" i="8" a="1"/>
  <c r="J39" i="8" s="1"/>
  <c r="M39" i="8" s="1"/>
  <c r="N39" i="8" s="1"/>
  <c r="J27" i="8" a="1"/>
  <c r="J27" i="8" s="1"/>
  <c r="M27" i="8" s="1"/>
  <c r="N27" i="8" s="1"/>
  <c r="J15" i="8" a="1"/>
  <c r="J15" i="8" s="1"/>
  <c r="M15" i="8" s="1"/>
  <c r="N15" i="8" s="1"/>
  <c r="J6" i="8" a="1"/>
  <c r="J6" i="8" s="1"/>
  <c r="M6" i="8" s="1"/>
  <c r="N6" i="8" s="1"/>
  <c r="J219" i="8" a="1"/>
  <c r="J219" i="8" s="1"/>
  <c r="M219" i="8" s="1"/>
  <c r="N219" i="8" s="1"/>
  <c r="J206" i="8" a="1"/>
  <c r="J206" i="8" s="1"/>
  <c r="M206" i="8" s="1"/>
  <c r="N206" i="8" s="1"/>
  <c r="J194" i="8" a="1"/>
  <c r="J194" i="8" s="1"/>
  <c r="M194" i="8" s="1"/>
  <c r="N194" i="8" s="1"/>
  <c r="J182" i="8" a="1"/>
  <c r="J182" i="8" s="1"/>
  <c r="M182" i="8" s="1"/>
  <c r="N182" i="8" s="1"/>
  <c r="J170" i="8" a="1"/>
  <c r="J170" i="8" s="1"/>
  <c r="M170" i="8" s="1"/>
  <c r="N170" i="8" s="1"/>
  <c r="J158" i="8" a="1"/>
  <c r="J158" i="8" s="1"/>
  <c r="M158" i="8" s="1"/>
  <c r="N158" i="8" s="1"/>
  <c r="J146" i="8" a="1"/>
  <c r="J146" i="8" s="1"/>
  <c r="M146" i="8" s="1"/>
  <c r="N146" i="8" s="1"/>
  <c r="J134" i="8" a="1"/>
  <c r="J134" i="8" s="1"/>
  <c r="M134" i="8" s="1"/>
  <c r="N134" i="8" s="1"/>
  <c r="J122" i="8" a="1"/>
  <c r="J122" i="8" s="1"/>
  <c r="M122" i="8" s="1"/>
  <c r="N122" i="8" s="1"/>
  <c r="J110" i="8" a="1"/>
  <c r="J110" i="8" s="1"/>
  <c r="M110" i="8" s="1"/>
  <c r="N110" i="8" s="1"/>
  <c r="J98" i="8" a="1"/>
  <c r="J98" i="8" s="1"/>
  <c r="M98" i="8" s="1"/>
  <c r="N98" i="8" s="1"/>
  <c r="J86" i="8" a="1"/>
  <c r="J86" i="8" s="1"/>
  <c r="M86" i="8" s="1"/>
  <c r="N86" i="8" s="1"/>
  <c r="J74" i="8" a="1"/>
  <c r="J74" i="8" s="1"/>
  <c r="M74" i="8" s="1"/>
  <c r="N74" i="8" s="1"/>
  <c r="J62" i="8" a="1"/>
  <c r="J62" i="8" s="1"/>
  <c r="M62" i="8" s="1"/>
  <c r="N62" i="8" s="1"/>
  <c r="J50" i="8" a="1"/>
  <c r="J50" i="8" s="1"/>
  <c r="M50" i="8" s="1"/>
  <c r="N50" i="8" s="1"/>
  <c r="J38" i="8" a="1"/>
  <c r="J38" i="8" s="1"/>
  <c r="M38" i="8" s="1"/>
  <c r="N38" i="8" s="1"/>
  <c r="J26" i="8" a="1"/>
  <c r="J26" i="8" s="1"/>
  <c r="M26" i="8" s="1"/>
  <c r="N26" i="8" s="1"/>
  <c r="J14" i="8" a="1"/>
  <c r="J14" i="8" s="1"/>
  <c r="M14" i="8" s="1"/>
  <c r="N14" i="8" s="1"/>
  <c r="J233" i="8" a="1"/>
  <c r="J233" i="8" s="1"/>
  <c r="M233" i="8" s="1"/>
  <c r="N233" i="8" s="1"/>
  <c r="J218" i="8" a="1"/>
  <c r="J218" i="8" s="1"/>
  <c r="M218" i="8" s="1"/>
  <c r="N218" i="8" s="1"/>
  <c r="J217" i="8" a="1"/>
  <c r="J217" i="8" s="1"/>
  <c r="M217" i="8" s="1"/>
  <c r="N217" i="8" s="1"/>
  <c r="J205" i="8" a="1"/>
  <c r="J205" i="8" s="1"/>
  <c r="M205" i="8" s="1"/>
  <c r="N205" i="8" s="1"/>
  <c r="J193" i="8" a="1"/>
  <c r="J193" i="8" s="1"/>
  <c r="M193" i="8" s="1"/>
  <c r="N193" i="8" s="1"/>
  <c r="J181" i="8" a="1"/>
  <c r="J181" i="8" s="1"/>
  <c r="M181" i="8" s="1"/>
  <c r="N181" i="8" s="1"/>
  <c r="J169" i="8" a="1"/>
  <c r="J169" i="8" s="1"/>
  <c r="M169" i="8" s="1"/>
  <c r="N169" i="8" s="1"/>
  <c r="J157" i="8" a="1"/>
  <c r="J157" i="8" s="1"/>
  <c r="M157" i="8" s="1"/>
  <c r="N157" i="8" s="1"/>
  <c r="J145" i="8" a="1"/>
  <c r="J145" i="8" s="1"/>
  <c r="M145" i="8" s="1"/>
  <c r="N145" i="8" s="1"/>
  <c r="J133" i="8" a="1"/>
  <c r="J133" i="8" s="1"/>
  <c r="M133" i="8" s="1"/>
  <c r="N133" i="8" s="1"/>
  <c r="J121" i="8" a="1"/>
  <c r="J121" i="8" s="1"/>
  <c r="M121" i="8" s="1"/>
  <c r="N121" i="8" s="1"/>
  <c r="J109" i="8" a="1"/>
  <c r="J109" i="8" s="1"/>
  <c r="M109" i="8" s="1"/>
  <c r="N109" i="8" s="1"/>
  <c r="J97" i="8" a="1"/>
  <c r="J97" i="8" s="1"/>
  <c r="M97" i="8" s="1"/>
  <c r="N97" i="8" s="1"/>
  <c r="J85" i="8" a="1"/>
  <c r="J85" i="8" s="1"/>
  <c r="M85" i="8" s="1"/>
  <c r="N85" i="8" s="1"/>
  <c r="J73" i="8" a="1"/>
  <c r="J73" i="8" s="1"/>
  <c r="M73" i="8" s="1"/>
  <c r="N73" i="8" s="1"/>
  <c r="J61" i="8" a="1"/>
  <c r="J61" i="8" s="1"/>
  <c r="M61" i="8" s="1"/>
  <c r="N61" i="8" s="1"/>
  <c r="J49" i="8" a="1"/>
  <c r="J49" i="8" s="1"/>
  <c r="M49" i="8" s="1"/>
  <c r="N49" i="8" s="1"/>
  <c r="J37" i="8" a="1"/>
  <c r="J37" i="8" s="1"/>
  <c r="M37" i="8" s="1"/>
  <c r="N37" i="8" s="1"/>
  <c r="J25" i="8" a="1"/>
  <c r="J25" i="8" s="1"/>
  <c r="M25" i="8" s="1"/>
  <c r="N25" i="8" s="1"/>
  <c r="J4" i="2" a="1"/>
  <c r="J4" i="2" s="1"/>
  <c r="J3" i="2" a="1"/>
  <c r="J3" i="2" s="1"/>
  <c r="M3" i="2" s="1"/>
  <c r="N3" i="2" s="1"/>
  <c r="J157" i="2" a="1"/>
  <c r="J157" i="2" s="1"/>
  <c r="M157" i="2" s="1"/>
  <c r="N157" i="2" s="1"/>
  <c r="J164" i="2" a="1"/>
  <c r="J164" i="2" s="1"/>
  <c r="M164" i="2" s="1"/>
  <c r="N164" i="2" s="1"/>
  <c r="J156" i="2" a="1"/>
  <c r="J156" i="2" s="1"/>
  <c r="M156" i="2" s="1"/>
  <c r="N156" i="2" s="1"/>
  <c r="J146" i="2" a="1"/>
  <c r="J146" i="2" s="1"/>
  <c r="M146" i="2" s="1"/>
  <c r="N146" i="2" s="1"/>
  <c r="J155" i="2" a="1"/>
  <c r="J155" i="2" s="1"/>
  <c r="M155" i="2" s="1"/>
  <c r="N155" i="2" s="1"/>
  <c r="J2" i="2" a="1"/>
  <c r="J2" i="2" s="1"/>
  <c r="M2" i="2" s="1"/>
  <c r="N2" i="2" s="1"/>
  <c r="J167" i="2" a="1"/>
  <c r="J167" i="2" s="1"/>
  <c r="M167" i="2" s="1"/>
  <c r="N167" i="2" s="1"/>
  <c r="J153" i="2" a="1"/>
  <c r="J153" i="2" s="1"/>
  <c r="M153" i="2" s="1"/>
  <c r="N153" i="2" s="1"/>
  <c r="J144" i="2" a="1"/>
  <c r="J144" i="2" s="1"/>
  <c r="M144" i="2" s="1"/>
  <c r="N144" i="2" s="1"/>
  <c r="J126" i="2" a="1"/>
  <c r="J126" i="2" s="1"/>
  <c r="M126" i="2" s="1"/>
  <c r="N126" i="2" s="1"/>
  <c r="J108" i="2" a="1"/>
  <c r="J108" i="2" s="1"/>
  <c r="M108" i="2" s="1"/>
  <c r="N108" i="2" s="1"/>
  <c r="J90" i="2" a="1"/>
  <c r="J90" i="2" s="1"/>
  <c r="M90" i="2" s="1"/>
  <c r="N90" i="2" s="1"/>
  <c r="J72" i="2" a="1"/>
  <c r="J72" i="2" s="1"/>
  <c r="M72" i="2" s="1"/>
  <c r="N72" i="2" s="1"/>
  <c r="J54" i="2" a="1"/>
  <c r="J54" i="2" s="1"/>
  <c r="M54" i="2" s="1"/>
  <c r="N54" i="2" s="1"/>
  <c r="J36" i="2" a="1"/>
  <c r="J36" i="2" s="1"/>
  <c r="M36" i="2" s="1"/>
  <c r="N36" i="2" s="1"/>
  <c r="J18" i="2" a="1"/>
  <c r="J18" i="2" s="1"/>
  <c r="M18" i="2" s="1"/>
  <c r="N18" i="2" s="1"/>
  <c r="J10" i="2" a="1"/>
  <c r="J10" i="2" s="1"/>
  <c r="M10" i="2" s="1"/>
  <c r="N10" i="2" s="1"/>
  <c r="J119" i="2" a="1"/>
  <c r="J119" i="2" s="1"/>
  <c r="M119" i="2" s="1"/>
  <c r="N119" i="2" s="1"/>
  <c r="J154" i="2" a="1"/>
  <c r="J154" i="2" s="1"/>
  <c r="M154" i="2" s="1"/>
  <c r="N154" i="2" s="1"/>
  <c r="J143" i="2" a="1"/>
  <c r="J143" i="2" s="1"/>
  <c r="M143" i="2" s="1"/>
  <c r="N143" i="2" s="1"/>
  <c r="J134" i="2" a="1"/>
  <c r="J134" i="2" s="1"/>
  <c r="M134" i="2" s="1"/>
  <c r="N134" i="2" s="1"/>
  <c r="J125" i="2" a="1"/>
  <c r="J125" i="2" s="1"/>
  <c r="M125" i="2" s="1"/>
  <c r="N125" i="2" s="1"/>
  <c r="J116" i="2" a="1"/>
  <c r="J116" i="2" s="1"/>
  <c r="M116" i="2" s="1"/>
  <c r="N116" i="2" s="1"/>
  <c r="J107" i="2" a="1"/>
  <c r="J107" i="2" s="1"/>
  <c r="M107" i="2" s="1"/>
  <c r="N107" i="2" s="1"/>
  <c r="J98" i="2" a="1"/>
  <c r="J98" i="2" s="1"/>
  <c r="M98" i="2" s="1"/>
  <c r="N98" i="2" s="1"/>
  <c r="J89" i="2" a="1"/>
  <c r="J89" i="2" s="1"/>
  <c r="M89" i="2" s="1"/>
  <c r="N89" i="2" s="1"/>
  <c r="J80" i="2" a="1"/>
  <c r="J80" i="2" s="1"/>
  <c r="M80" i="2" s="1"/>
  <c r="N80" i="2" s="1"/>
  <c r="J71" i="2" a="1"/>
  <c r="J71" i="2" s="1"/>
  <c r="M71" i="2" s="1"/>
  <c r="N71" i="2" s="1"/>
  <c r="J62" i="2" a="1"/>
  <c r="J62" i="2" s="1"/>
  <c r="M62" i="2" s="1"/>
  <c r="N62" i="2" s="1"/>
  <c r="J53" i="2" a="1"/>
  <c r="J53" i="2" s="1"/>
  <c r="M53" i="2" s="1"/>
  <c r="N53" i="2" s="1"/>
  <c r="J44" i="2" a="1"/>
  <c r="J44" i="2" s="1"/>
  <c r="M44" i="2" s="1"/>
  <c r="N44" i="2" s="1"/>
  <c r="J35" i="2" a="1"/>
  <c r="J35" i="2" s="1"/>
  <c r="M35" i="2" s="1"/>
  <c r="N35" i="2" s="1"/>
  <c r="J26" i="2" a="1"/>
  <c r="J26" i="2" s="1"/>
  <c r="M26" i="2" s="1"/>
  <c r="N26" i="2" s="1"/>
  <c r="J9" i="2" a="1"/>
  <c r="J9" i="2" s="1"/>
  <c r="M9" i="2" s="1"/>
  <c r="N9" i="2" s="1"/>
  <c r="J128" i="2" a="1"/>
  <c r="J128" i="2" s="1"/>
  <c r="M128" i="2" s="1"/>
  <c r="N128" i="2" s="1"/>
  <c r="J117" i="2" a="1"/>
  <c r="J117" i="2" s="1"/>
  <c r="M117" i="2" s="1"/>
  <c r="N117" i="2" s="1"/>
  <c r="J142" i="2" a="1"/>
  <c r="J142" i="2" s="1"/>
  <c r="M142" i="2" s="1"/>
  <c r="N142" i="2" s="1"/>
  <c r="J115" i="2" a="1"/>
  <c r="J115" i="2" s="1"/>
  <c r="M115" i="2" s="1"/>
  <c r="N115" i="2" s="1"/>
  <c r="J88" i="2" a="1"/>
  <c r="J88" i="2" s="1"/>
  <c r="M88" i="2" s="1"/>
  <c r="N88" i="2" s="1"/>
  <c r="J79" i="2" a="1"/>
  <c r="J79" i="2" s="1"/>
  <c r="M79" i="2" s="1"/>
  <c r="N79" i="2" s="1"/>
  <c r="J70" i="2" a="1"/>
  <c r="J70" i="2" s="1"/>
  <c r="M70" i="2" s="1"/>
  <c r="N70" i="2" s="1"/>
  <c r="J61" i="2" a="1"/>
  <c r="J61" i="2" s="1"/>
  <c r="M61" i="2" s="1"/>
  <c r="N61" i="2" s="1"/>
  <c r="J52" i="2" a="1"/>
  <c r="J52" i="2" s="1"/>
  <c r="M52" i="2" s="1"/>
  <c r="N52" i="2" s="1"/>
  <c r="J43" i="2" a="1"/>
  <c r="J43" i="2" s="1"/>
  <c r="M43" i="2" s="1"/>
  <c r="N43" i="2" s="1"/>
  <c r="J34" i="2" a="1"/>
  <c r="J34" i="2" s="1"/>
  <c r="M34" i="2" s="1"/>
  <c r="N34" i="2" s="1"/>
  <c r="J25" i="2" a="1"/>
  <c r="J25" i="2" s="1"/>
  <c r="M25" i="2" s="1"/>
  <c r="N25" i="2" s="1"/>
  <c r="J17" i="2" a="1"/>
  <c r="J17" i="2" s="1"/>
  <c r="M17" i="2" s="1"/>
  <c r="N17" i="2" s="1"/>
  <c r="J166" i="2" a="1"/>
  <c r="J166" i="2" s="1"/>
  <c r="M166" i="2" s="1"/>
  <c r="N166" i="2" s="1"/>
  <c r="J135" i="2" a="1"/>
  <c r="J135" i="2" s="1"/>
  <c r="M135" i="2" s="1"/>
  <c r="N135" i="2" s="1"/>
  <c r="J162" i="2" a="1"/>
  <c r="J162" i="2" s="1"/>
  <c r="M162" i="2" s="1"/>
  <c r="N162" i="2" s="1"/>
  <c r="J133" i="2" a="1"/>
  <c r="J133" i="2" s="1"/>
  <c r="M133" i="2" s="1"/>
  <c r="N133" i="2" s="1"/>
  <c r="J106" i="2" a="1"/>
  <c r="J106" i="2" s="1"/>
  <c r="M106" i="2" s="1"/>
  <c r="N106" i="2" s="1"/>
  <c r="J161" i="2" a="1"/>
  <c r="J161" i="2" s="1"/>
  <c r="M161" i="2" s="1"/>
  <c r="N161" i="2" s="1"/>
  <c r="J141" i="2" a="1"/>
  <c r="J141" i="2" s="1"/>
  <c r="M141" i="2" s="1"/>
  <c r="N141" i="2" s="1"/>
  <c r="J105" i="2" a="1"/>
  <c r="J105" i="2" s="1"/>
  <c r="M105" i="2" s="1"/>
  <c r="N105" i="2" s="1"/>
  <c r="J69" i="2" a="1"/>
  <c r="J69" i="2" s="1"/>
  <c r="M69" i="2" s="1"/>
  <c r="N69" i="2" s="1"/>
  <c r="J51" i="2" a="1"/>
  <c r="J51" i="2" s="1"/>
  <c r="M51" i="2" s="1"/>
  <c r="N51" i="2" s="1"/>
  <c r="J33" i="2" a="1"/>
  <c r="J33" i="2" s="1"/>
  <c r="M33" i="2" s="1"/>
  <c r="N33" i="2" s="1"/>
  <c r="J16" i="2" a="1"/>
  <c r="J16" i="2" s="1"/>
  <c r="M16" i="2" s="1"/>
  <c r="N16" i="2" s="1"/>
  <c r="J8" i="2" a="1"/>
  <c r="J8" i="2" s="1"/>
  <c r="M8" i="2" s="1"/>
  <c r="N8" i="2" s="1"/>
  <c r="J137" i="2" a="1"/>
  <c r="J137" i="2" s="1"/>
  <c r="M137" i="2" s="1"/>
  <c r="N137" i="2" s="1"/>
  <c r="J165" i="2" a="1"/>
  <c r="J165" i="2" s="1"/>
  <c r="M165" i="2" s="1"/>
  <c r="N165" i="2" s="1"/>
  <c r="J163" i="2" a="1"/>
  <c r="J163" i="2" s="1"/>
  <c r="M163" i="2" s="1"/>
  <c r="N163" i="2" s="1"/>
  <c r="J152" i="2" a="1"/>
  <c r="J152" i="2" s="1"/>
  <c r="M152" i="2" s="1"/>
  <c r="N152" i="2" s="1"/>
  <c r="J124" i="2" a="1"/>
  <c r="J124" i="2" s="1"/>
  <c r="M124" i="2" s="1"/>
  <c r="N124" i="2" s="1"/>
  <c r="J97" i="2" a="1"/>
  <c r="J97" i="2" s="1"/>
  <c r="M97" i="2" s="1"/>
  <c r="N97" i="2" s="1"/>
  <c r="J151" i="2" a="1"/>
  <c r="J151" i="2" s="1"/>
  <c r="M151" i="2" s="1"/>
  <c r="N151" i="2" s="1"/>
  <c r="J123" i="2" a="1"/>
  <c r="J123" i="2" s="1"/>
  <c r="M123" i="2" s="1"/>
  <c r="N123" i="2" s="1"/>
  <c r="J87" i="2" a="1"/>
  <c r="J87" i="2" s="1"/>
  <c r="M87" i="2" s="1"/>
  <c r="N87" i="2" s="1"/>
  <c r="J160" i="2" a="1"/>
  <c r="J160" i="2" s="1"/>
  <c r="M160" i="2" s="1"/>
  <c r="N160" i="2" s="1"/>
  <c r="J132" i="2" a="1"/>
  <c r="J132" i="2" s="1"/>
  <c r="M132" i="2" s="1"/>
  <c r="N132" i="2" s="1"/>
  <c r="J114" i="2" a="1"/>
  <c r="J114" i="2" s="1"/>
  <c r="M114" i="2" s="1"/>
  <c r="N114" i="2" s="1"/>
  <c r="J96" i="2" a="1"/>
  <c r="J96" i="2" s="1"/>
  <c r="M96" i="2" s="1"/>
  <c r="N96" i="2" s="1"/>
  <c r="J78" i="2" a="1"/>
  <c r="J78" i="2" s="1"/>
  <c r="M78" i="2" s="1"/>
  <c r="N78" i="2" s="1"/>
  <c r="J60" i="2" a="1"/>
  <c r="J60" i="2" s="1"/>
  <c r="M60" i="2" s="1"/>
  <c r="N60" i="2" s="1"/>
  <c r="J42" i="2" a="1"/>
  <c r="J42" i="2" s="1"/>
  <c r="M42" i="2" s="1"/>
  <c r="N42" i="2" s="1"/>
  <c r="J24" i="2" a="1"/>
  <c r="J24" i="2" s="1"/>
  <c r="M24" i="2" s="1"/>
  <c r="N24" i="2" s="1"/>
  <c r="J15" i="2" a="1"/>
  <c r="J15" i="2" s="1"/>
  <c r="M15" i="2" s="1"/>
  <c r="N15" i="2" s="1"/>
  <c r="J159" i="2" a="1"/>
  <c r="J159" i="2" s="1"/>
  <c r="M159" i="2" s="1"/>
  <c r="N159" i="2" s="1"/>
  <c r="J150" i="2" a="1"/>
  <c r="J150" i="2" s="1"/>
  <c r="M150" i="2" s="1"/>
  <c r="N150" i="2" s="1"/>
  <c r="J140" i="2" a="1"/>
  <c r="J140" i="2" s="1"/>
  <c r="M140" i="2" s="1"/>
  <c r="N140" i="2" s="1"/>
  <c r="J131" i="2" a="1"/>
  <c r="J131" i="2" s="1"/>
  <c r="M131" i="2" s="1"/>
  <c r="N131" i="2" s="1"/>
  <c r="J122" i="2" a="1"/>
  <c r="J122" i="2" s="1"/>
  <c r="M122" i="2" s="1"/>
  <c r="N122" i="2" s="1"/>
  <c r="J113" i="2" a="1"/>
  <c r="J113" i="2" s="1"/>
  <c r="M113" i="2" s="1"/>
  <c r="N113" i="2" s="1"/>
  <c r="J104" i="2" a="1"/>
  <c r="J104" i="2" s="1"/>
  <c r="M104" i="2" s="1"/>
  <c r="N104" i="2" s="1"/>
  <c r="J95" i="2" a="1"/>
  <c r="J95" i="2" s="1"/>
  <c r="M95" i="2" s="1"/>
  <c r="N95" i="2" s="1"/>
  <c r="J86" i="2" a="1"/>
  <c r="J86" i="2" s="1"/>
  <c r="M86" i="2" s="1"/>
  <c r="N86" i="2" s="1"/>
  <c r="J77" i="2" a="1"/>
  <c r="J77" i="2" s="1"/>
  <c r="M77" i="2" s="1"/>
  <c r="N77" i="2" s="1"/>
  <c r="J68" i="2" a="1"/>
  <c r="J68" i="2" s="1"/>
  <c r="M68" i="2" s="1"/>
  <c r="N68" i="2" s="1"/>
  <c r="J59" i="2" a="1"/>
  <c r="J59" i="2" s="1"/>
  <c r="M59" i="2" s="1"/>
  <c r="N59" i="2" s="1"/>
  <c r="J50" i="2" a="1"/>
  <c r="J50" i="2" s="1"/>
  <c r="M50" i="2" s="1"/>
  <c r="N50" i="2" s="1"/>
  <c r="J41" i="2" a="1"/>
  <c r="J41" i="2" s="1"/>
  <c r="M41" i="2" s="1"/>
  <c r="N41" i="2" s="1"/>
  <c r="J32" i="2" a="1"/>
  <c r="J32" i="2" s="1"/>
  <c r="M32" i="2" s="1"/>
  <c r="N32" i="2" s="1"/>
  <c r="J23" i="2" a="1"/>
  <c r="J23" i="2" s="1"/>
  <c r="M23" i="2" s="1"/>
  <c r="N23" i="2" s="1"/>
  <c r="J7" i="2" a="1"/>
  <c r="J7" i="2" s="1"/>
  <c r="M7" i="2" s="1"/>
  <c r="N7" i="2" s="1"/>
  <c r="J158" i="2" a="1"/>
  <c r="J158" i="2" s="1"/>
  <c r="M158" i="2" s="1"/>
  <c r="N158" i="2" s="1"/>
  <c r="J149" i="2" a="1"/>
  <c r="J149" i="2" s="1"/>
  <c r="M149" i="2" s="1"/>
  <c r="N149" i="2" s="1"/>
  <c r="J139" i="2" a="1"/>
  <c r="J139" i="2" s="1"/>
  <c r="M139" i="2" s="1"/>
  <c r="N139" i="2" s="1"/>
  <c r="J130" i="2" a="1"/>
  <c r="J130" i="2" s="1"/>
  <c r="M130" i="2" s="1"/>
  <c r="N130" i="2" s="1"/>
  <c r="J121" i="2" a="1"/>
  <c r="J121" i="2" s="1"/>
  <c r="M121" i="2" s="1"/>
  <c r="N121" i="2" s="1"/>
  <c r="J112" i="2" a="1"/>
  <c r="J112" i="2" s="1"/>
  <c r="M112" i="2" s="1"/>
  <c r="N112" i="2" s="1"/>
  <c r="J103" i="2" a="1"/>
  <c r="J103" i="2" s="1"/>
  <c r="M103" i="2" s="1"/>
  <c r="N103" i="2" s="1"/>
  <c r="J94" i="2" a="1"/>
  <c r="J94" i="2" s="1"/>
  <c r="M94" i="2" s="1"/>
  <c r="N94" i="2" s="1"/>
  <c r="J85" i="2" a="1"/>
  <c r="J85" i="2" s="1"/>
  <c r="M85" i="2" s="1"/>
  <c r="N85" i="2" s="1"/>
  <c r="J76" i="2" a="1"/>
  <c r="J76" i="2" s="1"/>
  <c r="M76" i="2" s="1"/>
  <c r="N76" i="2" s="1"/>
  <c r="J67" i="2" a="1"/>
  <c r="J67" i="2" s="1"/>
  <c r="M67" i="2" s="1"/>
  <c r="N67" i="2" s="1"/>
  <c r="J58" i="2" a="1"/>
  <c r="J58" i="2" s="1"/>
  <c r="M58" i="2" s="1"/>
  <c r="N58" i="2" s="1"/>
  <c r="J49" i="2" a="1"/>
  <c r="J49" i="2" s="1"/>
  <c r="M49" i="2" s="1"/>
  <c r="N49" i="2" s="1"/>
  <c r="J40" i="2" a="1"/>
  <c r="J40" i="2" s="1"/>
  <c r="M40" i="2" s="1"/>
  <c r="N40" i="2" s="1"/>
  <c r="J31" i="2" a="1"/>
  <c r="J31" i="2" s="1"/>
  <c r="M31" i="2" s="1"/>
  <c r="N31" i="2" s="1"/>
  <c r="J22" i="2" a="1"/>
  <c r="J22" i="2" s="1"/>
  <c r="M22" i="2" s="1"/>
  <c r="N22" i="2" s="1"/>
  <c r="J14" i="2" a="1"/>
  <c r="J14" i="2" s="1"/>
  <c r="M14" i="2" s="1"/>
  <c r="N14" i="2" s="1"/>
  <c r="J148" i="2" a="1"/>
  <c r="J148" i="2" s="1"/>
  <c r="M148" i="2" s="1"/>
  <c r="N148" i="2" s="1"/>
  <c r="J129" i="2" a="1"/>
  <c r="J129" i="2" s="1"/>
  <c r="M129" i="2" s="1"/>
  <c r="N129" i="2" s="1"/>
  <c r="J111" i="2" a="1"/>
  <c r="J111" i="2" s="1"/>
  <c r="M111" i="2" s="1"/>
  <c r="N111" i="2" s="1"/>
  <c r="J93" i="2" a="1"/>
  <c r="J93" i="2" s="1"/>
  <c r="M93" i="2" s="1"/>
  <c r="N93" i="2" s="1"/>
  <c r="J75" i="2" a="1"/>
  <c r="J75" i="2" s="1"/>
  <c r="M75" i="2" s="1"/>
  <c r="N75" i="2" s="1"/>
  <c r="J57" i="2" a="1"/>
  <c r="J57" i="2" s="1"/>
  <c r="M57" i="2" s="1"/>
  <c r="N57" i="2" s="1"/>
  <c r="J39" i="2" a="1"/>
  <c r="J39" i="2" s="1"/>
  <c r="M39" i="2" s="1"/>
  <c r="N39" i="2" s="1"/>
  <c r="J21" i="2" a="1"/>
  <c r="J21" i="2" s="1"/>
  <c r="M21" i="2" s="1"/>
  <c r="N21" i="2" s="1"/>
  <c r="J13" i="2" a="1"/>
  <c r="J13" i="2" s="1"/>
  <c r="M13" i="2" s="1"/>
  <c r="N13" i="2" s="1"/>
  <c r="J6" i="2" a="1"/>
  <c r="J6" i="2" s="1"/>
  <c r="M6" i="2" s="1"/>
  <c r="N6" i="2" s="1"/>
  <c r="J168" i="2" a="1"/>
  <c r="J168" i="2" s="1"/>
  <c r="M168" i="2" s="1"/>
  <c r="N168" i="2" s="1"/>
  <c r="J147" i="2" a="1"/>
  <c r="J147" i="2" s="1"/>
  <c r="M147" i="2" s="1"/>
  <c r="N147" i="2" s="1"/>
  <c r="J138" i="2" a="1"/>
  <c r="J138" i="2" s="1"/>
  <c r="M138" i="2" s="1"/>
  <c r="N138" i="2" s="1"/>
  <c r="J120" i="2" a="1"/>
  <c r="J120" i="2" s="1"/>
  <c r="M120" i="2" s="1"/>
  <c r="N120" i="2" s="1"/>
  <c r="J102" i="2" a="1"/>
  <c r="J102" i="2" s="1"/>
  <c r="M102" i="2" s="1"/>
  <c r="N102" i="2" s="1"/>
  <c r="J84" i="2" a="1"/>
  <c r="J84" i="2" s="1"/>
  <c r="M84" i="2" s="1"/>
  <c r="N84" i="2" s="1"/>
  <c r="J66" i="2" a="1"/>
  <c r="J66" i="2" s="1"/>
  <c r="M66" i="2" s="1"/>
  <c r="N66" i="2" s="1"/>
  <c r="J48" i="2" a="1"/>
  <c r="J48" i="2" s="1"/>
  <c r="M48" i="2" s="1"/>
  <c r="N48" i="2" s="1"/>
  <c r="J30" i="2" a="1"/>
  <c r="J30" i="2" s="1"/>
  <c r="M30" i="2" s="1"/>
  <c r="N30" i="2" s="1"/>
  <c r="J101" i="2" a="1"/>
  <c r="J101" i="2" s="1"/>
  <c r="M101" i="2" s="1"/>
  <c r="N101" i="2" s="1"/>
  <c r="J92" i="2" a="1"/>
  <c r="J92" i="2" s="1"/>
  <c r="M92" i="2" s="1"/>
  <c r="N92" i="2" s="1"/>
  <c r="J83" i="2" a="1"/>
  <c r="J83" i="2" s="1"/>
  <c r="M83" i="2" s="1"/>
  <c r="N83" i="2" s="1"/>
  <c r="J74" i="2" a="1"/>
  <c r="J74" i="2" s="1"/>
  <c r="M74" i="2" s="1"/>
  <c r="N74" i="2" s="1"/>
  <c r="J65" i="2" a="1"/>
  <c r="J65" i="2" s="1"/>
  <c r="M65" i="2" s="1"/>
  <c r="N65" i="2" s="1"/>
  <c r="J56" i="2" a="1"/>
  <c r="J56" i="2" s="1"/>
  <c r="M56" i="2" s="1"/>
  <c r="N56" i="2" s="1"/>
  <c r="J47" i="2" a="1"/>
  <c r="J47" i="2" s="1"/>
  <c r="M47" i="2" s="1"/>
  <c r="N47" i="2" s="1"/>
  <c r="J38" i="2" a="1"/>
  <c r="J38" i="2" s="1"/>
  <c r="M38" i="2" s="1"/>
  <c r="N38" i="2" s="1"/>
  <c r="J29" i="2" a="1"/>
  <c r="J29" i="2" s="1"/>
  <c r="M29" i="2" s="1"/>
  <c r="N29" i="2" s="1"/>
  <c r="J20" i="2" a="1"/>
  <c r="J20" i="2" s="1"/>
  <c r="M20" i="2" s="1"/>
  <c r="N20" i="2" s="1"/>
  <c r="J12" i="2" a="1"/>
  <c r="J12" i="2" s="1"/>
  <c r="M12" i="2" s="1"/>
  <c r="N12" i="2" s="1"/>
  <c r="J5" i="2" a="1"/>
  <c r="J5" i="2" s="1"/>
  <c r="M5" i="2" s="1"/>
  <c r="N5" i="2" s="1"/>
  <c r="J110" i="2" a="1"/>
  <c r="J110" i="2" s="1"/>
  <c r="M110" i="2" s="1"/>
  <c r="N110" i="2" s="1"/>
  <c r="J145" i="2" a="1"/>
  <c r="J145" i="2" s="1"/>
  <c r="M145" i="2" s="1"/>
  <c r="N145" i="2" s="1"/>
  <c r="J136" i="2" a="1"/>
  <c r="J136" i="2" s="1"/>
  <c r="M136" i="2" s="1"/>
  <c r="N136" i="2" s="1"/>
  <c r="J127" i="2" a="1"/>
  <c r="J127" i="2" s="1"/>
  <c r="M127" i="2" s="1"/>
  <c r="N127" i="2" s="1"/>
  <c r="J118" i="2" a="1"/>
  <c r="J118" i="2" s="1"/>
  <c r="M118" i="2" s="1"/>
  <c r="N118" i="2" s="1"/>
  <c r="J109" i="2" a="1"/>
  <c r="J109" i="2" s="1"/>
  <c r="M109" i="2" s="1"/>
  <c r="N109" i="2" s="1"/>
  <c r="J100" i="2" a="1"/>
  <c r="J100" i="2" s="1"/>
  <c r="M100" i="2" s="1"/>
  <c r="N100" i="2" s="1"/>
  <c r="J91" i="2" a="1"/>
  <c r="J91" i="2" s="1"/>
  <c r="M91" i="2" s="1"/>
  <c r="N91" i="2" s="1"/>
  <c r="J82" i="2" a="1"/>
  <c r="J82" i="2" s="1"/>
  <c r="M82" i="2" s="1"/>
  <c r="N82" i="2" s="1"/>
  <c r="J73" i="2" a="1"/>
  <c r="J73" i="2" s="1"/>
  <c r="M73" i="2" s="1"/>
  <c r="N73" i="2" s="1"/>
  <c r="J64" i="2" a="1"/>
  <c r="J64" i="2" s="1"/>
  <c r="M64" i="2" s="1"/>
  <c r="N64" i="2" s="1"/>
  <c r="J55" i="2" a="1"/>
  <c r="J55" i="2" s="1"/>
  <c r="M55" i="2" s="1"/>
  <c r="N55" i="2" s="1"/>
  <c r="J46" i="2" a="1"/>
  <c r="J46" i="2" s="1"/>
  <c r="M46" i="2" s="1"/>
  <c r="N46" i="2" s="1"/>
  <c r="J37" i="2" a="1"/>
  <c r="J37" i="2" s="1"/>
  <c r="M37" i="2" s="1"/>
  <c r="N37" i="2" s="1"/>
  <c r="J28" i="2" a="1"/>
  <c r="J28" i="2" s="1"/>
  <c r="M28" i="2" s="1"/>
  <c r="N28" i="2" s="1"/>
  <c r="J19" i="2" a="1"/>
  <c r="J19" i="2" s="1"/>
  <c r="M19" i="2" s="1"/>
  <c r="N19" i="2" s="1"/>
  <c r="M4" i="2"/>
  <c r="N4" i="2" s="1"/>
  <c r="J99" i="2" a="1"/>
  <c r="J99" i="2" s="1"/>
  <c r="M99" i="2" s="1"/>
  <c r="N99" i="2" s="1"/>
  <c r="J81" i="2" a="1"/>
  <c r="J81" i="2" s="1"/>
  <c r="M81" i="2" s="1"/>
  <c r="N81" i="2" s="1"/>
  <c r="J63" i="2" a="1"/>
  <c r="J63" i="2" s="1"/>
  <c r="M63" i="2" s="1"/>
  <c r="N63" i="2" s="1"/>
  <c r="J45" i="2" a="1"/>
  <c r="J45" i="2" s="1"/>
  <c r="M45" i="2" s="1"/>
  <c r="N45" i="2" s="1"/>
  <c r="J27" i="2" a="1"/>
  <c r="J27" i="2" s="1"/>
  <c r="M27" i="2" s="1"/>
  <c r="N27" i="2" s="1"/>
  <c r="J11" i="2" a="1"/>
  <c r="J11" i="2" s="1"/>
  <c r="M11" i="2" s="1"/>
  <c r="N11" i="2" s="1"/>
  <c r="Q2" i="7" l="1"/>
  <c r="P2" i="7"/>
  <c r="O2" i="7"/>
  <c r="Q2" i="8"/>
  <c r="P2" i="8"/>
  <c r="O2" i="8"/>
  <c r="Q2" i="2"/>
  <c r="P2" i="2"/>
  <c r="O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DCD725-6FFE-43B9-B2BF-49F09809E34F}" keepAlive="1" name="Lekérdezés - Modified Timestamps CSV" description="A munkafüzetben levő „Modified Timestamps CSV” lekérdezés kapcsolata" type="5" refreshedVersion="8" background="1" saveData="1">
    <dbPr connection="Provider=Microsoft.Mashup.OleDb.1;Data Source=$Workbook$;Location=&quot;Modified Timestamps CSV&quot;;Extended Properties=&quot;&quot;" command="SELECT * FROM [Modified Timestamps CSV]"/>
  </connection>
  <connection id="2" xr16:uid="{01AEF971-AC66-43BF-B608-6FB390F3ECCC}" keepAlive="1" name="Lekérdezés - Modified Timestamps CSV 2" description="A munkafüzetben levő „Modified Timestamps CSV 2” lekérdezés kapcsolata" type="5" refreshedVersion="8" background="1" saveData="1">
    <dbPr connection="Provider=Microsoft.Mashup.OleDb.1;Data Source=$Workbook$;Location=&quot;Modified Timestamps CSV 2&quot;;Extended Properties=&quot;&quot;" command="SELECT * FROM [Modified Timestamps CSV 2]"/>
  </connection>
  <connection id="3" xr16:uid="{2521E131-908E-43C8-8E53-884679EE7E05}" keepAlive="1" name="Lekérdezés - Modified Timestamps CSV 3" description="A munkafüzetben levő „Modified Timestamps CSV 3” lekérdezés kapcsolata" type="5" refreshedVersion="8" background="1" saveData="1">
    <dbPr connection="Provider=Microsoft.Mashup.OleDb.1;Data Source=$Workbook$;Location=&quot;Modified Timestamps CSV 3&quot;;Extended Properties=&quot;&quot;" command="SELECT * FROM [Modified Timestamps CSV 3]"/>
  </connection>
  <connection id="4" xr16:uid="{B6B5F9DC-AC63-4301-AE0A-6D28C81156F3}" keepAlive="1" name="Lekérdezés - Service Desk Optimalizációs Táblázat CSV" description="A munkafüzetben levő „Service Desk Optimalizációs Táblázat CSV” lekérdezés kapcsolata" type="5" refreshedVersion="8" background="1" saveData="1">
    <dbPr connection="Provider=Microsoft.Mashup.OleDb.1;Data Source=$Workbook$;Location=&quot;Service Desk Optimalizációs Táblázat CSV&quot;;Extended Properties=&quot;&quot;" command="SELECT * FROM [Service Desk Optimalizációs Táblázat CSV]"/>
  </connection>
  <connection id="5" xr16:uid="{6D3314E7-35D5-41D8-9C63-A3FF6A2904CA}" keepAlive="1" name="Lekérdezés - Timestamps CSV" description="A munkafüzetben levő „Timestamps CSV” lekérdezés kapcsolata" type="5" refreshedVersion="0" background="1">
    <dbPr connection="Provider=Microsoft.Mashup.OleDb.1;Data Source=$Workbook$;Location=&quot;Timestamps CSV&quot;;Extended Properties=&quot;&quot;" command="SELECT * FROM [Timestamps CSV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<sst xmlns="http://schemas.openxmlformats.org/spreadsheetml/2006/main" count="1932" uniqueCount="427">
  <si>
    <t>Jegyszám</t>
  </si>
  <si>
    <t>Dátum</t>
  </si>
  <si>
    <t>Bejelentési csatorna</t>
  </si>
  <si>
    <t>Válaszidő (perc)</t>
  </si>
  <si>
    <t>15 perces SLA teljesült?</t>
  </si>
  <si>
    <t>Súlyozott átlagos válaszidő (perc)</t>
  </si>
  <si>
    <t>INC00001</t>
  </si>
  <si>
    <t>E-mail</t>
  </si>
  <si>
    <t>12</t>
  </si>
  <si>
    <t>Igen</t>
  </si>
  <si>
    <t>11.85</t>
  </si>
  <si>
    <t>INC00002</t>
  </si>
  <si>
    <t>10</t>
  </si>
  <si>
    <t>INC00003</t>
  </si>
  <si>
    <t>Telefon</t>
  </si>
  <si>
    <t>3</t>
  </si>
  <si>
    <t>INC00004</t>
  </si>
  <si>
    <t>14</t>
  </si>
  <si>
    <t>INC00005</t>
  </si>
  <si>
    <t>16</t>
  </si>
  <si>
    <t>Nem</t>
  </si>
  <si>
    <t>INC00006</t>
  </si>
  <si>
    <t>Self Service Portal</t>
  </si>
  <si>
    <t>8</t>
  </si>
  <si>
    <t>INC00007</t>
  </si>
  <si>
    <t>11</t>
  </si>
  <si>
    <t>INC00008</t>
  </si>
  <si>
    <t>4</t>
  </si>
  <si>
    <t>INC00009</t>
  </si>
  <si>
    <t>13</t>
  </si>
  <si>
    <t>INC00010</t>
  </si>
  <si>
    <t>15</t>
  </si>
  <si>
    <t>INC00011</t>
  </si>
  <si>
    <t>20</t>
  </si>
  <si>
    <t>INC00012</t>
  </si>
  <si>
    <t>2</t>
  </si>
  <si>
    <t>INC00013</t>
  </si>
  <si>
    <t>9</t>
  </si>
  <si>
    <t>INC00014</t>
  </si>
  <si>
    <t>7</t>
  </si>
  <si>
    <t>INC00015</t>
  </si>
  <si>
    <t>INC00016</t>
  </si>
  <si>
    <t>18</t>
  </si>
  <si>
    <t>INC00017</t>
  </si>
  <si>
    <t>5</t>
  </si>
  <si>
    <t>INC00018</t>
  </si>
  <si>
    <t>INC00019</t>
  </si>
  <si>
    <t>INC00020</t>
  </si>
  <si>
    <t>60</t>
  </si>
  <si>
    <t>INC00021</t>
  </si>
  <si>
    <t>6</t>
  </si>
  <si>
    <t>INC00022</t>
  </si>
  <si>
    <t>INC00023</t>
  </si>
  <si>
    <t>INC00024</t>
  </si>
  <si>
    <t>INC00025</t>
  </si>
  <si>
    <t>INC00026</t>
  </si>
  <si>
    <t>INC00027</t>
  </si>
  <si>
    <t>INC00028</t>
  </si>
  <si>
    <t>INC00029</t>
  </si>
  <si>
    <t>INC00030</t>
  </si>
  <si>
    <t>INC00031</t>
  </si>
  <si>
    <t>INC00032</t>
  </si>
  <si>
    <t>INC00033</t>
  </si>
  <si>
    <t>INC00034</t>
  </si>
  <si>
    <t>INC00035</t>
  </si>
  <si>
    <t>INC00036</t>
  </si>
  <si>
    <t>INC00037</t>
  </si>
  <si>
    <t>INC00038</t>
  </si>
  <si>
    <t>INC00039</t>
  </si>
  <si>
    <t>INC00040</t>
  </si>
  <si>
    <t>INC00041</t>
  </si>
  <si>
    <t>17</t>
  </si>
  <si>
    <t>INC00042</t>
  </si>
  <si>
    <t>INC00043</t>
  </si>
  <si>
    <t>INC00044</t>
  </si>
  <si>
    <t>INC00045</t>
  </si>
  <si>
    <t>INC00046</t>
  </si>
  <si>
    <t>INC00047</t>
  </si>
  <si>
    <t>INC00048</t>
  </si>
  <si>
    <t>INC00049</t>
  </si>
  <si>
    <t>INC00050</t>
  </si>
  <si>
    <t>INC00051</t>
  </si>
  <si>
    <t>INC00052</t>
  </si>
  <si>
    <t>INC00053</t>
  </si>
  <si>
    <t>INC00054</t>
  </si>
  <si>
    <t>INC00055</t>
  </si>
  <si>
    <t>INC00056</t>
  </si>
  <si>
    <t>INC00057</t>
  </si>
  <si>
    <t>INC00058</t>
  </si>
  <si>
    <t>INC00059</t>
  </si>
  <si>
    <t>INC00060</t>
  </si>
  <si>
    <t>INC00061</t>
  </si>
  <si>
    <t>INC00062</t>
  </si>
  <si>
    <t>INC00063</t>
  </si>
  <si>
    <t>INC00064</t>
  </si>
  <si>
    <t>INC00065</t>
  </si>
  <si>
    <t>INC00066</t>
  </si>
  <si>
    <t>INC00067</t>
  </si>
  <si>
    <t>INC00068</t>
  </si>
  <si>
    <t>INC00069</t>
  </si>
  <si>
    <t>INC00070</t>
  </si>
  <si>
    <t>INC00071</t>
  </si>
  <si>
    <t>INC00072</t>
  </si>
  <si>
    <t>INC00073</t>
  </si>
  <si>
    <t>INC00074</t>
  </si>
  <si>
    <t>INC00075</t>
  </si>
  <si>
    <t>INC00076</t>
  </si>
  <si>
    <t>INC00077</t>
  </si>
  <si>
    <t>INC00078</t>
  </si>
  <si>
    <t>INC00079</t>
  </si>
  <si>
    <t>INC00080</t>
  </si>
  <si>
    <t>INC00081</t>
  </si>
  <si>
    <t>INC00082</t>
  </si>
  <si>
    <t>INC00083</t>
  </si>
  <si>
    <t>INC00084</t>
  </si>
  <si>
    <t>INC00085</t>
  </si>
  <si>
    <t>INC00086</t>
  </si>
  <si>
    <t>INC00087</t>
  </si>
  <si>
    <t>INC00088</t>
  </si>
  <si>
    <t>INC00089</t>
  </si>
  <si>
    <t>INC00090</t>
  </si>
  <si>
    <t>INC00091</t>
  </si>
  <si>
    <t>INC00092</t>
  </si>
  <si>
    <t>INC00093</t>
  </si>
  <si>
    <t>INC00094</t>
  </si>
  <si>
    <t>INC00095</t>
  </si>
  <si>
    <t>INC00096</t>
  </si>
  <si>
    <t>INC00097</t>
  </si>
  <si>
    <t>INC00098</t>
  </si>
  <si>
    <t>INC00099</t>
  </si>
  <si>
    <t>INC00100</t>
  </si>
  <si>
    <t>INC00101</t>
  </si>
  <si>
    <t>INC00102</t>
  </si>
  <si>
    <t>INC00103</t>
  </si>
  <si>
    <t>INC00104</t>
  </si>
  <si>
    <t>INC00105</t>
  </si>
  <si>
    <t>INC00106</t>
  </si>
  <si>
    <t>INC00107</t>
  </si>
  <si>
    <t>INC00108</t>
  </si>
  <si>
    <t>INC00109</t>
  </si>
  <si>
    <t>INC00110</t>
  </si>
  <si>
    <t>INC00111</t>
  </si>
  <si>
    <t>INC00112</t>
  </si>
  <si>
    <t>INC00113</t>
  </si>
  <si>
    <t>INC00114</t>
  </si>
  <si>
    <t>INC00115</t>
  </si>
  <si>
    <t>INC00116</t>
  </si>
  <si>
    <t>INC00117</t>
  </si>
  <si>
    <t>INC00118</t>
  </si>
  <si>
    <t>INC00119</t>
  </si>
  <si>
    <t>INC00120</t>
  </si>
  <si>
    <t>INC00121</t>
  </si>
  <si>
    <t>INC00122</t>
  </si>
  <si>
    <t>INC00123</t>
  </si>
  <si>
    <t>INC00124</t>
  </si>
  <si>
    <t>INC00125</t>
  </si>
  <si>
    <t>INC00126</t>
  </si>
  <si>
    <t>INC00127</t>
  </si>
  <si>
    <t>INC00128</t>
  </si>
  <si>
    <t>INC00129</t>
  </si>
  <si>
    <t>INC00130</t>
  </si>
  <si>
    <t>INC00131</t>
  </si>
  <si>
    <t>INC00132</t>
  </si>
  <si>
    <t>INC00133</t>
  </si>
  <si>
    <t>INC00134</t>
  </si>
  <si>
    <t>INC00135</t>
  </si>
  <si>
    <t>INC00136</t>
  </si>
  <si>
    <t>INC00137</t>
  </si>
  <si>
    <t>INC00138</t>
  </si>
  <si>
    <t>INC00139</t>
  </si>
  <si>
    <t>INC00140</t>
  </si>
  <si>
    <t>INC00141</t>
  </si>
  <si>
    <t>INC00142</t>
  </si>
  <si>
    <t>INC00143</t>
  </si>
  <si>
    <t>INC00144</t>
  </si>
  <si>
    <t>RITM00145</t>
  </si>
  <si>
    <t>RITM00146</t>
  </si>
  <si>
    <t>RITM00147</t>
  </si>
  <si>
    <t>RITM00148</t>
  </si>
  <si>
    <t>RITM00149</t>
  </si>
  <si>
    <t>RITM00150</t>
  </si>
  <si>
    <t>RITM00151</t>
  </si>
  <si>
    <t>RITM00152</t>
  </si>
  <si>
    <t>RITM00153</t>
  </si>
  <si>
    <t>RITM00154</t>
  </si>
  <si>
    <t>RITM00155</t>
  </si>
  <si>
    <t>RITM00156</t>
  </si>
  <si>
    <t>RITM00157</t>
  </si>
  <si>
    <t>RITM00158</t>
  </si>
  <si>
    <t>RITM00159</t>
  </si>
  <si>
    <t>RITM00160</t>
  </si>
  <si>
    <t>RITM00161</t>
  </si>
  <si>
    <t>RITM00162</t>
  </si>
  <si>
    <t>RITM00163</t>
  </si>
  <si>
    <t>RITM00164</t>
  </si>
  <si>
    <t>RITM00165</t>
  </si>
  <si>
    <t>RITM00166</t>
  </si>
  <si>
    <t>RITM00167</t>
  </si>
  <si>
    <t>Sorcímkék</t>
  </si>
  <si>
    <t>Végösszeg</t>
  </si>
  <si>
    <t>Mennyiség / Jegyszám</t>
  </si>
  <si>
    <t>E-mail arány</t>
  </si>
  <si>
    <t>Telefon arány</t>
  </si>
  <si>
    <t>SSP arány</t>
  </si>
  <si>
    <t>Összesen</t>
  </si>
  <si>
    <t>E-mailt feldolgozó operátorok száma</t>
  </si>
  <si>
    <t>Hívást fogadó operátorok száma</t>
  </si>
  <si>
    <t>SSP-t feldolgozó operátor száma</t>
  </si>
  <si>
    <t>Mennyi jegy áll épp feldolgozás alatt?</t>
  </si>
  <si>
    <t>Feldolgozási idő</t>
  </si>
  <si>
    <t>Bejelentési csatorna és arra szignált operátor kihasználtsága (%)</t>
  </si>
  <si>
    <t>Monitoring</t>
  </si>
  <si>
    <t>Bejelentési csatornákra jutó erőforrás száma</t>
  </si>
  <si>
    <t>Adott időpontban csatornákra jutó erőforrás 80% -ban már foglalt.</t>
  </si>
  <si>
    <t>Adott időpontban csatornákra jutó erőforrás 60% -ban már foglalt.</t>
  </si>
  <si>
    <t>Normál terlheltségi állapot darabszám</t>
  </si>
  <si>
    <t>Terhelt állapot darabszám</t>
  </si>
  <si>
    <t>Erősen terhelt állapot darabszám</t>
  </si>
  <si>
    <t>100% = Minden bejelentés SLA időn BELÜL kezelésre kerül.</t>
  </si>
  <si>
    <t>Email</t>
  </si>
  <si>
    <t>RITM00200</t>
  </si>
  <si>
    <t>RITM00201</t>
  </si>
  <si>
    <t>INC00145</t>
  </si>
  <si>
    <t>RITM00202</t>
  </si>
  <si>
    <t>INC00146</t>
  </si>
  <si>
    <t>RITM00203</t>
  </si>
  <si>
    <t>INC00147</t>
  </si>
  <si>
    <t>RITM00204</t>
  </si>
  <si>
    <t>INC00148</t>
  </si>
  <si>
    <t>RITM00205</t>
  </si>
  <si>
    <t>INC00149</t>
  </si>
  <si>
    <t>RITM00206</t>
  </si>
  <si>
    <t>INC00150</t>
  </si>
  <si>
    <t>RITM00207</t>
  </si>
  <si>
    <t>INC00151</t>
  </si>
  <si>
    <t>RITM00208</t>
  </si>
  <si>
    <t>INC00152</t>
  </si>
  <si>
    <t>RITM00209</t>
  </si>
  <si>
    <t>INC00153</t>
  </si>
  <si>
    <t>RITM00210</t>
  </si>
  <si>
    <t>INC00154</t>
  </si>
  <si>
    <t>RITM00211</t>
  </si>
  <si>
    <t>INC00155</t>
  </si>
  <si>
    <t>RITM00212</t>
  </si>
  <si>
    <t>INC00156</t>
  </si>
  <si>
    <t>RITM00213</t>
  </si>
  <si>
    <t>INC00157</t>
  </si>
  <si>
    <t>RITM00214</t>
  </si>
  <si>
    <t>INC00158</t>
  </si>
  <si>
    <t>RITM00215</t>
  </si>
  <si>
    <t>INC00159</t>
  </si>
  <si>
    <t>RITM00216</t>
  </si>
  <si>
    <t>INC00160</t>
  </si>
  <si>
    <t>RITM00217</t>
  </si>
  <si>
    <t>INC00161</t>
  </si>
  <si>
    <t>RITM00218</t>
  </si>
  <si>
    <t>INC00162</t>
  </si>
  <si>
    <t>RITM00219</t>
  </si>
  <si>
    <t>INC00163</t>
  </si>
  <si>
    <t>RITM00220</t>
  </si>
  <si>
    <t>INC00164</t>
  </si>
  <si>
    <t>RITM00221</t>
  </si>
  <si>
    <t>INC00165</t>
  </si>
  <si>
    <t>RITM00222</t>
  </si>
  <si>
    <t>INC00166</t>
  </si>
  <si>
    <t>RITM00223</t>
  </si>
  <si>
    <t>INC00167</t>
  </si>
  <si>
    <t>RITM00224</t>
  </si>
  <si>
    <t>INC00168</t>
  </si>
  <si>
    <t>RITM00225</t>
  </si>
  <si>
    <t>INC00169</t>
  </si>
  <si>
    <t>RITM00226</t>
  </si>
  <si>
    <t>INC00170</t>
  </si>
  <si>
    <t>RITM00227</t>
  </si>
  <si>
    <t>INC00171</t>
  </si>
  <si>
    <t>RITM00228</t>
  </si>
  <si>
    <t>INC00172</t>
  </si>
  <si>
    <t>RITM00229</t>
  </si>
  <si>
    <t>INC00173</t>
  </si>
  <si>
    <t>RITM00230</t>
  </si>
  <si>
    <t>INC00174</t>
  </si>
  <si>
    <t>RITM00231</t>
  </si>
  <si>
    <t>INC00175</t>
  </si>
  <si>
    <t>RITM00232</t>
  </si>
  <si>
    <t>INC00176</t>
  </si>
  <si>
    <t>RITM00233</t>
  </si>
  <si>
    <t>INC00177</t>
  </si>
  <si>
    <t>RITM00234</t>
  </si>
  <si>
    <t>INC00178</t>
  </si>
  <si>
    <t>RITM00235</t>
  </si>
  <si>
    <t>INC00179</t>
  </si>
  <si>
    <t>RITM00236</t>
  </si>
  <si>
    <t>INC00180</t>
  </si>
  <si>
    <t>RITM00237</t>
  </si>
  <si>
    <t>INC00181</t>
  </si>
  <si>
    <t>RITM00238</t>
  </si>
  <si>
    <t>INC00182</t>
  </si>
  <si>
    <t>RITM00239</t>
  </si>
  <si>
    <t>INC00183</t>
  </si>
  <si>
    <t>RITM00240</t>
  </si>
  <si>
    <t>INC00184</t>
  </si>
  <si>
    <t>RITM00241</t>
  </si>
  <si>
    <t>INC00185</t>
  </si>
  <si>
    <t>RITM00242</t>
  </si>
  <si>
    <t>INC00186</t>
  </si>
  <si>
    <t>RITM00243</t>
  </si>
  <si>
    <t>INC00187</t>
  </si>
  <si>
    <t>RITM00244</t>
  </si>
  <si>
    <t>INC00188</t>
  </si>
  <si>
    <t>RITM00245</t>
  </si>
  <si>
    <t>INC00189</t>
  </si>
  <si>
    <t>RITM00246</t>
  </si>
  <si>
    <t>INC00190</t>
  </si>
  <si>
    <t>RITM00247</t>
  </si>
  <si>
    <t>INC00191</t>
  </si>
  <si>
    <t>RITM00248</t>
  </si>
  <si>
    <t>INC00192</t>
  </si>
  <si>
    <t>RITM00249</t>
  </si>
  <si>
    <t>INC00193</t>
  </si>
  <si>
    <t>RITM00250</t>
  </si>
  <si>
    <t>INC00194</t>
  </si>
  <si>
    <t>RITM00251</t>
  </si>
  <si>
    <t>INC00195</t>
  </si>
  <si>
    <t>RITM00252</t>
  </si>
  <si>
    <t>INC00196</t>
  </si>
  <si>
    <t>RITM00253</t>
  </si>
  <si>
    <t>INC00197</t>
  </si>
  <si>
    <t>RITM00254</t>
  </si>
  <si>
    <t>INC00198</t>
  </si>
  <si>
    <t>RITM00255</t>
  </si>
  <si>
    <t>INC00199</t>
  </si>
  <si>
    <t>RITM00256</t>
  </si>
  <si>
    <t>INC00200</t>
  </si>
  <si>
    <t>RITM00257</t>
  </si>
  <si>
    <t>INC00201</t>
  </si>
  <si>
    <t>RITM00258</t>
  </si>
  <si>
    <t>INC00202</t>
  </si>
  <si>
    <t>RITM00259</t>
  </si>
  <si>
    <t>RITM00260</t>
  </si>
  <si>
    <t>RITM00261</t>
  </si>
  <si>
    <t>RITM00262</t>
  </si>
  <si>
    <t>RITM00263</t>
  </si>
  <si>
    <t>RITM00264</t>
  </si>
  <si>
    <t>RITM00265</t>
  </si>
  <si>
    <t>RITM00266</t>
  </si>
  <si>
    <t>RITM00267</t>
  </si>
  <si>
    <t>RITM00268</t>
  </si>
  <si>
    <t>RITM00269</t>
  </si>
  <si>
    <t>RITM00270</t>
  </si>
  <si>
    <t>RITM00271</t>
  </si>
  <si>
    <t>RITM00272</t>
  </si>
  <si>
    <t>RITM00273</t>
  </si>
  <si>
    <t>RITM00274</t>
  </si>
  <si>
    <t>RITM00275</t>
  </si>
  <si>
    <t>RITM00276</t>
  </si>
  <si>
    <t>RITM00277</t>
  </si>
  <si>
    <t>RITM00278</t>
  </si>
  <si>
    <t>RITM00279</t>
  </si>
  <si>
    <t>RITM00280</t>
  </si>
  <si>
    <t>RITM00281</t>
  </si>
  <si>
    <t>RITM00282</t>
  </si>
  <si>
    <t>RITM00283</t>
  </si>
  <si>
    <t>RITM00284</t>
  </si>
  <si>
    <t>RITM00285</t>
  </si>
  <si>
    <t>RITM00286</t>
  </si>
  <si>
    <t>RITM00287</t>
  </si>
  <si>
    <t>RITM00288</t>
  </si>
  <si>
    <t>RITM00289</t>
  </si>
  <si>
    <t>Átlag</t>
  </si>
  <si>
    <t>Contact type 04.29</t>
  </si>
  <si>
    <t>SLA teljesülés 04.29</t>
  </si>
  <si>
    <t>Contact type 04.28</t>
  </si>
  <si>
    <t>SLA teljesülés 04.28</t>
  </si>
  <si>
    <t>Contact type 04.30</t>
  </si>
  <si>
    <t>Legtöbb feldolgozás alatt álló jegy (dátum + db szám)</t>
  </si>
  <si>
    <t>Rendelkezésre álló erőforrás (átlag)</t>
  </si>
  <si>
    <t>Feldolgozás alatt lévő jegy átlag</t>
  </si>
  <si>
    <t>Erőforrás / feldolgozás alatt lévő jegyek aránya (célérték = 1)</t>
  </si>
  <si>
    <t>SLA sértés arány</t>
  </si>
  <si>
    <t>Mennyi operátort kell allokálnom, hogy az e-mail csatorna SLA sértettsége 1% legyen?</t>
  </si>
  <si>
    <t>10 vagy több feldolgozás alatt lévő jegy esetszám</t>
  </si>
  <si>
    <t>10-nél kevesebb feldolgzás alatt lévő jegy esetszám</t>
  </si>
  <si>
    <t>8 órában dolgozó operátor bére (bruttó)</t>
  </si>
  <si>
    <t>Ügyeleti órabér (bruttó)</t>
  </si>
  <si>
    <t>Ügyeleti alapbér (bruttó)</t>
  </si>
  <si>
    <t>8 órában Dolgozó operátorok száma</t>
  </si>
  <si>
    <t>Havi költség</t>
  </si>
  <si>
    <t>Ügyeletben dolgozó operátorok száma</t>
  </si>
  <si>
    <t>Jegyár ügyfél számára (/db)</t>
  </si>
  <si>
    <t>Általánydíj</t>
  </si>
  <si>
    <t>Átlag jegyszám(04.28-29-30)</t>
  </si>
  <si>
    <t>Átlag napi jegyszám</t>
  </si>
  <si>
    <t>Jegyár naponta</t>
  </si>
  <si>
    <t>Április munkanapok száma</t>
  </si>
  <si>
    <t>Április bevétel</t>
  </si>
  <si>
    <t>Célértékhez szükséges operátor mennyiség</t>
  </si>
  <si>
    <t>Célérték eléréséhez mennyi operátor szükséges?</t>
  </si>
  <si>
    <t>Összes SLA sértett jegy milyen időintervallumban érkezik?</t>
  </si>
  <si>
    <t>Havi bevétel</t>
  </si>
  <si>
    <t>17:30-21:00-ig való beszállás költsége /fő</t>
  </si>
  <si>
    <t>17:30-21:00-ig való beszállás költsége egy hónapban/fő</t>
  </si>
  <si>
    <t>Ügyeletes bruttó havi költség /fő</t>
  </si>
  <si>
    <t>Profit</t>
  </si>
  <si>
    <t>Eszközök havi bérleti díja</t>
  </si>
  <si>
    <t>Szükséges eszköz mennyiség</t>
  </si>
  <si>
    <t>Eszköz havidíj</t>
  </si>
  <si>
    <t>Április összköltség</t>
  </si>
  <si>
    <t>Havi összköltség</t>
  </si>
  <si>
    <t>SLA sértés kötbére (1% felett) ticketenként</t>
  </si>
  <si>
    <t>Össz jegyszám</t>
  </si>
  <si>
    <t>1% SLA sértés (kötbér nélkül)</t>
  </si>
  <si>
    <t>Kerekítve:</t>
  </si>
  <si>
    <t>SLA sértett jegyek száma</t>
  </si>
  <si>
    <t>SLA sértett jegyek célérték (MAX)</t>
  </si>
  <si>
    <t>Április</t>
  </si>
  <si>
    <t>Arány (célérték =1)</t>
  </si>
  <si>
    <t>7:26-9:38 (49 perc)</t>
  </si>
  <si>
    <t>Állandó operátorok száma</t>
  </si>
  <si>
    <t>Ügyeleti operátor szám</t>
  </si>
  <si>
    <t>Pillanatban dolgozó operátorok</t>
  </si>
  <si>
    <t>MAXIMUM 12 operátor</t>
  </si>
  <si>
    <t>Napidíj 8 órában dolgozó operátornál</t>
  </si>
  <si>
    <t>Napidíj ügyeletes kollégánál</t>
  </si>
  <si>
    <t>Bérköltség - pillanatyni</t>
  </si>
  <si>
    <t>Teljes bérköltség</t>
  </si>
  <si>
    <t>Sértett-e a ticket?</t>
  </si>
  <si>
    <t>Hányszor kell erőforrás?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</si>
</sst>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164" formatCode="mm:ss.0;@"/>
    <numFmt numFmtId="165" formatCode="[$-F400]h:mm:ss\ AM/PM"/>
    <numFmt numFmtId="166" formatCode="yyyy/\ m/\ d\.\ h:mm;@"/>
    <numFmt numFmtId="167" formatCode="General\ &quot;db&quot;"/>
    <numFmt numFmtId="169" formatCode="yyyy\.\ m\.\ d\.\ h:mm;@"/>
    <numFmt numFmtId="170" formatCode="0.0"/>
    <numFmt numFmtId="171" formatCode="_-* #,##0.00\ [$Ft-40E]_-;\-* #,##0.00\ [$Ft-40E]_-;_-* &quot;-&quot;??\ [$Ft-40E]_-;_-@_-"/>
    <numFmt numFmtId="172" formatCode="_-* #,##0\ [$Ft-40E]_-;\-* #,##0\ [$Ft-40E]_-;_-* &quot;-&quot;??\ [$Ft-40E]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1"/>
      <color theme="0"/>
      <name val="Aptos Narrow"/>
      <family val="2"/>
      <charset val="238"/>
      <scheme val="minor"/>
    </font>
    <font>
      <b/>
      <sz val="10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u/>
      <sz val="11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9" fontId="0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166" fontId="0" fillId="0" borderId="0" xfId="0" applyNumberFormat="1"/>
    <xf numFmtId="166" fontId="0" fillId="0" borderId="0" xfId="0" applyNumberFormat="1" applyAlignment="1">
      <alignment wrapText="1"/>
    </xf>
    <xf numFmtId="1" fontId="0" fillId="3" borderId="0" xfId="0" applyNumberFormat="1" applyFill="1"/>
    <xf numFmtId="1" fontId="0" fillId="4" borderId="0" xfId="0" applyNumberFormat="1" applyFill="1"/>
    <xf numFmtId="0" fontId="0" fillId="4" borderId="0" xfId="0" applyFill="1"/>
    <xf numFmtId="0" fontId="0" fillId="5" borderId="0" xfId="0" applyFill="1"/>
    <xf numFmtId="0" fontId="0" fillId="3" borderId="0" xfId="0" applyFill="1"/>
    <xf numFmtId="9" fontId="0" fillId="0" borderId="0" xfId="1" applyFont="1" applyAlignment="1">
      <alignment wrapText="1"/>
    </xf>
    <xf numFmtId="1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wrapText="1"/>
    </xf>
    <xf numFmtId="169" fontId="0" fillId="0" borderId="0" xfId="0" applyNumberFormat="1"/>
    <xf numFmtId="0" fontId="0" fillId="4" borderId="1" xfId="0" applyFill="1" applyBorder="1"/>
    <xf numFmtId="166" fontId="0" fillId="2" borderId="2" xfId="0" applyNumberFormat="1" applyFill="1" applyBorder="1" applyAlignment="1">
      <alignment wrapText="1"/>
    </xf>
    <xf numFmtId="0" fontId="0" fillId="3" borderId="1" xfId="0" applyFill="1" applyBorder="1"/>
    <xf numFmtId="166" fontId="0" fillId="0" borderId="2" xfId="0" applyNumberFormat="1" applyBorder="1" applyAlignment="1">
      <alignment wrapText="1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67" fontId="3" fillId="6" borderId="2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7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7" fontId="0" fillId="4" borderId="2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/>
    </xf>
    <xf numFmtId="172" fontId="0" fillId="0" borderId="0" xfId="0" applyNumberFormat="1"/>
    <xf numFmtId="0" fontId="2" fillId="7" borderId="0" xfId="0" applyFont="1" applyFill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7" fillId="7" borderId="0" xfId="0" applyFont="1" applyFill="1"/>
    <xf numFmtId="166" fontId="2" fillId="7" borderId="0" xfId="0" applyNumberFormat="1" applyFont="1" applyFill="1" applyAlignment="1">
      <alignment horizontal="center"/>
    </xf>
    <xf numFmtId="172" fontId="0" fillId="0" borderId="0" xfId="0" applyNumberFormat="1" applyAlignment="1">
      <alignment horizontal="center"/>
    </xf>
    <xf numFmtId="9" fontId="0" fillId="0" borderId="0" xfId="0" applyNumberFormat="1"/>
    <xf numFmtId="0" fontId="5" fillId="7" borderId="0" xfId="0" applyFont="1" applyFill="1"/>
    <xf numFmtId="0" fontId="7" fillId="7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10" fontId="2" fillId="7" borderId="0" xfId="1" applyNumberFormat="1" applyFont="1" applyFill="1"/>
    <xf numFmtId="9" fontId="2" fillId="7" borderId="0" xfId="1" applyFont="1" applyFill="1"/>
    <xf numFmtId="9" fontId="2" fillId="7" borderId="0" xfId="0" applyNumberFormat="1" applyFont="1" applyFill="1"/>
    <xf numFmtId="0" fontId="2" fillId="7" borderId="0" xfId="0" applyFont="1" applyFill="1" applyAlignment="1">
      <alignment horizontal="left" wrapText="1"/>
    </xf>
    <xf numFmtId="0" fontId="2" fillId="7" borderId="0" xfId="0" applyFont="1" applyFill="1" applyAlignment="1">
      <alignment wrapText="1"/>
    </xf>
    <xf numFmtId="0" fontId="2" fillId="7" borderId="0" xfId="0" applyFont="1" applyFill="1" applyAlignment="1">
      <alignment horizontal="center" vertical="center"/>
    </xf>
    <xf numFmtId="0" fontId="8" fillId="7" borderId="0" xfId="3" applyFont="1" applyFill="1"/>
    <xf numFmtId="172" fontId="0" fillId="8" borderId="0" xfId="0" applyNumberFormat="1" applyFill="1"/>
    <xf numFmtId="172" fontId="0" fillId="8" borderId="0" xfId="2" applyNumberFormat="1" applyFont="1" applyFill="1"/>
    <xf numFmtId="171" fontId="0" fillId="8" borderId="0" xfId="0" applyNumberFormat="1" applyFill="1"/>
    <xf numFmtId="0" fontId="0" fillId="8" borderId="0" xfId="0" applyFill="1"/>
    <xf numFmtId="167" fontId="0" fillId="5" borderId="0" xfId="0" applyNumberFormat="1" applyFill="1"/>
    <xf numFmtId="167" fontId="0" fillId="5" borderId="0" xfId="0" applyNumberFormat="1" applyFill="1" applyAlignment="1">
      <alignment horizontal="center"/>
    </xf>
    <xf numFmtId="171" fontId="0" fillId="0" borderId="0" xfId="0" applyNumberFormat="1"/>
    <xf numFmtId="0" fontId="2" fillId="4" borderId="0" xfId="0" applyFont="1" applyFill="1"/>
    <xf numFmtId="0" fontId="0" fillId="0" borderId="0" xfId="0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0" fontId="4" fillId="7" borderId="0" xfId="0" applyFont="1" applyFill="1" applyAlignment="1">
      <alignment horizontal="center" vertical="center" wrapText="1"/>
    </xf>
    <xf numFmtId="170" fontId="0" fillId="0" borderId="0" xfId="0" applyNumberFormat="1" applyAlignment="1">
      <alignment horizontal="center"/>
    </xf>
    <xf numFmtId="0" fontId="2" fillId="7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4">
    <cellStyle name="Hivatkozás" xfId="3" builtinId="8"/>
    <cellStyle name="Normál" xfId="0" builtinId="0"/>
    <cellStyle name="Pénznem" xfId="2" builtinId="4"/>
    <cellStyle name="Százalék" xfId="1" builtinId="5"/>
  </cellStyles>
  <dxfs count="97">
    <dxf>
      <font>
        <color theme="0"/>
      </font>
    </dxf>
    <dxf>
      <font>
        <color theme="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3" formatCode="yyyy/mm/dd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0" formatCode="General"/>
    </dxf>
    <dxf>
      <numFmt numFmtId="166" formatCode="yyyy/\ m/\ d\.\ h:mm;@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6" formatCode="yyyy/\ m/\ d\.\ h:mm;@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7" formatCode="General\ &quot;db&quot;"/>
    </dxf>
    <dxf>
      <numFmt numFmtId="0" formatCode="General"/>
    </dxf>
    <dxf>
      <numFmt numFmtId="0" formatCode="General"/>
    </dxf>
    <dxf>
      <numFmt numFmtId="167" formatCode="General\ &quot;db&quot;"/>
    </dxf>
    <dxf>
      <numFmt numFmtId="167" formatCode="General\ &quot;db&quot;"/>
    </dxf>
    <dxf>
      <numFmt numFmtId="167" formatCode="General\ &quot;db&quot;"/>
    </dxf>
    <dxf>
      <numFmt numFmtId="0" formatCode="General"/>
    </dxf>
    <dxf>
      <numFmt numFmtId="0" formatCode="General"/>
    </dxf>
    <dxf>
      <numFmt numFmtId="0" formatCode="General"/>
    </dxf>
    <dxf>
      <numFmt numFmtId="173" formatCode="yyyy/mm/dd\ h:mm"/>
    </dxf>
    <dxf>
      <numFmt numFmtId="0" formatCode="General"/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egeg mark" refreshedDate="45776.450734953702" createdVersion="8" refreshedVersion="8" minRefreshableVersion="3" recordCount="196" xr:uid="{091D413C-38CE-455F-8C6D-73B0D235CC9B}">
  <cacheSource type="worksheet">
    <worksheetSource name="Service_Desk_Optimalizációs_Táblázat_CSV"/>
  </cacheSource>
  <cacheFields count="6">
    <cacheField name="Jegyszám" numFmtId="0">
      <sharedItems containsBlank="1"/>
    </cacheField>
    <cacheField name="Dátum" numFmtId="0">
      <sharedItems containsBlank="1"/>
    </cacheField>
    <cacheField name="Bejelentési csatorna" numFmtId="0">
      <sharedItems containsBlank="1" count="4">
        <s v="E-mail"/>
        <s v="Telefon"/>
        <s v="Self Service Portal"/>
        <m/>
      </sharedItems>
    </cacheField>
    <cacheField name="Válaszidő (perc)" numFmtId="0">
      <sharedItems containsBlank="1"/>
    </cacheField>
    <cacheField name="15 perces SLA teljesült?" numFmtId="0">
      <sharedItems containsBlank="1"/>
    </cacheField>
    <cacheField name="Súlyozott átlagos válaszidő (perc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egeg mark" refreshedDate="45776.451334143516" createdVersion="8" refreshedVersion="8" minRefreshableVersion="3" recordCount="197" xr:uid="{325BED32-3785-4A11-B07A-243EFDD591F0}">
  <cacheSource type="worksheet">
    <worksheetSource ref="A1:F1048576" sheet="bejelentések 04.29"/>
  </cacheSource>
  <cacheFields count="6">
    <cacheField name="Jegyszám" numFmtId="0">
      <sharedItems containsBlank="1"/>
    </cacheField>
    <cacheField name="Dátum" numFmtId="0">
      <sharedItems containsBlank="1"/>
    </cacheField>
    <cacheField name="Bejelentési csatorna" numFmtId="0">
      <sharedItems containsBlank="1"/>
    </cacheField>
    <cacheField name="Válaszidő (perc)" numFmtId="0">
      <sharedItems containsBlank="1"/>
    </cacheField>
    <cacheField name="15 perces SLA teljesült?" numFmtId="0">
      <sharedItems containsBlank="1" count="3">
        <s v="Igen"/>
        <s v="Nem"/>
        <m/>
      </sharedItems>
    </cacheField>
    <cacheField name="Súlyozott átlagos válaszidő (perc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yörgy Jónás" refreshedDate="45788.687248842594" createdVersion="8" refreshedVersion="8" minRefreshableVersion="3" recordCount="239" xr:uid="{2E9233AA-0B0C-4F2E-93EB-25A3362F156F}">
  <cacheSource type="worksheet">
    <worksheetSource ref="A1:Q1048576" sheet="bejelentések 04.28"/>
  </cacheSource>
  <cacheFields count="17">
    <cacheField name="Jegyszám" numFmtId="0">
      <sharedItems containsBlank="1"/>
    </cacheField>
    <cacheField name="Dátum" numFmtId="0">
      <sharedItems containsDate="1" containsBlank="1" containsMixedTypes="1" minDate="2025-04-28T07:15:00" maxDate="2025-04-28T21:00:00"/>
    </cacheField>
    <cacheField name="Bejelentési csatorna" numFmtId="0">
      <sharedItems containsBlank="1" count="4">
        <s v="Email"/>
        <s v="Telefon"/>
        <s v="Self Service Portal"/>
        <m/>
      </sharedItems>
    </cacheField>
    <cacheField name="Válaszidő (perc)" numFmtId="0">
      <sharedItems containsString="0" containsBlank="1" containsNumber="1" containsInteger="1" minValue="1" maxValue="20"/>
    </cacheField>
    <cacheField name="15 perces SLA teljesít?" numFmtId="0">
      <sharedItems containsBlank="1" count="3">
        <s v="Igen"/>
        <s v="Nem"/>
        <m/>
      </sharedItems>
    </cacheField>
    <cacheField name="Súlyozott átlagos válaszidő (perc)" numFmtId="0">
      <sharedItems containsNonDate="0" containsString="0" containsBlank="1"/>
    </cacheField>
    <cacheField name="E-mailt feldolgozó operátorok száma" numFmtId="167">
      <sharedItems containsString="0" containsBlank="1" containsNumber="1" containsInteger="1" minValue="1" maxValue="4"/>
    </cacheField>
    <cacheField name="Hívást fogadó operátorok száma" numFmtId="167">
      <sharedItems containsString="0" containsBlank="1" containsNumber="1" containsInteger="1" minValue="1" maxValue="3"/>
    </cacheField>
    <cacheField name="SSP-t feldolgozó operátor száma" numFmtId="167">
      <sharedItems containsString="0" containsBlank="1" containsNumber="1" containsInteger="1" minValue="1" maxValue="2"/>
    </cacheField>
    <cacheField name="Mennyi jegy áll épp feldolgozás alatt?" numFmtId="0">
      <sharedItems containsString="0" containsBlank="1" containsNumber="1" containsInteger="1" minValue="0" maxValue="12"/>
    </cacheField>
    <cacheField name="Feldolgozási idő" numFmtId="0">
      <sharedItems containsNonDate="0" containsDate="1" containsString="0" containsBlank="1" minDate="2025-04-28T07:21:00" maxDate="2025-04-28T21:06:00"/>
    </cacheField>
    <cacheField name="Bejelentési csatornákra jutó erőforrás száma" numFmtId="167">
      <sharedItems containsString="0" containsBlank="1" containsNumber="1" containsInteger="1" minValue="3" maxValue="9"/>
    </cacheField>
    <cacheField name="Bejelentési csatorna és arra szignált operátor kihasználtsága (%)" numFmtId="9">
      <sharedItems containsString="0" containsBlank="1" containsNumber="1" minValue="0" maxValue="2.4"/>
    </cacheField>
    <cacheField name="Monitoring" numFmtId="0">
      <sharedItems containsBlank="1"/>
    </cacheField>
    <cacheField name="Normál terlheltségi állapot darabszám" numFmtId="0">
      <sharedItems containsString="0" containsBlank="1" containsNumber="1" containsInteger="1" minValue="86" maxValue="86"/>
    </cacheField>
    <cacheField name="Terhelt állapot darabszám" numFmtId="0">
      <sharedItems containsString="0" containsBlank="1" containsNumber="1" containsInteger="1" minValue="9" maxValue="9"/>
    </cacheField>
    <cacheField name="Erősen terhelt állapot darabszám" numFmtId="0">
      <sharedItems containsString="0" containsBlank="1" containsNumber="1" containsInteger="1" minValue="139" maxValue="1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yörgy Jónás" refreshedDate="45788.688322569447" createdVersion="8" refreshedVersion="8" minRefreshableVersion="3" recordCount="131" xr:uid="{ED3AF66E-603E-47D0-BFCA-DAFB0E898EAE}">
  <cacheSource type="worksheet">
    <worksheetSource ref="A1:Q1048576" sheet="bejelentések 04.30"/>
  </cacheSource>
  <cacheFields count="17">
    <cacheField name="Jegyszám" numFmtId="0">
      <sharedItems containsBlank="1"/>
    </cacheField>
    <cacheField name="Dátum" numFmtId="0">
      <sharedItems containsNonDate="0" containsDate="1" containsString="0" containsBlank="1" minDate="2025-04-30T07:15:00" maxDate="2025-04-30T20:00:00"/>
    </cacheField>
    <cacheField name="Bejelentési csatorna" numFmtId="0">
      <sharedItems containsBlank="1" count="4">
        <s v="Email"/>
        <s v="Telefon"/>
        <s v="Self Service Portal"/>
        <m/>
      </sharedItems>
    </cacheField>
    <cacheField name="Válaszidő (perc)" numFmtId="0">
      <sharedItems containsString="0" containsBlank="1" containsNumber="1" containsInteger="1" minValue="1" maxValue="30"/>
    </cacheField>
    <cacheField name="15 perces SLA teljesít?" numFmtId="0">
      <sharedItems containsBlank="1" count="3">
        <s v="Igen"/>
        <s v="Nem"/>
        <m/>
      </sharedItems>
    </cacheField>
    <cacheField name="Súlyozott átlagos válaszidő (perc)" numFmtId="0">
      <sharedItems containsNonDate="0" containsString="0" containsBlank="1"/>
    </cacheField>
    <cacheField name="E-mailt feldolgozó operátorok száma" numFmtId="0">
      <sharedItems containsString="0" containsBlank="1" containsNumber="1" containsInteger="1" minValue="1" maxValue="4"/>
    </cacheField>
    <cacheField name="Hívást fogadó operátorok száma" numFmtId="0">
      <sharedItems containsString="0" containsBlank="1" containsNumber="1" containsInteger="1" minValue="1" maxValue="3"/>
    </cacheField>
    <cacheField name="SSP-t feldolgozó operátor száma" numFmtId="0">
      <sharedItems containsString="0" containsBlank="1" containsNumber="1" containsInteger="1" minValue="1" maxValue="2"/>
    </cacheField>
    <cacheField name="Mennyi jegy áll épp feldolgozás alatt?" numFmtId="0">
      <sharedItems containsString="0" containsBlank="1" containsNumber="1" containsInteger="1" minValue="1" maxValue="12"/>
    </cacheField>
    <cacheField name="Feldolgozási idő" numFmtId="0">
      <sharedItems containsNonDate="0" containsDate="1" containsString="0" containsBlank="1" minDate="2025-04-30T07:21:06" maxDate="2025-04-30T20:04:00"/>
    </cacheField>
    <cacheField name="Bejelentési csatornákra jutó erőforrás száma" numFmtId="0">
      <sharedItems containsString="0" containsBlank="1" containsNumber="1" containsInteger="1" minValue="3" maxValue="9"/>
    </cacheField>
    <cacheField name="Bejelentési csatorna és arra szignált operátor kihasználtsága (%)" numFmtId="9">
      <sharedItems containsString="0" containsBlank="1" containsNumber="1" minValue="0.1111111111111111" maxValue="2.4"/>
    </cacheField>
    <cacheField name="Monitoring" numFmtId="0">
      <sharedItems containsBlank="1"/>
    </cacheField>
    <cacheField name="Normál terlheltségi állapot darabszám" numFmtId="0">
      <sharedItems containsString="0" containsBlank="1" containsNumber="1" containsInteger="1" minValue="72" maxValue="72"/>
    </cacheField>
    <cacheField name="Terhelt állapot darabszám" numFmtId="0">
      <sharedItems containsString="0" containsBlank="1" containsNumber="1" containsInteger="1" minValue="1" maxValue="1"/>
    </cacheField>
    <cacheField name="Erősen terhelt állapot darabszám" numFmtId="0">
      <sharedItems containsString="0" containsBlank="1" containsNumber="1" containsInteger="1" minValue="57" maxValue="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s v="INC00001"/>
    <s v="2025-04-29 08:00:00"/>
    <x v="0"/>
    <s v="12"/>
    <s v="Igen"/>
    <s v="11.85"/>
  </r>
  <r>
    <s v="INC00002"/>
    <s v="2025-04-29 08:05:00"/>
    <x v="0"/>
    <s v="10"/>
    <s v="Igen"/>
    <m/>
  </r>
  <r>
    <s v="INC00003"/>
    <s v="2025-04-29 08:10:00"/>
    <x v="1"/>
    <s v="3"/>
    <s v="Igen"/>
    <m/>
  </r>
  <r>
    <s v="INC00004"/>
    <s v="2025-04-29 08:15:00"/>
    <x v="0"/>
    <s v="14"/>
    <s v="Igen"/>
    <m/>
  </r>
  <r>
    <s v="INC00005"/>
    <s v="2025-04-29 08:20:00"/>
    <x v="0"/>
    <s v="16"/>
    <s v="Nem"/>
    <m/>
  </r>
  <r>
    <s v="INC00006"/>
    <s v="2025-04-29 08:25:00"/>
    <x v="2"/>
    <s v="8"/>
    <s v="Igen"/>
    <m/>
  </r>
  <r>
    <s v="INC00007"/>
    <s v="2025-04-29 08:30:00"/>
    <x v="0"/>
    <s v="11"/>
    <s v="Igen"/>
    <m/>
  </r>
  <r>
    <s v="INC00008"/>
    <s v="2025-04-29 08:35:00"/>
    <x v="1"/>
    <s v="4"/>
    <s v="Igen"/>
    <m/>
  </r>
  <r>
    <s v="INC00009"/>
    <s v="2025-04-29 08:40:00"/>
    <x v="0"/>
    <s v="13"/>
    <s v="Igen"/>
    <m/>
  </r>
  <r>
    <s v="INC00010"/>
    <s v="2025-04-29 08:45:00"/>
    <x v="0"/>
    <s v="15"/>
    <s v="Igen"/>
    <m/>
  </r>
  <r>
    <s v="INC00011"/>
    <s v="2025-04-29 08:50:00"/>
    <x v="0"/>
    <s v="20"/>
    <s v="Nem"/>
    <m/>
  </r>
  <r>
    <s v="INC00012"/>
    <s v="2025-04-29 08:55:00"/>
    <x v="1"/>
    <s v="2"/>
    <s v="Igen"/>
    <m/>
  </r>
  <r>
    <s v="INC00013"/>
    <s v="2025-04-29 09:00:00"/>
    <x v="0"/>
    <s v="9"/>
    <s v="Igen"/>
    <m/>
  </r>
  <r>
    <s v="INC00014"/>
    <s v="2025-04-29 09:05:00"/>
    <x v="2"/>
    <s v="7"/>
    <s v="Igen"/>
    <m/>
  </r>
  <r>
    <s v="INC00015"/>
    <s v="2025-04-29 09:10:00"/>
    <x v="0"/>
    <s v="12"/>
    <s v="Igen"/>
    <m/>
  </r>
  <r>
    <s v="INC00016"/>
    <s v="2025-04-29 09:15:00"/>
    <x v="0"/>
    <s v="18"/>
    <s v="Nem"/>
    <m/>
  </r>
  <r>
    <s v="INC00017"/>
    <s v="2025-04-29 09:20:00"/>
    <x v="1"/>
    <s v="5"/>
    <s v="Igen"/>
    <m/>
  </r>
  <r>
    <s v="INC00018"/>
    <s v="2025-04-29 09:25:00"/>
    <x v="0"/>
    <s v="10"/>
    <s v="Igen"/>
    <m/>
  </r>
  <r>
    <s v="INC00019"/>
    <s v="2025-04-29 09:30:00"/>
    <x v="0"/>
    <s v="14"/>
    <s v="Igen"/>
    <m/>
  </r>
  <r>
    <s v="INC00020"/>
    <s v="2025-04-29 09:35:00"/>
    <x v="0"/>
    <s v="60"/>
    <s v="Nem"/>
    <m/>
  </r>
  <r>
    <s v="INC00021"/>
    <s v="2025-04-29 09:40:00"/>
    <x v="2"/>
    <s v="6"/>
    <s v="Igen"/>
    <m/>
  </r>
  <r>
    <s v="INC00022"/>
    <s v="2025-04-29 09:45:00"/>
    <x v="0"/>
    <s v="13"/>
    <s v="Igen"/>
    <m/>
  </r>
  <r>
    <s v="INC00023"/>
    <s v="2025-04-29 09:50:00"/>
    <x v="1"/>
    <s v="3"/>
    <s v="Igen"/>
    <m/>
  </r>
  <r>
    <s v="INC00024"/>
    <s v="2025-04-29 09:55:00"/>
    <x v="0"/>
    <s v="11"/>
    <s v="Igen"/>
    <m/>
  </r>
  <r>
    <s v="INC00025"/>
    <s v="2025-04-29 10:00:00"/>
    <x v="0"/>
    <s v="15"/>
    <s v="Igen"/>
    <m/>
  </r>
  <r>
    <s v="INC00026"/>
    <s v="2025-04-29 10:05:00"/>
    <x v="0"/>
    <s v="12"/>
    <s v="Igen"/>
    <m/>
  </r>
  <r>
    <s v="INC00027"/>
    <s v="2025-04-29 10:10:00"/>
    <x v="1"/>
    <s v="4"/>
    <s v="Igen"/>
    <m/>
  </r>
  <r>
    <s v="INC00028"/>
    <s v="2025-04-29 10:15:00"/>
    <x v="0"/>
    <s v="10"/>
    <s v="Igen"/>
    <m/>
  </r>
  <r>
    <s v="INC00029"/>
    <s v="2025-04-29 10:20:00"/>
    <x v="0"/>
    <s v="14"/>
    <s v="Igen"/>
    <m/>
  </r>
  <r>
    <s v="INC00030"/>
    <s v="2025-04-29 10:25:00"/>
    <x v="2"/>
    <s v="9"/>
    <s v="Igen"/>
    <m/>
  </r>
  <r>
    <s v="INC00031"/>
    <s v="2025-04-29 10:30:00"/>
    <x v="0"/>
    <s v="13"/>
    <s v="Igen"/>
    <m/>
  </r>
  <r>
    <s v="INC00032"/>
    <s v="2025-04-29 10:35:00"/>
    <x v="0"/>
    <s v="11"/>
    <s v="Igen"/>
    <m/>
  </r>
  <r>
    <s v="INC00033"/>
    <s v="2025-04-29 10:40:00"/>
    <x v="1"/>
    <s v="3"/>
    <s v="Igen"/>
    <m/>
  </r>
  <r>
    <s v="INC00034"/>
    <s v="2025-04-29 10:45:00"/>
    <x v="0"/>
    <s v="12"/>
    <s v="Igen"/>
    <m/>
  </r>
  <r>
    <s v="INC00035"/>
    <s v="2025-04-29 10:50:00"/>
    <x v="0"/>
    <s v="15"/>
    <s v="Igen"/>
    <m/>
  </r>
  <r>
    <s v="INC00036"/>
    <s v="2025-04-29 10:55:00"/>
    <x v="2"/>
    <s v="7"/>
    <s v="Igen"/>
    <m/>
  </r>
  <r>
    <s v="INC00037"/>
    <s v="2025-04-29 11:00:00"/>
    <x v="0"/>
    <s v="10"/>
    <s v="Igen"/>
    <m/>
  </r>
  <r>
    <s v="INC00038"/>
    <s v="2025-04-29 11:05:00"/>
    <x v="0"/>
    <s v="16"/>
    <s v="Nem"/>
    <m/>
  </r>
  <r>
    <s v="INC00039"/>
    <s v="2025-04-29 11:10:00"/>
    <x v="1"/>
    <s v="4"/>
    <s v="Igen"/>
    <m/>
  </r>
  <r>
    <s v="INC00040"/>
    <s v="2025-04-29 11:15:00"/>
    <x v="0"/>
    <s v="13"/>
    <s v="Igen"/>
    <m/>
  </r>
  <r>
    <s v="INC00041"/>
    <s v="2025-04-29 11:20:00"/>
    <x v="0"/>
    <s v="17"/>
    <s v="Nem"/>
    <m/>
  </r>
  <r>
    <s v="INC00042"/>
    <s v="2025-04-29 11:25:00"/>
    <x v="2"/>
    <s v="8"/>
    <s v="Igen"/>
    <m/>
  </r>
  <r>
    <s v="INC00043"/>
    <s v="2025-04-29 11:30:00"/>
    <x v="0"/>
    <s v="12"/>
    <s v="Igen"/>
    <m/>
  </r>
  <r>
    <s v="INC00044"/>
    <s v="2025-04-29 11:35:00"/>
    <x v="1"/>
    <s v="2"/>
    <s v="Igen"/>
    <m/>
  </r>
  <r>
    <s v="INC00045"/>
    <s v="2025-04-29 11:40:00"/>
    <x v="0"/>
    <s v="11"/>
    <s v="Igen"/>
    <m/>
  </r>
  <r>
    <s v="INC00046"/>
    <s v="2025-04-29 11:45:00"/>
    <x v="0"/>
    <s v="15"/>
    <s v="Igen"/>
    <m/>
  </r>
  <r>
    <s v="INC00047"/>
    <s v="2025-04-29 11:50:00"/>
    <x v="0"/>
    <s v="10"/>
    <s v="Igen"/>
    <m/>
  </r>
  <r>
    <s v="INC00048"/>
    <s v="2025-04-29 11:55:00"/>
    <x v="2"/>
    <s v="6"/>
    <s v="Igen"/>
    <m/>
  </r>
  <r>
    <s v="INC00049"/>
    <s v="2025-04-29 12:00:00"/>
    <x v="0"/>
    <s v="14"/>
    <s v="Igen"/>
    <m/>
  </r>
  <r>
    <s v="INC00050"/>
    <s v="2025-04-29 12:05:00"/>
    <x v="1"/>
    <s v="3"/>
    <s v="Igen"/>
    <m/>
  </r>
  <r>
    <s v="INC00051"/>
    <s v="2025-04-29 12:10:00"/>
    <x v="0"/>
    <s v="12"/>
    <s v="Igen"/>
    <m/>
  </r>
  <r>
    <s v="INC00052"/>
    <s v="2025-04-29 12:15:00"/>
    <x v="0"/>
    <s v="13"/>
    <s v="Igen"/>
    <m/>
  </r>
  <r>
    <s v="INC00053"/>
    <s v="2025-04-29 12:20:00"/>
    <x v="0"/>
    <s v="11"/>
    <s v="Igen"/>
    <m/>
  </r>
  <r>
    <s v="INC00054"/>
    <s v="2025-04-29 12:25:00"/>
    <x v="2"/>
    <s v="7"/>
    <s v="Igen"/>
    <m/>
  </r>
  <r>
    <s v="INC00055"/>
    <s v="2025-04-29 12:30:00"/>
    <x v="0"/>
    <s v="15"/>
    <s v="Igen"/>
    <m/>
  </r>
  <r>
    <s v="INC00056"/>
    <s v="2025-04-29 12:35:00"/>
    <x v="1"/>
    <s v="4"/>
    <s v="Igen"/>
    <m/>
  </r>
  <r>
    <s v="INC00057"/>
    <s v="2025-04-29 12:40:00"/>
    <x v="0"/>
    <s v="10"/>
    <s v="Igen"/>
    <m/>
  </r>
  <r>
    <s v="INC00058"/>
    <s v="2025-04-29 12:45:00"/>
    <x v="0"/>
    <s v="14"/>
    <s v="Igen"/>
    <m/>
  </r>
  <r>
    <s v="INC00059"/>
    <s v="2025-04-29 12:50:00"/>
    <x v="0"/>
    <s v="12"/>
    <s v="Igen"/>
    <m/>
  </r>
  <r>
    <s v="INC00060"/>
    <s v="2025-04-29 12:55:00"/>
    <x v="2"/>
    <s v="8"/>
    <s v="Igen"/>
    <m/>
  </r>
  <r>
    <s v="INC00061"/>
    <s v="2025-04-29 13:00:00"/>
    <x v="0"/>
    <s v="13"/>
    <s v="Igen"/>
    <m/>
  </r>
  <r>
    <s v="INC00062"/>
    <s v="2025-04-29 13:05:00"/>
    <x v="1"/>
    <s v="2"/>
    <s v="Igen"/>
    <m/>
  </r>
  <r>
    <s v="INC00063"/>
    <s v="2025-04-29 13:10:00"/>
    <x v="0"/>
    <s v="11"/>
    <s v="Igen"/>
    <m/>
  </r>
  <r>
    <s v="INC00064"/>
    <s v="2025-04-29 13:15:00"/>
    <x v="0"/>
    <s v="15"/>
    <s v="Igen"/>
    <m/>
  </r>
  <r>
    <s v="INC00065"/>
    <s v="2025-04-29 13:20:00"/>
    <x v="0"/>
    <s v="10"/>
    <s v="Igen"/>
    <m/>
  </r>
  <r>
    <s v="INC00066"/>
    <s v="2025-04-29 13:25:00"/>
    <x v="2"/>
    <s v="6"/>
    <s v="Igen"/>
    <m/>
  </r>
  <r>
    <s v="INC00067"/>
    <s v="2025-04-29 13:30:00"/>
    <x v="0"/>
    <s v="14"/>
    <s v="Igen"/>
    <m/>
  </r>
  <r>
    <s v="INC00068"/>
    <s v="2025-04-29 13:35:00"/>
    <x v="1"/>
    <s v="3"/>
    <s v="Igen"/>
    <m/>
  </r>
  <r>
    <s v="INC00069"/>
    <s v="2025-04-29 13:40:00"/>
    <x v="0"/>
    <s v="12"/>
    <s v="Igen"/>
    <m/>
  </r>
  <r>
    <s v="INC00070"/>
    <s v="2025-04-29 13:45:00"/>
    <x v="0"/>
    <s v="13"/>
    <s v="Igen"/>
    <m/>
  </r>
  <r>
    <s v="INC00071"/>
    <s v="2025-04-29 13:50:00"/>
    <x v="0"/>
    <s v="11"/>
    <s v="Igen"/>
    <m/>
  </r>
  <r>
    <s v="INC00072"/>
    <s v="2025-04-29 13:55:00"/>
    <x v="2"/>
    <s v="7"/>
    <s v="Igen"/>
    <m/>
  </r>
  <r>
    <s v="INC00073"/>
    <s v="2025-04-29 14:00:00"/>
    <x v="0"/>
    <s v="15"/>
    <s v="Igen"/>
    <m/>
  </r>
  <r>
    <s v="INC00074"/>
    <s v="2025-04-29 14:05:00"/>
    <x v="1"/>
    <s v="4"/>
    <s v="Igen"/>
    <m/>
  </r>
  <r>
    <s v="INC00075"/>
    <s v="2025-04-29 14:10:00"/>
    <x v="0"/>
    <s v="10"/>
    <s v="Igen"/>
    <m/>
  </r>
  <r>
    <s v="INC00076"/>
    <s v="2025-04-29 14:15:00"/>
    <x v="0"/>
    <s v="14"/>
    <s v="Igen"/>
    <m/>
  </r>
  <r>
    <s v="INC00077"/>
    <s v="2025-04-29 14:20:00"/>
    <x v="0"/>
    <s v="12"/>
    <s v="Igen"/>
    <m/>
  </r>
  <r>
    <s v="INC00078"/>
    <s v="2025-04-29 14:25:00"/>
    <x v="2"/>
    <s v="8"/>
    <s v="Igen"/>
    <m/>
  </r>
  <r>
    <s v="INC00079"/>
    <s v="2025-04-29 14:30:00"/>
    <x v="0"/>
    <s v="13"/>
    <s v="Igen"/>
    <m/>
  </r>
  <r>
    <s v="INC00080"/>
    <s v="2025-04-29 14:35:00"/>
    <x v="1"/>
    <s v="2"/>
    <s v="Igen"/>
    <m/>
  </r>
  <r>
    <s v="INC00081"/>
    <s v="2025-04-29 14:40:00"/>
    <x v="0"/>
    <s v="11"/>
    <s v="Igen"/>
    <m/>
  </r>
  <r>
    <s v="INC00082"/>
    <s v="2025-04-29 14:45:00"/>
    <x v="0"/>
    <s v="15"/>
    <s v="Igen"/>
    <m/>
  </r>
  <r>
    <s v="INC00083"/>
    <s v="2025-04-29 14:50:00"/>
    <x v="0"/>
    <s v="10"/>
    <s v="Igen"/>
    <m/>
  </r>
  <r>
    <s v="INC00084"/>
    <s v="2025-04-29 14:55:00"/>
    <x v="2"/>
    <s v="6"/>
    <s v="Igen"/>
    <m/>
  </r>
  <r>
    <s v="INC00085"/>
    <s v="2025-04-29 15:00:00"/>
    <x v="0"/>
    <s v="14"/>
    <s v="Igen"/>
    <m/>
  </r>
  <r>
    <s v="INC00086"/>
    <s v="2025-04-29 15:05:00"/>
    <x v="1"/>
    <s v="3"/>
    <s v="Igen"/>
    <m/>
  </r>
  <r>
    <s v="INC00087"/>
    <s v="2025-04-29 15:10:00"/>
    <x v="0"/>
    <s v="12"/>
    <s v="Igen"/>
    <m/>
  </r>
  <r>
    <s v="INC00088"/>
    <s v="2025-04-29 15:15:00"/>
    <x v="0"/>
    <s v="13"/>
    <s v="Igen"/>
    <m/>
  </r>
  <r>
    <s v="INC00089"/>
    <s v="2025-04-29 15:20:00"/>
    <x v="0"/>
    <s v="11"/>
    <s v="Igen"/>
    <m/>
  </r>
  <r>
    <s v="INC00090"/>
    <s v="2025-04-29 15:25:00"/>
    <x v="2"/>
    <s v="7"/>
    <s v="Igen"/>
    <m/>
  </r>
  <r>
    <s v="INC00091"/>
    <s v="2025-04-29 15:30:00"/>
    <x v="0"/>
    <s v="15"/>
    <s v="Igen"/>
    <m/>
  </r>
  <r>
    <s v="INC00092"/>
    <s v="2025-04-29 15:35:00"/>
    <x v="1"/>
    <s v="4"/>
    <s v="Igen"/>
    <m/>
  </r>
  <r>
    <s v="INC00093"/>
    <s v="2025-04-29 15:40:00"/>
    <x v="0"/>
    <s v="10"/>
    <s v="Igen"/>
    <m/>
  </r>
  <r>
    <s v="INC00094"/>
    <s v="2025-04-29 15:45:00"/>
    <x v="0"/>
    <s v="14"/>
    <s v="Igen"/>
    <m/>
  </r>
  <r>
    <s v="INC00095"/>
    <s v="2025-04-29 15:50:00"/>
    <x v="0"/>
    <s v="12"/>
    <s v="Igen"/>
    <m/>
  </r>
  <r>
    <s v="INC00096"/>
    <s v="2025-04-29 15:55:00"/>
    <x v="2"/>
    <s v="8"/>
    <s v="Igen"/>
    <m/>
  </r>
  <r>
    <s v="INC00097"/>
    <s v="2025-04-29 16:00:00"/>
    <x v="0"/>
    <s v="13"/>
    <s v="Igen"/>
    <m/>
  </r>
  <r>
    <s v="INC00098"/>
    <s v="2025-04-29 16:05:00"/>
    <x v="1"/>
    <s v="2"/>
    <s v="Igen"/>
    <m/>
  </r>
  <r>
    <s v="INC00099"/>
    <s v="2025-04-29 16:10:00"/>
    <x v="0"/>
    <s v="11"/>
    <s v="Igen"/>
    <m/>
  </r>
  <r>
    <s v="INC00100"/>
    <s v="2025-04-29 16:15:00"/>
    <x v="0"/>
    <s v="15"/>
    <s v="Igen"/>
    <m/>
  </r>
  <r>
    <s v="INC00101"/>
    <s v="2025-04-29 16:20:00"/>
    <x v="0"/>
    <s v="10"/>
    <s v="Igen"/>
    <m/>
  </r>
  <r>
    <s v="INC00102"/>
    <s v="2025-04-29 16:25:00"/>
    <x v="2"/>
    <s v="6"/>
    <s v="Igen"/>
    <m/>
  </r>
  <r>
    <s v="INC00103"/>
    <s v="2025-04-29 16:30:00"/>
    <x v="0"/>
    <s v="14"/>
    <s v="Igen"/>
    <m/>
  </r>
  <r>
    <s v="INC00104"/>
    <s v="2025-04-29 16:35:00"/>
    <x v="1"/>
    <s v="3"/>
    <s v="Igen"/>
    <m/>
  </r>
  <r>
    <s v="INC00105"/>
    <s v="2025-04-29 16:40:00"/>
    <x v="0"/>
    <s v="12"/>
    <s v="Igen"/>
    <m/>
  </r>
  <r>
    <s v="INC00106"/>
    <s v="2025-04-29 16:45:00"/>
    <x v="0"/>
    <s v="13"/>
    <s v="Igen"/>
    <m/>
  </r>
  <r>
    <s v="INC00107"/>
    <s v="2025-04-29 16:50:00"/>
    <x v="0"/>
    <s v="11"/>
    <s v="Igen"/>
    <m/>
  </r>
  <r>
    <s v="INC00108"/>
    <s v="2025-04-29 16:55:00"/>
    <x v="2"/>
    <s v="7"/>
    <s v="Igen"/>
    <m/>
  </r>
  <r>
    <s v="INC00109"/>
    <s v="2025-04-29 17:00:00"/>
    <x v="0"/>
    <s v="15"/>
    <s v="Igen"/>
    <m/>
  </r>
  <r>
    <s v="INC00110"/>
    <s v="2025-04-29 17:05:00"/>
    <x v="1"/>
    <s v="4"/>
    <s v="Igen"/>
    <m/>
  </r>
  <r>
    <s v="INC00111"/>
    <s v="2025-04-29 17:10:00"/>
    <x v="0"/>
    <s v="10"/>
    <s v="Igen"/>
    <m/>
  </r>
  <r>
    <s v="INC00112"/>
    <s v="2025-04-29 17:15:00"/>
    <x v="0"/>
    <s v="14"/>
    <s v="Igen"/>
    <m/>
  </r>
  <r>
    <s v="INC00113"/>
    <s v="2025-04-29 17:20:00"/>
    <x v="0"/>
    <s v="12"/>
    <s v="Igen"/>
    <m/>
  </r>
  <r>
    <s v="INC00114"/>
    <s v="2025-04-29 17:25:00"/>
    <x v="2"/>
    <s v="8"/>
    <s v="Igen"/>
    <m/>
  </r>
  <r>
    <s v="INC00115"/>
    <s v="2025-04-29 17:30:00"/>
    <x v="0"/>
    <s v="13"/>
    <s v="Igen"/>
    <m/>
  </r>
  <r>
    <s v="INC00116"/>
    <s v="2025-04-29 17:35:00"/>
    <x v="1"/>
    <s v="2"/>
    <s v="Igen"/>
    <m/>
  </r>
  <r>
    <s v="INC00117"/>
    <s v="2025-04-29 17:40:00"/>
    <x v="0"/>
    <s v="11"/>
    <s v="Igen"/>
    <m/>
  </r>
  <r>
    <s v="INC00118"/>
    <s v="2025-04-29 17:45:00"/>
    <x v="0"/>
    <s v="15"/>
    <s v="Igen"/>
    <m/>
  </r>
  <r>
    <s v="INC00119"/>
    <s v="2025-04-29 17:50:00"/>
    <x v="0"/>
    <s v="10"/>
    <s v="Igen"/>
    <m/>
  </r>
  <r>
    <s v="INC00120"/>
    <s v="2025-04-29 17:55:00"/>
    <x v="2"/>
    <s v="6"/>
    <s v="Igen"/>
    <m/>
  </r>
  <r>
    <s v="INC00121"/>
    <s v="2025-04-29 18:00:00"/>
    <x v="0"/>
    <s v="14"/>
    <s v="Igen"/>
    <m/>
  </r>
  <r>
    <s v="INC00122"/>
    <s v="2025-04-29 18:05:00"/>
    <x v="1"/>
    <s v="3"/>
    <s v="Igen"/>
    <m/>
  </r>
  <r>
    <s v="INC00123"/>
    <s v="2025-04-29 18:10:00"/>
    <x v="0"/>
    <s v="12"/>
    <s v="Igen"/>
    <m/>
  </r>
  <r>
    <s v="INC00124"/>
    <s v="2025-04-29 18:15:00"/>
    <x v="0"/>
    <s v="13"/>
    <s v="Igen"/>
    <m/>
  </r>
  <r>
    <s v="INC00125"/>
    <s v="2025-04-29 18:20:00"/>
    <x v="0"/>
    <s v="11"/>
    <s v="Igen"/>
    <m/>
  </r>
  <r>
    <s v="INC00126"/>
    <s v="2025-04-29 18:25:00"/>
    <x v="2"/>
    <s v="7"/>
    <s v="Igen"/>
    <m/>
  </r>
  <r>
    <s v="INC00127"/>
    <s v="2025-04-29 18:30:00"/>
    <x v="0"/>
    <s v="15"/>
    <s v="Igen"/>
    <m/>
  </r>
  <r>
    <s v="INC00128"/>
    <s v="2025-04-29 18:35:00"/>
    <x v="1"/>
    <s v="4"/>
    <s v="Igen"/>
    <m/>
  </r>
  <r>
    <s v="INC00129"/>
    <s v="2025-04-29 18:40:00"/>
    <x v="0"/>
    <s v="10"/>
    <s v="Igen"/>
    <m/>
  </r>
  <r>
    <s v="INC00130"/>
    <s v="2025-04-29 18:45:00"/>
    <x v="0"/>
    <s v="14"/>
    <s v="Igen"/>
    <m/>
  </r>
  <r>
    <s v="INC00131"/>
    <s v="2025-04-29 18:50:00"/>
    <x v="0"/>
    <s v="12"/>
    <s v="Igen"/>
    <m/>
  </r>
  <r>
    <s v="INC00132"/>
    <s v="2025-04-29 18:55:00"/>
    <x v="2"/>
    <s v="8"/>
    <s v="Igen"/>
    <m/>
  </r>
  <r>
    <s v="INC00133"/>
    <s v="2025-04-29 19:00:00"/>
    <x v="0"/>
    <s v="13"/>
    <s v="Igen"/>
    <m/>
  </r>
  <r>
    <s v="INC00134"/>
    <s v="2025-04-29 19:05:00"/>
    <x v="1"/>
    <s v="2"/>
    <s v="Igen"/>
    <m/>
  </r>
  <r>
    <s v="INC00135"/>
    <s v="2025-04-29 19:10:00"/>
    <x v="0"/>
    <s v="11"/>
    <s v="Igen"/>
    <m/>
  </r>
  <r>
    <s v="INC00136"/>
    <s v="2025-04-29 19:15:00"/>
    <x v="0"/>
    <s v="15"/>
    <s v="Igen"/>
    <m/>
  </r>
  <r>
    <s v="INC00137"/>
    <s v="2025-04-29 19:20:00"/>
    <x v="0"/>
    <s v="10"/>
    <s v="Igen"/>
    <m/>
  </r>
  <r>
    <s v="INC00138"/>
    <s v="2025-04-29 19:25:00"/>
    <x v="2"/>
    <s v="6"/>
    <s v="Igen"/>
    <m/>
  </r>
  <r>
    <s v="INC00139"/>
    <s v="2025-04-29 19:30:00"/>
    <x v="0"/>
    <s v="14"/>
    <s v="Igen"/>
    <m/>
  </r>
  <r>
    <s v="INC00140"/>
    <s v="2025-04-29 19:35:00"/>
    <x v="1"/>
    <s v="3"/>
    <s v="Igen"/>
    <m/>
  </r>
  <r>
    <s v="INC00141"/>
    <s v="2025-04-29 19:40:00"/>
    <x v="0"/>
    <s v="12"/>
    <s v="Igen"/>
    <m/>
  </r>
  <r>
    <s v="INC00142"/>
    <s v="2025-04-29 19:45:00"/>
    <x v="0"/>
    <s v="13"/>
    <s v="Igen"/>
    <m/>
  </r>
  <r>
    <s v="INC00143"/>
    <s v="2025-04-29 19:50:00"/>
    <x v="0"/>
    <s v="11"/>
    <s v="Igen"/>
    <m/>
  </r>
  <r>
    <s v="INC00144"/>
    <s v="2025-04-29 19:55:00"/>
    <x v="2"/>
    <s v="7"/>
    <s v="Igen"/>
    <m/>
  </r>
  <r>
    <s v="RITM00145"/>
    <s v="2025-04-29 20:00:00"/>
    <x v="0"/>
    <s v="15"/>
    <s v="Igen"/>
    <m/>
  </r>
  <r>
    <s v="RITM00146"/>
    <s v="2025-04-29 20:05:00"/>
    <x v="1"/>
    <s v="4"/>
    <s v="Igen"/>
    <m/>
  </r>
  <r>
    <s v="RITM00147"/>
    <s v="2025-04-29 20:10:00"/>
    <x v="0"/>
    <s v="10"/>
    <s v="Igen"/>
    <m/>
  </r>
  <r>
    <s v="RITM00148"/>
    <s v="2025-04-29 20:15:00"/>
    <x v="0"/>
    <s v="14"/>
    <s v="Igen"/>
    <m/>
  </r>
  <r>
    <s v="RITM00149"/>
    <s v="2025-04-29 20:20:00"/>
    <x v="0"/>
    <s v="12"/>
    <s v="Igen"/>
    <m/>
  </r>
  <r>
    <s v="RITM00150"/>
    <s v="2025-04-29 20:25:00"/>
    <x v="2"/>
    <s v="8"/>
    <s v="Igen"/>
    <m/>
  </r>
  <r>
    <s v="RITM00151"/>
    <s v="2025-04-29 20:30:00"/>
    <x v="0"/>
    <s v="13"/>
    <s v="Igen"/>
    <m/>
  </r>
  <r>
    <s v="RITM00152"/>
    <s v="2025-04-29 20:35:00"/>
    <x v="1"/>
    <s v="2"/>
    <s v="Igen"/>
    <m/>
  </r>
  <r>
    <s v="RITM00153"/>
    <s v="2025-04-29 20:40:00"/>
    <x v="0"/>
    <s v="11"/>
    <s v="Igen"/>
    <m/>
  </r>
  <r>
    <s v="RITM00154"/>
    <s v="2025-04-29 20:45:00"/>
    <x v="0"/>
    <s v="15"/>
    <s v="Igen"/>
    <m/>
  </r>
  <r>
    <s v="RITM00155"/>
    <s v="2025-04-29 20:50:00"/>
    <x v="0"/>
    <s v="10"/>
    <s v="Igen"/>
    <m/>
  </r>
  <r>
    <s v="RITM00156"/>
    <s v="2025-04-29 20:55:00"/>
    <x v="2"/>
    <s v="6"/>
    <s v="Igen"/>
    <m/>
  </r>
  <r>
    <s v="RITM00157"/>
    <s v="2025-04-29 21:00:00"/>
    <x v="0"/>
    <s v="14"/>
    <s v="Igen"/>
    <m/>
  </r>
  <r>
    <s v="RITM00158"/>
    <s v="2025-04-29 21:05:00"/>
    <x v="1"/>
    <s v="3"/>
    <s v="Igen"/>
    <m/>
  </r>
  <r>
    <s v="RITM00159"/>
    <s v="2025-04-29 21:10:00"/>
    <x v="0"/>
    <s v="12"/>
    <s v="Igen"/>
    <m/>
  </r>
  <r>
    <s v="RITM00160"/>
    <s v="2025-04-29 21:15:00"/>
    <x v="0"/>
    <s v="13"/>
    <s v="Igen"/>
    <m/>
  </r>
  <r>
    <s v="RITM00161"/>
    <s v="2025-04-29 21:20:00"/>
    <x v="0"/>
    <s v="11"/>
    <s v="Igen"/>
    <m/>
  </r>
  <r>
    <s v="RITM00162"/>
    <s v="2025-04-29 21:25:00"/>
    <x v="2"/>
    <s v="7"/>
    <s v="Igen"/>
    <m/>
  </r>
  <r>
    <s v="RITM00163"/>
    <s v="2025-04-29 21:30:00"/>
    <x v="0"/>
    <s v="15"/>
    <s v="Igen"/>
    <m/>
  </r>
  <r>
    <s v="RITM00164"/>
    <s v="2025-04-29 21:35:00"/>
    <x v="1"/>
    <s v="4"/>
    <s v="Igen"/>
    <m/>
  </r>
  <r>
    <s v="RITM00165"/>
    <s v="2025-04-29 21:40:00"/>
    <x v="0"/>
    <s v="10"/>
    <s v="Igen"/>
    <m/>
  </r>
  <r>
    <s v="RITM00166"/>
    <s v="2025-04-29 21:45:00"/>
    <x v="0"/>
    <s v="14"/>
    <s v="Igen"/>
    <m/>
  </r>
  <r>
    <s v="RITM00167"/>
    <s v="2025-04-29 21:50:00"/>
    <x v="0"/>
    <s v="12"/>
    <s v="Igen"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  <r>
    <m/>
    <m/>
    <x v="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">
  <r>
    <s v="INC00001"/>
    <s v="2025-04-29 08:00:00"/>
    <s v="E-mail"/>
    <s v="12"/>
    <x v="0"/>
    <s v="11.85"/>
  </r>
  <r>
    <s v="INC00002"/>
    <s v="2025-04-29 08:05:00"/>
    <s v="E-mail"/>
    <s v="10"/>
    <x v="0"/>
    <m/>
  </r>
  <r>
    <s v="INC00003"/>
    <s v="2025-04-29 08:10:00"/>
    <s v="Telefon"/>
    <s v="3"/>
    <x v="0"/>
    <m/>
  </r>
  <r>
    <s v="INC00004"/>
    <s v="2025-04-29 08:15:00"/>
    <s v="E-mail"/>
    <s v="14"/>
    <x v="0"/>
    <m/>
  </r>
  <r>
    <s v="INC00005"/>
    <s v="2025-04-29 08:20:00"/>
    <s v="E-mail"/>
    <s v="16"/>
    <x v="1"/>
    <m/>
  </r>
  <r>
    <s v="INC00006"/>
    <s v="2025-04-29 08:25:00"/>
    <s v="Self Service Portal"/>
    <s v="8"/>
    <x v="0"/>
    <m/>
  </r>
  <r>
    <s v="INC00007"/>
    <s v="2025-04-29 08:30:00"/>
    <s v="E-mail"/>
    <s v="11"/>
    <x v="0"/>
    <m/>
  </r>
  <r>
    <s v="INC00008"/>
    <s v="2025-04-29 08:35:00"/>
    <s v="Telefon"/>
    <s v="4"/>
    <x v="0"/>
    <m/>
  </r>
  <r>
    <s v="INC00009"/>
    <s v="2025-04-29 08:40:00"/>
    <s v="E-mail"/>
    <s v="13"/>
    <x v="0"/>
    <m/>
  </r>
  <r>
    <s v="INC00010"/>
    <s v="2025-04-29 08:45:00"/>
    <s v="E-mail"/>
    <s v="15"/>
    <x v="0"/>
    <m/>
  </r>
  <r>
    <s v="INC00011"/>
    <s v="2025-04-29 08:50:00"/>
    <s v="E-mail"/>
    <s v="20"/>
    <x v="1"/>
    <m/>
  </r>
  <r>
    <s v="INC00012"/>
    <s v="2025-04-29 08:55:00"/>
    <s v="Telefon"/>
    <s v="2"/>
    <x v="0"/>
    <m/>
  </r>
  <r>
    <s v="INC00013"/>
    <s v="2025-04-29 09:00:00"/>
    <s v="E-mail"/>
    <s v="9"/>
    <x v="0"/>
    <m/>
  </r>
  <r>
    <s v="INC00014"/>
    <s v="2025-04-29 09:05:00"/>
    <s v="Self Service Portal"/>
    <s v="7"/>
    <x v="0"/>
    <m/>
  </r>
  <r>
    <s v="INC00015"/>
    <s v="2025-04-29 09:10:00"/>
    <s v="E-mail"/>
    <s v="12"/>
    <x v="0"/>
    <m/>
  </r>
  <r>
    <s v="INC00016"/>
    <s v="2025-04-29 09:15:00"/>
    <s v="E-mail"/>
    <s v="18"/>
    <x v="1"/>
    <m/>
  </r>
  <r>
    <s v="INC00017"/>
    <s v="2025-04-29 09:20:00"/>
    <s v="Telefon"/>
    <s v="5"/>
    <x v="0"/>
    <m/>
  </r>
  <r>
    <s v="INC00018"/>
    <s v="2025-04-29 09:25:00"/>
    <s v="E-mail"/>
    <s v="10"/>
    <x v="0"/>
    <m/>
  </r>
  <r>
    <s v="INC00019"/>
    <s v="2025-04-29 09:30:00"/>
    <s v="E-mail"/>
    <s v="14"/>
    <x v="0"/>
    <m/>
  </r>
  <r>
    <s v="INC00020"/>
    <s v="2025-04-29 09:35:00"/>
    <s v="E-mail"/>
    <s v="60"/>
    <x v="1"/>
    <m/>
  </r>
  <r>
    <s v="INC00021"/>
    <s v="2025-04-29 09:40:00"/>
    <s v="Self Service Portal"/>
    <s v="6"/>
    <x v="0"/>
    <m/>
  </r>
  <r>
    <s v="INC00022"/>
    <s v="2025-04-29 09:45:00"/>
    <s v="E-mail"/>
    <s v="13"/>
    <x v="0"/>
    <m/>
  </r>
  <r>
    <s v="INC00023"/>
    <s v="2025-04-29 09:50:00"/>
    <s v="Telefon"/>
    <s v="3"/>
    <x v="0"/>
    <m/>
  </r>
  <r>
    <s v="INC00024"/>
    <s v="2025-04-29 09:55:00"/>
    <s v="E-mail"/>
    <s v="11"/>
    <x v="0"/>
    <m/>
  </r>
  <r>
    <s v="INC00025"/>
    <s v="2025-04-29 10:00:00"/>
    <s v="E-mail"/>
    <s v="15"/>
    <x v="0"/>
    <m/>
  </r>
  <r>
    <s v="INC00026"/>
    <s v="2025-04-29 10:05:00"/>
    <s v="E-mail"/>
    <s v="12"/>
    <x v="0"/>
    <m/>
  </r>
  <r>
    <s v="INC00027"/>
    <s v="2025-04-29 10:10:00"/>
    <s v="Telefon"/>
    <s v="4"/>
    <x v="0"/>
    <m/>
  </r>
  <r>
    <s v="INC00028"/>
    <s v="2025-04-29 10:15:00"/>
    <s v="E-mail"/>
    <s v="10"/>
    <x v="0"/>
    <m/>
  </r>
  <r>
    <s v="INC00029"/>
    <s v="2025-04-29 10:20:00"/>
    <s v="E-mail"/>
    <s v="14"/>
    <x v="0"/>
    <m/>
  </r>
  <r>
    <s v="INC00030"/>
    <s v="2025-04-29 10:25:00"/>
    <s v="Self Service Portal"/>
    <s v="9"/>
    <x v="0"/>
    <m/>
  </r>
  <r>
    <s v="INC00031"/>
    <s v="2025-04-29 10:30:00"/>
    <s v="E-mail"/>
    <s v="13"/>
    <x v="0"/>
    <m/>
  </r>
  <r>
    <s v="INC00032"/>
    <s v="2025-04-29 10:35:00"/>
    <s v="E-mail"/>
    <s v="11"/>
    <x v="0"/>
    <m/>
  </r>
  <r>
    <s v="INC00033"/>
    <s v="2025-04-29 10:40:00"/>
    <s v="Telefon"/>
    <s v="3"/>
    <x v="0"/>
    <m/>
  </r>
  <r>
    <s v="INC00034"/>
    <s v="2025-04-29 10:45:00"/>
    <s v="E-mail"/>
    <s v="12"/>
    <x v="0"/>
    <m/>
  </r>
  <r>
    <s v="INC00035"/>
    <s v="2025-04-29 10:50:00"/>
    <s v="E-mail"/>
    <s v="15"/>
    <x v="0"/>
    <m/>
  </r>
  <r>
    <s v="INC00036"/>
    <s v="2025-04-29 10:55:00"/>
    <s v="Self Service Portal"/>
    <s v="7"/>
    <x v="0"/>
    <m/>
  </r>
  <r>
    <s v="INC00037"/>
    <s v="2025-04-29 11:00:00"/>
    <s v="E-mail"/>
    <s v="10"/>
    <x v="0"/>
    <m/>
  </r>
  <r>
    <s v="INC00038"/>
    <s v="2025-04-29 11:05:00"/>
    <s v="E-mail"/>
    <s v="16"/>
    <x v="1"/>
    <m/>
  </r>
  <r>
    <s v="INC00039"/>
    <s v="2025-04-29 11:10:00"/>
    <s v="Telefon"/>
    <s v="4"/>
    <x v="0"/>
    <m/>
  </r>
  <r>
    <s v="INC00040"/>
    <s v="2025-04-29 11:15:00"/>
    <s v="E-mail"/>
    <s v="13"/>
    <x v="0"/>
    <m/>
  </r>
  <r>
    <s v="INC00041"/>
    <s v="2025-04-29 11:20:00"/>
    <s v="E-mail"/>
    <s v="17"/>
    <x v="1"/>
    <m/>
  </r>
  <r>
    <s v="INC00042"/>
    <s v="2025-04-29 11:25:00"/>
    <s v="Self Service Portal"/>
    <s v="8"/>
    <x v="0"/>
    <m/>
  </r>
  <r>
    <s v="INC00043"/>
    <s v="2025-04-29 11:30:00"/>
    <s v="E-mail"/>
    <s v="12"/>
    <x v="0"/>
    <m/>
  </r>
  <r>
    <s v="INC00044"/>
    <s v="2025-04-29 11:35:00"/>
    <s v="Telefon"/>
    <s v="2"/>
    <x v="0"/>
    <m/>
  </r>
  <r>
    <s v="INC00045"/>
    <s v="2025-04-29 11:40:00"/>
    <s v="E-mail"/>
    <s v="11"/>
    <x v="0"/>
    <m/>
  </r>
  <r>
    <s v="INC00046"/>
    <s v="2025-04-29 11:45:00"/>
    <s v="E-mail"/>
    <s v="15"/>
    <x v="0"/>
    <m/>
  </r>
  <r>
    <s v="INC00047"/>
    <s v="2025-04-29 11:50:00"/>
    <s v="E-mail"/>
    <s v="10"/>
    <x v="0"/>
    <m/>
  </r>
  <r>
    <s v="INC00048"/>
    <s v="2025-04-29 11:55:00"/>
    <s v="Self Service Portal"/>
    <s v="6"/>
    <x v="0"/>
    <m/>
  </r>
  <r>
    <s v="INC00049"/>
    <s v="2025-04-29 12:00:00"/>
    <s v="E-mail"/>
    <s v="14"/>
    <x v="0"/>
    <m/>
  </r>
  <r>
    <s v="INC00050"/>
    <s v="2025-04-29 12:05:00"/>
    <s v="Telefon"/>
    <s v="3"/>
    <x v="0"/>
    <m/>
  </r>
  <r>
    <s v="INC00051"/>
    <s v="2025-04-29 12:10:00"/>
    <s v="E-mail"/>
    <s v="12"/>
    <x v="0"/>
    <m/>
  </r>
  <r>
    <s v="INC00052"/>
    <s v="2025-04-29 12:15:00"/>
    <s v="E-mail"/>
    <s v="13"/>
    <x v="0"/>
    <m/>
  </r>
  <r>
    <s v="INC00053"/>
    <s v="2025-04-29 12:20:00"/>
    <s v="E-mail"/>
    <s v="11"/>
    <x v="0"/>
    <m/>
  </r>
  <r>
    <s v="INC00054"/>
    <s v="2025-04-29 12:25:00"/>
    <s v="Self Service Portal"/>
    <s v="7"/>
    <x v="0"/>
    <m/>
  </r>
  <r>
    <s v="INC00055"/>
    <s v="2025-04-29 12:30:00"/>
    <s v="E-mail"/>
    <s v="15"/>
    <x v="0"/>
    <m/>
  </r>
  <r>
    <s v="INC00056"/>
    <s v="2025-04-29 12:35:00"/>
    <s v="Telefon"/>
    <s v="4"/>
    <x v="0"/>
    <m/>
  </r>
  <r>
    <s v="INC00057"/>
    <s v="2025-04-29 12:40:00"/>
    <s v="E-mail"/>
    <s v="10"/>
    <x v="0"/>
    <m/>
  </r>
  <r>
    <s v="INC00058"/>
    <s v="2025-04-29 12:45:00"/>
    <s v="E-mail"/>
    <s v="14"/>
    <x v="0"/>
    <m/>
  </r>
  <r>
    <s v="INC00059"/>
    <s v="2025-04-29 12:50:00"/>
    <s v="E-mail"/>
    <s v="12"/>
    <x v="0"/>
    <m/>
  </r>
  <r>
    <s v="INC00060"/>
    <s v="2025-04-29 12:55:00"/>
    <s v="Self Service Portal"/>
    <s v="8"/>
    <x v="0"/>
    <m/>
  </r>
  <r>
    <s v="INC00061"/>
    <s v="2025-04-29 13:00:00"/>
    <s v="E-mail"/>
    <s v="13"/>
    <x v="0"/>
    <m/>
  </r>
  <r>
    <s v="INC00062"/>
    <s v="2025-04-29 13:05:00"/>
    <s v="Telefon"/>
    <s v="2"/>
    <x v="0"/>
    <m/>
  </r>
  <r>
    <s v="INC00063"/>
    <s v="2025-04-29 13:10:00"/>
    <s v="E-mail"/>
    <s v="11"/>
    <x v="0"/>
    <m/>
  </r>
  <r>
    <s v="INC00064"/>
    <s v="2025-04-29 13:15:00"/>
    <s v="E-mail"/>
    <s v="15"/>
    <x v="0"/>
    <m/>
  </r>
  <r>
    <s v="INC00065"/>
    <s v="2025-04-29 13:20:00"/>
    <s v="E-mail"/>
    <s v="10"/>
    <x v="0"/>
    <m/>
  </r>
  <r>
    <s v="INC00066"/>
    <s v="2025-04-29 13:25:00"/>
    <s v="Self Service Portal"/>
    <s v="6"/>
    <x v="0"/>
    <m/>
  </r>
  <r>
    <s v="INC00067"/>
    <s v="2025-04-29 13:30:00"/>
    <s v="E-mail"/>
    <s v="14"/>
    <x v="0"/>
    <m/>
  </r>
  <r>
    <s v="INC00068"/>
    <s v="2025-04-29 13:35:00"/>
    <s v="Telefon"/>
    <s v="3"/>
    <x v="0"/>
    <m/>
  </r>
  <r>
    <s v="INC00069"/>
    <s v="2025-04-29 13:40:00"/>
    <s v="E-mail"/>
    <s v="12"/>
    <x v="0"/>
    <m/>
  </r>
  <r>
    <s v="INC00070"/>
    <s v="2025-04-29 13:45:00"/>
    <s v="E-mail"/>
    <s v="13"/>
    <x v="0"/>
    <m/>
  </r>
  <r>
    <s v="INC00071"/>
    <s v="2025-04-29 13:50:00"/>
    <s v="E-mail"/>
    <s v="11"/>
    <x v="0"/>
    <m/>
  </r>
  <r>
    <s v="INC00072"/>
    <s v="2025-04-29 13:55:00"/>
    <s v="Self Service Portal"/>
    <s v="7"/>
    <x v="0"/>
    <m/>
  </r>
  <r>
    <s v="INC00073"/>
    <s v="2025-04-29 14:00:00"/>
    <s v="E-mail"/>
    <s v="15"/>
    <x v="0"/>
    <m/>
  </r>
  <r>
    <s v="INC00074"/>
    <s v="2025-04-29 14:05:00"/>
    <s v="Telefon"/>
    <s v="4"/>
    <x v="0"/>
    <m/>
  </r>
  <r>
    <s v="INC00075"/>
    <s v="2025-04-29 14:10:00"/>
    <s v="E-mail"/>
    <s v="10"/>
    <x v="0"/>
    <m/>
  </r>
  <r>
    <s v="INC00076"/>
    <s v="2025-04-29 14:15:00"/>
    <s v="E-mail"/>
    <s v="14"/>
    <x v="0"/>
    <m/>
  </r>
  <r>
    <s v="INC00077"/>
    <s v="2025-04-29 14:20:00"/>
    <s v="E-mail"/>
    <s v="12"/>
    <x v="0"/>
    <m/>
  </r>
  <r>
    <s v="INC00078"/>
    <s v="2025-04-29 14:25:00"/>
    <s v="Self Service Portal"/>
    <s v="8"/>
    <x v="0"/>
    <m/>
  </r>
  <r>
    <s v="INC00079"/>
    <s v="2025-04-29 14:30:00"/>
    <s v="E-mail"/>
    <s v="13"/>
    <x v="0"/>
    <m/>
  </r>
  <r>
    <s v="INC00080"/>
    <s v="2025-04-29 14:35:00"/>
    <s v="Telefon"/>
    <s v="2"/>
    <x v="0"/>
    <m/>
  </r>
  <r>
    <s v="INC00081"/>
    <s v="2025-04-29 14:40:00"/>
    <s v="E-mail"/>
    <s v="11"/>
    <x v="0"/>
    <m/>
  </r>
  <r>
    <s v="INC00082"/>
    <s v="2025-04-29 14:45:00"/>
    <s v="E-mail"/>
    <s v="15"/>
    <x v="0"/>
    <m/>
  </r>
  <r>
    <s v="INC00083"/>
    <s v="2025-04-29 14:50:00"/>
    <s v="E-mail"/>
    <s v="10"/>
    <x v="0"/>
    <m/>
  </r>
  <r>
    <s v="INC00084"/>
    <s v="2025-04-29 14:55:00"/>
    <s v="Self Service Portal"/>
    <s v="6"/>
    <x v="0"/>
    <m/>
  </r>
  <r>
    <s v="INC00085"/>
    <s v="2025-04-29 15:00:00"/>
    <s v="E-mail"/>
    <s v="14"/>
    <x v="0"/>
    <m/>
  </r>
  <r>
    <s v="INC00086"/>
    <s v="2025-04-29 15:05:00"/>
    <s v="Telefon"/>
    <s v="3"/>
    <x v="0"/>
    <m/>
  </r>
  <r>
    <s v="INC00087"/>
    <s v="2025-04-29 15:10:00"/>
    <s v="E-mail"/>
    <s v="12"/>
    <x v="0"/>
    <m/>
  </r>
  <r>
    <s v="INC00088"/>
    <s v="2025-04-29 15:15:00"/>
    <s v="E-mail"/>
    <s v="13"/>
    <x v="0"/>
    <m/>
  </r>
  <r>
    <s v="INC00089"/>
    <s v="2025-04-29 15:20:00"/>
    <s v="E-mail"/>
    <s v="11"/>
    <x v="0"/>
    <m/>
  </r>
  <r>
    <s v="INC00090"/>
    <s v="2025-04-29 15:25:00"/>
    <s v="Self Service Portal"/>
    <s v="7"/>
    <x v="0"/>
    <m/>
  </r>
  <r>
    <s v="INC00091"/>
    <s v="2025-04-29 15:30:00"/>
    <s v="E-mail"/>
    <s v="15"/>
    <x v="0"/>
    <m/>
  </r>
  <r>
    <s v="INC00092"/>
    <s v="2025-04-29 15:35:00"/>
    <s v="Telefon"/>
    <s v="4"/>
    <x v="0"/>
    <m/>
  </r>
  <r>
    <s v="INC00093"/>
    <s v="2025-04-29 15:40:00"/>
    <s v="E-mail"/>
    <s v="10"/>
    <x v="0"/>
    <m/>
  </r>
  <r>
    <s v="INC00094"/>
    <s v="2025-04-29 15:45:00"/>
    <s v="E-mail"/>
    <s v="14"/>
    <x v="0"/>
    <m/>
  </r>
  <r>
    <s v="INC00095"/>
    <s v="2025-04-29 15:50:00"/>
    <s v="E-mail"/>
    <s v="12"/>
    <x v="0"/>
    <m/>
  </r>
  <r>
    <s v="INC00096"/>
    <s v="2025-04-29 15:55:00"/>
    <s v="Self Service Portal"/>
    <s v="8"/>
    <x v="0"/>
    <m/>
  </r>
  <r>
    <s v="INC00097"/>
    <s v="2025-04-29 16:00:00"/>
    <s v="E-mail"/>
    <s v="13"/>
    <x v="0"/>
    <m/>
  </r>
  <r>
    <s v="INC00098"/>
    <s v="2025-04-29 16:05:00"/>
    <s v="Telefon"/>
    <s v="2"/>
    <x v="0"/>
    <m/>
  </r>
  <r>
    <s v="INC00099"/>
    <s v="2025-04-29 16:10:00"/>
    <s v="E-mail"/>
    <s v="11"/>
    <x v="0"/>
    <m/>
  </r>
  <r>
    <s v="INC00100"/>
    <s v="2025-04-29 16:15:00"/>
    <s v="E-mail"/>
    <s v="15"/>
    <x v="0"/>
    <m/>
  </r>
  <r>
    <s v="INC00101"/>
    <s v="2025-04-29 16:20:00"/>
    <s v="E-mail"/>
    <s v="10"/>
    <x v="0"/>
    <m/>
  </r>
  <r>
    <s v="INC00102"/>
    <s v="2025-04-29 16:25:00"/>
    <s v="Self Service Portal"/>
    <s v="6"/>
    <x v="0"/>
    <m/>
  </r>
  <r>
    <s v="INC00103"/>
    <s v="2025-04-29 16:30:00"/>
    <s v="E-mail"/>
    <s v="14"/>
    <x v="0"/>
    <m/>
  </r>
  <r>
    <s v="INC00104"/>
    <s v="2025-04-29 16:35:00"/>
    <s v="Telefon"/>
    <s v="3"/>
    <x v="0"/>
    <m/>
  </r>
  <r>
    <s v="INC00105"/>
    <s v="2025-04-29 16:40:00"/>
    <s v="E-mail"/>
    <s v="12"/>
    <x v="0"/>
    <m/>
  </r>
  <r>
    <s v="INC00106"/>
    <s v="2025-04-29 16:45:00"/>
    <s v="E-mail"/>
    <s v="13"/>
    <x v="0"/>
    <m/>
  </r>
  <r>
    <s v="INC00107"/>
    <s v="2025-04-29 16:50:00"/>
    <s v="E-mail"/>
    <s v="11"/>
    <x v="0"/>
    <m/>
  </r>
  <r>
    <s v="INC00108"/>
    <s v="2025-04-29 16:55:00"/>
    <s v="Self Service Portal"/>
    <s v="7"/>
    <x v="0"/>
    <m/>
  </r>
  <r>
    <s v="INC00109"/>
    <s v="2025-04-29 17:00:00"/>
    <s v="E-mail"/>
    <s v="15"/>
    <x v="0"/>
    <m/>
  </r>
  <r>
    <s v="INC00110"/>
    <s v="2025-04-29 17:05:00"/>
    <s v="Telefon"/>
    <s v="4"/>
    <x v="0"/>
    <m/>
  </r>
  <r>
    <s v="INC00111"/>
    <s v="2025-04-29 17:10:00"/>
    <s v="E-mail"/>
    <s v="10"/>
    <x v="0"/>
    <m/>
  </r>
  <r>
    <s v="INC00112"/>
    <s v="2025-04-29 17:15:00"/>
    <s v="E-mail"/>
    <s v="14"/>
    <x v="0"/>
    <m/>
  </r>
  <r>
    <s v="INC00113"/>
    <s v="2025-04-29 17:20:00"/>
    <s v="E-mail"/>
    <s v="12"/>
    <x v="0"/>
    <m/>
  </r>
  <r>
    <s v="INC00114"/>
    <s v="2025-04-29 17:25:00"/>
    <s v="Self Service Portal"/>
    <s v="8"/>
    <x v="0"/>
    <m/>
  </r>
  <r>
    <s v="INC00115"/>
    <s v="2025-04-29 17:30:00"/>
    <s v="E-mail"/>
    <s v="13"/>
    <x v="0"/>
    <m/>
  </r>
  <r>
    <s v="INC00116"/>
    <s v="2025-04-29 17:35:00"/>
    <s v="Telefon"/>
    <s v="2"/>
    <x v="0"/>
    <m/>
  </r>
  <r>
    <s v="INC00117"/>
    <s v="2025-04-29 17:40:00"/>
    <s v="E-mail"/>
    <s v="11"/>
    <x v="0"/>
    <m/>
  </r>
  <r>
    <s v="INC00118"/>
    <s v="2025-04-29 17:45:00"/>
    <s v="E-mail"/>
    <s v="15"/>
    <x v="0"/>
    <m/>
  </r>
  <r>
    <s v="INC00119"/>
    <s v="2025-04-29 17:50:00"/>
    <s v="E-mail"/>
    <s v="10"/>
    <x v="0"/>
    <m/>
  </r>
  <r>
    <s v="INC00120"/>
    <s v="2025-04-29 17:55:00"/>
    <s v="Self Service Portal"/>
    <s v="6"/>
    <x v="0"/>
    <m/>
  </r>
  <r>
    <s v="INC00121"/>
    <s v="2025-04-29 18:00:00"/>
    <s v="E-mail"/>
    <s v="14"/>
    <x v="0"/>
    <m/>
  </r>
  <r>
    <s v="INC00122"/>
    <s v="2025-04-29 18:05:00"/>
    <s v="Telefon"/>
    <s v="3"/>
    <x v="0"/>
    <m/>
  </r>
  <r>
    <s v="INC00123"/>
    <s v="2025-04-29 18:10:00"/>
    <s v="E-mail"/>
    <s v="12"/>
    <x v="0"/>
    <m/>
  </r>
  <r>
    <s v="INC00124"/>
    <s v="2025-04-29 18:15:00"/>
    <s v="E-mail"/>
    <s v="13"/>
    <x v="0"/>
    <m/>
  </r>
  <r>
    <s v="INC00125"/>
    <s v="2025-04-29 18:20:00"/>
    <s v="E-mail"/>
    <s v="11"/>
    <x v="0"/>
    <m/>
  </r>
  <r>
    <s v="INC00126"/>
    <s v="2025-04-29 18:25:00"/>
    <s v="Self Service Portal"/>
    <s v="7"/>
    <x v="0"/>
    <m/>
  </r>
  <r>
    <s v="INC00127"/>
    <s v="2025-04-29 18:30:00"/>
    <s v="E-mail"/>
    <s v="15"/>
    <x v="0"/>
    <m/>
  </r>
  <r>
    <s v="INC00128"/>
    <s v="2025-04-29 18:35:00"/>
    <s v="Telefon"/>
    <s v="4"/>
    <x v="0"/>
    <m/>
  </r>
  <r>
    <s v="INC00129"/>
    <s v="2025-04-29 18:40:00"/>
    <s v="E-mail"/>
    <s v="10"/>
    <x v="0"/>
    <m/>
  </r>
  <r>
    <s v="INC00130"/>
    <s v="2025-04-29 18:45:00"/>
    <s v="E-mail"/>
    <s v="14"/>
    <x v="0"/>
    <m/>
  </r>
  <r>
    <s v="INC00131"/>
    <s v="2025-04-29 18:50:00"/>
    <s v="E-mail"/>
    <s v="12"/>
    <x v="0"/>
    <m/>
  </r>
  <r>
    <s v="INC00132"/>
    <s v="2025-04-29 18:55:00"/>
    <s v="Self Service Portal"/>
    <s v="8"/>
    <x v="0"/>
    <m/>
  </r>
  <r>
    <s v="INC00133"/>
    <s v="2025-04-29 19:00:00"/>
    <s v="E-mail"/>
    <s v="13"/>
    <x v="0"/>
    <m/>
  </r>
  <r>
    <s v="INC00134"/>
    <s v="2025-04-29 19:05:00"/>
    <s v="Telefon"/>
    <s v="2"/>
    <x v="0"/>
    <m/>
  </r>
  <r>
    <s v="INC00135"/>
    <s v="2025-04-29 19:10:00"/>
    <s v="E-mail"/>
    <s v="11"/>
    <x v="0"/>
    <m/>
  </r>
  <r>
    <s v="INC00136"/>
    <s v="2025-04-29 19:15:00"/>
    <s v="E-mail"/>
    <s v="15"/>
    <x v="0"/>
    <m/>
  </r>
  <r>
    <s v="INC00137"/>
    <s v="2025-04-29 19:20:00"/>
    <s v="E-mail"/>
    <s v="10"/>
    <x v="0"/>
    <m/>
  </r>
  <r>
    <s v="INC00138"/>
    <s v="2025-04-29 19:25:00"/>
    <s v="Self Service Portal"/>
    <s v="6"/>
    <x v="0"/>
    <m/>
  </r>
  <r>
    <s v="INC00139"/>
    <s v="2025-04-29 19:30:00"/>
    <s v="E-mail"/>
    <s v="14"/>
    <x v="0"/>
    <m/>
  </r>
  <r>
    <s v="INC00140"/>
    <s v="2025-04-29 19:35:00"/>
    <s v="Telefon"/>
    <s v="3"/>
    <x v="0"/>
    <m/>
  </r>
  <r>
    <s v="INC00141"/>
    <s v="2025-04-29 19:40:00"/>
    <s v="E-mail"/>
    <s v="12"/>
    <x v="0"/>
    <m/>
  </r>
  <r>
    <s v="INC00142"/>
    <s v="2025-04-29 19:45:00"/>
    <s v="E-mail"/>
    <s v="13"/>
    <x v="0"/>
    <m/>
  </r>
  <r>
    <s v="INC00143"/>
    <s v="2025-04-29 19:50:00"/>
    <s v="E-mail"/>
    <s v="11"/>
    <x v="0"/>
    <m/>
  </r>
  <r>
    <s v="INC00144"/>
    <s v="2025-04-29 19:55:00"/>
    <s v="Self Service Portal"/>
    <s v="7"/>
    <x v="0"/>
    <m/>
  </r>
  <r>
    <s v="RITM00145"/>
    <s v="2025-04-29 20:00:00"/>
    <s v="E-mail"/>
    <s v="15"/>
    <x v="0"/>
    <m/>
  </r>
  <r>
    <s v="RITM00146"/>
    <s v="2025-04-29 20:05:00"/>
    <s v="Telefon"/>
    <s v="4"/>
    <x v="0"/>
    <m/>
  </r>
  <r>
    <s v="RITM00147"/>
    <s v="2025-04-29 20:10:00"/>
    <s v="E-mail"/>
    <s v="10"/>
    <x v="0"/>
    <m/>
  </r>
  <r>
    <s v="RITM00148"/>
    <s v="2025-04-29 20:15:00"/>
    <s v="E-mail"/>
    <s v="14"/>
    <x v="0"/>
    <m/>
  </r>
  <r>
    <s v="RITM00149"/>
    <s v="2025-04-29 20:20:00"/>
    <s v="E-mail"/>
    <s v="12"/>
    <x v="0"/>
    <m/>
  </r>
  <r>
    <s v="RITM00150"/>
    <s v="2025-04-29 20:25:00"/>
    <s v="Self Service Portal"/>
    <s v="8"/>
    <x v="0"/>
    <m/>
  </r>
  <r>
    <s v="RITM00151"/>
    <s v="2025-04-29 20:30:00"/>
    <s v="E-mail"/>
    <s v="13"/>
    <x v="0"/>
    <m/>
  </r>
  <r>
    <s v="RITM00152"/>
    <s v="2025-04-29 20:35:00"/>
    <s v="Telefon"/>
    <s v="2"/>
    <x v="0"/>
    <m/>
  </r>
  <r>
    <s v="RITM00153"/>
    <s v="2025-04-29 20:40:00"/>
    <s v="E-mail"/>
    <s v="11"/>
    <x v="0"/>
    <m/>
  </r>
  <r>
    <s v="RITM00154"/>
    <s v="2025-04-29 20:45:00"/>
    <s v="E-mail"/>
    <s v="15"/>
    <x v="0"/>
    <m/>
  </r>
  <r>
    <s v="RITM00155"/>
    <s v="2025-04-29 20:50:00"/>
    <s v="E-mail"/>
    <s v="10"/>
    <x v="0"/>
    <m/>
  </r>
  <r>
    <s v="RITM00156"/>
    <s v="2025-04-29 20:55:00"/>
    <s v="Self Service Portal"/>
    <s v="6"/>
    <x v="0"/>
    <m/>
  </r>
  <r>
    <s v="RITM00157"/>
    <s v="2025-04-29 21:00:00"/>
    <s v="E-mail"/>
    <s v="14"/>
    <x v="0"/>
    <m/>
  </r>
  <r>
    <s v="RITM00158"/>
    <s v="2025-04-29 21:05:00"/>
    <s v="Telefon"/>
    <s v="3"/>
    <x v="0"/>
    <m/>
  </r>
  <r>
    <s v="RITM00159"/>
    <s v="2025-04-29 21:10:00"/>
    <s v="E-mail"/>
    <s v="12"/>
    <x v="0"/>
    <m/>
  </r>
  <r>
    <s v="RITM00160"/>
    <s v="2025-04-29 21:15:00"/>
    <s v="E-mail"/>
    <s v="13"/>
    <x v="0"/>
    <m/>
  </r>
  <r>
    <s v="RITM00161"/>
    <s v="2025-04-29 21:20:00"/>
    <s v="E-mail"/>
    <s v="11"/>
    <x v="0"/>
    <m/>
  </r>
  <r>
    <s v="RITM00162"/>
    <s v="2025-04-29 21:25:00"/>
    <s v="Self Service Portal"/>
    <s v="7"/>
    <x v="0"/>
    <m/>
  </r>
  <r>
    <s v="RITM00163"/>
    <s v="2025-04-29 21:30:00"/>
    <s v="E-mail"/>
    <s v="15"/>
    <x v="0"/>
    <m/>
  </r>
  <r>
    <s v="RITM00164"/>
    <s v="2025-04-29 21:35:00"/>
    <s v="Telefon"/>
    <s v="4"/>
    <x v="0"/>
    <m/>
  </r>
  <r>
    <s v="RITM00165"/>
    <s v="2025-04-29 21:40:00"/>
    <s v="E-mail"/>
    <s v="10"/>
    <x v="0"/>
    <m/>
  </r>
  <r>
    <s v="RITM00166"/>
    <s v="2025-04-29 21:45:00"/>
    <s v="E-mail"/>
    <s v="14"/>
    <x v="0"/>
    <m/>
  </r>
  <r>
    <s v="RITM00167"/>
    <s v="2025-04-29 21:50:00"/>
    <s v="E-mail"/>
    <s v="12"/>
    <x v="0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  <r>
    <m/>
    <m/>
    <m/>
    <m/>
    <x v="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">
  <r>
    <s v="INC00143"/>
    <d v="2025-04-28T07:15:00"/>
    <x v="0"/>
    <n v="12"/>
    <x v="0"/>
    <m/>
    <n v="2"/>
    <n v="2"/>
    <n v="1"/>
    <n v="1"/>
    <d v="2025-04-28T07:27:00"/>
    <n v="5"/>
    <n v="0.2"/>
    <s v="Normál"/>
    <n v="86"/>
    <n v="9"/>
    <n v="139"/>
  </r>
  <r>
    <s v="RITM00200"/>
    <d v="2025-04-28T07:16:00"/>
    <x v="0"/>
    <n v="10"/>
    <x v="0"/>
    <m/>
    <n v="2"/>
    <n v="2"/>
    <n v="1"/>
    <n v="2"/>
    <d v="2025-04-28T07:26:00"/>
    <n v="5"/>
    <n v="0.4"/>
    <s v="Normál"/>
    <m/>
    <m/>
    <m/>
  </r>
  <r>
    <s v="INC00144"/>
    <d v="2025-04-28T07:17:00"/>
    <x v="0"/>
    <n v="14"/>
    <x v="0"/>
    <m/>
    <n v="2"/>
    <n v="2"/>
    <n v="1"/>
    <n v="3"/>
    <d v="2025-04-28T07:31:00"/>
    <n v="5"/>
    <n v="0.6"/>
    <s v="Terhelt"/>
    <m/>
    <m/>
    <m/>
  </r>
  <r>
    <s v="RITM00201"/>
    <d v="2025-04-28T07:18:00"/>
    <x v="0"/>
    <n v="3"/>
    <x v="0"/>
    <m/>
    <n v="2"/>
    <n v="2"/>
    <n v="1"/>
    <n v="4"/>
    <d v="2025-04-28T07:21:00"/>
    <n v="5"/>
    <n v="0.8"/>
    <s v="Erősen terhelt"/>
    <m/>
    <m/>
    <m/>
  </r>
  <r>
    <s v="INC00145"/>
    <d v="2025-04-28T07:19:00"/>
    <x v="1"/>
    <n v="4"/>
    <x v="0"/>
    <m/>
    <n v="2"/>
    <n v="2"/>
    <n v="1"/>
    <n v="5"/>
    <d v="2025-04-28T07:23:00"/>
    <n v="5"/>
    <n v="1"/>
    <s v="Erősen terhelt"/>
    <m/>
    <m/>
    <m/>
  </r>
  <r>
    <s v="RITM00202"/>
    <d v="2025-04-28T07:20:00"/>
    <x v="0"/>
    <n v="15"/>
    <x v="0"/>
    <m/>
    <n v="2"/>
    <n v="2"/>
    <n v="1"/>
    <n v="6"/>
    <d v="2025-04-28T07:35:00"/>
    <n v="5"/>
    <n v="1.2"/>
    <s v="Erősen terhelt"/>
    <m/>
    <m/>
    <m/>
  </r>
  <r>
    <s v="INC00146"/>
    <d v="2025-04-28T07:21:00"/>
    <x v="0"/>
    <n v="13"/>
    <x v="0"/>
    <m/>
    <n v="2"/>
    <n v="2"/>
    <n v="1"/>
    <n v="6"/>
    <d v="2025-04-28T07:34:00"/>
    <n v="5"/>
    <n v="1.2"/>
    <s v="Erősen terhelt"/>
    <m/>
    <m/>
    <m/>
  </r>
  <r>
    <s v="RITM00203"/>
    <d v="2025-04-28T07:22:00"/>
    <x v="1"/>
    <n v="2"/>
    <x v="0"/>
    <m/>
    <n v="2"/>
    <n v="2"/>
    <n v="1"/>
    <n v="7"/>
    <d v="2025-04-28T07:24:00"/>
    <n v="5"/>
    <n v="1.4"/>
    <s v="Erősen terhelt"/>
    <m/>
    <m/>
    <m/>
  </r>
  <r>
    <s v="INC00147"/>
    <d v="2025-04-28T07:23:00"/>
    <x v="2"/>
    <n v="7"/>
    <x v="0"/>
    <m/>
    <n v="2"/>
    <n v="2"/>
    <n v="1"/>
    <n v="7"/>
    <d v="2025-04-28T07:30:00"/>
    <n v="5"/>
    <n v="1.4"/>
    <s v="Erősen terhelt"/>
    <m/>
    <m/>
    <m/>
  </r>
  <r>
    <s v="RITM00204"/>
    <d v="2025-04-28T07:24:00"/>
    <x v="0"/>
    <n v="12"/>
    <x v="0"/>
    <m/>
    <n v="2"/>
    <n v="2"/>
    <n v="1"/>
    <n v="7"/>
    <d v="2025-04-28T07:36:00"/>
    <n v="5"/>
    <n v="1.4"/>
    <s v="Erősen terhelt"/>
    <m/>
    <m/>
    <m/>
  </r>
  <r>
    <s v="INC00148"/>
    <d v="2025-04-28T07:25:00"/>
    <x v="1"/>
    <n v="5"/>
    <x v="0"/>
    <m/>
    <n v="2"/>
    <n v="2"/>
    <n v="1"/>
    <n v="8"/>
    <d v="2025-04-28T07:30:00"/>
    <n v="5"/>
    <n v="1.6"/>
    <s v="Erősen terhelt"/>
    <m/>
    <m/>
    <m/>
  </r>
  <r>
    <s v="RITM00205"/>
    <d v="2025-04-28T07:26:00"/>
    <x v="0"/>
    <n v="18"/>
    <x v="1"/>
    <m/>
    <n v="2"/>
    <n v="2"/>
    <n v="1"/>
    <n v="8"/>
    <d v="2025-04-28T07:44:00"/>
    <n v="5"/>
    <n v="1.6"/>
    <s v="Erősen terhelt"/>
    <m/>
    <m/>
    <m/>
  </r>
  <r>
    <s v="INC00149"/>
    <d v="2025-04-28T07:27:00"/>
    <x v="0"/>
    <n v="10"/>
    <x v="0"/>
    <m/>
    <n v="2"/>
    <n v="2"/>
    <n v="1"/>
    <n v="8"/>
    <d v="2025-04-28T07:37:00"/>
    <n v="5"/>
    <n v="1.6"/>
    <s v="Erősen terhelt"/>
    <m/>
    <m/>
    <m/>
  </r>
  <r>
    <s v="RITM00206"/>
    <d v="2025-04-28T07:28:00"/>
    <x v="2"/>
    <n v="16"/>
    <x v="1"/>
    <m/>
    <n v="2"/>
    <n v="2"/>
    <n v="1"/>
    <n v="9"/>
    <d v="2025-04-28T07:44:00"/>
    <n v="5"/>
    <n v="1.8"/>
    <s v="Erősen terhelt"/>
    <m/>
    <m/>
    <m/>
  </r>
  <r>
    <s v="INC00150"/>
    <d v="2025-04-28T07:29:00"/>
    <x v="0"/>
    <n v="13"/>
    <x v="0"/>
    <m/>
    <n v="2"/>
    <n v="2"/>
    <n v="1"/>
    <n v="10"/>
    <d v="2025-04-28T07:42:00"/>
    <n v="5"/>
    <n v="2"/>
    <s v="Erősen terhelt"/>
    <m/>
    <m/>
    <m/>
  </r>
  <r>
    <s v="RITM00207"/>
    <d v="2025-04-28T07:30:00"/>
    <x v="1"/>
    <n v="3"/>
    <x v="0"/>
    <m/>
    <n v="2"/>
    <n v="2"/>
    <n v="1"/>
    <n v="9"/>
    <d v="2025-04-28T07:33:00"/>
    <n v="5"/>
    <n v="1.8"/>
    <s v="Erősen terhelt"/>
    <m/>
    <m/>
    <m/>
  </r>
  <r>
    <s v="INC00151"/>
    <d v="2025-04-28T07:31:00"/>
    <x v="0"/>
    <n v="15"/>
    <x v="0"/>
    <m/>
    <n v="2"/>
    <n v="2"/>
    <n v="1"/>
    <n v="9"/>
    <d v="2025-04-28T07:46:00"/>
    <n v="5"/>
    <n v="1.8"/>
    <s v="Erősen terhelt"/>
    <m/>
    <m/>
    <m/>
  </r>
  <r>
    <s v="RITM00208"/>
    <d v="2025-04-28T07:32:00"/>
    <x v="0"/>
    <n v="12"/>
    <x v="0"/>
    <m/>
    <n v="2"/>
    <n v="2"/>
    <n v="1"/>
    <n v="10"/>
    <d v="2025-04-28T07:44:00"/>
    <n v="5"/>
    <n v="2"/>
    <s v="Erősen terhelt"/>
    <m/>
    <m/>
    <m/>
  </r>
  <r>
    <s v="INC00152"/>
    <d v="2025-04-28T07:33:00"/>
    <x v="0"/>
    <n v="4"/>
    <x v="0"/>
    <m/>
    <n v="2"/>
    <n v="2"/>
    <n v="1"/>
    <n v="10"/>
    <d v="2025-04-28T07:37:00"/>
    <n v="5"/>
    <n v="2"/>
    <s v="Erősen terhelt"/>
    <m/>
    <m/>
    <m/>
  </r>
  <r>
    <s v="RITM00209"/>
    <d v="2025-04-28T07:34:00"/>
    <x v="1"/>
    <n v="1"/>
    <x v="0"/>
    <m/>
    <n v="2"/>
    <n v="2"/>
    <n v="1"/>
    <n v="10"/>
    <d v="2025-04-28T07:35:00"/>
    <n v="5"/>
    <n v="2"/>
    <s v="Erősen terhelt"/>
    <m/>
    <m/>
    <m/>
  </r>
  <r>
    <s v="INC00153"/>
    <d v="2025-04-28T07:35:00"/>
    <x v="0"/>
    <n v="14"/>
    <x v="0"/>
    <m/>
    <n v="2"/>
    <n v="2"/>
    <n v="1"/>
    <n v="9"/>
    <d v="2025-04-28T07:49:00"/>
    <n v="5"/>
    <n v="1.8"/>
    <s v="Erősen terhelt"/>
    <m/>
    <m/>
    <m/>
  </r>
  <r>
    <s v="RITM00210"/>
    <d v="2025-04-28T07:36:00"/>
    <x v="0"/>
    <n v="10"/>
    <x v="0"/>
    <m/>
    <n v="2"/>
    <n v="2"/>
    <n v="1"/>
    <n v="9"/>
    <d v="2025-04-28T07:46:00"/>
    <n v="5"/>
    <n v="1.8"/>
    <s v="Erősen terhelt"/>
    <m/>
    <m/>
    <m/>
  </r>
  <r>
    <s v="INC00154"/>
    <d v="2025-04-28T07:37:00"/>
    <x v="2"/>
    <n v="9"/>
    <x v="0"/>
    <m/>
    <n v="2"/>
    <n v="2"/>
    <n v="1"/>
    <n v="8"/>
    <d v="2025-04-28T07:46:00"/>
    <n v="5"/>
    <n v="1.6"/>
    <s v="Erősen terhelt"/>
    <m/>
    <m/>
    <m/>
  </r>
  <r>
    <s v="RITM00211"/>
    <d v="2025-04-28T07:38:00"/>
    <x v="1"/>
    <n v="5"/>
    <x v="0"/>
    <m/>
    <n v="2"/>
    <n v="2"/>
    <n v="1"/>
    <n v="9"/>
    <d v="2025-04-28T07:43:00"/>
    <n v="5"/>
    <n v="1.8"/>
    <s v="Erősen terhelt"/>
    <m/>
    <m/>
    <m/>
  </r>
  <r>
    <s v="INC00155"/>
    <d v="2025-04-28T07:39:00"/>
    <x v="0"/>
    <n v="13"/>
    <x v="0"/>
    <m/>
    <n v="2"/>
    <n v="2"/>
    <n v="1"/>
    <n v="10"/>
    <d v="2025-04-28T07:52:00"/>
    <n v="5"/>
    <n v="2"/>
    <s v="Erősen terhelt"/>
    <m/>
    <m/>
    <m/>
  </r>
  <r>
    <s v="RITM00212"/>
    <d v="2025-04-28T07:40:00"/>
    <x v="0"/>
    <n v="11"/>
    <x v="0"/>
    <m/>
    <n v="2"/>
    <n v="2"/>
    <n v="1"/>
    <n v="11"/>
    <d v="2025-04-28T07:51:00"/>
    <n v="5"/>
    <n v="2.2000000000000002"/>
    <s v="Erősen terhelt"/>
    <m/>
    <m/>
    <m/>
  </r>
  <r>
    <s v="INC00156"/>
    <d v="2025-04-28T07:41:00"/>
    <x v="1"/>
    <n v="2"/>
    <x v="0"/>
    <m/>
    <n v="2"/>
    <n v="2"/>
    <n v="1"/>
    <n v="12"/>
    <d v="2025-04-28T07:43:00"/>
    <n v="5"/>
    <n v="2.4"/>
    <s v="Erősen terhelt"/>
    <m/>
    <m/>
    <m/>
  </r>
  <r>
    <s v="RITM00213"/>
    <d v="2025-04-28T07:42:00"/>
    <x v="0"/>
    <n v="13"/>
    <x v="0"/>
    <m/>
    <n v="2"/>
    <n v="2"/>
    <n v="1"/>
    <n v="12"/>
    <d v="2025-04-28T07:55:00"/>
    <n v="5"/>
    <n v="2.4"/>
    <s v="Erősen terhelt"/>
    <m/>
    <m/>
    <m/>
  </r>
  <r>
    <s v="INC00157"/>
    <d v="2025-04-28T07:43:00"/>
    <x v="0"/>
    <n v="12"/>
    <x v="0"/>
    <m/>
    <n v="2"/>
    <n v="2"/>
    <n v="1"/>
    <n v="11"/>
    <d v="2025-04-28T07:55:00"/>
    <n v="5"/>
    <n v="2.2000000000000002"/>
    <s v="Erősen terhelt"/>
    <m/>
    <m/>
    <m/>
  </r>
  <r>
    <s v="RITM00214"/>
    <d v="2025-04-28T07:44:00"/>
    <x v="2"/>
    <n v="18"/>
    <x v="1"/>
    <m/>
    <n v="2"/>
    <n v="2"/>
    <n v="1"/>
    <n v="9"/>
    <d v="2025-04-28T08:02:00"/>
    <n v="5"/>
    <n v="1.8"/>
    <s v="Erősen terhelt"/>
    <m/>
    <m/>
    <m/>
  </r>
  <r>
    <s v="INC00158"/>
    <d v="2025-04-28T07:45:00"/>
    <x v="0"/>
    <n v="4"/>
    <x v="0"/>
    <m/>
    <n v="2"/>
    <n v="2"/>
    <n v="1"/>
    <n v="10"/>
    <d v="2025-04-28T07:49:00"/>
    <n v="5"/>
    <n v="2"/>
    <s v="Erősen terhelt"/>
    <m/>
    <m/>
    <m/>
  </r>
  <r>
    <s v="RITM00215"/>
    <d v="2025-04-28T07:46:00"/>
    <x v="0"/>
    <n v="14"/>
    <x v="0"/>
    <m/>
    <n v="2"/>
    <n v="2"/>
    <n v="1"/>
    <n v="8"/>
    <d v="2025-04-28T08:00:00"/>
    <n v="5"/>
    <n v="1.6"/>
    <s v="Erősen terhelt"/>
    <m/>
    <m/>
    <m/>
  </r>
  <r>
    <s v="INC00159"/>
    <d v="2025-04-28T07:47:00"/>
    <x v="0"/>
    <n v="12"/>
    <x v="0"/>
    <m/>
    <n v="2"/>
    <n v="2"/>
    <n v="1"/>
    <n v="9"/>
    <d v="2025-04-28T07:59:00"/>
    <n v="5"/>
    <n v="1.8"/>
    <s v="Erősen terhelt"/>
    <m/>
    <m/>
    <m/>
  </r>
  <r>
    <s v="RITM00216"/>
    <d v="2025-04-28T07:48:00"/>
    <x v="1"/>
    <n v="3"/>
    <x v="0"/>
    <m/>
    <n v="2"/>
    <n v="2"/>
    <n v="1"/>
    <n v="10"/>
    <d v="2025-04-28T07:51:00"/>
    <n v="5"/>
    <n v="2"/>
    <s v="Erősen terhelt"/>
    <m/>
    <m/>
    <m/>
  </r>
  <r>
    <s v="INC00160"/>
    <d v="2025-04-28T07:49:00"/>
    <x v="0"/>
    <n v="2"/>
    <x v="0"/>
    <m/>
    <n v="2"/>
    <n v="2"/>
    <n v="1"/>
    <n v="9"/>
    <d v="2025-04-28T07:51:00"/>
    <n v="5"/>
    <n v="1.8"/>
    <s v="Erősen terhelt"/>
    <m/>
    <m/>
    <m/>
  </r>
  <r>
    <s v="RITM00217"/>
    <d v="2025-04-28T07:50:00"/>
    <x v="1"/>
    <n v="4"/>
    <x v="0"/>
    <m/>
    <n v="2"/>
    <n v="2"/>
    <n v="1"/>
    <n v="10"/>
    <d v="2025-04-28T07:54:00"/>
    <n v="5"/>
    <n v="2"/>
    <s v="Erősen terhelt"/>
    <m/>
    <m/>
    <m/>
  </r>
  <r>
    <s v="INC00161"/>
    <d v="2025-04-28T07:51:00"/>
    <x v="0"/>
    <n v="15"/>
    <x v="0"/>
    <m/>
    <n v="2"/>
    <n v="2"/>
    <n v="1"/>
    <n v="8"/>
    <d v="2025-04-28T08:06:00"/>
    <n v="5"/>
    <n v="1.6"/>
    <s v="Erősen terhelt"/>
    <m/>
    <m/>
    <m/>
  </r>
  <r>
    <s v="RITM00218"/>
    <d v="2025-04-28T07:52:00"/>
    <x v="0"/>
    <n v="10"/>
    <x v="0"/>
    <m/>
    <n v="2"/>
    <n v="2"/>
    <n v="1"/>
    <n v="8"/>
    <d v="2025-04-28T08:02:00"/>
    <n v="5"/>
    <n v="1.6"/>
    <s v="Erősen terhelt"/>
    <m/>
    <m/>
    <m/>
  </r>
  <r>
    <s v="INC00162"/>
    <d v="2025-04-28T07:53:00"/>
    <x v="2"/>
    <n v="6"/>
    <x v="0"/>
    <m/>
    <n v="2"/>
    <n v="2"/>
    <n v="1"/>
    <n v="9"/>
    <d v="2025-04-28T07:59:00"/>
    <n v="5"/>
    <n v="1.8"/>
    <s v="Erősen terhelt"/>
    <m/>
    <m/>
    <m/>
  </r>
  <r>
    <s v="RITM00219"/>
    <d v="2025-04-28T07:54:00"/>
    <x v="0"/>
    <n v="13"/>
    <x v="0"/>
    <m/>
    <n v="2"/>
    <n v="2"/>
    <n v="1"/>
    <n v="9"/>
    <d v="2025-04-28T08:07:00"/>
    <n v="5"/>
    <n v="1.8"/>
    <s v="Erősen terhelt"/>
    <m/>
    <m/>
    <m/>
  </r>
  <r>
    <s v="INC00163"/>
    <d v="2025-04-28T07:55:00"/>
    <x v="1"/>
    <n v="2"/>
    <x v="0"/>
    <m/>
    <n v="2"/>
    <n v="2"/>
    <n v="1"/>
    <n v="8"/>
    <d v="2025-04-28T07:57:00"/>
    <n v="5"/>
    <n v="1.6"/>
    <s v="Erősen terhelt"/>
    <m/>
    <m/>
    <m/>
  </r>
  <r>
    <s v="RITM00220"/>
    <d v="2025-04-28T07:56:00"/>
    <x v="0"/>
    <n v="11"/>
    <x v="0"/>
    <m/>
    <n v="2"/>
    <n v="2"/>
    <n v="1"/>
    <n v="9"/>
    <d v="2025-04-28T08:07:00"/>
    <n v="5"/>
    <n v="1.8"/>
    <s v="Erősen terhelt"/>
    <m/>
    <m/>
    <m/>
  </r>
  <r>
    <s v="INC00164"/>
    <d v="2025-04-28T07:57:00"/>
    <x v="0"/>
    <n v="13"/>
    <x v="0"/>
    <m/>
    <n v="2"/>
    <n v="2"/>
    <n v="1"/>
    <n v="9"/>
    <d v="2025-04-28T08:10:00"/>
    <n v="5"/>
    <n v="1.8"/>
    <s v="Erősen terhelt"/>
    <m/>
    <m/>
    <m/>
  </r>
  <r>
    <s v="RITM00221"/>
    <d v="2025-04-28T07:58:00"/>
    <x v="2"/>
    <n v="20"/>
    <x v="1"/>
    <m/>
    <n v="2"/>
    <n v="2"/>
    <n v="1"/>
    <n v="10"/>
    <d v="2025-04-28T08:18:00"/>
    <n v="5"/>
    <n v="2"/>
    <s v="Erősen terhelt"/>
    <m/>
    <m/>
    <m/>
  </r>
  <r>
    <s v="INC00165"/>
    <d v="2025-04-28T07:59:00"/>
    <x v="0"/>
    <n v="4"/>
    <x v="0"/>
    <m/>
    <n v="2"/>
    <n v="2"/>
    <n v="1"/>
    <n v="9"/>
    <d v="2025-04-28T08:03:00"/>
    <n v="5"/>
    <n v="1.8"/>
    <s v="Erősen terhelt"/>
    <m/>
    <m/>
    <m/>
  </r>
  <r>
    <s v="RITM00222"/>
    <d v="2025-04-28T08:00:00"/>
    <x v="0"/>
    <n v="14"/>
    <x v="0"/>
    <m/>
    <n v="4"/>
    <n v="2"/>
    <n v="2"/>
    <n v="9"/>
    <d v="2025-04-28T08:14:00"/>
    <n v="8"/>
    <n v="1.125"/>
    <s v="Erősen terhelt"/>
    <m/>
    <m/>
    <m/>
  </r>
  <r>
    <s v="INC00166"/>
    <d v="2025-04-28T08:01:00"/>
    <x v="0"/>
    <n v="12"/>
    <x v="0"/>
    <m/>
    <n v="4"/>
    <n v="2"/>
    <n v="2"/>
    <n v="10"/>
    <d v="2025-04-28T08:13:00"/>
    <n v="8"/>
    <n v="1.25"/>
    <s v="Erősen terhelt"/>
    <m/>
    <m/>
    <m/>
  </r>
  <r>
    <s v="RITM00223"/>
    <d v="2025-04-28T08:02:00"/>
    <x v="1"/>
    <n v="5"/>
    <x v="0"/>
    <m/>
    <n v="4"/>
    <n v="2"/>
    <n v="2"/>
    <n v="9"/>
    <d v="2025-04-28T08:07:00"/>
    <n v="8"/>
    <n v="1.125"/>
    <s v="Erősen terhelt"/>
    <m/>
    <m/>
    <m/>
  </r>
  <r>
    <s v="INC00167"/>
    <d v="2025-04-28T08:03:00"/>
    <x v="0"/>
    <n v="2"/>
    <x v="0"/>
    <m/>
    <n v="4"/>
    <n v="2"/>
    <n v="2"/>
    <n v="9"/>
    <d v="2025-04-28T08:05:00"/>
    <n v="8"/>
    <n v="1.125"/>
    <s v="Erősen terhelt"/>
    <m/>
    <m/>
    <m/>
  </r>
  <r>
    <s v="RITM00224"/>
    <d v="2025-04-28T08:04:00"/>
    <x v="1"/>
    <n v="3"/>
    <x v="0"/>
    <m/>
    <n v="4"/>
    <n v="2"/>
    <n v="2"/>
    <n v="10"/>
    <d v="2025-04-28T08:07:00"/>
    <n v="8"/>
    <n v="1.25"/>
    <s v="Erősen terhelt"/>
    <m/>
    <m/>
    <m/>
  </r>
  <r>
    <s v="INC00168"/>
    <d v="2025-04-28T08:05:00"/>
    <x v="0"/>
    <n v="15"/>
    <x v="0"/>
    <m/>
    <n v="4"/>
    <n v="2"/>
    <n v="2"/>
    <n v="10"/>
    <d v="2025-04-28T08:20:00"/>
    <n v="8"/>
    <n v="1.25"/>
    <s v="Erősen terhelt"/>
    <m/>
    <m/>
    <m/>
  </r>
  <r>
    <s v="RITM00225"/>
    <d v="2025-04-28T08:06:00"/>
    <x v="0"/>
    <n v="10"/>
    <x v="0"/>
    <m/>
    <n v="4"/>
    <n v="2"/>
    <n v="2"/>
    <n v="10"/>
    <d v="2025-04-28T08:16:00"/>
    <n v="8"/>
    <n v="1.25"/>
    <s v="Erősen terhelt"/>
    <m/>
    <m/>
    <m/>
  </r>
  <r>
    <s v="INC00169"/>
    <d v="2025-04-28T08:07:00"/>
    <x v="2"/>
    <n v="6"/>
    <x v="0"/>
    <m/>
    <n v="4"/>
    <n v="2"/>
    <n v="2"/>
    <n v="7"/>
    <d v="2025-04-28T08:13:00"/>
    <n v="8"/>
    <n v="0.875"/>
    <s v="Erősen terhelt"/>
    <m/>
    <m/>
    <m/>
  </r>
  <r>
    <s v="RITM00226"/>
    <d v="2025-04-28T08:08:00"/>
    <x v="0"/>
    <n v="13"/>
    <x v="0"/>
    <m/>
    <n v="4"/>
    <n v="2"/>
    <n v="2"/>
    <n v="8"/>
    <d v="2025-04-28T08:21:00"/>
    <n v="8"/>
    <n v="1"/>
    <s v="Erősen terhelt"/>
    <m/>
    <m/>
    <m/>
  </r>
  <r>
    <s v="INC00170"/>
    <d v="2025-04-28T08:09:00"/>
    <x v="1"/>
    <n v="1"/>
    <x v="0"/>
    <m/>
    <n v="4"/>
    <n v="2"/>
    <n v="2"/>
    <n v="9"/>
    <d v="2025-04-28T08:10:00"/>
    <n v="8"/>
    <n v="1.125"/>
    <s v="Erősen terhelt"/>
    <m/>
    <m/>
    <m/>
  </r>
  <r>
    <s v="RITM00227"/>
    <d v="2025-04-28T08:10:00"/>
    <x v="0"/>
    <n v="11"/>
    <x v="0"/>
    <m/>
    <n v="4"/>
    <n v="2"/>
    <n v="2"/>
    <n v="8"/>
    <d v="2025-04-28T08:21:00"/>
    <n v="8"/>
    <n v="1"/>
    <s v="Erősen terhelt"/>
    <m/>
    <m/>
    <m/>
  </r>
  <r>
    <s v="INC00171"/>
    <d v="2025-04-28T08:11:00"/>
    <x v="0"/>
    <n v="13"/>
    <x v="0"/>
    <m/>
    <n v="4"/>
    <n v="2"/>
    <n v="2"/>
    <n v="9"/>
    <d v="2025-04-28T08:24:00"/>
    <n v="8"/>
    <n v="1.125"/>
    <s v="Erősen terhelt"/>
    <m/>
    <m/>
    <m/>
  </r>
  <r>
    <s v="RITM00228"/>
    <d v="2025-04-28T08:12:00"/>
    <x v="2"/>
    <n v="17"/>
    <x v="1"/>
    <m/>
    <n v="4"/>
    <n v="2"/>
    <n v="2"/>
    <n v="10"/>
    <d v="2025-04-28T08:29:00"/>
    <n v="8"/>
    <n v="1.25"/>
    <s v="Erősen terhelt"/>
    <m/>
    <m/>
    <m/>
  </r>
  <r>
    <s v="INC00172"/>
    <d v="2025-04-28T08:13:00"/>
    <x v="0"/>
    <n v="4"/>
    <x v="0"/>
    <m/>
    <n v="4"/>
    <n v="2"/>
    <n v="2"/>
    <n v="9"/>
    <d v="2025-04-28T08:17:00"/>
    <n v="8"/>
    <n v="1.125"/>
    <s v="Erősen terhelt"/>
    <m/>
    <m/>
    <m/>
  </r>
  <r>
    <s v="RITM00229"/>
    <d v="2025-04-28T08:14:00"/>
    <x v="0"/>
    <n v="14"/>
    <x v="0"/>
    <m/>
    <n v="4"/>
    <n v="2"/>
    <n v="2"/>
    <n v="9"/>
    <d v="2025-04-28T08:28:00"/>
    <n v="8"/>
    <n v="1.125"/>
    <s v="Erősen terhelt"/>
    <m/>
    <m/>
    <m/>
  </r>
  <r>
    <s v="INC00173"/>
    <d v="2025-04-28T08:15:00"/>
    <x v="0"/>
    <n v="12"/>
    <x v="0"/>
    <m/>
    <n v="4"/>
    <n v="2"/>
    <n v="2"/>
    <n v="10"/>
    <d v="2025-04-28T08:27:00"/>
    <n v="8"/>
    <n v="1.25"/>
    <s v="Erősen terhelt"/>
    <m/>
    <m/>
    <m/>
  </r>
  <r>
    <s v="RITM00230"/>
    <d v="2025-04-28T08:16:00"/>
    <x v="1"/>
    <n v="2"/>
    <x v="0"/>
    <m/>
    <n v="4"/>
    <n v="2"/>
    <n v="2"/>
    <n v="10"/>
    <d v="2025-04-28T08:18:00"/>
    <n v="8"/>
    <n v="1.25"/>
    <s v="Erősen terhelt"/>
    <m/>
    <m/>
    <m/>
  </r>
  <r>
    <s v="INC00174"/>
    <d v="2025-04-28T08:17:00"/>
    <x v="0"/>
    <n v="2"/>
    <x v="0"/>
    <m/>
    <n v="4"/>
    <n v="2"/>
    <n v="2"/>
    <n v="10"/>
    <d v="2025-04-28T08:19:00"/>
    <n v="8"/>
    <n v="1.25"/>
    <s v="Erősen terhelt"/>
    <m/>
    <m/>
    <m/>
  </r>
  <r>
    <s v="RITM00231"/>
    <d v="2025-04-28T08:18:00"/>
    <x v="1"/>
    <n v="4"/>
    <x v="0"/>
    <m/>
    <n v="4"/>
    <n v="2"/>
    <n v="2"/>
    <n v="9"/>
    <d v="2025-04-28T08:22:00"/>
    <n v="8"/>
    <n v="1.125"/>
    <s v="Erősen terhelt"/>
    <m/>
    <m/>
    <m/>
  </r>
  <r>
    <s v="INC00175"/>
    <d v="2025-04-28T08:19:00"/>
    <x v="0"/>
    <n v="15"/>
    <x v="0"/>
    <m/>
    <n v="4"/>
    <n v="2"/>
    <n v="2"/>
    <n v="9"/>
    <d v="2025-04-28T08:34:00"/>
    <n v="8"/>
    <n v="1.125"/>
    <s v="Erősen terhelt"/>
    <m/>
    <m/>
    <m/>
  </r>
  <r>
    <s v="RITM00232"/>
    <d v="2025-04-28T08:20:00"/>
    <x v="0"/>
    <n v="10"/>
    <x v="0"/>
    <m/>
    <n v="4"/>
    <n v="2"/>
    <n v="2"/>
    <n v="9"/>
    <d v="2025-04-28T08:30:00"/>
    <n v="8"/>
    <n v="1.125"/>
    <s v="Erősen terhelt"/>
    <m/>
    <m/>
    <m/>
  </r>
  <r>
    <s v="INC00176"/>
    <d v="2025-04-28T08:21:00"/>
    <x v="2"/>
    <n v="6"/>
    <x v="0"/>
    <m/>
    <n v="4"/>
    <n v="2"/>
    <n v="2"/>
    <n v="8"/>
    <d v="2025-04-28T08:27:00"/>
    <n v="8"/>
    <n v="1"/>
    <s v="Erősen terhelt"/>
    <m/>
    <m/>
    <m/>
  </r>
  <r>
    <s v="RITM00233"/>
    <d v="2025-04-28T08:22:00"/>
    <x v="0"/>
    <n v="13"/>
    <x v="0"/>
    <m/>
    <n v="4"/>
    <n v="2"/>
    <n v="2"/>
    <n v="8"/>
    <d v="2025-04-28T08:35:00"/>
    <n v="8"/>
    <n v="1"/>
    <s v="Erősen terhelt"/>
    <m/>
    <m/>
    <m/>
  </r>
  <r>
    <s v="INC00177"/>
    <d v="2025-04-28T08:23:00"/>
    <x v="1"/>
    <n v="3"/>
    <x v="0"/>
    <m/>
    <n v="4"/>
    <n v="2"/>
    <n v="2"/>
    <n v="9"/>
    <d v="2025-04-28T08:26:00"/>
    <n v="8"/>
    <n v="1.125"/>
    <s v="Erősen terhelt"/>
    <m/>
    <m/>
    <m/>
  </r>
  <r>
    <s v="RITM00234"/>
    <d v="2025-04-28T08:24:00"/>
    <x v="0"/>
    <n v="11"/>
    <x v="0"/>
    <m/>
    <n v="4"/>
    <n v="2"/>
    <n v="2"/>
    <n v="9"/>
    <d v="2025-04-28T08:35:00"/>
    <n v="8"/>
    <n v="1.125"/>
    <s v="Erősen terhelt"/>
    <m/>
    <m/>
    <m/>
  </r>
  <r>
    <s v="INC00178"/>
    <d v="2025-04-28T08:25:00"/>
    <x v="0"/>
    <n v="13"/>
    <x v="0"/>
    <m/>
    <n v="4"/>
    <n v="2"/>
    <n v="2"/>
    <n v="10"/>
    <d v="2025-04-28T08:38:00"/>
    <n v="8"/>
    <n v="1.25"/>
    <s v="Erősen terhelt"/>
    <m/>
    <m/>
    <m/>
  </r>
  <r>
    <s v="RITM00235"/>
    <d v="2025-04-28T08:26:00"/>
    <x v="2"/>
    <n v="5"/>
    <x v="0"/>
    <m/>
    <n v="4"/>
    <n v="2"/>
    <n v="2"/>
    <n v="10"/>
    <d v="2025-04-28T08:31:00"/>
    <n v="8"/>
    <n v="1.25"/>
    <s v="Erősen terhelt"/>
    <m/>
    <m/>
    <m/>
  </r>
  <r>
    <s v="INC00179"/>
    <d v="2025-04-28T08:27:00"/>
    <x v="0"/>
    <n v="4"/>
    <x v="0"/>
    <m/>
    <n v="4"/>
    <n v="2"/>
    <n v="2"/>
    <n v="9"/>
    <d v="2025-04-28T08:31:00"/>
    <n v="8"/>
    <n v="1.125"/>
    <s v="Erősen terhelt"/>
    <m/>
    <m/>
    <m/>
  </r>
  <r>
    <s v="RITM00236"/>
    <d v="2025-04-28T08:28:00"/>
    <x v="0"/>
    <n v="14"/>
    <x v="0"/>
    <m/>
    <n v="4"/>
    <n v="2"/>
    <n v="2"/>
    <n v="9"/>
    <d v="2025-04-28T08:42:00"/>
    <n v="8"/>
    <n v="1.125"/>
    <s v="Erősen terhelt"/>
    <m/>
    <m/>
    <m/>
  </r>
  <r>
    <s v="INC00180"/>
    <d v="2025-04-28T08:29:00"/>
    <x v="0"/>
    <n v="12"/>
    <x v="0"/>
    <m/>
    <n v="4"/>
    <n v="2"/>
    <n v="2"/>
    <n v="9"/>
    <d v="2025-04-28T08:41:00"/>
    <n v="8"/>
    <n v="1.125"/>
    <s v="Erősen terhelt"/>
    <m/>
    <m/>
    <m/>
  </r>
  <r>
    <s v="RITM00237"/>
    <d v="2025-04-28T08:30:00"/>
    <x v="1"/>
    <n v="5"/>
    <x v="0"/>
    <m/>
    <n v="4"/>
    <n v="2"/>
    <n v="2"/>
    <n v="9"/>
    <d v="2025-04-28T08:35:00"/>
    <n v="8"/>
    <n v="1.125"/>
    <s v="Erősen terhelt"/>
    <m/>
    <m/>
    <m/>
  </r>
  <r>
    <s v="INC00181"/>
    <d v="2025-04-28T08:31:00"/>
    <x v="0"/>
    <n v="2"/>
    <x v="0"/>
    <m/>
    <n v="4"/>
    <n v="2"/>
    <n v="2"/>
    <n v="8"/>
    <d v="2025-04-28T08:33:00"/>
    <n v="8"/>
    <n v="1"/>
    <s v="Erősen terhelt"/>
    <m/>
    <m/>
    <m/>
  </r>
  <r>
    <s v="RITM00238"/>
    <d v="2025-04-28T08:32:00"/>
    <x v="1"/>
    <n v="1"/>
    <x v="0"/>
    <m/>
    <n v="4"/>
    <n v="2"/>
    <n v="2"/>
    <n v="9"/>
    <d v="2025-04-28T08:33:00"/>
    <n v="8"/>
    <n v="1.125"/>
    <s v="Erősen terhelt"/>
    <m/>
    <m/>
    <m/>
  </r>
  <r>
    <s v="INC00182"/>
    <d v="2025-04-28T08:33:00"/>
    <x v="0"/>
    <n v="13"/>
    <x v="0"/>
    <m/>
    <n v="4"/>
    <n v="2"/>
    <n v="2"/>
    <n v="8"/>
    <d v="2025-04-28T08:46:00"/>
    <n v="8"/>
    <n v="1"/>
    <s v="Erősen terhelt"/>
    <m/>
    <m/>
    <m/>
  </r>
  <r>
    <s v="RITM00239"/>
    <d v="2025-04-28T08:34:00"/>
    <x v="0"/>
    <n v="15"/>
    <x v="0"/>
    <m/>
    <n v="4"/>
    <n v="2"/>
    <n v="2"/>
    <n v="8"/>
    <d v="2025-04-28T08:49:00"/>
    <n v="8"/>
    <n v="1"/>
    <s v="Erősen terhelt"/>
    <m/>
    <m/>
    <m/>
  </r>
  <r>
    <s v="INC00183"/>
    <d v="2025-04-28T08:35:00"/>
    <x v="0"/>
    <n v="10"/>
    <x v="0"/>
    <m/>
    <n v="4"/>
    <n v="2"/>
    <n v="2"/>
    <n v="6"/>
    <d v="2025-04-28T08:45:00"/>
    <n v="8"/>
    <n v="0.75"/>
    <s v="Terhelt"/>
    <m/>
    <m/>
    <m/>
  </r>
  <r>
    <s v="RITM00240"/>
    <d v="2025-04-28T08:36:00"/>
    <x v="2"/>
    <n v="6"/>
    <x v="0"/>
    <m/>
    <n v="4"/>
    <n v="2"/>
    <n v="2"/>
    <n v="7"/>
    <d v="2025-04-28T08:42:00"/>
    <n v="8"/>
    <n v="0.875"/>
    <s v="Erősen terhelt"/>
    <m/>
    <m/>
    <m/>
  </r>
  <r>
    <s v="INC00184"/>
    <d v="2025-04-28T08:37:00"/>
    <x v="0"/>
    <n v="13"/>
    <x v="0"/>
    <m/>
    <n v="4"/>
    <n v="2"/>
    <n v="2"/>
    <n v="8"/>
    <d v="2025-04-28T08:50:00"/>
    <n v="8"/>
    <n v="1"/>
    <s v="Erősen terhelt"/>
    <m/>
    <m/>
    <m/>
  </r>
  <r>
    <s v="RITM00241"/>
    <d v="2025-04-28T08:38:00"/>
    <x v="1"/>
    <n v="2"/>
    <x v="0"/>
    <m/>
    <n v="4"/>
    <n v="2"/>
    <n v="2"/>
    <n v="8"/>
    <d v="2025-04-28T08:40:00"/>
    <n v="8"/>
    <n v="1"/>
    <s v="Erősen terhelt"/>
    <m/>
    <m/>
    <m/>
  </r>
  <r>
    <s v="INC00185"/>
    <d v="2025-04-28T08:39:00"/>
    <x v="0"/>
    <n v="11"/>
    <x v="0"/>
    <m/>
    <n v="4"/>
    <n v="2"/>
    <n v="2"/>
    <n v="9"/>
    <d v="2025-04-28T08:50:00"/>
    <n v="8"/>
    <n v="1.125"/>
    <s v="Erősen terhelt"/>
    <m/>
    <m/>
    <m/>
  </r>
  <r>
    <s v="RITM00242"/>
    <d v="2025-04-28T08:40:00"/>
    <x v="0"/>
    <n v="13"/>
    <x v="0"/>
    <m/>
    <n v="4"/>
    <n v="2"/>
    <n v="2"/>
    <n v="9"/>
    <d v="2025-04-28T08:53:00"/>
    <n v="8"/>
    <n v="1.125"/>
    <s v="Erősen terhelt"/>
    <m/>
    <m/>
    <m/>
  </r>
  <r>
    <s v="INC00186"/>
    <d v="2025-04-28T08:41:00"/>
    <x v="2"/>
    <n v="5"/>
    <x v="0"/>
    <m/>
    <n v="4"/>
    <n v="2"/>
    <n v="2"/>
    <n v="9"/>
    <d v="2025-04-28T08:46:00"/>
    <n v="8"/>
    <n v="1.125"/>
    <s v="Erősen terhelt"/>
    <m/>
    <m/>
    <m/>
  </r>
  <r>
    <s v="RITM00243"/>
    <d v="2025-04-28T08:42:00"/>
    <x v="0"/>
    <n v="4"/>
    <x v="0"/>
    <m/>
    <n v="4"/>
    <n v="2"/>
    <n v="2"/>
    <n v="8"/>
    <d v="2025-04-28T08:46:00"/>
    <n v="8"/>
    <n v="1"/>
    <s v="Erősen terhelt"/>
    <m/>
    <m/>
    <m/>
  </r>
  <r>
    <s v="INC00187"/>
    <d v="2025-04-28T08:43:00"/>
    <x v="0"/>
    <n v="14"/>
    <x v="0"/>
    <m/>
    <n v="4"/>
    <n v="2"/>
    <n v="2"/>
    <n v="9"/>
    <d v="2025-04-28T08:57:00"/>
    <n v="8"/>
    <n v="1.125"/>
    <s v="Erősen terhelt"/>
    <m/>
    <m/>
    <m/>
  </r>
  <r>
    <s v="RITM00244"/>
    <d v="2025-04-28T08:44:00"/>
    <x v="0"/>
    <n v="12"/>
    <x v="0"/>
    <m/>
    <n v="4"/>
    <n v="2"/>
    <n v="2"/>
    <n v="10"/>
    <d v="2025-04-28T08:56:00"/>
    <n v="8"/>
    <n v="1.25"/>
    <s v="Erősen terhelt"/>
    <m/>
    <m/>
    <m/>
  </r>
  <r>
    <s v="INC00188"/>
    <d v="2025-04-28T08:45:00"/>
    <x v="1"/>
    <n v="3"/>
    <x v="0"/>
    <m/>
    <n v="4"/>
    <n v="2"/>
    <n v="2"/>
    <n v="10"/>
    <d v="2025-04-28T08:48:00"/>
    <n v="8"/>
    <n v="1.25"/>
    <s v="Erősen terhelt"/>
    <m/>
    <m/>
    <m/>
  </r>
  <r>
    <s v="RITM00245"/>
    <d v="2025-04-28T08:46:00"/>
    <x v="0"/>
    <n v="2"/>
    <x v="0"/>
    <m/>
    <n v="4"/>
    <n v="2"/>
    <n v="2"/>
    <n v="8"/>
    <d v="2025-04-28T08:48:00"/>
    <n v="8"/>
    <n v="1"/>
    <s v="Erősen terhelt"/>
    <m/>
    <m/>
    <m/>
  </r>
  <r>
    <s v="INC00189"/>
    <d v="2025-04-28T08:47:00"/>
    <x v="1"/>
    <n v="4"/>
    <x v="0"/>
    <m/>
    <n v="4"/>
    <n v="2"/>
    <n v="2"/>
    <n v="9"/>
    <d v="2025-04-28T08:51:00"/>
    <n v="8"/>
    <n v="1.125"/>
    <s v="Erősen terhelt"/>
    <m/>
    <m/>
    <m/>
  </r>
  <r>
    <s v="RITM00246"/>
    <d v="2025-04-28T08:48:00"/>
    <x v="0"/>
    <n v="15"/>
    <x v="0"/>
    <m/>
    <n v="4"/>
    <n v="2"/>
    <n v="2"/>
    <n v="8"/>
    <d v="2025-04-28T09:03:00"/>
    <n v="8"/>
    <n v="1"/>
    <s v="Erősen terhelt"/>
    <m/>
    <m/>
    <m/>
  </r>
  <r>
    <s v="INC00190"/>
    <d v="2025-04-28T08:49:00"/>
    <x v="0"/>
    <n v="10"/>
    <x v="0"/>
    <m/>
    <n v="4"/>
    <n v="2"/>
    <n v="2"/>
    <n v="8"/>
    <d v="2025-04-28T08:59:00"/>
    <n v="8"/>
    <n v="1"/>
    <s v="Erősen terhelt"/>
    <m/>
    <m/>
    <m/>
  </r>
  <r>
    <s v="RITM00247"/>
    <d v="2025-04-28T08:50:00"/>
    <x v="2"/>
    <n v="6"/>
    <x v="0"/>
    <m/>
    <n v="4"/>
    <n v="2"/>
    <n v="2"/>
    <n v="7"/>
    <d v="2025-04-28T08:56:00"/>
    <n v="8"/>
    <n v="0.875"/>
    <s v="Erősen terhelt"/>
    <m/>
    <m/>
    <m/>
  </r>
  <r>
    <s v="INC00191"/>
    <d v="2025-04-28T08:51:00"/>
    <x v="0"/>
    <n v="13"/>
    <x v="0"/>
    <m/>
    <n v="4"/>
    <n v="2"/>
    <n v="2"/>
    <n v="7"/>
    <d v="2025-04-28T09:04:00"/>
    <n v="8"/>
    <n v="0.875"/>
    <s v="Erősen terhelt"/>
    <m/>
    <m/>
    <m/>
  </r>
  <r>
    <s v="RITM00248"/>
    <d v="2025-04-28T08:52:00"/>
    <x v="1"/>
    <n v="1"/>
    <x v="0"/>
    <m/>
    <n v="4"/>
    <n v="2"/>
    <n v="2"/>
    <n v="8"/>
    <d v="2025-04-28T08:53:00"/>
    <n v="8"/>
    <n v="1"/>
    <s v="Erősen terhelt"/>
    <m/>
    <m/>
    <m/>
  </r>
  <r>
    <s v="INC00192"/>
    <d v="2025-04-28T08:53:00"/>
    <x v="0"/>
    <n v="11"/>
    <x v="0"/>
    <m/>
    <n v="4"/>
    <n v="2"/>
    <n v="2"/>
    <n v="7"/>
    <d v="2025-04-28T09:04:00"/>
    <n v="8"/>
    <n v="0.875"/>
    <s v="Erősen terhelt"/>
    <m/>
    <m/>
    <m/>
  </r>
  <r>
    <s v="RITM00249"/>
    <d v="2025-04-28T08:54:00"/>
    <x v="0"/>
    <n v="13"/>
    <x v="0"/>
    <m/>
    <n v="4"/>
    <n v="2"/>
    <n v="2"/>
    <n v="8"/>
    <d v="2025-04-28T09:07:00"/>
    <n v="8"/>
    <n v="1"/>
    <s v="Erősen terhelt"/>
    <m/>
    <m/>
    <m/>
  </r>
  <r>
    <s v="INC00193"/>
    <d v="2025-04-28T08:55:00"/>
    <x v="2"/>
    <n v="3"/>
    <x v="0"/>
    <m/>
    <n v="4"/>
    <n v="2"/>
    <n v="2"/>
    <n v="9"/>
    <d v="2025-04-28T08:58:00"/>
    <n v="8"/>
    <n v="1.125"/>
    <s v="Erősen terhelt"/>
    <m/>
    <m/>
    <m/>
  </r>
  <r>
    <s v="RITM00250"/>
    <d v="2025-04-28T08:56:00"/>
    <x v="0"/>
    <n v="4"/>
    <x v="0"/>
    <m/>
    <n v="4"/>
    <n v="2"/>
    <n v="2"/>
    <n v="8"/>
    <d v="2025-04-28T09:00:00"/>
    <n v="8"/>
    <n v="1"/>
    <s v="Erősen terhelt"/>
    <m/>
    <m/>
    <m/>
  </r>
  <r>
    <s v="INC00194"/>
    <d v="2025-04-28T08:57:00"/>
    <x v="0"/>
    <n v="14"/>
    <x v="0"/>
    <m/>
    <n v="4"/>
    <n v="2"/>
    <n v="2"/>
    <n v="8"/>
    <d v="2025-04-28T09:11:00"/>
    <n v="8"/>
    <n v="1"/>
    <s v="Erősen terhelt"/>
    <m/>
    <m/>
    <m/>
  </r>
  <r>
    <s v="RITM00251"/>
    <d v="2025-04-28T08:58:00"/>
    <x v="0"/>
    <n v="12"/>
    <x v="0"/>
    <m/>
    <n v="4"/>
    <n v="2"/>
    <n v="2"/>
    <n v="8"/>
    <d v="2025-04-28T09:10:00"/>
    <n v="8"/>
    <n v="1"/>
    <s v="Erősen terhelt"/>
    <m/>
    <m/>
    <m/>
  </r>
  <r>
    <s v="INC00195"/>
    <d v="2025-04-28T08:59:00"/>
    <x v="1"/>
    <n v="5"/>
    <x v="0"/>
    <m/>
    <n v="4"/>
    <n v="2"/>
    <n v="2"/>
    <n v="8"/>
    <d v="2025-04-28T09:04:00"/>
    <n v="8"/>
    <n v="1"/>
    <s v="Erősen terhelt"/>
    <m/>
    <m/>
    <m/>
  </r>
  <r>
    <s v="RITM00252"/>
    <d v="2025-04-28T09:00:00"/>
    <x v="0"/>
    <n v="2"/>
    <x v="0"/>
    <m/>
    <n v="4"/>
    <n v="3"/>
    <n v="2"/>
    <n v="8"/>
    <d v="2025-04-28T09:02:00"/>
    <n v="9"/>
    <n v="0.88888888888888884"/>
    <s v="Erősen terhelt"/>
    <m/>
    <m/>
    <m/>
  </r>
  <r>
    <s v="INC00196"/>
    <d v="2025-04-28T09:01:00"/>
    <x v="1"/>
    <n v="2"/>
    <x v="0"/>
    <m/>
    <n v="4"/>
    <n v="3"/>
    <n v="2"/>
    <n v="9"/>
    <d v="2025-04-28T09:03:00"/>
    <n v="9"/>
    <n v="1"/>
    <s v="Erősen terhelt"/>
    <m/>
    <m/>
    <m/>
  </r>
  <r>
    <s v="RITM00253"/>
    <d v="2025-04-28T09:02:00"/>
    <x v="0"/>
    <n v="15"/>
    <x v="0"/>
    <m/>
    <n v="4"/>
    <n v="3"/>
    <n v="2"/>
    <n v="9"/>
    <d v="2025-04-28T09:17:00"/>
    <n v="9"/>
    <n v="1"/>
    <s v="Erősen terhelt"/>
    <m/>
    <m/>
    <m/>
  </r>
  <r>
    <s v="INC00197"/>
    <d v="2025-04-28T09:03:00"/>
    <x v="0"/>
    <n v="10"/>
    <x v="0"/>
    <m/>
    <n v="4"/>
    <n v="3"/>
    <n v="2"/>
    <n v="8"/>
    <d v="2025-04-28T09:13:00"/>
    <n v="9"/>
    <n v="0.88888888888888884"/>
    <s v="Erősen terhelt"/>
    <m/>
    <m/>
    <m/>
  </r>
  <r>
    <s v="RITM00254"/>
    <d v="2025-04-28T09:04:00"/>
    <x v="2"/>
    <n v="6"/>
    <x v="0"/>
    <m/>
    <n v="4"/>
    <n v="3"/>
    <n v="2"/>
    <n v="6"/>
    <d v="2025-04-28T09:10:00"/>
    <n v="9"/>
    <n v="0.66666666666666663"/>
    <s v="Terhelt"/>
    <m/>
    <m/>
    <m/>
  </r>
  <r>
    <s v="INC00198"/>
    <d v="2025-04-28T09:05:00"/>
    <x v="0"/>
    <n v="13"/>
    <x v="0"/>
    <m/>
    <n v="4"/>
    <n v="3"/>
    <n v="2"/>
    <n v="7"/>
    <d v="2025-04-28T09:18:00"/>
    <n v="9"/>
    <n v="0.77777777777777779"/>
    <s v="Terhelt"/>
    <m/>
    <m/>
    <m/>
  </r>
  <r>
    <s v="RITM00255"/>
    <d v="2025-04-28T09:06:00"/>
    <x v="1"/>
    <n v="3"/>
    <x v="0"/>
    <m/>
    <n v="4"/>
    <n v="3"/>
    <n v="2"/>
    <n v="8"/>
    <d v="2025-04-28T09:09:00"/>
    <n v="9"/>
    <n v="0.88888888888888884"/>
    <s v="Erősen terhelt"/>
    <m/>
    <m/>
    <m/>
  </r>
  <r>
    <s v="INC00199"/>
    <d v="2025-04-28T09:07:00"/>
    <x v="0"/>
    <n v="11"/>
    <x v="0"/>
    <m/>
    <n v="4"/>
    <n v="3"/>
    <n v="2"/>
    <n v="8"/>
    <d v="2025-04-28T09:18:00"/>
    <n v="9"/>
    <n v="0.88888888888888884"/>
    <s v="Erősen terhelt"/>
    <m/>
    <m/>
    <m/>
  </r>
  <r>
    <s v="RITM00256"/>
    <d v="2025-04-28T09:08:00"/>
    <x v="0"/>
    <n v="13"/>
    <x v="0"/>
    <m/>
    <n v="4"/>
    <n v="3"/>
    <n v="2"/>
    <n v="9"/>
    <d v="2025-04-28T09:21:00"/>
    <n v="9"/>
    <n v="1"/>
    <s v="Erősen terhelt"/>
    <m/>
    <m/>
    <m/>
  </r>
  <r>
    <s v="INC00200"/>
    <d v="2025-04-28T09:09:00"/>
    <x v="2"/>
    <n v="3"/>
    <x v="0"/>
    <m/>
    <n v="4"/>
    <n v="3"/>
    <n v="2"/>
    <n v="9"/>
    <d v="2025-04-28T09:12:00"/>
    <n v="9"/>
    <n v="1"/>
    <s v="Erősen terhelt"/>
    <m/>
    <m/>
    <m/>
  </r>
  <r>
    <s v="RITM00257"/>
    <d v="2025-04-28T09:10:00"/>
    <x v="0"/>
    <n v="4"/>
    <x v="0"/>
    <m/>
    <n v="4"/>
    <n v="3"/>
    <n v="2"/>
    <n v="8"/>
    <d v="2025-04-28T09:14:00"/>
    <n v="9"/>
    <n v="0.88888888888888884"/>
    <s v="Erősen terhelt"/>
    <m/>
    <m/>
    <m/>
  </r>
  <r>
    <s v="INC00201"/>
    <d v="2025-04-28T09:11:00"/>
    <x v="0"/>
    <n v="14"/>
    <x v="0"/>
    <m/>
    <n v="4"/>
    <n v="3"/>
    <n v="2"/>
    <n v="8"/>
    <d v="2025-04-28T09:25:00"/>
    <n v="9"/>
    <n v="0.88888888888888884"/>
    <s v="Erősen terhelt"/>
    <m/>
    <m/>
    <m/>
  </r>
  <r>
    <s v="RITM00258"/>
    <d v="2025-04-28T09:12:00"/>
    <x v="0"/>
    <n v="12"/>
    <x v="0"/>
    <m/>
    <n v="4"/>
    <n v="3"/>
    <n v="2"/>
    <n v="8"/>
    <d v="2025-04-28T09:24:00"/>
    <n v="9"/>
    <n v="0.88888888888888884"/>
    <s v="Erősen terhelt"/>
    <m/>
    <m/>
    <m/>
  </r>
  <r>
    <s v="INC00202"/>
    <d v="2025-04-28T09:13:00"/>
    <x v="1"/>
    <n v="4"/>
    <x v="0"/>
    <m/>
    <n v="4"/>
    <n v="3"/>
    <n v="2"/>
    <n v="8"/>
    <d v="2025-04-28T09:17:00"/>
    <n v="9"/>
    <n v="0.88888888888888884"/>
    <s v="Erősen terhelt"/>
    <m/>
    <m/>
    <m/>
  </r>
  <r>
    <s v="RITM00259"/>
    <d v="2025-04-28T09:14:00"/>
    <x v="0"/>
    <n v="2"/>
    <x v="0"/>
    <m/>
    <n v="4"/>
    <n v="3"/>
    <n v="2"/>
    <n v="8"/>
    <d v="2025-04-28T09:16:00"/>
    <n v="9"/>
    <n v="0.88888888888888884"/>
    <s v="Erősen terhelt"/>
    <m/>
    <m/>
    <m/>
  </r>
  <r>
    <s v="RITM00260"/>
    <d v="2025-04-28T09:15:00"/>
    <x v="1"/>
    <n v="1"/>
    <x v="0"/>
    <m/>
    <n v="4"/>
    <n v="3"/>
    <n v="2"/>
    <n v="9"/>
    <d v="2025-04-28T09:16:00"/>
    <n v="9"/>
    <n v="1"/>
    <s v="Erősen terhelt"/>
    <m/>
    <m/>
    <m/>
  </r>
  <r>
    <s v="RITM00261"/>
    <d v="2025-04-28T09:16:00"/>
    <x v="0"/>
    <n v="13"/>
    <x v="0"/>
    <m/>
    <n v="4"/>
    <n v="3"/>
    <n v="2"/>
    <n v="8"/>
    <d v="2025-04-28T09:29:00"/>
    <n v="9"/>
    <n v="0.88888888888888884"/>
    <s v="Erősen terhelt"/>
    <m/>
    <m/>
    <m/>
  </r>
  <r>
    <s v="RITM00262"/>
    <d v="2025-04-28T09:17:00"/>
    <x v="0"/>
    <n v="15"/>
    <x v="0"/>
    <m/>
    <n v="4"/>
    <n v="3"/>
    <n v="2"/>
    <n v="7"/>
    <d v="2025-04-28T09:32:00"/>
    <n v="9"/>
    <n v="0.77777777777777779"/>
    <s v="Terhelt"/>
    <m/>
    <m/>
    <m/>
  </r>
  <r>
    <s v="RITM00263"/>
    <d v="2025-04-28T09:18:00"/>
    <x v="0"/>
    <n v="10"/>
    <x v="0"/>
    <m/>
    <n v="4"/>
    <n v="3"/>
    <n v="2"/>
    <n v="6"/>
    <d v="2025-04-28T09:28:00"/>
    <n v="9"/>
    <n v="0.66666666666666663"/>
    <s v="Terhelt"/>
    <m/>
    <m/>
    <m/>
  </r>
  <r>
    <s v="RITM00264"/>
    <d v="2025-04-28T09:19:00"/>
    <x v="2"/>
    <n v="6"/>
    <x v="0"/>
    <m/>
    <n v="4"/>
    <n v="3"/>
    <n v="2"/>
    <n v="7"/>
    <d v="2025-04-28T09:25:00"/>
    <n v="9"/>
    <n v="0.77777777777777779"/>
    <s v="Terhelt"/>
    <m/>
    <m/>
    <m/>
  </r>
  <r>
    <s v="RITM00265"/>
    <d v="2025-04-28T09:20:00"/>
    <x v="0"/>
    <n v="13"/>
    <x v="0"/>
    <m/>
    <n v="4"/>
    <n v="3"/>
    <n v="2"/>
    <n v="8"/>
    <d v="2025-04-28T09:33:00"/>
    <n v="9"/>
    <n v="0.88888888888888884"/>
    <s v="Erősen terhelt"/>
    <m/>
    <m/>
    <m/>
  </r>
  <r>
    <s v="RITM00266"/>
    <d v="2025-04-28T09:21:00"/>
    <x v="1"/>
    <n v="2"/>
    <x v="0"/>
    <m/>
    <n v="4"/>
    <n v="3"/>
    <n v="2"/>
    <n v="8"/>
    <d v="2025-04-28T09:23:00"/>
    <n v="9"/>
    <n v="0.88888888888888884"/>
    <s v="Erősen terhelt"/>
    <m/>
    <m/>
    <m/>
  </r>
  <r>
    <s v="RITM00267"/>
    <d v="2025-04-28T09:22:00"/>
    <x v="0"/>
    <n v="11"/>
    <x v="0"/>
    <m/>
    <n v="4"/>
    <n v="3"/>
    <n v="2"/>
    <n v="9"/>
    <d v="2025-04-28T09:33:00"/>
    <n v="9"/>
    <n v="1"/>
    <s v="Erősen terhelt"/>
    <m/>
    <m/>
    <m/>
  </r>
  <r>
    <s v="RITM00268"/>
    <d v="2025-04-28T09:23:00"/>
    <x v="0"/>
    <n v="13"/>
    <x v="0"/>
    <m/>
    <n v="4"/>
    <n v="3"/>
    <n v="2"/>
    <n v="9"/>
    <d v="2025-04-28T09:36:00"/>
    <n v="9"/>
    <n v="1"/>
    <s v="Erősen terhelt"/>
    <m/>
    <m/>
    <m/>
  </r>
  <r>
    <s v="RITM00269"/>
    <d v="2025-04-28T09:24:00"/>
    <x v="2"/>
    <n v="8"/>
    <x v="0"/>
    <m/>
    <n v="4"/>
    <n v="3"/>
    <n v="2"/>
    <n v="9"/>
    <d v="2025-04-28T09:32:00"/>
    <n v="9"/>
    <n v="1"/>
    <s v="Erősen terhelt"/>
    <m/>
    <m/>
    <m/>
  </r>
  <r>
    <s v="RITM00270"/>
    <d v="2025-04-28T09:25:00"/>
    <x v="0"/>
    <n v="4"/>
    <x v="0"/>
    <m/>
    <n v="4"/>
    <n v="3"/>
    <n v="2"/>
    <n v="8"/>
    <d v="2025-04-28T09:29:00"/>
    <n v="9"/>
    <n v="0.88888888888888884"/>
    <s v="Erősen terhelt"/>
    <m/>
    <m/>
    <m/>
  </r>
  <r>
    <s v="RITM00271"/>
    <d v="2025-04-28T09:26:00"/>
    <x v="0"/>
    <n v="14"/>
    <x v="0"/>
    <m/>
    <n v="4"/>
    <n v="3"/>
    <n v="2"/>
    <n v="9"/>
    <d v="2025-04-28T09:40:00"/>
    <n v="9"/>
    <n v="1"/>
    <s v="Erősen terhelt"/>
    <m/>
    <m/>
    <m/>
  </r>
  <r>
    <s v="RITM00272"/>
    <d v="2025-04-28T09:27:00"/>
    <x v="0"/>
    <n v="12"/>
    <x v="0"/>
    <m/>
    <n v="4"/>
    <n v="3"/>
    <n v="2"/>
    <n v="10"/>
    <d v="2025-04-28T09:39:00"/>
    <n v="9"/>
    <n v="1.1111111111111112"/>
    <s v="Erősen terhelt"/>
    <m/>
    <m/>
    <m/>
  </r>
  <r>
    <s v="RITM00273"/>
    <d v="2025-04-28T09:28:00"/>
    <x v="1"/>
    <n v="3"/>
    <x v="0"/>
    <m/>
    <n v="4"/>
    <n v="3"/>
    <n v="2"/>
    <n v="10"/>
    <d v="2025-04-28T09:31:00"/>
    <n v="9"/>
    <n v="1.1111111111111112"/>
    <s v="Erősen terhelt"/>
    <m/>
    <m/>
    <m/>
  </r>
  <r>
    <s v="RITM00274"/>
    <d v="2025-04-28T09:29:00"/>
    <x v="0"/>
    <n v="2"/>
    <x v="0"/>
    <m/>
    <n v="4"/>
    <n v="3"/>
    <n v="2"/>
    <n v="9"/>
    <d v="2025-04-28T09:31:00"/>
    <n v="9"/>
    <n v="1"/>
    <s v="Erősen terhelt"/>
    <m/>
    <m/>
    <m/>
  </r>
  <r>
    <s v="RITM00275"/>
    <d v="2025-04-28T09:30:00"/>
    <x v="1"/>
    <n v="5"/>
    <x v="0"/>
    <m/>
    <n v="4"/>
    <n v="3"/>
    <n v="2"/>
    <n v="10"/>
    <d v="2025-04-28T09:35:00"/>
    <n v="9"/>
    <n v="1.1111111111111112"/>
    <s v="Erősen terhelt"/>
    <m/>
    <m/>
    <m/>
  </r>
  <r>
    <s v="RITM00276"/>
    <d v="2025-04-28T09:31:00"/>
    <x v="0"/>
    <n v="15"/>
    <x v="0"/>
    <m/>
    <n v="4"/>
    <n v="3"/>
    <n v="2"/>
    <n v="9"/>
    <d v="2025-04-28T09:46:00"/>
    <n v="9"/>
    <n v="1"/>
    <s v="Erősen terhelt"/>
    <m/>
    <m/>
    <m/>
  </r>
  <r>
    <s v="RITM00277"/>
    <d v="2025-04-28T09:32:00"/>
    <x v="0"/>
    <n v="10"/>
    <x v="0"/>
    <m/>
    <n v="4"/>
    <n v="3"/>
    <n v="2"/>
    <n v="8"/>
    <d v="2025-04-28T09:42:00"/>
    <n v="9"/>
    <n v="0.88888888888888884"/>
    <s v="Erősen terhelt"/>
    <m/>
    <m/>
    <m/>
  </r>
  <r>
    <s v="RITM00278"/>
    <d v="2025-04-28T09:33:00"/>
    <x v="2"/>
    <n v="6"/>
    <x v="0"/>
    <m/>
    <n v="4"/>
    <n v="3"/>
    <n v="2"/>
    <n v="7"/>
    <d v="2025-04-28T09:39:00"/>
    <n v="9"/>
    <n v="0.77777777777777779"/>
    <s v="Terhelt"/>
    <m/>
    <m/>
    <m/>
  </r>
  <r>
    <s v="RITM00279"/>
    <d v="2025-04-28T09:34:00"/>
    <x v="0"/>
    <n v="13"/>
    <x v="0"/>
    <m/>
    <n v="4"/>
    <n v="3"/>
    <n v="2"/>
    <n v="8"/>
    <d v="2025-04-28T09:47:00"/>
    <n v="9"/>
    <n v="0.88888888888888884"/>
    <s v="Erősen terhelt"/>
    <m/>
    <m/>
    <m/>
  </r>
  <r>
    <s v="RITM00280"/>
    <d v="2025-04-28T09:35:00"/>
    <x v="1"/>
    <n v="1"/>
    <x v="0"/>
    <m/>
    <n v="4"/>
    <n v="3"/>
    <n v="2"/>
    <n v="8"/>
    <d v="2025-04-28T09:36:00"/>
    <n v="9"/>
    <n v="0.88888888888888884"/>
    <s v="Erősen terhelt"/>
    <m/>
    <m/>
    <m/>
  </r>
  <r>
    <s v="RITM00281"/>
    <d v="2025-04-28T09:36:00"/>
    <x v="0"/>
    <n v="11"/>
    <x v="0"/>
    <m/>
    <n v="4"/>
    <n v="3"/>
    <n v="2"/>
    <n v="7"/>
    <d v="2025-04-28T09:47:00"/>
    <n v="9"/>
    <n v="0.77777777777777779"/>
    <s v="Terhelt"/>
    <m/>
    <m/>
    <m/>
  </r>
  <r>
    <s v="RITM00282"/>
    <d v="2025-04-28T09:37:00"/>
    <x v="0"/>
    <n v="13"/>
    <x v="0"/>
    <m/>
    <n v="4"/>
    <n v="3"/>
    <n v="2"/>
    <n v="8"/>
    <d v="2025-04-28T09:50:00"/>
    <n v="9"/>
    <n v="0.88888888888888884"/>
    <s v="Erősen terhelt"/>
    <m/>
    <m/>
    <m/>
  </r>
  <r>
    <s v="RITM00283"/>
    <d v="2025-04-28T09:38:00"/>
    <x v="2"/>
    <n v="20"/>
    <x v="1"/>
    <m/>
    <n v="4"/>
    <n v="3"/>
    <n v="2"/>
    <n v="9"/>
    <d v="2025-04-28T09:58:00"/>
    <n v="9"/>
    <n v="1"/>
    <s v="Erősen terhelt"/>
    <m/>
    <m/>
    <m/>
  </r>
  <r>
    <s v="RITM00284"/>
    <d v="2025-04-28T09:39:00"/>
    <x v="0"/>
    <n v="4"/>
    <x v="0"/>
    <m/>
    <n v="4"/>
    <n v="3"/>
    <n v="2"/>
    <n v="8"/>
    <d v="2025-04-28T09:43:00"/>
    <n v="9"/>
    <n v="0.88888888888888884"/>
    <s v="Erősen terhelt"/>
    <m/>
    <m/>
    <m/>
  </r>
  <r>
    <s v="RITM00285"/>
    <d v="2025-04-28T09:40:00"/>
    <x v="0"/>
    <n v="14"/>
    <x v="0"/>
    <m/>
    <n v="4"/>
    <n v="3"/>
    <n v="2"/>
    <n v="8"/>
    <d v="2025-04-28T09:54:00"/>
    <n v="9"/>
    <n v="0.88888888888888884"/>
    <s v="Erősen terhelt"/>
    <m/>
    <m/>
    <m/>
  </r>
  <r>
    <s v="RITM00286"/>
    <d v="2025-04-28T09:41:00"/>
    <x v="0"/>
    <n v="12"/>
    <x v="0"/>
    <m/>
    <n v="4"/>
    <n v="3"/>
    <n v="2"/>
    <n v="9"/>
    <d v="2025-04-28T09:53:00"/>
    <n v="9"/>
    <n v="1"/>
    <s v="Erősen terhelt"/>
    <m/>
    <m/>
    <m/>
  </r>
  <r>
    <s v="RITM00287"/>
    <d v="2025-04-28T09:42:00"/>
    <x v="1"/>
    <n v="2"/>
    <x v="0"/>
    <m/>
    <n v="4"/>
    <n v="3"/>
    <n v="2"/>
    <n v="9"/>
    <d v="2025-04-28T09:44:00"/>
    <n v="9"/>
    <n v="1"/>
    <s v="Erősen terhelt"/>
    <m/>
    <m/>
    <m/>
  </r>
  <r>
    <s v="RITM00288"/>
    <d v="2025-04-28T09:43:00"/>
    <x v="0"/>
    <n v="2"/>
    <x v="0"/>
    <m/>
    <n v="4"/>
    <n v="3"/>
    <n v="2"/>
    <n v="9"/>
    <d v="2025-04-28T09:45:00"/>
    <n v="9"/>
    <n v="1"/>
    <s v="Erősen terhelt"/>
    <m/>
    <m/>
    <m/>
  </r>
  <r>
    <s v="RITM00289"/>
    <d v="2025-04-28T09:45:00"/>
    <x v="1"/>
    <n v="4"/>
    <x v="0"/>
    <m/>
    <n v="4"/>
    <n v="3"/>
    <n v="2"/>
    <n v="8"/>
    <d v="2025-04-28T09:49:00"/>
    <n v="9"/>
    <n v="0.88888888888888884"/>
    <s v="Erősen terhelt"/>
    <m/>
    <m/>
    <m/>
  </r>
  <r>
    <s v="INC00143"/>
    <d v="2025-04-28T10:00:00"/>
    <x v="0"/>
    <n v="12"/>
    <x v="0"/>
    <m/>
    <n v="4"/>
    <n v="3"/>
    <n v="2"/>
    <n v="1"/>
    <d v="2025-04-28T10:12:00"/>
    <n v="9"/>
    <n v="0.1111111111111111"/>
    <s v="Normál"/>
    <m/>
    <m/>
    <m/>
  </r>
  <r>
    <s v="RITM00200"/>
    <d v="2025-04-28T10:06:00"/>
    <x v="0"/>
    <n v="10"/>
    <x v="0"/>
    <m/>
    <n v="4"/>
    <n v="3"/>
    <n v="2"/>
    <n v="2"/>
    <d v="2025-04-28T10:16:00"/>
    <n v="9"/>
    <n v="0.22222222222222221"/>
    <s v="Normál"/>
    <m/>
    <m/>
    <m/>
  </r>
  <r>
    <s v="INC00144"/>
    <d v="2025-04-28T10:12:00"/>
    <x v="0"/>
    <n v="14"/>
    <x v="0"/>
    <m/>
    <n v="4"/>
    <n v="3"/>
    <n v="2"/>
    <n v="2"/>
    <d v="2025-04-28T10:26:00"/>
    <n v="9"/>
    <n v="0.22222222222222221"/>
    <s v="Normál"/>
    <m/>
    <m/>
    <m/>
  </r>
  <r>
    <s v="RITM00201"/>
    <d v="2025-04-28T10:18:00"/>
    <x v="0"/>
    <n v="3"/>
    <x v="0"/>
    <m/>
    <n v="4"/>
    <n v="3"/>
    <n v="2"/>
    <n v="2"/>
    <d v="2025-04-28T10:21:00"/>
    <n v="9"/>
    <n v="0.22222222222222221"/>
    <s v="Normál"/>
    <m/>
    <m/>
    <m/>
  </r>
  <r>
    <s v="INC00145"/>
    <d v="2025-04-28T10:24:00"/>
    <x v="1"/>
    <n v="5"/>
    <x v="0"/>
    <m/>
    <n v="4"/>
    <n v="3"/>
    <n v="2"/>
    <n v="2"/>
    <d v="2025-04-28T10:29:00"/>
    <n v="9"/>
    <n v="0.22222222222222221"/>
    <s v="Normál"/>
    <m/>
    <m/>
    <m/>
  </r>
  <r>
    <s v="RITM00202"/>
    <d v="2025-04-28T10:30:00"/>
    <x v="0"/>
    <n v="15"/>
    <x v="0"/>
    <m/>
    <n v="4"/>
    <n v="3"/>
    <n v="2"/>
    <n v="1"/>
    <d v="2025-04-28T10:45:00"/>
    <n v="9"/>
    <n v="0.1111111111111111"/>
    <s v="Normál"/>
    <m/>
    <m/>
    <m/>
  </r>
  <r>
    <s v="INC00146"/>
    <d v="2025-04-28T10:36:00"/>
    <x v="0"/>
    <n v="13"/>
    <x v="0"/>
    <m/>
    <n v="4"/>
    <n v="3"/>
    <n v="2"/>
    <n v="2"/>
    <d v="2025-04-28T10:49:00"/>
    <n v="9"/>
    <n v="0.22222222222222221"/>
    <s v="Normál"/>
    <m/>
    <m/>
    <m/>
  </r>
  <r>
    <s v="RITM00203"/>
    <d v="2025-04-28T10:42:00"/>
    <x v="1"/>
    <n v="1"/>
    <x v="0"/>
    <m/>
    <n v="4"/>
    <n v="3"/>
    <n v="2"/>
    <n v="3"/>
    <d v="2025-04-28T10:43:00"/>
    <n v="9"/>
    <n v="0.33333333333333331"/>
    <s v="Normál"/>
    <m/>
    <m/>
    <m/>
  </r>
  <r>
    <s v="INC00147"/>
    <d v="2025-04-28T10:48:00"/>
    <x v="2"/>
    <n v="7"/>
    <x v="0"/>
    <m/>
    <n v="4"/>
    <n v="3"/>
    <n v="2"/>
    <n v="2"/>
    <d v="2025-04-28T10:55:00"/>
    <n v="9"/>
    <n v="0.22222222222222221"/>
    <s v="Normál"/>
    <m/>
    <m/>
    <m/>
  </r>
  <r>
    <s v="RITM00204"/>
    <d v="2025-04-28T10:54:00"/>
    <x v="0"/>
    <n v="12"/>
    <x v="0"/>
    <m/>
    <n v="4"/>
    <n v="3"/>
    <n v="2"/>
    <n v="2"/>
    <d v="2025-04-28T11:06:00"/>
    <n v="9"/>
    <n v="0.22222222222222221"/>
    <s v="Normál"/>
    <m/>
    <m/>
    <m/>
  </r>
  <r>
    <s v="INC00148"/>
    <d v="2025-04-28T11:00:00"/>
    <x v="1"/>
    <n v="2"/>
    <x v="0"/>
    <m/>
    <n v="4"/>
    <n v="3"/>
    <n v="2"/>
    <n v="2"/>
    <d v="2025-04-28T11:02:00"/>
    <n v="9"/>
    <n v="0.22222222222222221"/>
    <s v="Normál"/>
    <m/>
    <m/>
    <m/>
  </r>
  <r>
    <s v="RITM00205"/>
    <d v="2025-04-28T11:06:00"/>
    <x v="0"/>
    <n v="8"/>
    <x v="0"/>
    <m/>
    <n v="4"/>
    <n v="3"/>
    <n v="2"/>
    <n v="1"/>
    <d v="2025-04-28T11:14:00"/>
    <n v="9"/>
    <n v="0.1111111111111111"/>
    <s v="Normál"/>
    <m/>
    <m/>
    <m/>
  </r>
  <r>
    <s v="INC00149"/>
    <d v="2025-04-28T11:12:00"/>
    <x v="0"/>
    <n v="10"/>
    <x v="0"/>
    <m/>
    <n v="4"/>
    <n v="3"/>
    <n v="2"/>
    <n v="2"/>
    <d v="2025-04-28T11:22:00"/>
    <n v="9"/>
    <n v="0.22222222222222221"/>
    <s v="Normál"/>
    <m/>
    <m/>
    <m/>
  </r>
  <r>
    <s v="RITM00206"/>
    <d v="2025-04-28T11:18:00"/>
    <x v="2"/>
    <n v="10"/>
    <x v="0"/>
    <m/>
    <n v="4"/>
    <n v="3"/>
    <n v="2"/>
    <n v="2"/>
    <d v="2025-04-28T11:28:00"/>
    <n v="9"/>
    <n v="0.22222222222222221"/>
    <s v="Normál"/>
    <m/>
    <m/>
    <m/>
  </r>
  <r>
    <s v="INC00150"/>
    <d v="2025-04-28T11:24:00"/>
    <x v="0"/>
    <n v="13"/>
    <x v="0"/>
    <m/>
    <n v="4"/>
    <n v="3"/>
    <n v="2"/>
    <n v="2"/>
    <d v="2025-04-28T11:37:00"/>
    <n v="9"/>
    <n v="0.22222222222222221"/>
    <s v="Normál"/>
    <m/>
    <m/>
    <m/>
  </r>
  <r>
    <s v="RITM00207"/>
    <d v="2025-04-28T11:30:00"/>
    <x v="1"/>
    <n v="3"/>
    <x v="0"/>
    <m/>
    <n v="4"/>
    <n v="3"/>
    <n v="2"/>
    <n v="2"/>
    <d v="2025-04-28T11:33:00"/>
    <n v="9"/>
    <n v="0.22222222222222221"/>
    <s v="Normál"/>
    <m/>
    <m/>
    <m/>
  </r>
  <r>
    <s v="INC00151"/>
    <d v="2025-04-28T11:36:00"/>
    <x v="0"/>
    <n v="15"/>
    <x v="0"/>
    <m/>
    <n v="4"/>
    <n v="3"/>
    <n v="2"/>
    <n v="2"/>
    <d v="2025-04-28T11:51:00"/>
    <n v="9"/>
    <n v="0.22222222222222221"/>
    <s v="Normál"/>
    <m/>
    <m/>
    <m/>
  </r>
  <r>
    <s v="RITM00208"/>
    <d v="2025-04-28T11:42:00"/>
    <x v="0"/>
    <n v="12"/>
    <x v="0"/>
    <m/>
    <n v="4"/>
    <n v="3"/>
    <n v="2"/>
    <n v="1"/>
    <d v="2025-04-28T11:54:00"/>
    <n v="9"/>
    <n v="0.1111111111111111"/>
    <s v="Normál"/>
    <m/>
    <m/>
    <m/>
  </r>
  <r>
    <s v="INC00152"/>
    <d v="2025-04-28T11:48:00"/>
    <x v="0"/>
    <n v="4"/>
    <x v="0"/>
    <m/>
    <n v="4"/>
    <n v="3"/>
    <n v="2"/>
    <n v="1"/>
    <d v="2025-04-28T11:52:00"/>
    <n v="9"/>
    <n v="0.1111111111111111"/>
    <s v="Normál"/>
    <m/>
    <m/>
    <m/>
  </r>
  <r>
    <s v="RITM00209"/>
    <d v="2025-04-28T11:54:00"/>
    <x v="1"/>
    <n v="4"/>
    <x v="0"/>
    <m/>
    <n v="4"/>
    <n v="3"/>
    <n v="2"/>
    <n v="0"/>
    <d v="2025-04-28T11:58:00"/>
    <n v="9"/>
    <n v="0"/>
    <s v="Normál"/>
    <m/>
    <m/>
    <m/>
  </r>
  <r>
    <s v="INC00153"/>
    <d v="2025-04-28T12:00:00"/>
    <x v="0"/>
    <n v="14"/>
    <x v="0"/>
    <m/>
    <n v="4"/>
    <n v="3"/>
    <n v="2"/>
    <n v="0"/>
    <d v="2025-04-28T12:14:00"/>
    <n v="9"/>
    <n v="0"/>
    <s v="Normál"/>
    <m/>
    <m/>
    <m/>
  </r>
  <r>
    <s v="RITM00210"/>
    <d v="2025-04-28T12:06:00"/>
    <x v="0"/>
    <n v="10"/>
    <x v="0"/>
    <m/>
    <n v="4"/>
    <n v="3"/>
    <n v="2"/>
    <n v="0"/>
    <d v="2025-04-28T12:16:00"/>
    <n v="9"/>
    <n v="0"/>
    <s v="Normál"/>
    <m/>
    <m/>
    <m/>
  </r>
  <r>
    <s v="INC00154"/>
    <d v="2025-04-28T12:12:00"/>
    <x v="2"/>
    <n v="9"/>
    <x v="0"/>
    <m/>
    <n v="4"/>
    <n v="3"/>
    <n v="2"/>
    <n v="0"/>
    <d v="2025-04-28T12:21:00"/>
    <n v="9"/>
    <n v="0"/>
    <s v="Normál"/>
    <m/>
    <m/>
    <m/>
  </r>
  <r>
    <s v="RITM00211"/>
    <d v="2025-04-28T12:18:00"/>
    <x v="1"/>
    <n v="5"/>
    <x v="0"/>
    <m/>
    <n v="4"/>
    <n v="3"/>
    <n v="2"/>
    <n v="0"/>
    <d v="2025-04-28T12:23:00"/>
    <n v="9"/>
    <n v="0"/>
    <s v="Normál"/>
    <m/>
    <m/>
    <m/>
  </r>
  <r>
    <s v="INC00155"/>
    <d v="2025-04-28T12:24:00"/>
    <x v="0"/>
    <n v="13"/>
    <x v="0"/>
    <m/>
    <n v="4"/>
    <n v="3"/>
    <n v="2"/>
    <n v="0"/>
    <d v="2025-04-28T12:37:00"/>
    <n v="9"/>
    <n v="0"/>
    <s v="Normál"/>
    <m/>
    <m/>
    <m/>
  </r>
  <r>
    <s v="RITM00212"/>
    <d v="2025-04-28T12:30:00"/>
    <x v="0"/>
    <n v="11"/>
    <x v="0"/>
    <m/>
    <n v="4"/>
    <n v="3"/>
    <n v="2"/>
    <n v="0"/>
    <d v="2025-04-28T12:41:00"/>
    <n v="9"/>
    <n v="0"/>
    <s v="Normál"/>
    <m/>
    <m/>
    <m/>
  </r>
  <r>
    <s v="INC00156"/>
    <d v="2025-04-28T12:36:00"/>
    <x v="1"/>
    <n v="2"/>
    <x v="0"/>
    <m/>
    <n v="4"/>
    <n v="3"/>
    <n v="2"/>
    <n v="0"/>
    <d v="2025-04-28T12:38:00"/>
    <n v="9"/>
    <n v="0"/>
    <s v="Normál"/>
    <m/>
    <m/>
    <m/>
  </r>
  <r>
    <s v="RITM00213"/>
    <d v="2025-04-28T12:42:00"/>
    <x v="0"/>
    <n v="13"/>
    <x v="0"/>
    <m/>
    <n v="4"/>
    <n v="3"/>
    <n v="2"/>
    <n v="0"/>
    <d v="2025-04-28T12:55:00"/>
    <n v="9"/>
    <n v="0"/>
    <s v="Normál"/>
    <m/>
    <m/>
    <m/>
  </r>
  <r>
    <s v="INC00157"/>
    <d v="2025-04-28T12:48:00"/>
    <x v="0"/>
    <n v="12"/>
    <x v="0"/>
    <m/>
    <n v="4"/>
    <n v="3"/>
    <n v="2"/>
    <n v="0"/>
    <d v="2025-04-28T13:00:00"/>
    <n v="9"/>
    <n v="0"/>
    <s v="Normál"/>
    <m/>
    <m/>
    <m/>
  </r>
  <r>
    <s v="RITM00214"/>
    <d v="2025-04-28T12:54:00"/>
    <x v="2"/>
    <n v="8"/>
    <x v="0"/>
    <m/>
    <n v="4"/>
    <n v="3"/>
    <n v="2"/>
    <n v="0"/>
    <d v="2025-04-28T13:02:00"/>
    <n v="9"/>
    <n v="0"/>
    <s v="Normál"/>
    <m/>
    <m/>
    <m/>
  </r>
  <r>
    <s v="INC00158"/>
    <d v="2025-04-28T13:00:00"/>
    <x v="0"/>
    <n v="4"/>
    <x v="0"/>
    <m/>
    <n v="4"/>
    <n v="3"/>
    <n v="2"/>
    <n v="0"/>
    <d v="2025-04-28T13:04:00"/>
    <n v="9"/>
    <n v="0"/>
    <s v="Normál"/>
    <m/>
    <m/>
    <m/>
  </r>
  <r>
    <s v="RITM00215"/>
    <d v="2025-04-28T13:06:00"/>
    <x v="0"/>
    <n v="14"/>
    <x v="0"/>
    <m/>
    <n v="4"/>
    <n v="3"/>
    <n v="2"/>
    <n v="0"/>
    <d v="2025-04-28T13:20:00"/>
    <n v="9"/>
    <n v="0"/>
    <s v="Normál"/>
    <m/>
    <m/>
    <m/>
  </r>
  <r>
    <s v="INC00159"/>
    <d v="2025-04-28T13:12:00"/>
    <x v="0"/>
    <n v="12"/>
    <x v="0"/>
    <m/>
    <n v="4"/>
    <n v="3"/>
    <n v="2"/>
    <n v="0"/>
    <d v="2025-04-28T13:24:00"/>
    <n v="9"/>
    <n v="0"/>
    <s v="Normál"/>
    <m/>
    <m/>
    <m/>
  </r>
  <r>
    <s v="RITM00216"/>
    <d v="2025-04-28T13:18:00"/>
    <x v="1"/>
    <n v="3"/>
    <x v="0"/>
    <m/>
    <n v="4"/>
    <n v="3"/>
    <n v="2"/>
    <n v="0"/>
    <d v="2025-04-28T13:21:00"/>
    <n v="9"/>
    <n v="0"/>
    <s v="Normál"/>
    <m/>
    <m/>
    <m/>
  </r>
  <r>
    <s v="INC00160"/>
    <d v="2025-04-28T13:24:00"/>
    <x v="0"/>
    <n v="2"/>
    <x v="0"/>
    <m/>
    <n v="4"/>
    <n v="3"/>
    <n v="2"/>
    <n v="0"/>
    <d v="2025-04-28T13:26:00"/>
    <n v="9"/>
    <n v="0"/>
    <s v="Normál"/>
    <m/>
    <m/>
    <m/>
  </r>
  <r>
    <s v="RITM00217"/>
    <d v="2025-04-28T13:30:00"/>
    <x v="1"/>
    <n v="1"/>
    <x v="0"/>
    <m/>
    <n v="4"/>
    <n v="3"/>
    <n v="2"/>
    <n v="0"/>
    <d v="2025-04-28T13:31:00"/>
    <n v="9"/>
    <n v="0"/>
    <s v="Normál"/>
    <m/>
    <m/>
    <m/>
  </r>
  <r>
    <s v="INC00161"/>
    <d v="2025-04-28T13:36:00"/>
    <x v="0"/>
    <n v="15"/>
    <x v="0"/>
    <m/>
    <n v="4"/>
    <n v="3"/>
    <n v="2"/>
    <n v="0"/>
    <d v="2025-04-28T13:51:00"/>
    <n v="9"/>
    <n v="0"/>
    <s v="Normál"/>
    <m/>
    <m/>
    <m/>
  </r>
  <r>
    <s v="RITM00218"/>
    <d v="2025-04-28T13:42:00"/>
    <x v="0"/>
    <n v="10"/>
    <x v="0"/>
    <m/>
    <n v="4"/>
    <n v="3"/>
    <n v="2"/>
    <n v="0"/>
    <d v="2025-04-28T13:52:00"/>
    <n v="9"/>
    <n v="0"/>
    <s v="Normál"/>
    <m/>
    <m/>
    <m/>
  </r>
  <r>
    <s v="INC00162"/>
    <d v="2025-04-28T13:48:00"/>
    <x v="2"/>
    <n v="6"/>
    <x v="0"/>
    <m/>
    <n v="4"/>
    <n v="3"/>
    <n v="2"/>
    <n v="0"/>
    <d v="2025-04-28T13:54:00"/>
    <n v="9"/>
    <n v="0"/>
    <s v="Normál"/>
    <m/>
    <m/>
    <m/>
  </r>
  <r>
    <s v="RITM00219"/>
    <d v="2025-04-28T13:54:00"/>
    <x v="0"/>
    <n v="13"/>
    <x v="0"/>
    <m/>
    <n v="4"/>
    <n v="3"/>
    <n v="2"/>
    <n v="0"/>
    <d v="2025-04-28T14:07:00"/>
    <n v="9"/>
    <n v="0"/>
    <s v="Normál"/>
    <m/>
    <m/>
    <m/>
  </r>
  <r>
    <s v="INC00163"/>
    <d v="2025-04-28T14:00:00"/>
    <x v="1"/>
    <n v="2"/>
    <x v="0"/>
    <m/>
    <n v="4"/>
    <n v="3"/>
    <n v="2"/>
    <n v="0"/>
    <d v="2025-04-28T14:02:00"/>
    <n v="9"/>
    <n v="0"/>
    <s v="Normál"/>
    <m/>
    <m/>
    <m/>
  </r>
  <r>
    <s v="RITM00220"/>
    <d v="2025-04-28T14:06:00"/>
    <x v="0"/>
    <n v="11"/>
    <x v="0"/>
    <m/>
    <n v="4"/>
    <n v="3"/>
    <n v="2"/>
    <n v="0"/>
    <d v="2025-04-28T14:17:00"/>
    <n v="9"/>
    <n v="0"/>
    <s v="Normál"/>
    <m/>
    <m/>
    <m/>
  </r>
  <r>
    <s v="INC00164"/>
    <d v="2025-04-28T14:12:00"/>
    <x v="0"/>
    <n v="13"/>
    <x v="0"/>
    <m/>
    <n v="4"/>
    <n v="3"/>
    <n v="2"/>
    <n v="0"/>
    <d v="2025-04-28T14:25:00"/>
    <n v="9"/>
    <n v="0"/>
    <s v="Normál"/>
    <m/>
    <m/>
    <m/>
  </r>
  <r>
    <s v="RITM00221"/>
    <d v="2025-04-28T14:18:00"/>
    <x v="2"/>
    <n v="5"/>
    <x v="0"/>
    <m/>
    <n v="4"/>
    <n v="3"/>
    <n v="2"/>
    <n v="0"/>
    <d v="2025-04-28T14:23:00"/>
    <n v="9"/>
    <n v="0"/>
    <s v="Normál"/>
    <m/>
    <m/>
    <m/>
  </r>
  <r>
    <s v="INC00165"/>
    <d v="2025-04-28T14:24:00"/>
    <x v="0"/>
    <n v="4"/>
    <x v="0"/>
    <m/>
    <n v="4"/>
    <n v="3"/>
    <n v="2"/>
    <n v="0"/>
    <d v="2025-04-28T14:28:00"/>
    <n v="9"/>
    <n v="0"/>
    <s v="Normál"/>
    <m/>
    <m/>
    <m/>
  </r>
  <r>
    <s v="RITM00222"/>
    <d v="2025-04-28T14:30:00"/>
    <x v="0"/>
    <n v="14"/>
    <x v="0"/>
    <m/>
    <n v="4"/>
    <n v="3"/>
    <n v="2"/>
    <n v="0"/>
    <d v="2025-04-28T14:44:00"/>
    <n v="9"/>
    <n v="0"/>
    <s v="Normál"/>
    <m/>
    <m/>
    <m/>
  </r>
  <r>
    <s v="INC00166"/>
    <d v="2025-04-28T14:36:00"/>
    <x v="0"/>
    <n v="12"/>
    <x v="0"/>
    <m/>
    <n v="4"/>
    <n v="3"/>
    <n v="2"/>
    <n v="0"/>
    <d v="2025-04-28T14:48:00"/>
    <n v="9"/>
    <n v="0"/>
    <s v="Normál"/>
    <m/>
    <m/>
    <m/>
  </r>
  <r>
    <s v="RITM00223"/>
    <d v="2025-04-28T14:42:00"/>
    <x v="1"/>
    <n v="5"/>
    <x v="0"/>
    <m/>
    <n v="4"/>
    <n v="3"/>
    <n v="2"/>
    <n v="0"/>
    <d v="2025-04-28T14:47:00"/>
    <n v="9"/>
    <n v="0"/>
    <s v="Normál"/>
    <m/>
    <m/>
    <m/>
  </r>
  <r>
    <s v="INC00167"/>
    <d v="2025-04-28T14:48:00"/>
    <x v="0"/>
    <n v="2"/>
    <x v="0"/>
    <m/>
    <n v="4"/>
    <n v="3"/>
    <n v="2"/>
    <n v="0"/>
    <d v="2025-04-28T14:50:00"/>
    <n v="9"/>
    <n v="0"/>
    <s v="Normál"/>
    <m/>
    <m/>
    <m/>
  </r>
  <r>
    <s v="RITM00224"/>
    <d v="2025-04-28T14:54:00"/>
    <x v="1"/>
    <n v="3"/>
    <x v="0"/>
    <m/>
    <n v="4"/>
    <n v="3"/>
    <n v="2"/>
    <n v="0"/>
    <d v="2025-04-28T14:57:00"/>
    <n v="9"/>
    <n v="0"/>
    <s v="Normál"/>
    <m/>
    <m/>
    <m/>
  </r>
  <r>
    <s v="INC00168"/>
    <d v="2025-04-28T15:00:00"/>
    <x v="0"/>
    <n v="15"/>
    <x v="0"/>
    <m/>
    <n v="4"/>
    <n v="3"/>
    <n v="2"/>
    <n v="0"/>
    <d v="2025-04-28T15:15:00"/>
    <n v="9"/>
    <n v="0"/>
    <s v="Normál"/>
    <m/>
    <m/>
    <m/>
  </r>
  <r>
    <s v="RITM00225"/>
    <d v="2025-04-28T15:06:00"/>
    <x v="0"/>
    <n v="10"/>
    <x v="0"/>
    <m/>
    <n v="4"/>
    <n v="3"/>
    <n v="2"/>
    <n v="0"/>
    <d v="2025-04-28T15:16:00"/>
    <n v="9"/>
    <n v="0"/>
    <s v="Normál"/>
    <m/>
    <m/>
    <m/>
  </r>
  <r>
    <s v="INC00169"/>
    <d v="2025-04-28T15:12:00"/>
    <x v="2"/>
    <n v="6"/>
    <x v="0"/>
    <m/>
    <n v="4"/>
    <n v="3"/>
    <n v="2"/>
    <n v="0"/>
    <d v="2025-04-28T15:18:00"/>
    <n v="9"/>
    <n v="0"/>
    <s v="Normál"/>
    <m/>
    <m/>
    <m/>
  </r>
  <r>
    <s v="RITM00226"/>
    <d v="2025-04-28T15:18:00"/>
    <x v="0"/>
    <n v="13"/>
    <x v="0"/>
    <m/>
    <n v="4"/>
    <n v="3"/>
    <n v="2"/>
    <n v="0"/>
    <d v="2025-04-28T15:31:00"/>
    <n v="9"/>
    <n v="0"/>
    <s v="Normál"/>
    <m/>
    <m/>
    <m/>
  </r>
  <r>
    <s v="INC00170"/>
    <d v="2025-04-28T15:24:00"/>
    <x v="1"/>
    <n v="1"/>
    <x v="0"/>
    <m/>
    <n v="4"/>
    <n v="3"/>
    <n v="2"/>
    <n v="0"/>
    <d v="2025-04-28T15:25:00"/>
    <n v="9"/>
    <n v="0"/>
    <s v="Normál"/>
    <m/>
    <m/>
    <m/>
  </r>
  <r>
    <s v="RITM00227"/>
    <d v="2025-04-28T15:30:00"/>
    <x v="0"/>
    <n v="11"/>
    <x v="0"/>
    <m/>
    <n v="4"/>
    <n v="3"/>
    <n v="2"/>
    <n v="0"/>
    <d v="2025-04-28T15:41:00"/>
    <n v="9"/>
    <n v="0"/>
    <s v="Normál"/>
    <m/>
    <m/>
    <m/>
  </r>
  <r>
    <s v="INC00171"/>
    <d v="2025-04-28T15:36:00"/>
    <x v="0"/>
    <n v="13"/>
    <x v="0"/>
    <m/>
    <n v="2"/>
    <n v="1"/>
    <n v="1"/>
    <n v="0"/>
    <d v="2025-04-28T15:49:00"/>
    <n v="4"/>
    <n v="0"/>
    <s v="Normál"/>
    <m/>
    <m/>
    <m/>
  </r>
  <r>
    <s v="RITM00228"/>
    <d v="2025-04-28T15:42:00"/>
    <x v="2"/>
    <n v="13"/>
    <x v="0"/>
    <m/>
    <n v="2"/>
    <n v="1"/>
    <n v="1"/>
    <n v="0"/>
    <d v="2025-04-28T15:55:00"/>
    <n v="4"/>
    <n v="0"/>
    <s v="Normál"/>
    <m/>
    <m/>
    <m/>
  </r>
  <r>
    <s v="INC00172"/>
    <d v="2025-04-28T15:48:00"/>
    <x v="0"/>
    <n v="4"/>
    <x v="0"/>
    <m/>
    <n v="2"/>
    <n v="1"/>
    <n v="1"/>
    <n v="0"/>
    <d v="2025-04-28T15:52:00"/>
    <n v="4"/>
    <n v="0"/>
    <s v="Normál"/>
    <m/>
    <m/>
    <m/>
  </r>
  <r>
    <s v="RITM00229"/>
    <d v="2025-04-28T15:54:00"/>
    <x v="0"/>
    <n v="14"/>
    <x v="0"/>
    <m/>
    <n v="2"/>
    <n v="1"/>
    <n v="1"/>
    <n v="0"/>
    <d v="2025-04-28T16:08:00"/>
    <n v="4"/>
    <n v="0"/>
    <s v="Normál"/>
    <m/>
    <m/>
    <m/>
  </r>
  <r>
    <s v="INC00173"/>
    <d v="2025-04-28T16:00:00"/>
    <x v="0"/>
    <n v="12"/>
    <x v="0"/>
    <m/>
    <n v="2"/>
    <n v="1"/>
    <n v="1"/>
    <n v="0"/>
    <d v="2025-04-28T16:12:00"/>
    <n v="4"/>
    <n v="0"/>
    <s v="Normál"/>
    <m/>
    <m/>
    <m/>
  </r>
  <r>
    <s v="RITM00230"/>
    <d v="2025-04-28T16:06:00"/>
    <x v="1"/>
    <n v="2"/>
    <x v="0"/>
    <m/>
    <n v="2"/>
    <n v="1"/>
    <n v="1"/>
    <n v="0"/>
    <d v="2025-04-28T16:08:00"/>
    <n v="4"/>
    <n v="0"/>
    <s v="Normál"/>
    <m/>
    <m/>
    <m/>
  </r>
  <r>
    <s v="INC00174"/>
    <d v="2025-04-28T16:12:00"/>
    <x v="0"/>
    <n v="2"/>
    <x v="0"/>
    <m/>
    <n v="2"/>
    <n v="1"/>
    <n v="1"/>
    <n v="0"/>
    <d v="2025-04-28T16:14:00"/>
    <n v="4"/>
    <n v="0"/>
    <s v="Normál"/>
    <m/>
    <m/>
    <m/>
  </r>
  <r>
    <s v="RITM00231"/>
    <d v="2025-04-28T16:18:00"/>
    <x v="1"/>
    <n v="4"/>
    <x v="0"/>
    <m/>
    <n v="2"/>
    <n v="1"/>
    <n v="1"/>
    <n v="0"/>
    <d v="2025-04-28T16:22:00"/>
    <n v="4"/>
    <n v="0"/>
    <s v="Normál"/>
    <m/>
    <m/>
    <m/>
  </r>
  <r>
    <s v="INC00175"/>
    <d v="2025-04-28T16:24:00"/>
    <x v="0"/>
    <n v="15"/>
    <x v="0"/>
    <m/>
    <n v="2"/>
    <n v="1"/>
    <n v="1"/>
    <n v="0"/>
    <d v="2025-04-28T16:39:00"/>
    <n v="4"/>
    <n v="0"/>
    <s v="Normál"/>
    <m/>
    <m/>
    <m/>
  </r>
  <r>
    <s v="RITM00232"/>
    <d v="2025-04-28T16:30:00"/>
    <x v="0"/>
    <n v="10"/>
    <x v="0"/>
    <m/>
    <n v="2"/>
    <n v="1"/>
    <n v="1"/>
    <n v="0"/>
    <d v="2025-04-28T16:40:00"/>
    <n v="4"/>
    <n v="0"/>
    <s v="Normál"/>
    <m/>
    <m/>
    <m/>
  </r>
  <r>
    <s v="INC00176"/>
    <d v="2025-04-28T16:45:01"/>
    <x v="0"/>
    <n v="13"/>
    <x v="0"/>
    <m/>
    <n v="2"/>
    <n v="1"/>
    <n v="1"/>
    <n v="0"/>
    <d v="2025-04-28T16:58:01"/>
    <n v="4"/>
    <n v="0"/>
    <s v="Normál"/>
    <m/>
    <m/>
    <m/>
  </r>
  <r>
    <s v="RITM00233"/>
    <d v="2025-04-28T17:00:00"/>
    <x v="0"/>
    <n v="15"/>
    <x v="0"/>
    <m/>
    <n v="2"/>
    <n v="1"/>
    <n v="1"/>
    <n v="0"/>
    <d v="2025-04-28T17:15:00"/>
    <n v="4"/>
    <n v="0"/>
    <s v="Normál"/>
    <m/>
    <m/>
    <m/>
  </r>
  <r>
    <s v="INC00177"/>
    <d v="2025-04-28T17:15:00"/>
    <x v="0"/>
    <n v="10"/>
    <x v="0"/>
    <m/>
    <n v="2"/>
    <n v="1"/>
    <n v="1"/>
    <n v="0"/>
    <d v="2025-04-28T17:25:00"/>
    <n v="4"/>
    <n v="0"/>
    <s v="Normál"/>
    <m/>
    <m/>
    <m/>
  </r>
  <r>
    <s v="RITM00234"/>
    <d v="2025-04-28T17:30:00"/>
    <x v="2"/>
    <n v="6"/>
    <x v="0"/>
    <m/>
    <n v="2"/>
    <n v="1"/>
    <n v="1"/>
    <n v="0"/>
    <d v="2025-04-28T17:36:00"/>
    <n v="4"/>
    <n v="0"/>
    <s v="Normál"/>
    <m/>
    <m/>
    <m/>
  </r>
  <r>
    <s v="INC00178"/>
    <d v="2025-04-28T17:45:00"/>
    <x v="0"/>
    <n v="13"/>
    <x v="0"/>
    <m/>
    <n v="1"/>
    <n v="1"/>
    <n v="1"/>
    <n v="0"/>
    <d v="2025-04-28T17:58:00"/>
    <n v="3"/>
    <n v="0"/>
    <s v="Normál"/>
    <m/>
    <m/>
    <m/>
  </r>
  <r>
    <s v="RITM00235"/>
    <d v="2025-04-28T18:00:00"/>
    <x v="1"/>
    <n v="1"/>
    <x v="0"/>
    <m/>
    <n v="1"/>
    <n v="1"/>
    <n v="1"/>
    <n v="0"/>
    <d v="2025-04-28T18:01:00"/>
    <n v="3"/>
    <n v="0"/>
    <s v="Normál"/>
    <m/>
    <m/>
    <m/>
  </r>
  <r>
    <s v="INC00179"/>
    <d v="2025-04-28T18:15:00"/>
    <x v="0"/>
    <n v="11"/>
    <x v="0"/>
    <m/>
    <n v="1"/>
    <n v="1"/>
    <n v="1"/>
    <n v="0"/>
    <d v="2025-04-28T18:26:00"/>
    <n v="3"/>
    <n v="0"/>
    <s v="Normál"/>
    <m/>
    <m/>
    <m/>
  </r>
  <r>
    <s v="RITM00236"/>
    <d v="2025-04-28T18:30:00"/>
    <x v="0"/>
    <n v="13"/>
    <x v="0"/>
    <m/>
    <n v="1"/>
    <n v="1"/>
    <n v="1"/>
    <n v="0"/>
    <d v="2025-04-28T18:43:00"/>
    <n v="3"/>
    <n v="0"/>
    <s v="Normál"/>
    <m/>
    <m/>
    <m/>
  </r>
  <r>
    <s v="INC00180"/>
    <d v="2025-04-28T18:45:00"/>
    <x v="2"/>
    <n v="3"/>
    <x v="0"/>
    <m/>
    <n v="1"/>
    <n v="1"/>
    <n v="1"/>
    <n v="0"/>
    <d v="2025-04-28T18:48:00"/>
    <n v="3"/>
    <n v="0"/>
    <s v="Normál"/>
    <m/>
    <m/>
    <m/>
  </r>
  <r>
    <s v="RITM00237"/>
    <d v="2025-04-28T19:00:00"/>
    <x v="0"/>
    <n v="4"/>
    <x v="0"/>
    <m/>
    <n v="1"/>
    <n v="1"/>
    <n v="1"/>
    <n v="0"/>
    <d v="2025-04-28T19:04:00"/>
    <n v="3"/>
    <n v="0"/>
    <s v="Normál"/>
    <m/>
    <m/>
    <m/>
  </r>
  <r>
    <s v="INC00181"/>
    <d v="2025-04-28T19:15:00"/>
    <x v="0"/>
    <n v="14"/>
    <x v="0"/>
    <m/>
    <n v="1"/>
    <n v="1"/>
    <n v="1"/>
    <n v="0"/>
    <d v="2025-04-28T19:29:00"/>
    <n v="3"/>
    <n v="0"/>
    <s v="Normál"/>
    <m/>
    <m/>
    <m/>
  </r>
  <r>
    <s v="RITM00238"/>
    <d v="2025-04-28T19:30:00"/>
    <x v="0"/>
    <n v="12"/>
    <x v="0"/>
    <m/>
    <n v="1"/>
    <n v="1"/>
    <n v="1"/>
    <n v="0"/>
    <d v="2025-04-28T19:42:00"/>
    <n v="3"/>
    <n v="0"/>
    <s v="Normál"/>
    <m/>
    <m/>
    <m/>
  </r>
  <r>
    <s v="INC00182"/>
    <d v="2025-04-28T19:45:00"/>
    <x v="1"/>
    <n v="2"/>
    <x v="0"/>
    <m/>
    <n v="1"/>
    <n v="1"/>
    <n v="1"/>
    <n v="0"/>
    <d v="2025-04-28T19:47:00"/>
    <n v="3"/>
    <n v="0"/>
    <s v="Normál"/>
    <m/>
    <m/>
    <m/>
  </r>
  <r>
    <s v="RITM00239"/>
    <d v="2025-04-28T20:00:00"/>
    <x v="0"/>
    <n v="2"/>
    <x v="0"/>
    <m/>
    <n v="1"/>
    <n v="1"/>
    <n v="1"/>
    <n v="0"/>
    <d v="2025-04-28T20:02:00"/>
    <n v="3"/>
    <n v="0"/>
    <s v="Normál"/>
    <m/>
    <m/>
    <m/>
  </r>
  <r>
    <s v="INC00183"/>
    <d v="2025-04-28T20:15:00"/>
    <x v="1"/>
    <n v="3"/>
    <x v="0"/>
    <m/>
    <n v="1"/>
    <n v="1"/>
    <n v="1"/>
    <n v="0"/>
    <d v="2025-04-28T20:18:00"/>
    <n v="3"/>
    <n v="0"/>
    <s v="Normál"/>
    <m/>
    <m/>
    <m/>
  </r>
  <r>
    <s v="RITM00240"/>
    <d v="2025-04-28T20:30:00"/>
    <x v="0"/>
    <n v="15"/>
    <x v="0"/>
    <m/>
    <n v="1"/>
    <n v="1"/>
    <n v="1"/>
    <n v="0"/>
    <d v="2025-04-28T20:45:00"/>
    <n v="3"/>
    <n v="0"/>
    <s v="Normál"/>
    <m/>
    <m/>
    <m/>
  </r>
  <r>
    <s v="INC00184"/>
    <d v="2025-04-28T20:45:00"/>
    <x v="0"/>
    <n v="10"/>
    <x v="0"/>
    <m/>
    <n v="1"/>
    <n v="1"/>
    <n v="1"/>
    <n v="0"/>
    <d v="2025-04-28T20:55:00"/>
    <n v="3"/>
    <n v="0"/>
    <s v="Normál"/>
    <m/>
    <m/>
    <m/>
  </r>
  <r>
    <s v="RITM00241"/>
    <d v="2025-04-28T21:00:00"/>
    <x v="2"/>
    <n v="6"/>
    <x v="0"/>
    <m/>
    <n v="1"/>
    <n v="1"/>
    <n v="1"/>
    <n v="0"/>
    <d v="2025-04-28T21:06:00"/>
    <n v="3"/>
    <n v="0"/>
    <s v="Normál"/>
    <m/>
    <m/>
    <m/>
  </r>
  <r>
    <m/>
    <m/>
    <x v="3"/>
    <m/>
    <x v="2"/>
    <m/>
    <m/>
    <m/>
    <m/>
    <m/>
    <m/>
    <m/>
    <m/>
    <m/>
    <m/>
    <m/>
    <m/>
  </r>
  <r>
    <m/>
    <m/>
    <x v="3"/>
    <m/>
    <x v="2"/>
    <m/>
    <m/>
    <m/>
    <m/>
    <m/>
    <m/>
    <m/>
    <m/>
    <m/>
    <m/>
    <m/>
    <m/>
  </r>
  <r>
    <m/>
    <s v="Adott időpontban csatornákra jutó erőforrás 80% -ban már foglalt."/>
    <x v="3"/>
    <m/>
    <x v="2"/>
    <m/>
    <m/>
    <m/>
    <m/>
    <m/>
    <m/>
    <m/>
    <m/>
    <m/>
    <m/>
    <m/>
    <m/>
  </r>
  <r>
    <m/>
    <s v="Adott időpontban csatornákra jutó erőforrás 60% -ban már foglalt."/>
    <x v="3"/>
    <m/>
    <x v="2"/>
    <m/>
    <m/>
    <m/>
    <m/>
    <m/>
    <m/>
    <m/>
    <m/>
    <m/>
    <m/>
    <m/>
    <m/>
  </r>
  <r>
    <m/>
    <m/>
    <x v="3"/>
    <m/>
    <x v="2"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s v="INC00143"/>
    <d v="2025-04-30T07:15:00"/>
    <x v="0"/>
    <n v="12"/>
    <x v="0"/>
    <m/>
    <n v="2"/>
    <n v="2"/>
    <n v="1"/>
    <n v="1"/>
    <d v="2025-04-30T07:27:00"/>
    <n v="5"/>
    <n v="0.2"/>
    <s v="Normál"/>
    <n v="72"/>
    <n v="1"/>
    <n v="57"/>
  </r>
  <r>
    <s v="RITM00200"/>
    <d v="2025-04-30T07:16:02"/>
    <x v="0"/>
    <n v="10"/>
    <x v="0"/>
    <m/>
    <n v="2"/>
    <n v="2"/>
    <n v="1"/>
    <n v="2"/>
    <d v="2025-04-30T07:26:02"/>
    <n v="5"/>
    <n v="0.4"/>
    <s v="Normál"/>
    <m/>
    <m/>
    <m/>
  </r>
  <r>
    <s v="INC00144"/>
    <d v="2025-04-30T07:17:04"/>
    <x v="0"/>
    <n v="14"/>
    <x v="0"/>
    <m/>
    <n v="2"/>
    <n v="2"/>
    <n v="1"/>
    <n v="3"/>
    <d v="2025-04-30T07:31:04"/>
    <n v="5"/>
    <n v="0.6"/>
    <s v="Terhelt"/>
    <m/>
    <m/>
    <m/>
  </r>
  <r>
    <s v="RITM00201"/>
    <d v="2025-04-30T07:18:06"/>
    <x v="0"/>
    <n v="3"/>
    <x v="0"/>
    <m/>
    <n v="2"/>
    <n v="2"/>
    <n v="1"/>
    <n v="4"/>
    <d v="2025-04-30T07:21:06"/>
    <n v="5"/>
    <n v="0.8"/>
    <s v="Erősen terhelt"/>
    <m/>
    <m/>
    <m/>
  </r>
  <r>
    <s v="INC00145"/>
    <d v="2025-04-30T07:19:08"/>
    <x v="1"/>
    <n v="4"/>
    <x v="0"/>
    <m/>
    <n v="2"/>
    <n v="2"/>
    <n v="1"/>
    <n v="5"/>
    <d v="2025-04-30T07:23:08"/>
    <n v="5"/>
    <n v="1"/>
    <s v="Erősen terhelt"/>
    <m/>
    <m/>
    <m/>
  </r>
  <r>
    <s v="RITM00202"/>
    <d v="2025-04-30T07:20:10"/>
    <x v="0"/>
    <n v="15"/>
    <x v="0"/>
    <m/>
    <n v="2"/>
    <n v="2"/>
    <n v="1"/>
    <n v="6"/>
    <d v="2025-04-30T07:35:10"/>
    <n v="5"/>
    <n v="1.2"/>
    <s v="Erősen terhelt"/>
    <m/>
    <m/>
    <m/>
  </r>
  <r>
    <s v="INC00146"/>
    <d v="2025-04-30T07:21:12"/>
    <x v="0"/>
    <n v="13"/>
    <x v="0"/>
    <m/>
    <n v="2"/>
    <n v="2"/>
    <n v="1"/>
    <n v="6"/>
    <d v="2025-04-30T07:34:12"/>
    <n v="5"/>
    <n v="1.2"/>
    <s v="Erősen terhelt"/>
    <m/>
    <m/>
    <m/>
  </r>
  <r>
    <s v="RITM00203"/>
    <d v="2025-04-30T07:22:14"/>
    <x v="1"/>
    <n v="2"/>
    <x v="0"/>
    <m/>
    <n v="2"/>
    <n v="2"/>
    <n v="1"/>
    <n v="7"/>
    <d v="2025-04-30T07:24:14"/>
    <n v="5"/>
    <n v="1.4"/>
    <s v="Erősen terhelt"/>
    <m/>
    <m/>
    <m/>
  </r>
  <r>
    <s v="INC00147"/>
    <d v="2025-04-30T07:23:16"/>
    <x v="2"/>
    <n v="7"/>
    <x v="0"/>
    <m/>
    <n v="2"/>
    <n v="2"/>
    <n v="1"/>
    <n v="7"/>
    <d v="2025-04-30T07:30:16"/>
    <n v="5"/>
    <n v="1.4"/>
    <s v="Erősen terhelt"/>
    <m/>
    <m/>
    <m/>
  </r>
  <r>
    <s v="RITM00204"/>
    <d v="2025-04-30T07:24:18"/>
    <x v="0"/>
    <n v="12"/>
    <x v="0"/>
    <m/>
    <n v="2"/>
    <n v="2"/>
    <n v="1"/>
    <n v="7"/>
    <d v="2025-04-30T07:36:18"/>
    <n v="5"/>
    <n v="1.4"/>
    <s v="Erősen terhelt"/>
    <m/>
    <m/>
    <m/>
  </r>
  <r>
    <s v="INC00148"/>
    <d v="2025-04-30T07:25:20"/>
    <x v="1"/>
    <n v="5"/>
    <x v="0"/>
    <m/>
    <n v="2"/>
    <n v="2"/>
    <n v="1"/>
    <n v="8"/>
    <d v="2025-04-30T07:30:20"/>
    <n v="5"/>
    <n v="1.6"/>
    <s v="Erősen terhelt"/>
    <m/>
    <m/>
    <m/>
  </r>
  <r>
    <s v="RITM00205"/>
    <d v="2025-04-30T07:26:22"/>
    <x v="0"/>
    <n v="18"/>
    <x v="1"/>
    <m/>
    <n v="2"/>
    <n v="2"/>
    <n v="1"/>
    <n v="8"/>
    <d v="2025-04-30T07:44:22"/>
    <n v="5"/>
    <n v="1.6"/>
    <s v="Erősen terhelt"/>
    <m/>
    <m/>
    <m/>
  </r>
  <r>
    <s v="INC00149"/>
    <d v="2025-04-30T07:27:24"/>
    <x v="0"/>
    <n v="10"/>
    <x v="0"/>
    <m/>
    <n v="2"/>
    <n v="2"/>
    <n v="1"/>
    <n v="8"/>
    <d v="2025-04-30T07:37:24"/>
    <n v="5"/>
    <n v="1.6"/>
    <s v="Erősen terhelt"/>
    <m/>
    <m/>
    <m/>
  </r>
  <r>
    <s v="RITM00206"/>
    <d v="2025-04-30T07:28:26"/>
    <x v="2"/>
    <n v="19"/>
    <x v="1"/>
    <m/>
    <n v="2"/>
    <n v="2"/>
    <n v="1"/>
    <n v="9"/>
    <d v="2025-04-30T07:47:26"/>
    <n v="5"/>
    <n v="1.8"/>
    <s v="Erősen terhelt"/>
    <m/>
    <m/>
    <m/>
  </r>
  <r>
    <s v="INC00150"/>
    <d v="2025-04-30T07:29:28"/>
    <x v="0"/>
    <n v="13"/>
    <x v="0"/>
    <m/>
    <n v="2"/>
    <n v="2"/>
    <n v="1"/>
    <n v="10"/>
    <d v="2025-04-30T07:42:28"/>
    <n v="5"/>
    <n v="2"/>
    <s v="Erősen terhelt"/>
    <m/>
    <m/>
    <m/>
  </r>
  <r>
    <s v="RITM00207"/>
    <d v="2025-04-30T07:30:30"/>
    <x v="1"/>
    <n v="3"/>
    <x v="0"/>
    <m/>
    <n v="2"/>
    <n v="2"/>
    <n v="1"/>
    <n v="9"/>
    <d v="2025-04-30T07:33:30"/>
    <n v="5"/>
    <n v="1.8"/>
    <s v="Erősen terhelt"/>
    <m/>
    <m/>
    <m/>
  </r>
  <r>
    <s v="INC00151"/>
    <d v="2025-04-30T07:31:32"/>
    <x v="0"/>
    <n v="15"/>
    <x v="0"/>
    <m/>
    <n v="2"/>
    <n v="2"/>
    <n v="1"/>
    <n v="9"/>
    <d v="2025-04-30T07:46:32"/>
    <n v="5"/>
    <n v="1.8"/>
    <s v="Erősen terhelt"/>
    <m/>
    <m/>
    <m/>
  </r>
  <r>
    <s v="RITM00208"/>
    <d v="2025-04-30T07:32:34"/>
    <x v="0"/>
    <n v="12"/>
    <x v="0"/>
    <m/>
    <n v="2"/>
    <n v="2"/>
    <n v="1"/>
    <n v="10"/>
    <d v="2025-04-30T07:44:34"/>
    <n v="5"/>
    <n v="2"/>
    <s v="Erősen terhelt"/>
    <m/>
    <m/>
    <m/>
  </r>
  <r>
    <s v="INC00152"/>
    <d v="2025-04-30T07:33:36"/>
    <x v="0"/>
    <n v="4"/>
    <x v="0"/>
    <m/>
    <n v="2"/>
    <n v="2"/>
    <n v="1"/>
    <n v="10"/>
    <d v="2025-04-30T07:37:36"/>
    <n v="5"/>
    <n v="2"/>
    <s v="Erősen terhelt"/>
    <m/>
    <m/>
    <m/>
  </r>
  <r>
    <s v="RITM00209"/>
    <d v="2025-04-30T07:34:38"/>
    <x v="1"/>
    <n v="1"/>
    <x v="0"/>
    <m/>
    <n v="2"/>
    <n v="2"/>
    <n v="1"/>
    <n v="10"/>
    <d v="2025-04-30T07:35:38"/>
    <n v="5"/>
    <n v="2"/>
    <s v="Erősen terhelt"/>
    <m/>
    <m/>
    <m/>
  </r>
  <r>
    <s v="INC00153"/>
    <d v="2025-04-30T07:35:40"/>
    <x v="0"/>
    <n v="14"/>
    <x v="0"/>
    <m/>
    <n v="2"/>
    <n v="2"/>
    <n v="1"/>
    <n v="9"/>
    <d v="2025-04-30T07:49:40"/>
    <n v="5"/>
    <n v="1.8"/>
    <s v="Erősen terhelt"/>
    <m/>
    <m/>
    <m/>
  </r>
  <r>
    <s v="RITM00210"/>
    <d v="2025-04-30T07:36:42"/>
    <x v="0"/>
    <n v="10"/>
    <x v="0"/>
    <m/>
    <n v="2"/>
    <n v="2"/>
    <n v="1"/>
    <n v="9"/>
    <d v="2025-04-30T07:46:42"/>
    <n v="5"/>
    <n v="1.8"/>
    <s v="Erősen terhelt"/>
    <m/>
    <m/>
    <m/>
  </r>
  <r>
    <s v="INC00154"/>
    <d v="2025-04-30T07:37:44"/>
    <x v="2"/>
    <n v="9"/>
    <x v="0"/>
    <m/>
    <n v="2"/>
    <n v="2"/>
    <n v="1"/>
    <n v="8"/>
    <d v="2025-04-30T07:46:44"/>
    <n v="5"/>
    <n v="1.6"/>
    <s v="Erősen terhelt"/>
    <m/>
    <m/>
    <m/>
  </r>
  <r>
    <s v="RITM00211"/>
    <d v="2025-04-30T07:38:46"/>
    <x v="1"/>
    <n v="5"/>
    <x v="0"/>
    <m/>
    <n v="2"/>
    <n v="2"/>
    <n v="1"/>
    <n v="9"/>
    <d v="2025-04-30T07:43:46"/>
    <n v="5"/>
    <n v="1.8"/>
    <s v="Erősen terhelt"/>
    <m/>
    <m/>
    <m/>
  </r>
  <r>
    <s v="INC00155"/>
    <d v="2025-04-30T07:39:48"/>
    <x v="0"/>
    <n v="13"/>
    <x v="0"/>
    <m/>
    <n v="2"/>
    <n v="2"/>
    <n v="1"/>
    <n v="10"/>
    <d v="2025-04-30T07:52:48"/>
    <n v="5"/>
    <n v="2"/>
    <s v="Erősen terhelt"/>
    <m/>
    <m/>
    <m/>
  </r>
  <r>
    <s v="RITM00212"/>
    <d v="2025-04-30T07:40:50"/>
    <x v="0"/>
    <n v="11"/>
    <x v="0"/>
    <m/>
    <n v="2"/>
    <n v="2"/>
    <n v="1"/>
    <n v="11"/>
    <d v="2025-04-30T07:51:50"/>
    <n v="5"/>
    <n v="2.2000000000000002"/>
    <s v="Erősen terhelt"/>
    <m/>
    <m/>
    <m/>
  </r>
  <r>
    <s v="INC00156"/>
    <d v="2025-04-30T07:41:52"/>
    <x v="1"/>
    <n v="2"/>
    <x v="0"/>
    <m/>
    <n v="2"/>
    <n v="2"/>
    <n v="1"/>
    <n v="12"/>
    <d v="2025-04-30T07:43:52"/>
    <n v="5"/>
    <n v="2.4"/>
    <s v="Erősen terhelt"/>
    <m/>
    <m/>
    <m/>
  </r>
  <r>
    <s v="RITM00213"/>
    <d v="2025-04-30T07:42:54"/>
    <x v="0"/>
    <n v="13"/>
    <x v="0"/>
    <m/>
    <n v="2"/>
    <n v="2"/>
    <n v="1"/>
    <n v="12"/>
    <d v="2025-04-30T07:55:54"/>
    <n v="5"/>
    <n v="2.4"/>
    <s v="Erősen terhelt"/>
    <m/>
    <m/>
    <m/>
  </r>
  <r>
    <s v="INC00157"/>
    <d v="2025-04-30T07:43:56"/>
    <x v="0"/>
    <n v="12"/>
    <x v="0"/>
    <m/>
    <n v="2"/>
    <n v="2"/>
    <n v="1"/>
    <n v="11"/>
    <d v="2025-04-30T07:55:56"/>
    <n v="5"/>
    <n v="2.2000000000000002"/>
    <s v="Erősen terhelt"/>
    <m/>
    <m/>
    <m/>
  </r>
  <r>
    <s v="RITM00214"/>
    <d v="2025-04-30T07:44:58"/>
    <x v="0"/>
    <n v="18"/>
    <x v="1"/>
    <m/>
    <n v="2"/>
    <n v="2"/>
    <n v="1"/>
    <n v="10"/>
    <d v="2025-04-30T08:02:58"/>
    <n v="5"/>
    <n v="2"/>
    <s v="Erősen terhelt"/>
    <m/>
    <m/>
    <m/>
  </r>
  <r>
    <s v="INC00158"/>
    <d v="2025-04-30T07:46:00"/>
    <x v="0"/>
    <n v="4"/>
    <x v="0"/>
    <m/>
    <n v="2"/>
    <n v="2"/>
    <n v="1"/>
    <n v="11"/>
    <d v="2025-04-30T07:50:00"/>
    <n v="5"/>
    <n v="2.2000000000000002"/>
    <s v="Erősen terhelt"/>
    <m/>
    <m/>
    <m/>
  </r>
  <r>
    <s v="RITM00215"/>
    <d v="2025-04-30T07:47:02"/>
    <x v="0"/>
    <n v="14"/>
    <x v="0"/>
    <m/>
    <n v="2"/>
    <n v="2"/>
    <n v="1"/>
    <n v="9"/>
    <d v="2025-04-30T08:01:02"/>
    <n v="5"/>
    <n v="1.8"/>
    <s v="Erősen terhelt"/>
    <m/>
    <m/>
    <m/>
  </r>
  <r>
    <s v="INC00159"/>
    <d v="2025-04-30T07:48:04"/>
    <x v="0"/>
    <n v="12"/>
    <x v="0"/>
    <m/>
    <n v="2"/>
    <n v="2"/>
    <n v="1"/>
    <n v="9"/>
    <d v="2025-04-30T08:00:04"/>
    <n v="5"/>
    <n v="1.8"/>
    <s v="Erősen terhelt"/>
    <m/>
    <m/>
    <m/>
  </r>
  <r>
    <s v="RITM00216"/>
    <d v="2025-04-30T07:49:06"/>
    <x v="1"/>
    <n v="3"/>
    <x v="0"/>
    <m/>
    <n v="2"/>
    <n v="2"/>
    <n v="1"/>
    <n v="10"/>
    <d v="2025-04-30T07:52:06"/>
    <n v="5"/>
    <n v="2"/>
    <s v="Erősen terhelt"/>
    <m/>
    <m/>
    <m/>
  </r>
  <r>
    <s v="INC00160"/>
    <d v="2025-04-30T07:50:08"/>
    <x v="0"/>
    <n v="2"/>
    <x v="0"/>
    <m/>
    <n v="2"/>
    <n v="2"/>
    <n v="1"/>
    <n v="9"/>
    <d v="2025-04-30T07:52:08"/>
    <n v="5"/>
    <n v="1.8"/>
    <s v="Erősen terhelt"/>
    <m/>
    <m/>
    <m/>
  </r>
  <r>
    <s v="RITM00217"/>
    <d v="2025-04-30T07:51:10"/>
    <x v="1"/>
    <n v="4"/>
    <x v="0"/>
    <m/>
    <n v="2"/>
    <n v="2"/>
    <n v="1"/>
    <n v="10"/>
    <d v="2025-04-30T07:55:10"/>
    <n v="5"/>
    <n v="2"/>
    <s v="Erősen terhelt"/>
    <m/>
    <m/>
    <m/>
  </r>
  <r>
    <s v="INC00161"/>
    <d v="2025-04-30T07:52:12"/>
    <x v="0"/>
    <n v="15"/>
    <x v="0"/>
    <m/>
    <n v="2"/>
    <n v="2"/>
    <n v="1"/>
    <n v="8"/>
    <d v="2025-04-30T08:07:12"/>
    <n v="5"/>
    <n v="1.6"/>
    <s v="Erősen terhelt"/>
    <m/>
    <m/>
    <m/>
  </r>
  <r>
    <s v="RITM00218"/>
    <d v="2025-04-30T07:53:14"/>
    <x v="0"/>
    <n v="10"/>
    <x v="0"/>
    <m/>
    <n v="2"/>
    <n v="2"/>
    <n v="1"/>
    <n v="8"/>
    <d v="2025-04-30T08:03:14"/>
    <n v="5"/>
    <n v="1.6"/>
    <s v="Erősen terhelt"/>
    <m/>
    <m/>
    <m/>
  </r>
  <r>
    <s v="INC00162"/>
    <d v="2025-04-30T07:54:16"/>
    <x v="2"/>
    <n v="6"/>
    <x v="0"/>
    <m/>
    <n v="2"/>
    <n v="2"/>
    <n v="1"/>
    <n v="9"/>
    <d v="2025-04-30T08:00:16"/>
    <n v="5"/>
    <n v="1.8"/>
    <s v="Erősen terhelt"/>
    <m/>
    <m/>
    <m/>
  </r>
  <r>
    <s v="RITM00219"/>
    <d v="2025-04-30T07:55:18"/>
    <x v="0"/>
    <n v="13"/>
    <x v="0"/>
    <m/>
    <n v="2"/>
    <n v="2"/>
    <n v="1"/>
    <n v="9"/>
    <d v="2025-04-30T08:08:18"/>
    <n v="5"/>
    <n v="1.8"/>
    <s v="Erősen terhelt"/>
    <m/>
    <m/>
    <m/>
  </r>
  <r>
    <s v="INC00163"/>
    <d v="2025-04-30T07:56:20"/>
    <x v="1"/>
    <n v="2"/>
    <x v="0"/>
    <m/>
    <n v="2"/>
    <n v="2"/>
    <n v="1"/>
    <n v="8"/>
    <d v="2025-04-30T07:58:20"/>
    <n v="5"/>
    <n v="1.6"/>
    <s v="Erősen terhelt"/>
    <m/>
    <m/>
    <m/>
  </r>
  <r>
    <s v="RITM00220"/>
    <d v="2025-04-30T07:57:22"/>
    <x v="0"/>
    <n v="11"/>
    <x v="0"/>
    <m/>
    <n v="2"/>
    <n v="2"/>
    <n v="1"/>
    <n v="9"/>
    <d v="2025-04-30T08:08:22"/>
    <n v="5"/>
    <n v="1.8"/>
    <s v="Erősen terhelt"/>
    <m/>
    <m/>
    <m/>
  </r>
  <r>
    <s v="INC00164"/>
    <d v="2025-04-30T07:58:24"/>
    <x v="0"/>
    <n v="13"/>
    <x v="0"/>
    <m/>
    <n v="2"/>
    <n v="2"/>
    <n v="1"/>
    <n v="9"/>
    <d v="2025-04-30T08:11:24"/>
    <n v="5"/>
    <n v="1.8"/>
    <s v="Erősen terhelt"/>
    <m/>
    <m/>
    <m/>
  </r>
  <r>
    <s v="RITM00221"/>
    <d v="2025-04-30T07:59:26"/>
    <x v="0"/>
    <n v="30"/>
    <x v="1"/>
    <m/>
    <n v="2"/>
    <n v="2"/>
    <n v="1"/>
    <n v="10"/>
    <d v="2025-04-30T08:29:26"/>
    <n v="5"/>
    <n v="2"/>
    <s v="Erősen terhelt"/>
    <m/>
    <m/>
    <m/>
  </r>
  <r>
    <s v="INC00165"/>
    <d v="2025-04-30T08:00:28"/>
    <x v="0"/>
    <n v="4"/>
    <x v="0"/>
    <m/>
    <n v="4"/>
    <n v="2"/>
    <n v="2"/>
    <n v="9"/>
    <d v="2025-04-30T08:04:28"/>
    <n v="8"/>
    <n v="1.125"/>
    <s v="Erősen terhelt"/>
    <m/>
    <m/>
    <m/>
  </r>
  <r>
    <s v="RITM00222"/>
    <d v="2025-04-30T08:01:30"/>
    <x v="0"/>
    <n v="14"/>
    <x v="0"/>
    <m/>
    <n v="4"/>
    <n v="2"/>
    <n v="2"/>
    <n v="9"/>
    <d v="2025-04-30T08:15:30"/>
    <n v="8"/>
    <n v="1.125"/>
    <s v="Erősen terhelt"/>
    <m/>
    <m/>
    <m/>
  </r>
  <r>
    <s v="INC00166"/>
    <d v="2025-04-30T08:02:32"/>
    <x v="0"/>
    <n v="12"/>
    <x v="0"/>
    <m/>
    <n v="4"/>
    <n v="2"/>
    <n v="2"/>
    <n v="10"/>
    <d v="2025-04-30T08:14:32"/>
    <n v="8"/>
    <n v="1.25"/>
    <s v="Erősen terhelt"/>
    <m/>
    <m/>
    <m/>
  </r>
  <r>
    <s v="RITM00223"/>
    <d v="2025-04-30T08:03:34"/>
    <x v="1"/>
    <n v="5"/>
    <x v="0"/>
    <m/>
    <n v="4"/>
    <n v="2"/>
    <n v="2"/>
    <n v="9"/>
    <d v="2025-04-30T08:08:34"/>
    <n v="8"/>
    <n v="1.125"/>
    <s v="Erősen terhelt"/>
    <m/>
    <m/>
    <m/>
  </r>
  <r>
    <s v="INC00167"/>
    <d v="2025-04-30T08:04:36"/>
    <x v="0"/>
    <n v="2"/>
    <x v="0"/>
    <m/>
    <n v="4"/>
    <n v="2"/>
    <n v="2"/>
    <n v="9"/>
    <d v="2025-04-30T08:06:36"/>
    <n v="8"/>
    <n v="1.125"/>
    <s v="Erősen terhelt"/>
    <m/>
    <m/>
    <m/>
  </r>
  <r>
    <s v="RITM00224"/>
    <d v="2025-04-30T08:05:38"/>
    <x v="1"/>
    <n v="3"/>
    <x v="0"/>
    <m/>
    <n v="4"/>
    <n v="2"/>
    <n v="2"/>
    <n v="10"/>
    <d v="2025-04-30T08:08:38"/>
    <n v="8"/>
    <n v="1.25"/>
    <s v="Erősen terhelt"/>
    <m/>
    <m/>
    <m/>
  </r>
  <r>
    <s v="INC00168"/>
    <d v="2025-04-30T08:06:40"/>
    <x v="0"/>
    <n v="15"/>
    <x v="0"/>
    <m/>
    <n v="4"/>
    <n v="2"/>
    <n v="2"/>
    <n v="10"/>
    <d v="2025-04-30T08:21:40"/>
    <n v="8"/>
    <n v="1.25"/>
    <s v="Erősen terhelt"/>
    <m/>
    <m/>
    <m/>
  </r>
  <r>
    <s v="RITM00225"/>
    <d v="2025-04-30T08:07:42"/>
    <x v="0"/>
    <n v="10"/>
    <x v="0"/>
    <m/>
    <n v="4"/>
    <n v="2"/>
    <n v="2"/>
    <n v="10"/>
    <d v="2025-04-30T08:17:42"/>
    <n v="8"/>
    <n v="1.25"/>
    <s v="Erősen terhelt"/>
    <m/>
    <m/>
    <m/>
  </r>
  <r>
    <s v="INC00169"/>
    <d v="2025-04-30T08:08:44"/>
    <x v="2"/>
    <n v="6"/>
    <x v="0"/>
    <m/>
    <n v="4"/>
    <n v="2"/>
    <n v="2"/>
    <n v="7"/>
    <d v="2025-04-30T08:14:44"/>
    <n v="8"/>
    <n v="0.875"/>
    <s v="Erősen terhelt"/>
    <m/>
    <m/>
    <m/>
  </r>
  <r>
    <s v="RITM00226"/>
    <d v="2025-04-30T08:09:46"/>
    <x v="0"/>
    <n v="13"/>
    <x v="0"/>
    <m/>
    <n v="4"/>
    <n v="2"/>
    <n v="2"/>
    <n v="8"/>
    <d v="2025-04-30T08:22:46"/>
    <n v="8"/>
    <n v="1"/>
    <s v="Erősen terhelt"/>
    <m/>
    <m/>
    <m/>
  </r>
  <r>
    <s v="INC00170"/>
    <d v="2025-04-30T08:10:48"/>
    <x v="1"/>
    <n v="1"/>
    <x v="0"/>
    <m/>
    <n v="4"/>
    <n v="2"/>
    <n v="2"/>
    <n v="9"/>
    <d v="2025-04-30T08:11:48"/>
    <n v="8"/>
    <n v="1.125"/>
    <s v="Erősen terhelt"/>
    <m/>
    <m/>
    <m/>
  </r>
  <r>
    <s v="RITM00227"/>
    <d v="2025-04-30T08:11:50"/>
    <x v="0"/>
    <n v="11"/>
    <x v="0"/>
    <m/>
    <n v="4"/>
    <n v="2"/>
    <n v="2"/>
    <n v="8"/>
    <d v="2025-04-30T08:22:50"/>
    <n v="8"/>
    <n v="1"/>
    <s v="Erősen terhelt"/>
    <m/>
    <m/>
    <m/>
  </r>
  <r>
    <s v="INC00171"/>
    <d v="2025-04-30T08:12:52"/>
    <x v="0"/>
    <n v="13"/>
    <x v="0"/>
    <m/>
    <n v="4"/>
    <n v="2"/>
    <n v="2"/>
    <n v="9"/>
    <d v="2025-04-30T08:25:52"/>
    <n v="8"/>
    <n v="1.125"/>
    <s v="Erősen terhelt"/>
    <m/>
    <m/>
    <m/>
  </r>
  <r>
    <s v="RITM00228"/>
    <d v="2025-04-30T08:13:54"/>
    <x v="0"/>
    <n v="19"/>
    <x v="1"/>
    <m/>
    <n v="4"/>
    <n v="2"/>
    <n v="2"/>
    <n v="10"/>
    <d v="2025-04-30T08:32:54"/>
    <n v="8"/>
    <n v="1.25"/>
    <s v="Erősen terhelt"/>
    <m/>
    <m/>
    <m/>
  </r>
  <r>
    <s v="INC00172"/>
    <d v="2025-04-30T08:14:56"/>
    <x v="0"/>
    <n v="4"/>
    <x v="0"/>
    <m/>
    <n v="4"/>
    <n v="2"/>
    <n v="2"/>
    <n v="9"/>
    <d v="2025-04-30T08:18:56"/>
    <n v="8"/>
    <n v="1.125"/>
    <s v="Erősen terhelt"/>
    <m/>
    <m/>
    <m/>
  </r>
  <r>
    <s v="RITM00229"/>
    <d v="2025-04-30T08:15:58"/>
    <x v="0"/>
    <n v="14"/>
    <x v="0"/>
    <m/>
    <n v="4"/>
    <n v="2"/>
    <n v="2"/>
    <n v="9"/>
    <d v="2025-04-30T08:29:58"/>
    <n v="8"/>
    <n v="1.125"/>
    <s v="Erősen terhelt"/>
    <m/>
    <m/>
    <m/>
  </r>
  <r>
    <s v="INC00173"/>
    <d v="2025-04-30T09:30:01"/>
    <x v="0"/>
    <n v="12"/>
    <x v="0"/>
    <m/>
    <n v="4"/>
    <n v="3"/>
    <n v="2"/>
    <n v="1"/>
    <d v="2025-04-30T09:42:01"/>
    <n v="9"/>
    <n v="0.1111111111111111"/>
    <s v="Normál"/>
    <m/>
    <m/>
    <m/>
  </r>
  <r>
    <s v="RITM00230"/>
    <d v="2025-04-30T09:34:25"/>
    <x v="1"/>
    <n v="2"/>
    <x v="0"/>
    <m/>
    <n v="4"/>
    <n v="3"/>
    <n v="2"/>
    <n v="2"/>
    <d v="2025-04-30T09:36:25"/>
    <n v="9"/>
    <n v="0.22222222222222221"/>
    <s v="Normál"/>
    <m/>
    <m/>
    <m/>
  </r>
  <r>
    <s v="INC00174"/>
    <d v="2025-04-30T09:38:49"/>
    <x v="0"/>
    <n v="2"/>
    <x v="0"/>
    <m/>
    <n v="4"/>
    <n v="3"/>
    <n v="2"/>
    <n v="2"/>
    <d v="2025-04-30T09:40:49"/>
    <n v="9"/>
    <n v="0.22222222222222221"/>
    <s v="Normál"/>
    <m/>
    <m/>
    <m/>
  </r>
  <r>
    <s v="RITM00231"/>
    <d v="2025-04-30T09:43:13"/>
    <x v="1"/>
    <n v="4"/>
    <x v="0"/>
    <m/>
    <n v="4"/>
    <n v="3"/>
    <n v="2"/>
    <n v="1"/>
    <d v="2025-04-30T09:47:13"/>
    <n v="9"/>
    <n v="0.1111111111111111"/>
    <s v="Normál"/>
    <m/>
    <m/>
    <m/>
  </r>
  <r>
    <s v="INC00175"/>
    <d v="2025-04-30T09:47:37"/>
    <x v="0"/>
    <n v="15"/>
    <x v="0"/>
    <m/>
    <n v="4"/>
    <n v="3"/>
    <n v="2"/>
    <n v="1"/>
    <d v="2025-04-30T10:02:37"/>
    <n v="9"/>
    <n v="0.1111111111111111"/>
    <s v="Normál"/>
    <m/>
    <m/>
    <m/>
  </r>
  <r>
    <s v="RITM00232"/>
    <d v="2025-04-30T09:52:01"/>
    <x v="0"/>
    <n v="10"/>
    <x v="0"/>
    <m/>
    <n v="4"/>
    <n v="3"/>
    <n v="2"/>
    <n v="2"/>
    <d v="2025-04-30T10:02:01"/>
    <n v="9"/>
    <n v="0.22222222222222221"/>
    <s v="Normál"/>
    <m/>
    <m/>
    <m/>
  </r>
  <r>
    <s v="INC00176"/>
    <d v="2025-04-30T09:56:25"/>
    <x v="2"/>
    <n v="6"/>
    <x v="0"/>
    <m/>
    <n v="4"/>
    <n v="3"/>
    <n v="2"/>
    <n v="3"/>
    <d v="2025-04-30T10:02:25"/>
    <n v="9"/>
    <n v="0.33333333333333331"/>
    <s v="Normál"/>
    <m/>
    <m/>
    <m/>
  </r>
  <r>
    <s v="RITM00233"/>
    <d v="2025-04-30T10:00:49"/>
    <x v="0"/>
    <n v="13"/>
    <x v="0"/>
    <m/>
    <n v="4"/>
    <n v="3"/>
    <n v="2"/>
    <n v="4"/>
    <d v="2025-04-30T10:13:49"/>
    <n v="9"/>
    <n v="0.44444444444444442"/>
    <s v="Normál"/>
    <m/>
    <m/>
    <m/>
  </r>
  <r>
    <s v="INC00177"/>
    <d v="2025-04-30T10:05:13"/>
    <x v="1"/>
    <n v="3"/>
    <x v="0"/>
    <m/>
    <n v="4"/>
    <n v="3"/>
    <n v="2"/>
    <n v="2"/>
    <d v="2025-04-30T10:08:13"/>
    <n v="9"/>
    <n v="0.22222222222222221"/>
    <s v="Normál"/>
    <m/>
    <m/>
    <m/>
  </r>
  <r>
    <s v="RITM00234"/>
    <d v="2025-04-30T10:09:37"/>
    <x v="0"/>
    <n v="11"/>
    <x v="0"/>
    <m/>
    <n v="4"/>
    <n v="3"/>
    <n v="2"/>
    <n v="2"/>
    <d v="2025-04-30T10:20:37"/>
    <n v="9"/>
    <n v="0.22222222222222221"/>
    <s v="Normál"/>
    <m/>
    <m/>
    <m/>
  </r>
  <r>
    <s v="INC00178"/>
    <d v="2025-04-30T10:14:01"/>
    <x v="0"/>
    <n v="13"/>
    <x v="0"/>
    <m/>
    <n v="4"/>
    <n v="3"/>
    <n v="2"/>
    <n v="2"/>
    <d v="2025-04-30T10:27:01"/>
    <n v="9"/>
    <n v="0.22222222222222221"/>
    <s v="Normál"/>
    <m/>
    <m/>
    <m/>
  </r>
  <r>
    <s v="RITM00235"/>
    <d v="2025-04-30T10:18:25"/>
    <x v="0"/>
    <n v="9"/>
    <x v="0"/>
    <m/>
    <n v="4"/>
    <n v="3"/>
    <n v="2"/>
    <n v="3"/>
    <d v="2025-04-30T10:27:25"/>
    <n v="9"/>
    <n v="0.33333333333333331"/>
    <s v="Normál"/>
    <m/>
    <m/>
    <m/>
  </r>
  <r>
    <s v="INC00179"/>
    <d v="2025-04-30T10:22:49"/>
    <x v="0"/>
    <n v="4"/>
    <x v="0"/>
    <m/>
    <n v="4"/>
    <n v="3"/>
    <n v="2"/>
    <n v="3"/>
    <d v="2025-04-30T10:26:49"/>
    <n v="9"/>
    <n v="0.33333333333333331"/>
    <s v="Normál"/>
    <m/>
    <m/>
    <m/>
  </r>
  <r>
    <s v="RITM00236"/>
    <d v="2025-04-30T10:27:13"/>
    <x v="0"/>
    <n v="14"/>
    <x v="0"/>
    <m/>
    <n v="4"/>
    <n v="3"/>
    <n v="2"/>
    <n v="2"/>
    <d v="2025-04-30T10:41:13"/>
    <n v="9"/>
    <n v="0.22222222222222221"/>
    <s v="Normál"/>
    <m/>
    <m/>
    <m/>
  </r>
  <r>
    <s v="INC00180"/>
    <d v="2025-04-30T10:31:37"/>
    <x v="0"/>
    <n v="12"/>
    <x v="0"/>
    <m/>
    <n v="4"/>
    <n v="3"/>
    <n v="2"/>
    <n v="2"/>
    <d v="2025-04-30T10:43:37"/>
    <n v="9"/>
    <n v="0.22222222222222221"/>
    <s v="Normál"/>
    <m/>
    <m/>
    <m/>
  </r>
  <r>
    <s v="RITM00237"/>
    <d v="2025-04-30T10:36:01"/>
    <x v="1"/>
    <n v="5"/>
    <x v="0"/>
    <m/>
    <n v="4"/>
    <n v="3"/>
    <n v="2"/>
    <n v="3"/>
    <d v="2025-04-30T10:41:01"/>
    <n v="9"/>
    <n v="0.33333333333333331"/>
    <s v="Normál"/>
    <m/>
    <m/>
    <m/>
  </r>
  <r>
    <s v="INC00181"/>
    <d v="2025-04-30T10:40:25"/>
    <x v="0"/>
    <n v="2"/>
    <x v="0"/>
    <m/>
    <n v="4"/>
    <n v="3"/>
    <n v="2"/>
    <n v="4"/>
    <d v="2025-04-30T10:42:25"/>
    <n v="9"/>
    <n v="0.44444444444444442"/>
    <s v="Normál"/>
    <m/>
    <m/>
    <m/>
  </r>
  <r>
    <s v="RITM00238"/>
    <d v="2025-04-30T10:44:49"/>
    <x v="1"/>
    <n v="1"/>
    <x v="0"/>
    <m/>
    <n v="4"/>
    <n v="3"/>
    <n v="2"/>
    <n v="1"/>
    <d v="2025-04-30T10:45:49"/>
    <n v="9"/>
    <n v="0.1111111111111111"/>
    <s v="Normál"/>
    <m/>
    <m/>
    <m/>
  </r>
  <r>
    <s v="INC00182"/>
    <d v="2025-04-30T10:49:13"/>
    <x v="0"/>
    <n v="13"/>
    <x v="0"/>
    <m/>
    <n v="4"/>
    <n v="3"/>
    <n v="2"/>
    <n v="1"/>
    <d v="2025-04-30T11:02:13"/>
    <n v="9"/>
    <n v="0.1111111111111111"/>
    <s v="Normál"/>
    <m/>
    <m/>
    <m/>
  </r>
  <r>
    <s v="RITM00239"/>
    <d v="2025-04-30T10:53:37"/>
    <x v="0"/>
    <n v="15"/>
    <x v="0"/>
    <m/>
    <n v="4"/>
    <n v="3"/>
    <n v="2"/>
    <n v="2"/>
    <d v="2025-04-30T11:08:37"/>
    <n v="9"/>
    <n v="0.22222222222222221"/>
    <s v="Normál"/>
    <m/>
    <m/>
    <m/>
  </r>
  <r>
    <s v="INC00183"/>
    <d v="2025-04-30T10:58:01"/>
    <x v="0"/>
    <n v="10"/>
    <x v="0"/>
    <m/>
    <n v="4"/>
    <n v="3"/>
    <n v="2"/>
    <n v="3"/>
    <d v="2025-04-30T11:08:01"/>
    <n v="9"/>
    <n v="0.33333333333333331"/>
    <s v="Normál"/>
    <m/>
    <m/>
    <m/>
  </r>
  <r>
    <s v="RITM00240"/>
    <d v="2025-04-30T11:02:25"/>
    <x v="2"/>
    <n v="6"/>
    <x v="0"/>
    <m/>
    <n v="4"/>
    <n v="3"/>
    <n v="2"/>
    <n v="3"/>
    <d v="2025-04-30T11:08:25"/>
    <n v="9"/>
    <n v="0.33333333333333331"/>
    <s v="Normál"/>
    <m/>
    <m/>
    <m/>
  </r>
  <r>
    <s v="INC00184"/>
    <d v="2025-04-30T11:06:49"/>
    <x v="0"/>
    <n v="13"/>
    <x v="0"/>
    <m/>
    <n v="4"/>
    <n v="3"/>
    <n v="2"/>
    <n v="4"/>
    <d v="2025-04-30T11:19:49"/>
    <n v="9"/>
    <n v="0.44444444444444442"/>
    <s v="Normál"/>
    <m/>
    <m/>
    <m/>
  </r>
  <r>
    <s v="RITM00241"/>
    <d v="2025-04-30T11:11:13"/>
    <x v="1"/>
    <n v="2"/>
    <x v="0"/>
    <m/>
    <n v="4"/>
    <n v="3"/>
    <n v="2"/>
    <n v="2"/>
    <d v="2025-04-30T11:13:13"/>
    <n v="9"/>
    <n v="0.22222222222222221"/>
    <s v="Normál"/>
    <m/>
    <m/>
    <m/>
  </r>
  <r>
    <s v="INC00185"/>
    <d v="2025-04-30T11:15:37"/>
    <x v="0"/>
    <n v="11"/>
    <x v="0"/>
    <m/>
    <n v="4"/>
    <n v="3"/>
    <n v="2"/>
    <n v="2"/>
    <d v="2025-04-30T11:26:37"/>
    <n v="9"/>
    <n v="0.22222222222222221"/>
    <s v="Normál"/>
    <m/>
    <m/>
    <m/>
  </r>
  <r>
    <s v="RITM00242"/>
    <d v="2025-04-30T11:20:01"/>
    <x v="0"/>
    <n v="13"/>
    <x v="0"/>
    <m/>
    <n v="4"/>
    <n v="3"/>
    <n v="2"/>
    <n v="2"/>
    <d v="2025-04-30T11:33:01"/>
    <n v="9"/>
    <n v="0.22222222222222221"/>
    <s v="Normál"/>
    <m/>
    <m/>
    <m/>
  </r>
  <r>
    <s v="INC00186"/>
    <d v="2025-04-30T11:24:25"/>
    <x v="0"/>
    <n v="4"/>
    <x v="0"/>
    <m/>
    <n v="4"/>
    <n v="3"/>
    <n v="2"/>
    <n v="3"/>
    <d v="2025-04-30T11:28:25"/>
    <n v="9"/>
    <n v="0.33333333333333331"/>
    <s v="Normál"/>
    <m/>
    <m/>
    <m/>
  </r>
  <r>
    <s v="RITM00243"/>
    <d v="2025-04-30T11:28:49"/>
    <x v="0"/>
    <n v="4"/>
    <x v="0"/>
    <m/>
    <n v="4"/>
    <n v="3"/>
    <n v="2"/>
    <n v="2"/>
    <d v="2025-04-30T11:32:49"/>
    <n v="9"/>
    <n v="0.22222222222222221"/>
    <s v="Normál"/>
    <m/>
    <m/>
    <m/>
  </r>
  <r>
    <s v="INC00187"/>
    <d v="2025-04-30T11:33:13"/>
    <x v="0"/>
    <n v="14"/>
    <x v="0"/>
    <m/>
    <n v="4"/>
    <n v="3"/>
    <n v="2"/>
    <n v="1"/>
    <d v="2025-04-30T11:47:13"/>
    <n v="9"/>
    <n v="0.1111111111111111"/>
    <s v="Normál"/>
    <m/>
    <m/>
    <m/>
  </r>
  <r>
    <s v="RITM00244"/>
    <d v="2025-04-30T11:37:37"/>
    <x v="0"/>
    <n v="12"/>
    <x v="0"/>
    <m/>
    <n v="4"/>
    <n v="3"/>
    <n v="2"/>
    <n v="2"/>
    <d v="2025-04-30T11:49:37"/>
    <n v="9"/>
    <n v="0.22222222222222221"/>
    <s v="Normál"/>
    <m/>
    <m/>
    <m/>
  </r>
  <r>
    <s v="INC00188"/>
    <d v="2025-04-30T11:42:01"/>
    <x v="1"/>
    <n v="3"/>
    <x v="0"/>
    <m/>
    <n v="4"/>
    <n v="3"/>
    <n v="2"/>
    <n v="3"/>
    <d v="2025-04-30T11:45:01"/>
    <n v="9"/>
    <n v="0.33333333333333331"/>
    <s v="Normál"/>
    <m/>
    <m/>
    <m/>
  </r>
  <r>
    <s v="RITM00245"/>
    <d v="2025-04-30T11:46:25"/>
    <x v="0"/>
    <n v="2"/>
    <x v="0"/>
    <m/>
    <n v="4"/>
    <n v="3"/>
    <n v="2"/>
    <n v="3"/>
    <d v="2025-04-30T11:48:25"/>
    <n v="9"/>
    <n v="0.33333333333333331"/>
    <s v="Normál"/>
    <m/>
    <m/>
    <m/>
  </r>
  <r>
    <s v="INC00189"/>
    <d v="2025-04-30T11:50:49"/>
    <x v="1"/>
    <n v="4"/>
    <x v="0"/>
    <m/>
    <n v="4"/>
    <n v="3"/>
    <n v="2"/>
    <n v="1"/>
    <d v="2025-04-30T11:54:49"/>
    <n v="9"/>
    <n v="0.1111111111111111"/>
    <s v="Normál"/>
    <m/>
    <m/>
    <m/>
  </r>
  <r>
    <s v="RITM00246"/>
    <d v="2025-04-30T11:55:13"/>
    <x v="0"/>
    <n v="15"/>
    <x v="0"/>
    <m/>
    <n v="4"/>
    <n v="3"/>
    <n v="2"/>
    <n v="1"/>
    <d v="2025-04-30T12:10:13"/>
    <n v="9"/>
    <n v="0.1111111111111111"/>
    <s v="Normál"/>
    <m/>
    <m/>
    <m/>
  </r>
  <r>
    <s v="INC00190"/>
    <d v="2025-04-30T11:59:37"/>
    <x v="0"/>
    <n v="10"/>
    <x v="0"/>
    <m/>
    <n v="4"/>
    <n v="3"/>
    <n v="2"/>
    <n v="2"/>
    <d v="2025-04-30T12:09:37"/>
    <n v="9"/>
    <n v="0.22222222222222221"/>
    <s v="Normál"/>
    <m/>
    <m/>
    <m/>
  </r>
  <r>
    <s v="RITM00247"/>
    <d v="2025-04-30T12:04:01"/>
    <x v="2"/>
    <n v="6"/>
    <x v="0"/>
    <m/>
    <n v="4"/>
    <n v="3"/>
    <n v="2"/>
    <n v="3"/>
    <d v="2025-04-30T12:10:01"/>
    <n v="9"/>
    <n v="0.33333333333333331"/>
    <s v="Normál"/>
    <m/>
    <m/>
    <m/>
  </r>
  <r>
    <s v="INC00191"/>
    <d v="2025-04-30T12:08:25"/>
    <x v="0"/>
    <n v="13"/>
    <x v="0"/>
    <m/>
    <n v="4"/>
    <n v="3"/>
    <n v="2"/>
    <n v="4"/>
    <d v="2025-04-30T12:21:25"/>
    <n v="9"/>
    <n v="0.44444444444444442"/>
    <s v="Normál"/>
    <m/>
    <m/>
    <m/>
  </r>
  <r>
    <s v="RITM00248"/>
    <d v="2025-04-30T12:12:49"/>
    <x v="1"/>
    <n v="1"/>
    <x v="0"/>
    <m/>
    <n v="4"/>
    <n v="3"/>
    <n v="2"/>
    <n v="2"/>
    <d v="2025-04-30T12:13:49"/>
    <n v="9"/>
    <n v="0.22222222222222221"/>
    <s v="Normál"/>
    <m/>
    <m/>
    <m/>
  </r>
  <r>
    <s v="INC00192"/>
    <d v="2025-04-30T12:17:13"/>
    <x v="0"/>
    <n v="11"/>
    <x v="0"/>
    <m/>
    <n v="4"/>
    <n v="3"/>
    <n v="2"/>
    <n v="2"/>
    <d v="2025-04-30T12:28:13"/>
    <n v="9"/>
    <n v="0.22222222222222221"/>
    <s v="Normál"/>
    <m/>
    <m/>
    <m/>
  </r>
  <r>
    <s v="RITM00249"/>
    <d v="2025-04-30T12:21:37"/>
    <x v="0"/>
    <n v="13"/>
    <x v="0"/>
    <m/>
    <n v="4"/>
    <n v="3"/>
    <n v="2"/>
    <n v="2"/>
    <d v="2025-04-30T12:34:37"/>
    <n v="9"/>
    <n v="0.22222222222222221"/>
    <s v="Normál"/>
    <m/>
    <m/>
    <m/>
  </r>
  <r>
    <s v="INC00193"/>
    <d v="2025-04-30T12:26:01"/>
    <x v="0"/>
    <n v="7"/>
    <x v="0"/>
    <m/>
    <n v="4"/>
    <n v="3"/>
    <n v="2"/>
    <n v="3"/>
    <d v="2025-04-30T12:33:01"/>
    <n v="9"/>
    <n v="0.33333333333333331"/>
    <s v="Normál"/>
    <m/>
    <m/>
    <m/>
  </r>
  <r>
    <s v="RITM00250"/>
    <d v="2025-04-30T12:30:25"/>
    <x v="0"/>
    <n v="4"/>
    <x v="0"/>
    <m/>
    <n v="4"/>
    <n v="3"/>
    <n v="2"/>
    <n v="3"/>
    <d v="2025-04-30T12:34:25"/>
    <n v="9"/>
    <n v="0.33333333333333331"/>
    <s v="Normál"/>
    <m/>
    <m/>
    <m/>
  </r>
  <r>
    <s v="INC00194"/>
    <d v="2025-04-30T12:34:49"/>
    <x v="0"/>
    <n v="14"/>
    <x v="0"/>
    <m/>
    <n v="4"/>
    <n v="3"/>
    <n v="2"/>
    <n v="1"/>
    <d v="2025-04-30T12:48:49"/>
    <n v="9"/>
    <n v="0.1111111111111111"/>
    <s v="Normál"/>
    <m/>
    <m/>
    <m/>
  </r>
  <r>
    <s v="RITM00251"/>
    <d v="2025-04-30T12:39:13"/>
    <x v="0"/>
    <n v="12"/>
    <x v="0"/>
    <m/>
    <n v="4"/>
    <n v="3"/>
    <n v="2"/>
    <n v="2"/>
    <d v="2025-04-30T12:51:13"/>
    <n v="9"/>
    <n v="0.22222222222222221"/>
    <s v="Normál"/>
    <m/>
    <m/>
    <m/>
  </r>
  <r>
    <s v="INC00195"/>
    <d v="2025-04-30T12:43:37"/>
    <x v="1"/>
    <n v="5"/>
    <x v="0"/>
    <m/>
    <n v="4"/>
    <n v="3"/>
    <n v="2"/>
    <n v="3"/>
    <d v="2025-04-30T12:48:37"/>
    <n v="9"/>
    <n v="0.33333333333333331"/>
    <s v="Normál"/>
    <m/>
    <m/>
    <m/>
  </r>
  <r>
    <s v="RITM00252"/>
    <d v="2025-04-30T12:48:01"/>
    <x v="0"/>
    <n v="2"/>
    <x v="0"/>
    <m/>
    <n v="4"/>
    <n v="3"/>
    <n v="2"/>
    <n v="4"/>
    <d v="2025-04-30T12:50:01"/>
    <n v="9"/>
    <n v="0.44444444444444442"/>
    <s v="Normál"/>
    <m/>
    <m/>
    <m/>
  </r>
  <r>
    <s v="INC00196"/>
    <d v="2025-04-30T12:52:25"/>
    <x v="1"/>
    <n v="2"/>
    <x v="0"/>
    <m/>
    <n v="4"/>
    <n v="3"/>
    <n v="2"/>
    <n v="1"/>
    <d v="2025-04-30T12:54:25"/>
    <n v="9"/>
    <n v="0.1111111111111111"/>
    <s v="Normál"/>
    <m/>
    <m/>
    <m/>
  </r>
  <r>
    <s v="RITM00253"/>
    <d v="2025-04-30T12:56:49"/>
    <x v="0"/>
    <n v="15"/>
    <x v="0"/>
    <m/>
    <n v="4"/>
    <n v="3"/>
    <n v="2"/>
    <n v="1"/>
    <d v="2025-04-30T13:11:49"/>
    <n v="9"/>
    <n v="0.1111111111111111"/>
    <s v="Normál"/>
    <m/>
    <m/>
    <m/>
  </r>
  <r>
    <s v="INC00197"/>
    <d v="2025-04-30T13:01:13"/>
    <x v="0"/>
    <n v="10"/>
    <x v="0"/>
    <m/>
    <n v="4"/>
    <n v="3"/>
    <n v="2"/>
    <n v="2"/>
    <d v="2025-04-30T13:11:13"/>
    <n v="9"/>
    <n v="0.22222222222222221"/>
    <s v="Normál"/>
    <m/>
    <m/>
    <m/>
  </r>
  <r>
    <s v="RITM00254"/>
    <d v="2025-04-30T13:05:37"/>
    <x v="2"/>
    <n v="6"/>
    <x v="0"/>
    <m/>
    <n v="4"/>
    <n v="3"/>
    <n v="2"/>
    <n v="3"/>
    <d v="2025-04-30T13:11:37"/>
    <n v="9"/>
    <n v="0.33333333333333331"/>
    <s v="Normál"/>
    <m/>
    <m/>
    <m/>
  </r>
  <r>
    <s v="INC00198"/>
    <d v="2025-04-30T13:10:01"/>
    <x v="0"/>
    <n v="13"/>
    <x v="0"/>
    <m/>
    <n v="4"/>
    <n v="3"/>
    <n v="2"/>
    <n v="4"/>
    <d v="2025-04-30T13:23:01"/>
    <n v="9"/>
    <n v="0.44444444444444442"/>
    <s v="Normál"/>
    <m/>
    <m/>
    <m/>
  </r>
  <r>
    <s v="RITM00255"/>
    <d v="2025-04-30T13:14:25"/>
    <x v="1"/>
    <n v="3"/>
    <x v="0"/>
    <m/>
    <n v="4"/>
    <n v="3"/>
    <n v="2"/>
    <n v="2"/>
    <d v="2025-04-30T13:17:25"/>
    <n v="9"/>
    <n v="0.22222222222222221"/>
    <s v="Normál"/>
    <m/>
    <m/>
    <m/>
  </r>
  <r>
    <s v="INC00199"/>
    <d v="2025-04-30T13:18:49"/>
    <x v="0"/>
    <n v="11"/>
    <x v="0"/>
    <m/>
    <n v="4"/>
    <n v="3"/>
    <n v="2"/>
    <n v="2"/>
    <d v="2025-04-30T13:29:49"/>
    <n v="9"/>
    <n v="0.22222222222222221"/>
    <s v="Normál"/>
    <m/>
    <m/>
    <m/>
  </r>
  <r>
    <s v="RITM00256"/>
    <d v="2025-04-30T13:23:13"/>
    <x v="0"/>
    <n v="13"/>
    <x v="0"/>
    <m/>
    <n v="4"/>
    <n v="3"/>
    <n v="2"/>
    <n v="2"/>
    <d v="2025-04-30T13:36:13"/>
    <n v="9"/>
    <n v="0.22222222222222221"/>
    <s v="Normál"/>
    <m/>
    <m/>
    <m/>
  </r>
  <r>
    <s v="INC00200"/>
    <d v="2025-04-30T13:27:37"/>
    <x v="2"/>
    <n v="10"/>
    <x v="0"/>
    <m/>
    <n v="4"/>
    <n v="3"/>
    <n v="2"/>
    <n v="3"/>
    <d v="2025-04-30T13:37:37"/>
    <n v="9"/>
    <n v="0.33333333333333331"/>
    <s v="Normál"/>
    <m/>
    <m/>
    <m/>
  </r>
  <r>
    <s v="RITM00257"/>
    <d v="2025-04-30T13:32:01"/>
    <x v="0"/>
    <n v="4"/>
    <x v="0"/>
    <m/>
    <n v="4"/>
    <n v="3"/>
    <n v="2"/>
    <n v="3"/>
    <d v="2025-04-30T13:36:01"/>
    <n v="9"/>
    <n v="0.33333333333333331"/>
    <s v="Normál"/>
    <m/>
    <m/>
    <m/>
  </r>
  <r>
    <s v="INC00201"/>
    <d v="2025-04-30T13:36:25"/>
    <x v="0"/>
    <n v="14"/>
    <x v="0"/>
    <m/>
    <n v="4"/>
    <n v="3"/>
    <n v="2"/>
    <n v="2"/>
    <d v="2025-04-30T13:50:25"/>
    <n v="9"/>
    <n v="0.22222222222222221"/>
    <s v="Normál"/>
    <m/>
    <m/>
    <m/>
  </r>
  <r>
    <s v="RITM00258"/>
    <d v="2025-04-30T13:40:49"/>
    <x v="0"/>
    <n v="12"/>
    <x v="0"/>
    <m/>
    <n v="4"/>
    <n v="3"/>
    <n v="2"/>
    <n v="2"/>
    <d v="2025-04-30T13:52:49"/>
    <n v="9"/>
    <n v="0.22222222222222221"/>
    <s v="Normál"/>
    <m/>
    <m/>
    <m/>
  </r>
  <r>
    <s v="INC00202"/>
    <d v="2025-04-30T13:45:13"/>
    <x v="1"/>
    <n v="4"/>
    <x v="0"/>
    <m/>
    <n v="4"/>
    <n v="3"/>
    <n v="2"/>
    <n v="3"/>
    <d v="2025-04-30T13:49:13"/>
    <n v="9"/>
    <n v="0.33333333333333331"/>
    <s v="Normál"/>
    <m/>
    <m/>
    <m/>
  </r>
  <r>
    <s v="RITM00259"/>
    <d v="2025-04-30T13:49:37"/>
    <x v="0"/>
    <n v="2"/>
    <x v="0"/>
    <m/>
    <n v="4"/>
    <n v="3"/>
    <n v="2"/>
    <n v="3"/>
    <d v="2025-04-30T13:51:37"/>
    <n v="9"/>
    <n v="0.33333333333333331"/>
    <s v="Normál"/>
    <m/>
    <m/>
    <m/>
  </r>
  <r>
    <s v="INC00143"/>
    <d v="2025-04-30T16:30:01"/>
    <x v="0"/>
    <n v="13"/>
    <x v="0"/>
    <m/>
    <n v="2"/>
    <n v="1"/>
    <n v="1"/>
    <n v="1"/>
    <d v="2025-04-30T16:43:01"/>
    <n v="4"/>
    <n v="0.25"/>
    <s v="Normál"/>
    <m/>
    <m/>
    <m/>
  </r>
  <r>
    <s v="RITM00200"/>
    <d v="2025-04-30T16:51:00"/>
    <x v="0"/>
    <n v="15"/>
    <x v="0"/>
    <m/>
    <n v="2"/>
    <n v="1"/>
    <n v="1"/>
    <n v="1"/>
    <d v="2025-04-30T17:06:00"/>
    <n v="4"/>
    <n v="0.25"/>
    <s v="Normál"/>
    <m/>
    <m/>
    <m/>
  </r>
  <r>
    <s v="INC00144"/>
    <d v="2025-04-30T17:12:00"/>
    <x v="0"/>
    <n v="10"/>
    <x v="0"/>
    <m/>
    <n v="2"/>
    <n v="1"/>
    <n v="1"/>
    <n v="1"/>
    <d v="2025-04-30T17:22:00"/>
    <n v="4"/>
    <n v="0.25"/>
    <s v="Normál"/>
    <m/>
    <m/>
    <m/>
  </r>
  <r>
    <s v="RITM00201"/>
    <d v="2025-04-30T17:33:00"/>
    <x v="2"/>
    <n v="6"/>
    <x v="0"/>
    <m/>
    <n v="1"/>
    <n v="1"/>
    <n v="1"/>
    <n v="1"/>
    <d v="2025-04-30T17:39:00"/>
    <n v="3"/>
    <n v="0.33333333333333331"/>
    <s v="Normál"/>
    <m/>
    <m/>
    <m/>
  </r>
  <r>
    <s v="INC00145"/>
    <d v="2025-04-30T17:54:00"/>
    <x v="0"/>
    <n v="13"/>
    <x v="0"/>
    <m/>
    <n v="1"/>
    <n v="1"/>
    <n v="1"/>
    <n v="1"/>
    <d v="2025-04-30T18:07:00"/>
    <n v="3"/>
    <n v="0.33333333333333331"/>
    <s v="Normál"/>
    <m/>
    <m/>
    <m/>
  </r>
  <r>
    <s v="RITM00202"/>
    <d v="2025-04-30T18:15:00"/>
    <x v="1"/>
    <n v="1"/>
    <x v="0"/>
    <m/>
    <n v="1"/>
    <n v="1"/>
    <n v="1"/>
    <n v="1"/>
    <d v="2025-04-30T18:16:00"/>
    <n v="3"/>
    <n v="0.33333333333333331"/>
    <s v="Normál"/>
    <m/>
    <m/>
    <m/>
  </r>
  <r>
    <s v="INC00146"/>
    <d v="2025-04-30T18:36:00"/>
    <x v="0"/>
    <n v="11"/>
    <x v="0"/>
    <m/>
    <n v="1"/>
    <n v="1"/>
    <n v="1"/>
    <n v="1"/>
    <d v="2025-04-30T18:47:00"/>
    <n v="3"/>
    <n v="0.33333333333333331"/>
    <s v="Normál"/>
    <m/>
    <m/>
    <m/>
  </r>
  <r>
    <s v="RITM00203"/>
    <d v="2025-04-30T18:57:00"/>
    <x v="0"/>
    <n v="13"/>
    <x v="0"/>
    <m/>
    <n v="1"/>
    <n v="1"/>
    <n v="1"/>
    <n v="1"/>
    <d v="2025-04-30T19:10:00"/>
    <n v="3"/>
    <n v="0.33333333333333331"/>
    <s v="Normál"/>
    <m/>
    <m/>
    <m/>
  </r>
  <r>
    <s v="INC00147"/>
    <d v="2025-04-30T19:18:00"/>
    <x v="2"/>
    <n v="8"/>
    <x v="0"/>
    <m/>
    <n v="1"/>
    <n v="1"/>
    <n v="1"/>
    <n v="1"/>
    <d v="2025-04-30T19:26:00"/>
    <n v="3"/>
    <n v="0.33333333333333331"/>
    <s v="Normál"/>
    <m/>
    <m/>
    <m/>
  </r>
  <r>
    <s v="RITM00204"/>
    <d v="2025-04-30T20:00:00"/>
    <x v="0"/>
    <n v="4"/>
    <x v="0"/>
    <m/>
    <n v="1"/>
    <n v="1"/>
    <n v="1"/>
    <n v="1"/>
    <d v="2025-04-30T20:04:00"/>
    <n v="3"/>
    <n v="0.33333333333333331"/>
    <s v="Normál"/>
    <m/>
    <m/>
    <m/>
  </r>
  <r>
    <m/>
    <m/>
    <x v="3"/>
    <m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4F8DC1-DA49-4D64-9480-80A4435CCA2E}" name="Kimutatás2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multipleFieldFilters="0">
  <location ref="D2:E5" firstHeaderRow="1" firstDataRow="1" firstDataCol="1"/>
  <pivotFields count="6">
    <pivotField dataField="1" showAll="0"/>
    <pivotField showAll="0"/>
    <pivotField showAll="0"/>
    <pivotField showAll="0"/>
    <pivotField axis="axisRow" showAll="0">
      <items count="4">
        <item x="0"/>
        <item x="1"/>
        <item h="1" x="2"/>
        <item t="default"/>
      </items>
    </pivotField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Mennyiség / Jegyszám" fld="0" subtotal="count" baseField="0" baseItem="0"/>
  </dataFields>
  <formats count="8">
    <format dxfId="7">
      <pivotArea field="4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4" type="button" dataOnly="0" labelOnly="1" outline="0" axis="axisRow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FDA446-3F30-4B19-BAD2-DD3D7B05C7E9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multipleFieldFilters="0">
  <location ref="A2:B6" firstHeaderRow="1" firstDataRow="1" firstDataCol="1"/>
  <pivotFields count="6">
    <pivotField dataField="1" showAll="0"/>
    <pivotField showAll="0"/>
    <pivotField axis="axisRow" showAll="0" sortType="descending">
      <items count="5">
        <item x="0"/>
        <item x="2"/>
        <item x="1"/>
        <item h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</pivotFields>
  <rowFields count="1">
    <field x="2"/>
  </rowFields>
  <rowItems count="4">
    <i>
      <x/>
    </i>
    <i>
      <x v="2"/>
    </i>
    <i>
      <x v="1"/>
    </i>
    <i t="grand">
      <x/>
    </i>
  </rowItems>
  <colItems count="1">
    <i/>
  </colItems>
  <dataFields count="1">
    <dataField name="Mennyiség / Jegyszám" fld="0" subtotal="count" baseField="0" baseItem="0"/>
  </dataFields>
  <formats count="10">
    <format dxfId="17">
      <pivotArea field="2" type="button" dataOnly="0" labelOnly="1" outline="0" axis="axisRow" fieldPosition="0"/>
    </format>
    <format dxfId="16">
      <pivotArea dataOnly="0" labelOnly="1" outline="0" axis="axisValues" fieldPosition="0"/>
    </format>
    <format dxfId="15">
      <pivotArea field="2" type="button" dataOnly="0" labelOnly="1" outline="0" axis="axisRow" fieldPosition="0"/>
    </format>
    <format dxfId="14">
      <pivotArea dataOnly="0" labelOnly="1" outline="0" axis="axisValues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2873B-3638-431E-86A1-F4A2F229D363}" name="Kimutatás13" cacheId="3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D27:E30" firstHeaderRow="1" firstDataRow="1" firstDataCol="1"/>
  <pivotFields count="17">
    <pivotField dataField="1" showAll="0"/>
    <pivotField showAll="0"/>
    <pivotField showAll="0"/>
    <pivotField showAll="0"/>
    <pivotField axis="axisRow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Mennyiség / Jegyszám" fld="0" subtotal="count" baseField="0" baseItem="0"/>
  </dataFields>
  <formats count="8">
    <format dxfId="25">
      <pivotArea field="4" type="button" dataOnly="0" labelOnly="1" outline="0" axis="axisRow" fieldPosition="0"/>
    </format>
    <format dxfId="24">
      <pivotArea dataOnly="0" labelOnly="1" outline="0" axis="axisValues" fieldPosition="0"/>
    </format>
    <format dxfId="23">
      <pivotArea field="4" type="button" dataOnly="0" labelOnly="1" outline="0" axis="axisRow" fieldPosition="0"/>
    </format>
    <format dxfId="22">
      <pivotArea dataOnly="0" labelOnly="1" outline="0" axis="axisValues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DCB95-178E-4C99-A794-CCCC9952C114}" name="Kimutatás12" cacheId="3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27:B31" firstHeaderRow="1" firstDataRow="1" firstDataCol="1"/>
  <pivotFields count="17">
    <pivotField dataField="1" showAll="0"/>
    <pivotField showAll="0"/>
    <pivotField axis="axisRow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Mennyiség / Jegyszám" fld="0" subtotal="count" baseField="0" baseItem="0"/>
  </dataFields>
  <formats count="8">
    <format dxfId="33">
      <pivotArea field="2" type="button" dataOnly="0" labelOnly="1" outline="0" axis="axisRow" fieldPosition="0"/>
    </format>
    <format dxfId="32">
      <pivotArea dataOnly="0" labelOnly="1" outline="0" axis="axisValues" fieldPosition="0"/>
    </format>
    <format dxfId="31">
      <pivotArea field="2" type="button" dataOnly="0" labelOnly="1" outline="0" axis="axisRow" fieldPosition="0"/>
    </format>
    <format dxfId="30">
      <pivotArea dataOnly="0" labelOnly="1" outline="0" axis="axisValues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E547B4-AE60-44DD-A0AA-B845491C5641}" name="Kimutatás11" cacheId="2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16:B20" firstHeaderRow="1" firstDataRow="1" firstDataCol="1"/>
  <pivotFields count="17">
    <pivotField dataField="1" showAll="0"/>
    <pivotField showAll="0"/>
    <pivotField axis="axisRow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Mennyiség / Jegyszám" fld="0" subtotal="count" baseField="0" baseItem="0"/>
  </dataFields>
  <formats count="8">
    <format dxfId="41">
      <pivotArea field="2" type="button" dataOnly="0" labelOnly="1" outline="0" axis="axisRow" fieldPosition="0"/>
    </format>
    <format dxfId="40">
      <pivotArea dataOnly="0" labelOnly="1" outline="0" axis="axisValues" fieldPosition="0"/>
    </format>
    <format dxfId="39">
      <pivotArea field="2" type="button" dataOnly="0" labelOnly="1" outline="0" axis="axisRow" fieldPosition="0"/>
    </format>
    <format dxfId="38">
      <pivotArea dataOnly="0" labelOnly="1" outline="0" axis="axisValues" fieldPosition="0"/>
    </format>
    <format dxfId="37">
      <pivotArea grandRow="1" outline="0" collapsedLevelsAreSubtotals="1" fieldPosition="0"/>
    </format>
    <format dxfId="36">
      <pivotArea dataOnly="0" labelOnly="1" grandRow="1" outline="0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FD6E65-94A4-478A-980E-0F64D0E71FCD}" name="Kimutatás4" cacheId="2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D16:E19" firstHeaderRow="1" firstDataRow="1" firstDataCol="1"/>
  <pivotFields count="17">
    <pivotField dataField="1" showAll="0"/>
    <pivotField showAll="0"/>
    <pivotField showAll="0"/>
    <pivotField showAll="0"/>
    <pivotField axis="axisRow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Mennyiség / Jegyszám" fld="0" subtotal="count" baseField="0" baseItem="0"/>
  </dataFields>
  <formats count="8">
    <format dxfId="49">
      <pivotArea field="4" type="button" dataOnly="0" labelOnly="1" outline="0" axis="axisRow" fieldPosition="0"/>
    </format>
    <format dxfId="48">
      <pivotArea dataOnly="0" labelOnly="1" outline="0" axis="axisValues" fieldPosition="0"/>
    </format>
    <format dxfId="47">
      <pivotArea field="4" type="button" dataOnly="0" labelOnly="1" outline="0" axis="axisRow" fieldPosition="0"/>
    </format>
    <format dxfId="46">
      <pivotArea dataOnly="0" labelOnly="1" outline="0" axis="axisValues" fieldPosition="0"/>
    </format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grandRow="1" outline="0" collapsedLevelsAreSubtotals="1" fieldPosition="0"/>
    </format>
    <format dxfId="4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F01E844F-B315-4D12-A0CF-52DA8FB0746B}" autoFormatId="16" applyNumberFormats="0" applyBorderFormats="0" applyFontFormats="0" applyPatternFormats="0" applyAlignmentFormats="0" applyWidthHeightFormats="0">
  <queryTableRefresh nextId="18" unboundColumnsRight="12">
    <queryTableFields count="17">
      <queryTableField id="1" name="Jegyzőkönyv" tableColumnId="1"/>
      <queryTableField id="2" name="Dátum" tableColumnId="2"/>
      <queryTableField id="3" name="Bejelentési csatorna" tableColumnId="3"/>
      <queryTableField id="4" name="Válaszidő (perc)" tableColumnId="4"/>
      <queryTableField id="5" name="15 perces SLA teljesít?" tableColumnId="5"/>
      <queryTableField id="6" dataBound="0" tableColumnId="6"/>
      <queryTableField id="7" dataBound="0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14" dataBound="0" tableColumnId="14"/>
      <queryTableField id="15" dataBound="0" tableColumnId="15"/>
      <queryTableField id="16" dataBound="0" tableColumnId="16"/>
      <queryTableField id="17" dataBound="0" tableColumnId="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24BE6E88-4772-49DC-9EAD-24845E77C6EC}" autoFormatId="16" applyNumberFormats="0" applyBorderFormats="0" applyFontFormats="0" applyPatternFormats="0" applyAlignmentFormats="0" applyWidthHeightFormats="0">
  <queryTableRefresh nextId="18" unboundColumnsRight="11">
    <queryTableFields count="17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dataBound="0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14" dataBound="0" tableColumnId="14"/>
      <queryTableField id="15" dataBound="0" tableColumnId="15"/>
      <queryTableField id="16" dataBound="0" tableColumnId="16"/>
      <queryTableField id="17" dataBound="0" tableColumnId="1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D77339CD-3129-4F97-AE0F-A85B03B5D115}" autoFormatId="16" applyNumberFormats="0" applyBorderFormats="0" applyFontFormats="0" applyPatternFormats="0" applyAlignmentFormats="0" applyWidthHeightFormats="0">
  <queryTableRefresh nextId="18" unboundColumnsRight="12">
    <queryTableFields count="17">
      <queryTableField id="1" name="Jegyzőkönyv" tableColumnId="1"/>
      <queryTableField id="2" name="Dátum" tableColumnId="2"/>
      <queryTableField id="3" name="Bejelentési csatorna" tableColumnId="3"/>
      <queryTableField id="4" name="Válaszidő (perc)" tableColumnId="4"/>
      <queryTableField id="5" name="15 perces SLA teljesít?" tableColumnId="5"/>
      <queryTableField id="6" dataBound="0" tableColumnId="6"/>
      <queryTableField id="7" dataBound="0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14" dataBound="0" tableColumnId="14"/>
      <queryTableField id="15" dataBound="0" tableColumnId="15"/>
      <queryTableField id="16" dataBound="0" tableColumnId="16"/>
      <queryTableField id="17" dataBound="0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E0C3E7-6CB2-4C37-A4C6-80FBC1EFB716}" name="Modified_Timestamps_CSV_3" displayName="Modified_Timestamps_CSV_3" ref="A1:Q235" tableType="queryTable" totalsRowShown="0">
  <autoFilter ref="A1:Q235" xr:uid="{78E0C3E7-6CB2-4C37-A4C6-80FBC1EFB716}">
    <filterColumn colId="4">
      <filters>
        <filter val="Nem"/>
      </filters>
    </filterColumn>
  </autoFilter>
  <tableColumns count="17">
    <tableColumn id="1" xr3:uid="{3620AE7F-0244-49E0-84DC-5B373F712702}" uniqueName="1" name="Jegyszám" queryTableFieldId="1" dataDxfId="96"/>
    <tableColumn id="2" xr3:uid="{B2EAB6C5-22BF-4726-8626-03E33B220CEC}" uniqueName="2" name="Dátum" queryTableFieldId="2" dataDxfId="95"/>
    <tableColumn id="3" xr3:uid="{99D01B0E-731D-4DB9-A0A7-4EB9F8B0A426}" uniqueName="3" name="Bejelentési csatorna" queryTableFieldId="3" dataDxfId="94"/>
    <tableColumn id="4" xr3:uid="{90B88DBD-3CBC-4D83-99CE-D12E5D214DD8}" uniqueName="4" name="Válaszidő (perc)" queryTableFieldId="4"/>
    <tableColumn id="5" xr3:uid="{67A82D20-BC32-40C4-BA94-4CA985EE1EFD}" uniqueName="5" name="15 perces SLA teljesült?" queryTableFieldId="5" dataDxfId="93"/>
    <tableColumn id="6" xr3:uid="{F2DD4D1E-2F68-40EB-B4E2-243B00CF7BCB}" uniqueName="6" name="Súlyozott átlagos válaszidő (perc)" queryTableFieldId="6" dataDxfId="92"/>
    <tableColumn id="7" xr3:uid="{DF93A285-A685-4EF1-A233-984BBF7BE442}" uniqueName="7" name="E-mailt feldolgozó operátorok száma" queryTableFieldId="7" dataDxfId="91"/>
    <tableColumn id="8" xr3:uid="{3A5F8CD2-47E1-41E9-9E1D-CC23959F55A9}" uniqueName="8" name="Hívást fogadó operátorok száma" queryTableFieldId="8" dataDxfId="90"/>
    <tableColumn id="9" xr3:uid="{9643A6F6-68E0-4EB2-B518-F6C28648CB95}" uniqueName="9" name="SSP-t feldolgozó operátor száma" queryTableFieldId="9" dataDxfId="89"/>
    <tableColumn id="10" xr3:uid="{1BE46C9C-58A4-4FB4-9505-43C9B097D9A4}" uniqueName="10" name="Mennyi jegy áll épp feldolgozás alatt?" queryTableFieldId="10" dataDxfId="88">
      <calculatedColumnFormula array="1">SUMPRODUCT((B$2:B$168&lt;=B2)*(K$2:K$168&gt;B2))</calculatedColumnFormula>
    </tableColumn>
    <tableColumn id="11" xr3:uid="{E46B47FB-9B78-4368-84DE-AC23A401B634}" uniqueName="11" name="Feldolgozási idő" queryTableFieldId="11" dataDxfId="87">
      <calculatedColumnFormula>B2+(D2/1440)</calculatedColumnFormula>
    </tableColumn>
    <tableColumn id="12" xr3:uid="{DF704E96-C353-4C51-AADE-86C0975A7B14}" uniqueName="12" name="Bejelentési csatornákra jutó erőforrás száma" queryTableFieldId="12" dataDxfId="86">
      <calculatedColumnFormula>G2+H2+I2</calculatedColumnFormula>
    </tableColumn>
    <tableColumn id="13" xr3:uid="{737E592F-D018-4F84-B7FA-4AF38D5A8C7C}" uniqueName="13" name="Bejelentési csatorna és arra szignált operátor kihasználtsága (%)" queryTableFieldId="13" dataCellStyle="Százalék">
      <calculatedColumnFormula>J2/L2</calculatedColumnFormula>
    </tableColumn>
    <tableColumn id="14" xr3:uid="{D20D7837-FD04-492F-A4AD-5D898AB0D4B2}" uniqueName="14" name="Monitoring" queryTableFieldId="14" dataDxfId="85">
      <calculatedColumnFormula>IF(M2&lt;60%, "Normál", IF(M2&lt;80%, "Terhelt", "Erősen terhelt"))</calculatedColumnFormula>
    </tableColumn>
    <tableColumn id="15" xr3:uid="{F6B8E9B8-BE7F-43C8-99B3-48B7DB5E7BEB}" uniqueName="15" name="Normál terlheltségi állapot darabszám" queryTableFieldId="15" dataDxfId="84">
      <calculatedColumnFormula>COUNTIF(Modified_Timestamps_CSV_3[Monitoring],"Normál")</calculatedColumnFormula>
    </tableColumn>
    <tableColumn id="16" xr3:uid="{291A8990-21AE-4210-A0B7-CA490783B71A}" uniqueName="16" name="Terhelt állapot darabszám" queryTableFieldId="16" dataDxfId="83">
      <calculatedColumnFormula>COUNTIF(Modified_Timestamps_CSV_3[Monitoring],"Terhelt")</calculatedColumnFormula>
    </tableColumn>
    <tableColumn id="17" xr3:uid="{D3BBC309-CD09-4725-AF10-2048A2FD2B7B}" uniqueName="17" name="Erősen terhelt állapot darabszám" queryTableFieldId="17" dataDxfId="82">
      <calculatedColumnFormula>COUNTIF(N:N,"Erősen terhelt")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FC1069-3CBB-45C4-828B-A82732459734}" name="Service_Desk_Optimalizációs_Táblázat_CSV" displayName="Service_Desk_Optimalizációs_Táblázat_CSV" ref="A1:Q197" tableType="queryTable" totalsRowShown="0" headerRowDxfId="81">
  <autoFilter ref="A1:Q197" xr:uid="{BDFC1069-3CBB-45C4-828B-A82732459734}">
    <filterColumn colId="4">
      <filters blank="1">
        <filter val="Nem"/>
      </filters>
    </filterColumn>
  </autoFilter>
  <tableColumns count="17">
    <tableColumn id="1" xr3:uid="{B0E0ADA6-C0B8-406A-83FE-5ED85CD9BC53}" uniqueName="1" name="Jegyszám" queryTableFieldId="1" dataDxfId="80"/>
    <tableColumn id="2" xr3:uid="{56291E51-44A2-4526-A2A2-DE2A665E7DF8}" uniqueName="2" name="Dátum" queryTableFieldId="2" dataDxfId="79"/>
    <tableColumn id="3" xr3:uid="{E35D24DB-A842-4B43-B184-19BCF7FEF851}" uniqueName="3" name="Bejelentési csatorna" queryTableFieldId="3" dataDxfId="78"/>
    <tableColumn id="4" xr3:uid="{E6D00E71-0F3F-4D9A-AC37-45939810A861}" uniqueName="4" name="Válaszidő (perc)" queryTableFieldId="4" dataDxfId="77"/>
    <tableColumn id="5" xr3:uid="{97C25E55-516D-49C2-A359-C06594769B40}" uniqueName="5" name="15 perces SLA teljesült?" queryTableFieldId="5" dataDxfId="76"/>
    <tableColumn id="6" xr3:uid="{4B6F57CC-FC17-4A1D-A961-1696E786E01E}" uniqueName="6" name="Súlyozott átlagos válaszidő (perc)" queryTableFieldId="6" dataDxfId="75"/>
    <tableColumn id="7" xr3:uid="{D987B4DC-CE89-41F8-A387-5A270C7C96D3}" uniqueName="7" name="E-mailt feldolgozó operátorok száma" queryTableFieldId="7" dataDxfId="74"/>
    <tableColumn id="8" xr3:uid="{0282F206-E0E3-42B2-814C-19C85237AB20}" uniqueName="8" name="Hívást fogadó operátorok száma" queryTableFieldId="8" dataDxfId="73"/>
    <tableColumn id="9" xr3:uid="{3352675D-E5AB-4DAF-8FC5-4EF371B3538D}" uniqueName="9" name="SSP-t feldolgozó operátor száma" queryTableFieldId="9" dataDxfId="72"/>
    <tableColumn id="10" xr3:uid="{3B973F86-7118-430C-8737-8CE297819588}" uniqueName="10" name="Mennyi jegy áll épp feldolgozás alatt?" queryTableFieldId="10" dataDxfId="71"/>
    <tableColumn id="11" xr3:uid="{DEF6404F-201E-4D25-81EB-74962B5EEBC1}" uniqueName="11" name="Feldolgozási idő" queryTableFieldId="11" dataDxfId="70"/>
    <tableColumn id="12" xr3:uid="{5AFDE806-A48E-48B0-A6D6-472C238E8F6F}" uniqueName="12" name="Bejelentési csatornákra jutó erőforrás száma" queryTableFieldId="12" dataDxfId="69">
      <calculatedColumnFormula>SUM(G2,H2,I2)</calculatedColumnFormula>
    </tableColumn>
    <tableColumn id="13" xr3:uid="{91D73DD7-9403-45E3-9717-053F081AA6B6}" uniqueName="13" name="Bejelentési csatorna és arra szignált operátor kihasználtsága (%)" queryTableFieldId="13" dataCellStyle="Százalék">
      <calculatedColumnFormula>J2/L2</calculatedColumnFormula>
    </tableColumn>
    <tableColumn id="14" xr3:uid="{90AC40C4-42FC-4AB3-9A7A-6304FC771854}" uniqueName="14" name="Monitoring" queryTableFieldId="14" dataDxfId="68">
      <calculatedColumnFormula>IF(M2&lt;60%, "Normál", IF(M2&lt;80%, "Terhelt", "Erősen terhelt"))</calculatedColumnFormula>
    </tableColumn>
    <tableColumn id="15" xr3:uid="{274A0760-B644-46E6-B3A1-39AFF9F9CD20}" uniqueName="15" name="Normál terlheltségi állapot darabszám" queryTableFieldId="15" dataDxfId="67">
      <calculatedColumnFormula>COUNTIF(N2:N168,"Normál")</calculatedColumnFormula>
    </tableColumn>
    <tableColumn id="16" xr3:uid="{17F4F251-9CC8-48FD-ABD9-2F05E8E92351}" uniqueName="16" name="Terhelt állapot darabszám" queryTableFieldId="16" dataDxfId="66">
      <calculatedColumnFormula>COUNTIF(N2:N168,"Terhelt")</calculatedColumnFormula>
    </tableColumn>
    <tableColumn id="17" xr3:uid="{BCA9D6AA-5C3E-4270-8307-A9C32264D2EE}" uniqueName="17" name="Erősen terhelt állapot darabszám" queryTableFieldId="17" dataDxfId="65">
      <calculatedColumnFormula>COUNTIF(N2:N168,"Erősen terhelt")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EB4319-4562-48B1-8589-767C320D7772}" name="Modified_Timestamps_CSV_2" displayName="Modified_Timestamps_CSV_2" ref="A1:Q131" tableType="queryTable" totalsRowShown="0">
  <autoFilter ref="A1:Q131" xr:uid="{1DEB4319-4562-48B1-8589-767C320D7772}">
    <filterColumn colId="4">
      <filters>
        <filter val="Nem"/>
      </filters>
    </filterColumn>
  </autoFilter>
  <tableColumns count="17">
    <tableColumn id="1" xr3:uid="{45821B12-EC8F-4C17-BB78-D3D6D76CD057}" uniqueName="1" name="Jegyszám" queryTableFieldId="1" dataDxfId="64"/>
    <tableColumn id="2" xr3:uid="{A0BB5A9A-D52A-4A29-9C07-B1888E379C49}" uniqueName="2" name="Dátum" queryTableFieldId="2" dataDxfId="63"/>
    <tableColumn id="3" xr3:uid="{98C212B2-B0B9-44E2-AC27-6B7685D0A105}" uniqueName="3" name="Bejelentési csatorna" queryTableFieldId="3" dataDxfId="62"/>
    <tableColumn id="4" xr3:uid="{5B843AB1-0E5B-4CC9-B04D-CE4C20A3092F}" uniqueName="4" name="Válaszidő (perc)" queryTableFieldId="4"/>
    <tableColumn id="5" xr3:uid="{C86C4962-E706-48A5-8DFA-2771BD4BAA79}" uniqueName="5" name="15 perces SLA teljesült?" queryTableFieldId="5" dataDxfId="61"/>
    <tableColumn id="6" xr3:uid="{D15CB4F2-729D-4D92-AC4A-C4C751FFF02F}" uniqueName="6" name="Súlyozott átlagos válaszidő (perc)" queryTableFieldId="6" dataDxfId="60"/>
    <tableColumn id="7" xr3:uid="{E766F653-307C-4DEB-8DAA-A466FFBF5393}" uniqueName="7" name="E-mailt feldolgozó operátorok száma" queryTableFieldId="7" dataDxfId="59"/>
    <tableColumn id="8" xr3:uid="{79A9AAC4-0F1A-4E04-9008-5CB72BE19291}" uniqueName="8" name="Hívást fogadó operátorok száma" queryTableFieldId="8" dataDxfId="58"/>
    <tableColumn id="9" xr3:uid="{4488EBB7-EC8B-4226-9ABC-3B5B6F7A6C29}" uniqueName="9" name="SSP-t feldolgozó operátor száma" queryTableFieldId="9" dataDxfId="57"/>
    <tableColumn id="10" xr3:uid="{4CAEE215-9A26-4B84-8631-A56FA142817A}" uniqueName="10" name="Mennyi jegy áll épp feldolgozás alatt?" queryTableFieldId="10" dataDxfId="56">
      <calculatedColumnFormula array="1">SUMPRODUCT((B$2:B$168&lt;=B2)*(K$2:K$168&gt;B2))</calculatedColumnFormula>
    </tableColumn>
    <tableColumn id="11" xr3:uid="{488F46B0-BE6D-4745-95D6-F9B34FA1ACED}" uniqueName="11" name="Feldolgozási idő" queryTableFieldId="11" dataDxfId="55">
      <calculatedColumnFormula>B2+(D2/1440)</calculatedColumnFormula>
    </tableColumn>
    <tableColumn id="12" xr3:uid="{B38ABFDC-2418-43A6-AA2D-7C387021C2EE}" uniqueName="12" name="Bejelentési csatornákra jutó erőforrás száma" queryTableFieldId="12" dataDxfId="54">
      <calculatedColumnFormula>G2+H2+I2</calculatedColumnFormula>
    </tableColumn>
    <tableColumn id="13" xr3:uid="{FA786BD5-8CB5-4DCC-B33A-61363AC42725}" uniqueName="13" name="Bejelentési csatorna és arra szignált operátor kihasználtsága (%)" queryTableFieldId="13" dataCellStyle="Százalék">
      <calculatedColumnFormula>J2/L2</calculatedColumnFormula>
    </tableColumn>
    <tableColumn id="14" xr3:uid="{59A420C0-1A06-4B54-B513-D7070FAE98B3}" uniqueName="14" name="Monitoring" queryTableFieldId="14" dataDxfId="53">
      <calculatedColumnFormula>IF(M2&lt;60%, "Normál", IF(M2&lt;80%, "Terhelt", "Erősen terhelt"))</calculatedColumnFormula>
    </tableColumn>
    <tableColumn id="15" xr3:uid="{80D3BA1B-E952-49E2-8419-D47E1796E042}" uniqueName="15" name="Normál terlheltségi állapot darabszám" queryTableFieldId="15" dataDxfId="52">
      <calculatedColumnFormula>COUNTIF(N:N,"Normál")</calculatedColumnFormula>
    </tableColumn>
    <tableColumn id="16" xr3:uid="{528A723A-1DDE-49E9-896E-59319A435E17}" uniqueName="16" name="Terhelt állapot darabszám" queryTableFieldId="16" dataDxfId="51">
      <calculatedColumnFormula>COUNTIF(N:N,"Terhelt")</calculatedColumnFormula>
    </tableColumn>
    <tableColumn id="17" xr3:uid="{D37366EA-6BB4-45C0-8200-E0324DC62075}" uniqueName="17" name="Erősen terhelt állapot darabszám" queryTableFieldId="17" dataDxfId="50">
      <calculatedColumnFormula>COUNTIF(N:N,"Erősen terhelt")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aptarak.com/naptarak/munkaido-napta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0E5A-082C-4C77-B205-47D21438672A}">
  <dimension ref="A1:G40"/>
  <sheetViews>
    <sheetView zoomScale="85" zoomScaleNormal="85" workbookViewId="0">
      <selection activeCell="J10" sqref="J10"/>
    </sheetView>
  </sheetViews>
  <sheetFormatPr defaultRowHeight="15" x14ac:dyDescent="0.25"/>
  <cols>
    <col min="1" max="1" width="16.5703125" bestFit="1" customWidth="1"/>
    <col min="2" max="2" width="21" bestFit="1" customWidth="1"/>
    <col min="4" max="4" width="19" bestFit="1" customWidth="1"/>
    <col min="5" max="5" width="21" bestFit="1" customWidth="1"/>
    <col min="6" max="6" width="11.140625" bestFit="1" customWidth="1"/>
    <col min="7" max="7" width="28.42578125" customWidth="1"/>
    <col min="8" max="8" width="9.7109375" customWidth="1"/>
    <col min="9" max="9" width="15.5703125" bestFit="1" customWidth="1"/>
    <col min="12" max="12" width="13.140625" bestFit="1" customWidth="1"/>
    <col min="15" max="15" width="26.7109375" customWidth="1"/>
    <col min="16" max="16" width="44.7109375" customWidth="1"/>
    <col min="17" max="17" width="15" bestFit="1" customWidth="1"/>
    <col min="18" max="18" width="13.28515625" customWidth="1"/>
    <col min="19" max="19" width="18.140625" bestFit="1" customWidth="1"/>
    <col min="20" max="20" width="12.140625" bestFit="1" customWidth="1"/>
    <col min="22" max="22" width="26.85546875" customWidth="1"/>
    <col min="23" max="23" width="10.28515625" bestFit="1" customWidth="1"/>
    <col min="24" max="24" width="15.5703125" bestFit="1" customWidth="1"/>
    <col min="26" max="26" width="14.28515625" bestFit="1" customWidth="1"/>
    <col min="27" max="27" width="13.140625" bestFit="1" customWidth="1"/>
    <col min="29" max="29" width="12.140625" bestFit="1" customWidth="1"/>
  </cols>
  <sheetData>
    <row r="1" spans="1:7" x14ac:dyDescent="0.25">
      <c r="A1" s="42" t="s">
        <v>369</v>
      </c>
      <c r="B1" s="52"/>
      <c r="D1" s="42" t="s">
        <v>370</v>
      </c>
      <c r="E1" s="52"/>
    </row>
    <row r="2" spans="1:7" x14ac:dyDescent="0.25">
      <c r="A2" s="52" t="s">
        <v>198</v>
      </c>
      <c r="B2" s="52" t="s">
        <v>200</v>
      </c>
      <c r="D2" s="52" t="s">
        <v>198</v>
      </c>
      <c r="E2" s="52" t="s">
        <v>200</v>
      </c>
    </row>
    <row r="3" spans="1:7" x14ac:dyDescent="0.25">
      <c r="A3" s="2" t="s">
        <v>7</v>
      </c>
      <c r="B3">
        <v>112</v>
      </c>
      <c r="D3" s="2" t="s">
        <v>9</v>
      </c>
      <c r="E3">
        <v>161</v>
      </c>
    </row>
    <row r="4" spans="1:7" x14ac:dyDescent="0.25">
      <c r="A4" s="2" t="s">
        <v>14</v>
      </c>
      <c r="B4">
        <v>29</v>
      </c>
      <c r="D4" s="2" t="s">
        <v>20</v>
      </c>
      <c r="E4">
        <v>6</v>
      </c>
    </row>
    <row r="5" spans="1:7" x14ac:dyDescent="0.25">
      <c r="A5" s="2" t="s">
        <v>22</v>
      </c>
      <c r="B5">
        <v>26</v>
      </c>
      <c r="D5" s="53" t="s">
        <v>199</v>
      </c>
      <c r="E5" s="48">
        <v>167</v>
      </c>
    </row>
    <row r="6" spans="1:7" x14ac:dyDescent="0.25">
      <c r="A6" s="54" t="s">
        <v>199</v>
      </c>
      <c r="B6" s="52">
        <v>167</v>
      </c>
      <c r="D6" s="55" t="s">
        <v>378</v>
      </c>
      <c r="E6" s="57">
        <f>E4/E3</f>
        <v>3.7267080745341616E-2</v>
      </c>
    </row>
    <row r="7" spans="1:7" x14ac:dyDescent="0.25">
      <c r="A7" s="55" t="s">
        <v>201</v>
      </c>
      <c r="B7" s="56">
        <f>B3/B6</f>
        <v>0.6706586826347305</v>
      </c>
      <c r="D7" s="2"/>
      <c r="G7" s="1"/>
    </row>
    <row r="8" spans="1:7" x14ac:dyDescent="0.25">
      <c r="A8" s="55" t="s">
        <v>202</v>
      </c>
      <c r="B8" s="56">
        <f>B4/B6</f>
        <v>0.17365269461077845</v>
      </c>
    </row>
    <row r="9" spans="1:7" x14ac:dyDescent="0.25">
      <c r="A9" s="55" t="s">
        <v>203</v>
      </c>
      <c r="B9" s="56">
        <f>B5/B6</f>
        <v>0.15568862275449102</v>
      </c>
    </row>
    <row r="10" spans="1:7" ht="29.25" customHeight="1" x14ac:dyDescent="0.25">
      <c r="A10" s="55" t="s">
        <v>204</v>
      </c>
      <c r="B10" s="57">
        <f>B7+B8+B9</f>
        <v>1</v>
      </c>
    </row>
    <row r="11" spans="1:7" x14ac:dyDescent="0.25">
      <c r="A11" s="52"/>
      <c r="B11" s="52"/>
    </row>
    <row r="12" spans="1:7" ht="60" x14ac:dyDescent="0.25">
      <c r="A12" s="59" t="s">
        <v>218</v>
      </c>
    </row>
    <row r="15" spans="1:7" x14ac:dyDescent="0.25">
      <c r="A15" s="42" t="s">
        <v>371</v>
      </c>
      <c r="B15" s="52"/>
      <c r="D15" s="42" t="s">
        <v>372</v>
      </c>
      <c r="E15" s="52"/>
    </row>
    <row r="16" spans="1:7" x14ac:dyDescent="0.25">
      <c r="A16" s="52" t="s">
        <v>198</v>
      </c>
      <c r="B16" s="52" t="s">
        <v>200</v>
      </c>
      <c r="D16" s="52" t="s">
        <v>198</v>
      </c>
      <c r="E16" s="52" t="s">
        <v>200</v>
      </c>
    </row>
    <row r="17" spans="1:5" x14ac:dyDescent="0.25">
      <c r="A17" s="2" t="s">
        <v>219</v>
      </c>
      <c r="B17">
        <v>152</v>
      </c>
      <c r="D17" s="2" t="s">
        <v>9</v>
      </c>
      <c r="E17">
        <v>228</v>
      </c>
    </row>
    <row r="18" spans="1:5" x14ac:dyDescent="0.25">
      <c r="A18" s="2" t="s">
        <v>22</v>
      </c>
      <c r="B18">
        <v>31</v>
      </c>
      <c r="D18" s="2" t="s">
        <v>20</v>
      </c>
      <c r="E18">
        <v>6</v>
      </c>
    </row>
    <row r="19" spans="1:5" x14ac:dyDescent="0.25">
      <c r="A19" s="2" t="s">
        <v>14</v>
      </c>
      <c r="B19">
        <v>51</v>
      </c>
      <c r="D19" s="54" t="s">
        <v>199</v>
      </c>
      <c r="E19" s="52">
        <v>234</v>
      </c>
    </row>
    <row r="20" spans="1:5" x14ac:dyDescent="0.25">
      <c r="A20" s="54" t="s">
        <v>199</v>
      </c>
      <c r="B20" s="52">
        <v>234</v>
      </c>
      <c r="D20" s="55" t="s">
        <v>378</v>
      </c>
      <c r="E20" s="57">
        <f>E18/E17</f>
        <v>2.6315789473684209E-2</v>
      </c>
    </row>
    <row r="21" spans="1:5" x14ac:dyDescent="0.25">
      <c r="A21" s="55" t="s">
        <v>201</v>
      </c>
      <c r="B21" s="57">
        <f>B17/B20</f>
        <v>0.6495726495726496</v>
      </c>
    </row>
    <row r="22" spans="1:5" x14ac:dyDescent="0.25">
      <c r="A22" s="55" t="s">
        <v>202</v>
      </c>
      <c r="B22" s="57">
        <f>B18/B20</f>
        <v>0.13247863247863248</v>
      </c>
    </row>
    <row r="23" spans="1:5" x14ac:dyDescent="0.25">
      <c r="A23" s="55" t="s">
        <v>203</v>
      </c>
      <c r="B23" s="57">
        <f>B19/B20</f>
        <v>0.21794871794871795</v>
      </c>
    </row>
    <row r="24" spans="1:5" x14ac:dyDescent="0.25">
      <c r="A24" s="55" t="s">
        <v>204</v>
      </c>
      <c r="B24" s="58">
        <f>B21+B22+B23</f>
        <v>1</v>
      </c>
    </row>
    <row r="26" spans="1:5" x14ac:dyDescent="0.25">
      <c r="A26" s="55" t="s">
        <v>373</v>
      </c>
      <c r="B26" s="52"/>
    </row>
    <row r="27" spans="1:5" x14ac:dyDescent="0.25">
      <c r="A27" s="52" t="s">
        <v>198</v>
      </c>
      <c r="B27" s="52" t="s">
        <v>200</v>
      </c>
      <c r="D27" s="48" t="s">
        <v>198</v>
      </c>
      <c r="E27" s="48" t="s">
        <v>200</v>
      </c>
    </row>
    <row r="28" spans="1:5" x14ac:dyDescent="0.25">
      <c r="A28" s="2" t="s">
        <v>219</v>
      </c>
      <c r="B28">
        <v>91</v>
      </c>
      <c r="D28" s="2" t="s">
        <v>9</v>
      </c>
      <c r="E28">
        <v>125</v>
      </c>
    </row>
    <row r="29" spans="1:5" x14ac:dyDescent="0.25">
      <c r="A29" s="2" t="s">
        <v>22</v>
      </c>
      <c r="B29">
        <v>12</v>
      </c>
      <c r="D29" s="2" t="s">
        <v>20</v>
      </c>
      <c r="E29">
        <v>5</v>
      </c>
    </row>
    <row r="30" spans="1:5" x14ac:dyDescent="0.25">
      <c r="A30" s="2" t="s">
        <v>14</v>
      </c>
      <c r="B30">
        <v>27</v>
      </c>
      <c r="D30" s="54" t="s">
        <v>199</v>
      </c>
      <c r="E30" s="52">
        <v>130</v>
      </c>
    </row>
    <row r="31" spans="1:5" x14ac:dyDescent="0.25">
      <c r="A31" s="54" t="s">
        <v>199</v>
      </c>
      <c r="B31" s="52">
        <v>130</v>
      </c>
      <c r="D31" s="55" t="s">
        <v>378</v>
      </c>
      <c r="E31" s="57">
        <f>E29/E28</f>
        <v>0.04</v>
      </c>
    </row>
    <row r="32" spans="1:5" x14ac:dyDescent="0.25">
      <c r="A32" s="55" t="s">
        <v>201</v>
      </c>
      <c r="B32" s="57">
        <f>B28/B31</f>
        <v>0.7</v>
      </c>
    </row>
    <row r="33" spans="1:5" x14ac:dyDescent="0.25">
      <c r="A33" s="55" t="s">
        <v>202</v>
      </c>
      <c r="B33" s="57">
        <f>B29/B31</f>
        <v>9.2307692307692313E-2</v>
      </c>
    </row>
    <row r="34" spans="1:5" x14ac:dyDescent="0.25">
      <c r="A34" s="55" t="s">
        <v>203</v>
      </c>
      <c r="B34" s="57">
        <f>B30/B31</f>
        <v>0.2076923076923077</v>
      </c>
    </row>
    <row r="35" spans="1:5" x14ac:dyDescent="0.25">
      <c r="A35" s="55" t="s">
        <v>204</v>
      </c>
      <c r="B35" s="58">
        <f>B32+B33+B34</f>
        <v>1</v>
      </c>
    </row>
    <row r="37" spans="1:5" x14ac:dyDescent="0.25">
      <c r="A37" s="55" t="s">
        <v>390</v>
      </c>
      <c r="B37" s="52"/>
      <c r="D37" s="42" t="s">
        <v>409</v>
      </c>
      <c r="E37" s="42">
        <f>B20+B31+B6</f>
        <v>531</v>
      </c>
    </row>
    <row r="38" spans="1:5" ht="30" x14ac:dyDescent="0.25">
      <c r="A38" s="42">
        <f>AVERAGE(167,234,130)</f>
        <v>177</v>
      </c>
      <c r="B38" s="52"/>
      <c r="D38" s="60" t="s">
        <v>410</v>
      </c>
      <c r="E38" s="42">
        <f>E37*0.01</f>
        <v>5.3100000000000005</v>
      </c>
    </row>
    <row r="39" spans="1:5" x14ac:dyDescent="0.25">
      <c r="A39" s="55" t="s">
        <v>378</v>
      </c>
      <c r="B39" s="52"/>
      <c r="D39" s="42" t="s">
        <v>411</v>
      </c>
      <c r="E39" s="42">
        <f>ROUND(E38,0)</f>
        <v>5</v>
      </c>
    </row>
    <row r="40" spans="1:5" x14ac:dyDescent="0.25">
      <c r="A40" s="58">
        <f>AVERAGE(E20,E31,E6)</f>
        <v>3.4527623406341947E-2</v>
      </c>
      <c r="B40" s="52"/>
    </row>
  </sheetData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E490-FF56-4DBF-9A34-6E54FC3AC8B5}">
  <dimension ref="A1:K18"/>
  <sheetViews>
    <sheetView workbookViewId="0">
      <selection activeCell="B17" sqref="B17"/>
    </sheetView>
  </sheetViews>
  <sheetFormatPr defaultRowHeight="15" x14ac:dyDescent="0.25"/>
  <cols>
    <col min="1" max="1" width="36.5703125" bestFit="1" customWidth="1"/>
    <col min="2" max="2" width="15.28515625" bestFit="1" customWidth="1"/>
    <col min="6" max="6" width="35.28515625" bestFit="1" customWidth="1"/>
    <col min="7" max="7" width="12.5703125" bestFit="1" customWidth="1"/>
    <col min="8" max="8" width="25.7109375" bestFit="1" customWidth="1"/>
    <col min="11" max="11" width="16.28515625" bestFit="1" customWidth="1"/>
  </cols>
  <sheetData>
    <row r="1" spans="1:11" x14ac:dyDescent="0.25">
      <c r="A1" s="42" t="s">
        <v>382</v>
      </c>
      <c r="B1" s="63">
        <v>500000</v>
      </c>
      <c r="F1" s="42" t="s">
        <v>385</v>
      </c>
      <c r="G1" s="66">
        <v>8</v>
      </c>
    </row>
    <row r="2" spans="1:11" x14ac:dyDescent="0.25">
      <c r="A2" s="42" t="s">
        <v>383</v>
      </c>
      <c r="B2" s="64">
        <v>3500</v>
      </c>
      <c r="F2" s="42" t="s">
        <v>386</v>
      </c>
      <c r="G2" s="63">
        <f>B1*G1</f>
        <v>4000000</v>
      </c>
    </row>
    <row r="3" spans="1:11" x14ac:dyDescent="0.25">
      <c r="A3" s="42" t="s">
        <v>384</v>
      </c>
      <c r="B3" s="63">
        <v>350000</v>
      </c>
    </row>
    <row r="4" spans="1:11" x14ac:dyDescent="0.25">
      <c r="A4" s="42" t="s">
        <v>399</v>
      </c>
      <c r="B4" s="63">
        <f>3.5*B2</f>
        <v>12250</v>
      </c>
      <c r="F4" s="42" t="s">
        <v>387</v>
      </c>
      <c r="G4" s="66">
        <v>1</v>
      </c>
    </row>
    <row r="5" spans="1:11" ht="30" x14ac:dyDescent="0.25">
      <c r="A5" s="60" t="s">
        <v>400</v>
      </c>
      <c r="B5" s="63">
        <f>22*B4</f>
        <v>269500</v>
      </c>
      <c r="F5" s="42" t="s">
        <v>386</v>
      </c>
      <c r="G5" s="63">
        <f>G4*B6</f>
        <v>619500</v>
      </c>
    </row>
    <row r="6" spans="1:11" x14ac:dyDescent="0.25">
      <c r="A6" s="42" t="s">
        <v>401</v>
      </c>
      <c r="B6" s="63">
        <f>B5+B3</f>
        <v>619500</v>
      </c>
    </row>
    <row r="8" spans="1:11" x14ac:dyDescent="0.25">
      <c r="A8" s="42" t="s">
        <v>388</v>
      </c>
      <c r="B8" s="65">
        <v>3500</v>
      </c>
      <c r="F8" s="42" t="s">
        <v>391</v>
      </c>
      <c r="H8" s="62" t="s">
        <v>393</v>
      </c>
      <c r="I8" s="66">
        <v>22</v>
      </c>
    </row>
    <row r="9" spans="1:11" x14ac:dyDescent="0.25">
      <c r="A9" s="42" t="s">
        <v>389</v>
      </c>
      <c r="B9" s="63">
        <v>1500000</v>
      </c>
      <c r="F9" s="66">
        <f>Kimutatások!A38</f>
        <v>177</v>
      </c>
    </row>
    <row r="10" spans="1:11" x14ac:dyDescent="0.25">
      <c r="A10" s="42" t="s">
        <v>408</v>
      </c>
      <c r="B10" s="63">
        <v>30000</v>
      </c>
      <c r="F10" s="42" t="s">
        <v>392</v>
      </c>
      <c r="H10" s="42" t="s">
        <v>394</v>
      </c>
    </row>
    <row r="11" spans="1:11" x14ac:dyDescent="0.25">
      <c r="F11" s="65">
        <f>F9*B8</f>
        <v>619500</v>
      </c>
      <c r="H11" s="65">
        <f>F11*I8+B9</f>
        <v>15129000</v>
      </c>
    </row>
    <row r="12" spans="1:11" x14ac:dyDescent="0.25">
      <c r="A12" s="42" t="s">
        <v>403</v>
      </c>
      <c r="B12" s="63">
        <v>50000</v>
      </c>
      <c r="J12" s="42" t="s">
        <v>402</v>
      </c>
      <c r="K12" s="65">
        <f>H11-H14</f>
        <v>10059500</v>
      </c>
    </row>
    <row r="13" spans="1:11" x14ac:dyDescent="0.25">
      <c r="A13" s="42" t="s">
        <v>404</v>
      </c>
      <c r="B13" s="66">
        <f>G1+G4</f>
        <v>9</v>
      </c>
      <c r="H13" s="42" t="s">
        <v>406</v>
      </c>
    </row>
    <row r="14" spans="1:11" x14ac:dyDescent="0.25">
      <c r="A14" s="42" t="s">
        <v>405</v>
      </c>
      <c r="B14" s="63">
        <f>B12*B13</f>
        <v>450000</v>
      </c>
      <c r="H14" s="63">
        <f>G5+G2+B14</f>
        <v>5069500</v>
      </c>
    </row>
    <row r="17" spans="1:2" x14ac:dyDescent="0.25">
      <c r="A17" s="42" t="s">
        <v>421</v>
      </c>
      <c r="B17" s="69">
        <f>B1/22</f>
        <v>22727.272727272728</v>
      </c>
    </row>
    <row r="18" spans="1:2" x14ac:dyDescent="0.25">
      <c r="A18" s="42" t="s">
        <v>422</v>
      </c>
      <c r="B18" s="69">
        <f>B6/22</f>
        <v>28159.090909090908</v>
      </c>
    </row>
  </sheetData>
  <hyperlinks>
    <hyperlink ref="H8" r:id="rId1" xr:uid="{8DC3D878-0857-4401-A9D5-8FA52DBC661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16FD-BA69-4B4D-BB1C-5B3ADACCB0FA}">
  <dimension ref="A1:Q239"/>
  <sheetViews>
    <sheetView zoomScale="85" zoomScaleNormal="85" workbookViewId="0">
      <selection activeCell="N13" sqref="N13:N145"/>
    </sheetView>
  </sheetViews>
  <sheetFormatPr defaultRowHeight="15" x14ac:dyDescent="0.25"/>
  <cols>
    <col min="1" max="1" width="13.28515625" bestFit="1" customWidth="1"/>
    <col min="2" max="2" width="15.140625" bestFit="1" customWidth="1"/>
    <col min="6" max="6" width="11.140625" bestFit="1" customWidth="1"/>
    <col min="7" max="9" width="8.85546875" style="16"/>
    <col min="11" max="11" width="15.140625" bestFit="1" customWidth="1"/>
    <col min="12" max="12" width="19.7109375" style="16" customWidth="1"/>
    <col min="13" max="13" width="11.140625" style="3" bestFit="1" customWidth="1"/>
    <col min="14" max="14" width="11.140625" bestFit="1" customWidth="1"/>
    <col min="15" max="17" width="10.85546875" bestFit="1" customWidth="1"/>
  </cols>
  <sheetData>
    <row r="1" spans="1:17" ht="10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6" t="s">
        <v>5</v>
      </c>
      <c r="G1" s="17" t="s">
        <v>205</v>
      </c>
      <c r="H1" s="17" t="s">
        <v>206</v>
      </c>
      <c r="I1" s="17" t="s">
        <v>207</v>
      </c>
      <c r="J1" s="6" t="s">
        <v>208</v>
      </c>
      <c r="K1" s="8" t="s">
        <v>209</v>
      </c>
      <c r="L1" s="17" t="s">
        <v>212</v>
      </c>
      <c r="M1" s="14" t="s">
        <v>210</v>
      </c>
      <c r="N1" s="6" t="s">
        <v>211</v>
      </c>
      <c r="O1" s="6" t="s">
        <v>215</v>
      </c>
      <c r="P1" s="6" t="s">
        <v>216</v>
      </c>
      <c r="Q1" s="6" t="s">
        <v>217</v>
      </c>
    </row>
    <row r="2" spans="1:17" hidden="1" x14ac:dyDescent="0.25">
      <c r="A2" t="s">
        <v>173</v>
      </c>
      <c r="B2" s="1">
        <v>45775.302083333336</v>
      </c>
      <c r="C2" t="s">
        <v>219</v>
      </c>
      <c r="D2">
        <v>12</v>
      </c>
      <c r="E2" t="s">
        <v>9</v>
      </c>
      <c r="G2" s="16">
        <v>5</v>
      </c>
      <c r="H2" s="16">
        <v>2</v>
      </c>
      <c r="I2" s="16">
        <v>1</v>
      </c>
      <c r="J2" cm="1">
        <f t="array" ref="J2">SUMPRODUCT((B$2:B$168&lt;=B2)*(K$2:K$168&gt;B2))</f>
        <v>1</v>
      </c>
      <c r="K2" s="1">
        <f t="shared" ref="K2:K65" si="0">B2+(D2/1440)</f>
        <v>45775.310416666667</v>
      </c>
      <c r="L2" s="16">
        <f t="shared" ref="L2:L65" si="1">G2+H2+I2</f>
        <v>8</v>
      </c>
      <c r="M2" s="3">
        <f t="shared" ref="M2:M65" si="2">J2/L2</f>
        <v>0.125</v>
      </c>
      <c r="N2" t="str">
        <f t="shared" ref="N2:N65" si="3">IF(M2&lt;60%, "Normál", IF(M2&lt;80%, "Terhelt", "Erősen terhelt"))</f>
        <v>Normál</v>
      </c>
      <c r="O2" s="16">
        <f>COUNTIF(Modified_Timestamps_CSV_3[Monitoring],"Normál")</f>
        <v>88</v>
      </c>
      <c r="P2" s="16">
        <f>COUNTIF(Modified_Timestamps_CSV_3[Monitoring],"Terhelt")</f>
        <v>6</v>
      </c>
      <c r="Q2" s="16">
        <f t="shared" ref="Q2" si="4">COUNTIF(N:N,"Erősen terhelt")</f>
        <v>140</v>
      </c>
    </row>
    <row r="3" spans="1:17" hidden="1" x14ac:dyDescent="0.25">
      <c r="A3" t="s">
        <v>220</v>
      </c>
      <c r="B3" s="1">
        <v>45775.302777777775</v>
      </c>
      <c r="C3" t="s">
        <v>219</v>
      </c>
      <c r="D3">
        <v>10</v>
      </c>
      <c r="E3" t="s">
        <v>9</v>
      </c>
      <c r="G3" s="16">
        <v>5</v>
      </c>
      <c r="H3" s="16">
        <v>2</v>
      </c>
      <c r="I3" s="16">
        <v>1</v>
      </c>
      <c r="J3" cm="1">
        <f t="array" ref="J3">SUMPRODUCT((B$2:B$168&lt;=B3)*(K$2:K$168&gt;B3))</f>
        <v>2</v>
      </c>
      <c r="K3" s="1">
        <f t="shared" si="0"/>
        <v>45775.30972222222</v>
      </c>
      <c r="L3" s="16">
        <f t="shared" si="1"/>
        <v>8</v>
      </c>
      <c r="M3" s="3">
        <f t="shared" si="2"/>
        <v>0.25</v>
      </c>
      <c r="N3" t="str">
        <f t="shared" si="3"/>
        <v>Normál</v>
      </c>
    </row>
    <row r="4" spans="1:17" hidden="1" x14ac:dyDescent="0.25">
      <c r="A4" t="s">
        <v>174</v>
      </c>
      <c r="B4" s="1">
        <v>45775.303472222222</v>
      </c>
      <c r="C4" t="s">
        <v>219</v>
      </c>
      <c r="D4">
        <v>14</v>
      </c>
      <c r="E4" t="s">
        <v>9</v>
      </c>
      <c r="G4" s="16">
        <v>5</v>
      </c>
      <c r="H4" s="16">
        <v>2</v>
      </c>
      <c r="I4" s="16">
        <v>1</v>
      </c>
      <c r="J4" s="13" cm="1">
        <f t="array" ref="J4">SUMPRODUCT((B$2:B$168&lt;=B4)*(K$2:K$168&gt;B4))</f>
        <v>3</v>
      </c>
      <c r="K4" s="1">
        <f t="shared" si="0"/>
        <v>45775.313194444447</v>
      </c>
      <c r="L4" s="16">
        <f t="shared" si="1"/>
        <v>8</v>
      </c>
      <c r="M4" s="3">
        <f t="shared" si="2"/>
        <v>0.375</v>
      </c>
      <c r="N4" t="str">
        <f t="shared" si="3"/>
        <v>Normál</v>
      </c>
    </row>
    <row r="5" spans="1:17" hidden="1" x14ac:dyDescent="0.25">
      <c r="A5" t="s">
        <v>221</v>
      </c>
      <c r="B5" s="1">
        <v>45775.304166666669</v>
      </c>
      <c r="C5" t="s">
        <v>219</v>
      </c>
      <c r="D5">
        <v>3</v>
      </c>
      <c r="E5" t="s">
        <v>9</v>
      </c>
      <c r="G5" s="16">
        <v>5</v>
      </c>
      <c r="H5" s="16">
        <v>2</v>
      </c>
      <c r="I5" s="16">
        <v>1</v>
      </c>
      <c r="J5" s="11" cm="1">
        <f t="array" ref="J5">SUMPRODUCT((B$2:B$168&lt;=B5)*(K$2:K$168&gt;B5))</f>
        <v>4</v>
      </c>
      <c r="K5" s="1">
        <f t="shared" si="0"/>
        <v>45775.306250000001</v>
      </c>
      <c r="L5" s="16">
        <f t="shared" si="1"/>
        <v>8</v>
      </c>
      <c r="M5" s="3">
        <f t="shared" si="2"/>
        <v>0.5</v>
      </c>
      <c r="N5" t="str">
        <f t="shared" si="3"/>
        <v>Normál</v>
      </c>
    </row>
    <row r="6" spans="1:17" hidden="1" x14ac:dyDescent="0.25">
      <c r="A6" t="s">
        <v>222</v>
      </c>
      <c r="B6" s="1">
        <v>45775.304861111108</v>
      </c>
      <c r="C6" t="s">
        <v>14</v>
      </c>
      <c r="D6">
        <v>4</v>
      </c>
      <c r="E6" t="s">
        <v>9</v>
      </c>
      <c r="G6" s="16">
        <v>5</v>
      </c>
      <c r="H6" s="16">
        <v>2</v>
      </c>
      <c r="I6" s="16">
        <v>1</v>
      </c>
      <c r="J6" s="11" cm="1">
        <f t="array" ref="J6">SUMPRODUCT((B$2:B$168&lt;=B6)*(K$2:K$168&gt;B6))</f>
        <v>5</v>
      </c>
      <c r="K6" s="1">
        <f t="shared" si="0"/>
        <v>45775.307638888888</v>
      </c>
      <c r="L6" s="16">
        <f t="shared" si="1"/>
        <v>8</v>
      </c>
      <c r="M6" s="3">
        <f t="shared" si="2"/>
        <v>0.625</v>
      </c>
      <c r="N6" t="str">
        <f t="shared" si="3"/>
        <v>Terhelt</v>
      </c>
    </row>
    <row r="7" spans="1:17" hidden="1" x14ac:dyDescent="0.25">
      <c r="A7" t="s">
        <v>223</v>
      </c>
      <c r="B7" s="1">
        <v>45775.305555555555</v>
      </c>
      <c r="C7" t="s">
        <v>219</v>
      </c>
      <c r="D7">
        <v>15</v>
      </c>
      <c r="E7" t="s">
        <v>9</v>
      </c>
      <c r="G7" s="16">
        <v>5</v>
      </c>
      <c r="H7" s="16">
        <v>2</v>
      </c>
      <c r="I7" s="16">
        <v>1</v>
      </c>
      <c r="J7" s="11" cm="1">
        <f t="array" ref="J7">SUMPRODUCT((B$2:B$168&lt;=B7)*(K$2:K$168&gt;B7))</f>
        <v>6</v>
      </c>
      <c r="K7" s="1">
        <f t="shared" si="0"/>
        <v>45775.315972222219</v>
      </c>
      <c r="L7" s="16">
        <f t="shared" si="1"/>
        <v>8</v>
      </c>
      <c r="M7" s="3">
        <f t="shared" si="2"/>
        <v>0.75</v>
      </c>
      <c r="N7" t="str">
        <f t="shared" si="3"/>
        <v>Terhelt</v>
      </c>
    </row>
    <row r="8" spans="1:17" hidden="1" x14ac:dyDescent="0.25">
      <c r="A8" t="s">
        <v>224</v>
      </c>
      <c r="B8" s="1">
        <v>45775.306250000001</v>
      </c>
      <c r="C8" t="s">
        <v>219</v>
      </c>
      <c r="D8">
        <v>13</v>
      </c>
      <c r="E8" t="s">
        <v>9</v>
      </c>
      <c r="G8" s="16">
        <v>5</v>
      </c>
      <c r="H8" s="16">
        <v>2</v>
      </c>
      <c r="I8" s="16">
        <v>1</v>
      </c>
      <c r="J8" s="11" cm="1">
        <f t="array" ref="J8">SUMPRODUCT((B$2:B$168&lt;=B8)*(K$2:K$168&gt;B8))</f>
        <v>6</v>
      </c>
      <c r="K8" s="1">
        <f t="shared" si="0"/>
        <v>45775.31527777778</v>
      </c>
      <c r="L8" s="16">
        <f t="shared" si="1"/>
        <v>8</v>
      </c>
      <c r="M8" s="3">
        <f t="shared" si="2"/>
        <v>0.75</v>
      </c>
      <c r="N8" t="str">
        <f t="shared" si="3"/>
        <v>Terhelt</v>
      </c>
    </row>
    <row r="9" spans="1:17" hidden="1" x14ac:dyDescent="0.25">
      <c r="A9" t="s">
        <v>225</v>
      </c>
      <c r="B9" s="1">
        <v>45775.306944444441</v>
      </c>
      <c r="C9" t="s">
        <v>14</v>
      </c>
      <c r="D9">
        <v>2</v>
      </c>
      <c r="E9" t="s">
        <v>9</v>
      </c>
      <c r="G9" s="16">
        <v>5</v>
      </c>
      <c r="H9" s="16">
        <v>2</v>
      </c>
      <c r="I9" s="16">
        <v>1</v>
      </c>
      <c r="J9" s="11" cm="1">
        <f t="array" ref="J9">SUMPRODUCT((B$2:B$168&lt;=B9)*(K$2:K$168&gt;B9))</f>
        <v>7</v>
      </c>
      <c r="K9" s="1">
        <f t="shared" si="0"/>
        <v>45775.308333333327</v>
      </c>
      <c r="L9" s="16">
        <f t="shared" si="1"/>
        <v>8</v>
      </c>
      <c r="M9" s="3">
        <f t="shared" si="2"/>
        <v>0.875</v>
      </c>
      <c r="N9" t="str">
        <f t="shared" si="3"/>
        <v>Erősen terhelt</v>
      </c>
    </row>
    <row r="10" spans="1:17" hidden="1" x14ac:dyDescent="0.25">
      <c r="A10" t="s">
        <v>226</v>
      </c>
      <c r="B10" s="1">
        <v>45775.307638888888</v>
      </c>
      <c r="C10" t="s">
        <v>22</v>
      </c>
      <c r="D10">
        <v>7</v>
      </c>
      <c r="E10" t="s">
        <v>9</v>
      </c>
      <c r="G10" s="16">
        <v>5</v>
      </c>
      <c r="H10" s="16">
        <v>2</v>
      </c>
      <c r="I10" s="16">
        <v>1</v>
      </c>
      <c r="J10" s="11" cm="1">
        <f t="array" ref="J10">SUMPRODUCT((B$2:B$168&lt;=B10)*(K$2:K$168&gt;B10))</f>
        <v>7</v>
      </c>
      <c r="K10" s="1">
        <f t="shared" si="0"/>
        <v>45775.3125</v>
      </c>
      <c r="L10" s="16">
        <f t="shared" si="1"/>
        <v>8</v>
      </c>
      <c r="M10" s="3">
        <f t="shared" si="2"/>
        <v>0.875</v>
      </c>
      <c r="N10" t="str">
        <f t="shared" si="3"/>
        <v>Erősen terhelt</v>
      </c>
    </row>
    <row r="11" spans="1:17" hidden="1" x14ac:dyDescent="0.25">
      <c r="A11" t="s">
        <v>227</v>
      </c>
      <c r="B11" s="1">
        <v>45775.308333333334</v>
      </c>
      <c r="C11" t="s">
        <v>219</v>
      </c>
      <c r="D11">
        <v>12</v>
      </c>
      <c r="E11" t="s">
        <v>9</v>
      </c>
      <c r="G11" s="16">
        <v>5</v>
      </c>
      <c r="H11" s="16">
        <v>2</v>
      </c>
      <c r="I11" s="16">
        <v>1</v>
      </c>
      <c r="J11" s="11" cm="1">
        <f t="array" ref="J11">SUMPRODUCT((B$2:B$168&lt;=B11)*(K$2:K$168&gt;B11))</f>
        <v>7</v>
      </c>
      <c r="K11" s="1">
        <f t="shared" si="0"/>
        <v>45775.316666666666</v>
      </c>
      <c r="L11" s="16">
        <f t="shared" si="1"/>
        <v>8</v>
      </c>
      <c r="M11" s="3">
        <f t="shared" si="2"/>
        <v>0.875</v>
      </c>
      <c r="N11" t="str">
        <f t="shared" si="3"/>
        <v>Erősen terhelt</v>
      </c>
    </row>
    <row r="12" spans="1:17" hidden="1" x14ac:dyDescent="0.25">
      <c r="A12" t="s">
        <v>228</v>
      </c>
      <c r="B12" s="1">
        <v>45775.309027777781</v>
      </c>
      <c r="C12" t="s">
        <v>14</v>
      </c>
      <c r="D12">
        <v>5</v>
      </c>
      <c r="E12" t="s">
        <v>9</v>
      </c>
      <c r="G12" s="16">
        <v>5</v>
      </c>
      <c r="H12" s="16">
        <v>2</v>
      </c>
      <c r="I12" s="16">
        <v>1</v>
      </c>
      <c r="J12" s="11" cm="1">
        <f t="array" ref="J12">SUMPRODUCT((B$2:B$168&lt;=B12)*(K$2:K$168&gt;B12))</f>
        <v>8</v>
      </c>
      <c r="K12" s="1">
        <f t="shared" si="0"/>
        <v>45775.3125</v>
      </c>
      <c r="L12" s="16">
        <f t="shared" si="1"/>
        <v>8</v>
      </c>
      <c r="M12" s="3">
        <f t="shared" si="2"/>
        <v>1</v>
      </c>
      <c r="N12" t="str">
        <f t="shared" si="3"/>
        <v>Erősen terhelt</v>
      </c>
    </row>
    <row r="13" spans="1:17" x14ac:dyDescent="0.25">
      <c r="A13" t="s">
        <v>229</v>
      </c>
      <c r="B13" s="1">
        <v>45775.30972222222</v>
      </c>
      <c r="C13" t="s">
        <v>219</v>
      </c>
      <c r="D13">
        <v>18</v>
      </c>
      <c r="E13" t="s">
        <v>20</v>
      </c>
      <c r="G13" s="16">
        <v>5</v>
      </c>
      <c r="H13" s="16">
        <v>2</v>
      </c>
      <c r="I13" s="16">
        <v>1</v>
      </c>
      <c r="J13" s="11" cm="1">
        <f t="array" ref="J13">SUMPRODUCT((B$2:B$168&lt;=B13)*(K$2:K$168&gt;B13))</f>
        <v>8</v>
      </c>
      <c r="K13" s="1">
        <f t="shared" si="0"/>
        <v>45775.322222222218</v>
      </c>
      <c r="L13" s="16">
        <f t="shared" si="1"/>
        <v>8</v>
      </c>
      <c r="M13" s="3">
        <f t="shared" si="2"/>
        <v>1</v>
      </c>
      <c r="N13" t="str">
        <f t="shared" si="3"/>
        <v>Erősen terhelt</v>
      </c>
    </row>
    <row r="14" spans="1:17" hidden="1" x14ac:dyDescent="0.25">
      <c r="A14" t="s">
        <v>230</v>
      </c>
      <c r="B14" s="1">
        <v>45775.310416666667</v>
      </c>
      <c r="C14" t="s">
        <v>219</v>
      </c>
      <c r="D14">
        <v>10</v>
      </c>
      <c r="E14" t="s">
        <v>9</v>
      </c>
      <c r="G14" s="16">
        <v>5</v>
      </c>
      <c r="H14" s="16">
        <v>2</v>
      </c>
      <c r="I14" s="16">
        <v>1</v>
      </c>
      <c r="J14" s="11" cm="1">
        <f t="array" ref="J14">SUMPRODUCT((B$2:B$168&lt;=B14)*(K$2:K$168&gt;B14))</f>
        <v>8</v>
      </c>
      <c r="K14" s="1">
        <f t="shared" si="0"/>
        <v>45775.317361111112</v>
      </c>
      <c r="L14" s="16">
        <f t="shared" si="1"/>
        <v>8</v>
      </c>
      <c r="M14" s="3">
        <f t="shared" si="2"/>
        <v>1</v>
      </c>
      <c r="N14" t="str">
        <f t="shared" si="3"/>
        <v>Erősen terhelt</v>
      </c>
    </row>
    <row r="15" spans="1:17" x14ac:dyDescent="0.25">
      <c r="A15" t="s">
        <v>231</v>
      </c>
      <c r="B15" s="1">
        <v>45775.311111111114</v>
      </c>
      <c r="C15" t="s">
        <v>22</v>
      </c>
      <c r="D15">
        <v>16</v>
      </c>
      <c r="E15" t="s">
        <v>20</v>
      </c>
      <c r="G15" s="16">
        <v>5</v>
      </c>
      <c r="H15" s="16">
        <v>2</v>
      </c>
      <c r="I15" s="16">
        <v>1</v>
      </c>
      <c r="J15" s="11" cm="1">
        <f t="array" ref="J15">SUMPRODUCT((B$2:B$168&lt;=B15)*(K$2:K$168&gt;B15))</f>
        <v>9</v>
      </c>
      <c r="K15" s="1">
        <f t="shared" si="0"/>
        <v>45775.322222222225</v>
      </c>
      <c r="L15" s="16">
        <f t="shared" si="1"/>
        <v>8</v>
      </c>
      <c r="M15" s="3">
        <f t="shared" si="2"/>
        <v>1.125</v>
      </c>
      <c r="N15" t="str">
        <f t="shared" si="3"/>
        <v>Erősen terhelt</v>
      </c>
    </row>
    <row r="16" spans="1:17" hidden="1" x14ac:dyDescent="0.25">
      <c r="A16" t="s">
        <v>232</v>
      </c>
      <c r="B16" s="1">
        <v>45775.311805555553</v>
      </c>
      <c r="C16" t="s">
        <v>219</v>
      </c>
      <c r="D16">
        <v>13</v>
      </c>
      <c r="E16" t="s">
        <v>9</v>
      </c>
      <c r="G16" s="16">
        <v>5</v>
      </c>
      <c r="H16" s="16">
        <v>2</v>
      </c>
      <c r="I16" s="16">
        <v>1</v>
      </c>
      <c r="J16" s="11" cm="1">
        <f t="array" ref="J16">SUMPRODUCT((B$2:B$168&lt;=B16)*(K$2:K$168&gt;B16))</f>
        <v>10</v>
      </c>
      <c r="K16" s="1">
        <f t="shared" si="0"/>
        <v>45775.320833333331</v>
      </c>
      <c r="L16" s="16">
        <f t="shared" si="1"/>
        <v>8</v>
      </c>
      <c r="M16" s="3">
        <f t="shared" si="2"/>
        <v>1.25</v>
      </c>
      <c r="N16" t="str">
        <f t="shared" si="3"/>
        <v>Erősen terhelt</v>
      </c>
    </row>
    <row r="17" spans="1:14" hidden="1" x14ac:dyDescent="0.25">
      <c r="A17" t="s">
        <v>233</v>
      </c>
      <c r="B17" s="1">
        <v>45775.3125</v>
      </c>
      <c r="C17" t="s">
        <v>14</v>
      </c>
      <c r="D17">
        <v>3</v>
      </c>
      <c r="E17" t="s">
        <v>9</v>
      </c>
      <c r="G17" s="16">
        <v>5</v>
      </c>
      <c r="H17" s="16">
        <v>2</v>
      </c>
      <c r="I17" s="16">
        <v>1</v>
      </c>
      <c r="J17" s="11" cm="1">
        <f t="array" ref="J17">SUMPRODUCT((B$2:B$168&lt;=B17)*(K$2:K$168&gt;B17))</f>
        <v>9</v>
      </c>
      <c r="K17" s="1">
        <f t="shared" si="0"/>
        <v>45775.314583333333</v>
      </c>
      <c r="L17" s="16">
        <f t="shared" si="1"/>
        <v>8</v>
      </c>
      <c r="M17" s="3">
        <f t="shared" si="2"/>
        <v>1.125</v>
      </c>
      <c r="N17" t="str">
        <f t="shared" si="3"/>
        <v>Erősen terhelt</v>
      </c>
    </row>
    <row r="18" spans="1:14" hidden="1" x14ac:dyDescent="0.25">
      <c r="A18" t="s">
        <v>234</v>
      </c>
      <c r="B18" s="1">
        <v>45775.313194444447</v>
      </c>
      <c r="C18" t="s">
        <v>219</v>
      </c>
      <c r="D18">
        <v>15</v>
      </c>
      <c r="E18" t="s">
        <v>9</v>
      </c>
      <c r="G18" s="16">
        <v>5</v>
      </c>
      <c r="H18" s="16">
        <v>2</v>
      </c>
      <c r="I18" s="16">
        <v>1</v>
      </c>
      <c r="J18" s="11" cm="1">
        <f t="array" ref="J18">SUMPRODUCT((B$2:B$168&lt;=B18)*(K$2:K$168&gt;B18))</f>
        <v>9</v>
      </c>
      <c r="K18" s="1">
        <f t="shared" si="0"/>
        <v>45775.323611111111</v>
      </c>
      <c r="L18" s="16">
        <f t="shared" si="1"/>
        <v>8</v>
      </c>
      <c r="M18" s="3">
        <f t="shared" si="2"/>
        <v>1.125</v>
      </c>
      <c r="N18" t="str">
        <f t="shared" si="3"/>
        <v>Erősen terhelt</v>
      </c>
    </row>
    <row r="19" spans="1:14" hidden="1" x14ac:dyDescent="0.25">
      <c r="A19" t="s">
        <v>235</v>
      </c>
      <c r="B19" s="1">
        <v>45775.313888888886</v>
      </c>
      <c r="C19" t="s">
        <v>219</v>
      </c>
      <c r="D19">
        <v>12</v>
      </c>
      <c r="E19" t="s">
        <v>9</v>
      </c>
      <c r="G19" s="16">
        <v>5</v>
      </c>
      <c r="H19" s="16">
        <v>2</v>
      </c>
      <c r="I19" s="16">
        <v>1</v>
      </c>
      <c r="J19" s="11" cm="1">
        <f t="array" ref="J19">SUMPRODUCT((B$2:B$168&lt;=B19)*(K$2:K$168&gt;B19))</f>
        <v>10</v>
      </c>
      <c r="K19" s="1">
        <f t="shared" si="0"/>
        <v>45775.322222222218</v>
      </c>
      <c r="L19" s="16">
        <f t="shared" si="1"/>
        <v>8</v>
      </c>
      <c r="M19" s="3">
        <f t="shared" si="2"/>
        <v>1.25</v>
      </c>
      <c r="N19" t="str">
        <f t="shared" si="3"/>
        <v>Erősen terhelt</v>
      </c>
    </row>
    <row r="20" spans="1:14" hidden="1" x14ac:dyDescent="0.25">
      <c r="A20" t="s">
        <v>236</v>
      </c>
      <c r="B20" s="1">
        <v>45775.314583333333</v>
      </c>
      <c r="C20" t="s">
        <v>219</v>
      </c>
      <c r="D20">
        <v>4</v>
      </c>
      <c r="E20" t="s">
        <v>9</v>
      </c>
      <c r="G20" s="16">
        <v>5</v>
      </c>
      <c r="H20" s="16">
        <v>2</v>
      </c>
      <c r="I20" s="16">
        <v>1</v>
      </c>
      <c r="J20" s="11" cm="1">
        <f t="array" ref="J20">SUMPRODUCT((B$2:B$168&lt;=B20)*(K$2:K$168&gt;B20))</f>
        <v>10</v>
      </c>
      <c r="K20" s="1">
        <f t="shared" si="0"/>
        <v>45775.317361111112</v>
      </c>
      <c r="L20" s="16">
        <f t="shared" si="1"/>
        <v>8</v>
      </c>
      <c r="M20" s="3">
        <f t="shared" si="2"/>
        <v>1.25</v>
      </c>
      <c r="N20" t="str">
        <f t="shared" si="3"/>
        <v>Erősen terhelt</v>
      </c>
    </row>
    <row r="21" spans="1:14" hidden="1" x14ac:dyDescent="0.25">
      <c r="A21" t="s">
        <v>237</v>
      </c>
      <c r="B21" s="1">
        <v>45775.31527777778</v>
      </c>
      <c r="C21" t="s">
        <v>14</v>
      </c>
      <c r="D21">
        <v>1</v>
      </c>
      <c r="E21" t="s">
        <v>9</v>
      </c>
      <c r="G21" s="16">
        <v>5</v>
      </c>
      <c r="H21" s="16">
        <v>2</v>
      </c>
      <c r="I21" s="16">
        <v>1</v>
      </c>
      <c r="J21" s="11" cm="1">
        <f t="array" ref="J21">SUMPRODUCT((B$2:B$168&lt;=B21)*(K$2:K$168&gt;B21))</f>
        <v>10</v>
      </c>
      <c r="K21" s="1">
        <f t="shared" si="0"/>
        <v>45775.315972222226</v>
      </c>
      <c r="L21" s="16">
        <f t="shared" si="1"/>
        <v>8</v>
      </c>
      <c r="M21" s="3">
        <f t="shared" si="2"/>
        <v>1.25</v>
      </c>
      <c r="N21" t="str">
        <f t="shared" si="3"/>
        <v>Erősen terhelt</v>
      </c>
    </row>
    <row r="22" spans="1:14" hidden="1" x14ac:dyDescent="0.25">
      <c r="A22" t="s">
        <v>238</v>
      </c>
      <c r="B22" s="1">
        <v>45775.315972222219</v>
      </c>
      <c r="C22" t="s">
        <v>219</v>
      </c>
      <c r="D22">
        <v>14</v>
      </c>
      <c r="E22" t="s">
        <v>9</v>
      </c>
      <c r="G22" s="16">
        <v>5</v>
      </c>
      <c r="H22" s="16">
        <v>2</v>
      </c>
      <c r="I22" s="16">
        <v>1</v>
      </c>
      <c r="J22" s="11" cm="1">
        <f t="array" ref="J22">SUMPRODUCT((B$2:B$168&lt;=B22)*(K$2:K$168&gt;B22))</f>
        <v>9</v>
      </c>
      <c r="K22" s="1">
        <f t="shared" si="0"/>
        <v>45775.325694444444</v>
      </c>
      <c r="L22" s="16">
        <f t="shared" si="1"/>
        <v>8</v>
      </c>
      <c r="M22" s="3">
        <f t="shared" si="2"/>
        <v>1.125</v>
      </c>
      <c r="N22" t="str">
        <f t="shared" si="3"/>
        <v>Erősen terhelt</v>
      </c>
    </row>
    <row r="23" spans="1:14" hidden="1" x14ac:dyDescent="0.25">
      <c r="A23" t="s">
        <v>239</v>
      </c>
      <c r="B23" s="1">
        <v>45775.316666666666</v>
      </c>
      <c r="C23" t="s">
        <v>219</v>
      </c>
      <c r="D23">
        <v>10</v>
      </c>
      <c r="E23" t="s">
        <v>9</v>
      </c>
      <c r="G23" s="16">
        <v>5</v>
      </c>
      <c r="H23" s="16">
        <v>2</v>
      </c>
      <c r="I23" s="16">
        <v>1</v>
      </c>
      <c r="J23" s="11" cm="1">
        <f t="array" ref="J23">SUMPRODUCT((B$2:B$168&lt;=B23)*(K$2:K$168&gt;B23))</f>
        <v>9</v>
      </c>
      <c r="K23" s="1">
        <f t="shared" si="0"/>
        <v>45775.323611111111</v>
      </c>
      <c r="L23" s="16">
        <f t="shared" si="1"/>
        <v>8</v>
      </c>
      <c r="M23" s="3">
        <f t="shared" si="2"/>
        <v>1.125</v>
      </c>
      <c r="N23" t="str">
        <f t="shared" si="3"/>
        <v>Erősen terhelt</v>
      </c>
    </row>
    <row r="24" spans="1:14" hidden="1" x14ac:dyDescent="0.25">
      <c r="A24" t="s">
        <v>240</v>
      </c>
      <c r="B24" s="1">
        <v>45775.317361111112</v>
      </c>
      <c r="C24" t="s">
        <v>22</v>
      </c>
      <c r="D24">
        <v>9</v>
      </c>
      <c r="E24" t="s">
        <v>9</v>
      </c>
      <c r="G24" s="16">
        <v>5</v>
      </c>
      <c r="H24" s="16">
        <v>2</v>
      </c>
      <c r="I24" s="16">
        <v>1</v>
      </c>
      <c r="J24" s="11" cm="1">
        <f t="array" ref="J24">SUMPRODUCT((B$2:B$168&lt;=B24)*(K$2:K$168&gt;B24))</f>
        <v>8</v>
      </c>
      <c r="K24" s="1">
        <f t="shared" si="0"/>
        <v>45775.323611111111</v>
      </c>
      <c r="L24" s="16">
        <f t="shared" si="1"/>
        <v>8</v>
      </c>
      <c r="M24" s="3">
        <f t="shared" si="2"/>
        <v>1</v>
      </c>
      <c r="N24" t="str">
        <f t="shared" si="3"/>
        <v>Erősen terhelt</v>
      </c>
    </row>
    <row r="25" spans="1:14" hidden="1" x14ac:dyDescent="0.25">
      <c r="A25" t="s">
        <v>241</v>
      </c>
      <c r="B25" s="1">
        <v>45775.318055555559</v>
      </c>
      <c r="C25" t="s">
        <v>14</v>
      </c>
      <c r="D25">
        <v>5</v>
      </c>
      <c r="E25" t="s">
        <v>9</v>
      </c>
      <c r="G25" s="16">
        <v>5</v>
      </c>
      <c r="H25" s="16">
        <v>2</v>
      </c>
      <c r="I25" s="16">
        <v>1</v>
      </c>
      <c r="J25" s="11" cm="1">
        <f t="array" ref="J25">SUMPRODUCT((B$2:B$168&lt;=B25)*(K$2:K$168&gt;B25))</f>
        <v>9</v>
      </c>
      <c r="K25" s="1">
        <f t="shared" si="0"/>
        <v>45775.321527777778</v>
      </c>
      <c r="L25" s="16">
        <f t="shared" si="1"/>
        <v>8</v>
      </c>
      <c r="M25" s="3">
        <f t="shared" si="2"/>
        <v>1.125</v>
      </c>
      <c r="N25" t="str">
        <f t="shared" si="3"/>
        <v>Erősen terhelt</v>
      </c>
    </row>
    <row r="26" spans="1:14" hidden="1" x14ac:dyDescent="0.25">
      <c r="A26" t="s">
        <v>242</v>
      </c>
      <c r="B26" s="1">
        <v>45775.318749999999</v>
      </c>
      <c r="C26" t="s">
        <v>219</v>
      </c>
      <c r="D26">
        <v>13</v>
      </c>
      <c r="E26" t="s">
        <v>9</v>
      </c>
      <c r="G26" s="16">
        <v>5</v>
      </c>
      <c r="H26" s="16">
        <v>2</v>
      </c>
      <c r="I26" s="16">
        <v>1</v>
      </c>
      <c r="J26" s="11" cm="1">
        <f t="array" ref="J26">SUMPRODUCT((B$2:B$168&lt;=B26)*(K$2:K$168&gt;B26))</f>
        <v>10</v>
      </c>
      <c r="K26" s="1">
        <f t="shared" si="0"/>
        <v>45775.327777777777</v>
      </c>
      <c r="L26" s="16">
        <f t="shared" si="1"/>
        <v>8</v>
      </c>
      <c r="M26" s="3">
        <f t="shared" si="2"/>
        <v>1.25</v>
      </c>
      <c r="N26" t="str">
        <f t="shared" si="3"/>
        <v>Erősen terhelt</v>
      </c>
    </row>
    <row r="27" spans="1:14" hidden="1" x14ac:dyDescent="0.25">
      <c r="A27" t="s">
        <v>243</v>
      </c>
      <c r="B27" s="1">
        <v>45775.319444444445</v>
      </c>
      <c r="C27" t="s">
        <v>219</v>
      </c>
      <c r="D27">
        <v>11</v>
      </c>
      <c r="E27" t="s">
        <v>9</v>
      </c>
      <c r="G27" s="16">
        <v>5</v>
      </c>
      <c r="H27" s="16">
        <v>2</v>
      </c>
      <c r="I27" s="16">
        <v>1</v>
      </c>
      <c r="J27" s="11" cm="1">
        <f t="array" ref="J27">SUMPRODUCT((B$2:B$168&lt;=B27)*(K$2:K$168&gt;B27))</f>
        <v>11</v>
      </c>
      <c r="K27" s="1">
        <f t="shared" si="0"/>
        <v>45775.327083333337</v>
      </c>
      <c r="L27" s="16">
        <f t="shared" si="1"/>
        <v>8</v>
      </c>
      <c r="M27" s="3">
        <f t="shared" si="2"/>
        <v>1.375</v>
      </c>
      <c r="N27" t="str">
        <f t="shared" si="3"/>
        <v>Erősen terhelt</v>
      </c>
    </row>
    <row r="28" spans="1:14" hidden="1" x14ac:dyDescent="0.25">
      <c r="A28" t="s">
        <v>244</v>
      </c>
      <c r="B28" s="1">
        <v>45775.320138888892</v>
      </c>
      <c r="C28" t="s">
        <v>14</v>
      </c>
      <c r="D28">
        <v>2</v>
      </c>
      <c r="E28" t="s">
        <v>9</v>
      </c>
      <c r="G28" s="16">
        <v>5</v>
      </c>
      <c r="H28" s="16">
        <v>2</v>
      </c>
      <c r="I28" s="16">
        <v>1</v>
      </c>
      <c r="J28" s="11" cm="1">
        <f t="array" ref="J28">SUMPRODUCT((B$2:B$168&lt;=B28)*(K$2:K$168&gt;B28))</f>
        <v>12</v>
      </c>
      <c r="K28" s="1">
        <f t="shared" si="0"/>
        <v>45775.321527777778</v>
      </c>
      <c r="L28" s="16">
        <f t="shared" si="1"/>
        <v>8</v>
      </c>
      <c r="M28" s="3">
        <f t="shared" si="2"/>
        <v>1.5</v>
      </c>
      <c r="N28" t="str">
        <f t="shared" si="3"/>
        <v>Erősen terhelt</v>
      </c>
    </row>
    <row r="29" spans="1:14" hidden="1" x14ac:dyDescent="0.25">
      <c r="A29" t="s">
        <v>245</v>
      </c>
      <c r="B29" s="1">
        <v>45775.320833333331</v>
      </c>
      <c r="C29" t="s">
        <v>219</v>
      </c>
      <c r="D29">
        <v>13</v>
      </c>
      <c r="E29" t="s">
        <v>9</v>
      </c>
      <c r="G29" s="16">
        <v>5</v>
      </c>
      <c r="H29" s="16">
        <v>2</v>
      </c>
      <c r="I29" s="16">
        <v>1</v>
      </c>
      <c r="J29" s="11" cm="1">
        <f t="array" ref="J29">SUMPRODUCT((B$2:B$168&lt;=B29)*(K$2:K$168&gt;B29))</f>
        <v>12</v>
      </c>
      <c r="K29" s="1">
        <f t="shared" si="0"/>
        <v>45775.329861111109</v>
      </c>
      <c r="L29" s="16">
        <f t="shared" si="1"/>
        <v>8</v>
      </c>
      <c r="M29" s="3">
        <f t="shared" si="2"/>
        <v>1.5</v>
      </c>
      <c r="N29" t="str">
        <f t="shared" si="3"/>
        <v>Erősen terhelt</v>
      </c>
    </row>
    <row r="30" spans="1:14" hidden="1" x14ac:dyDescent="0.25">
      <c r="A30" t="s">
        <v>246</v>
      </c>
      <c r="B30" s="1">
        <v>45775.321527777778</v>
      </c>
      <c r="C30" t="s">
        <v>219</v>
      </c>
      <c r="D30">
        <v>12</v>
      </c>
      <c r="E30" t="s">
        <v>9</v>
      </c>
      <c r="G30" s="16">
        <v>5</v>
      </c>
      <c r="H30" s="16">
        <v>2</v>
      </c>
      <c r="I30" s="16">
        <v>1</v>
      </c>
      <c r="J30" s="11" cm="1">
        <f t="array" ref="J30">SUMPRODUCT((B$2:B$168&lt;=B30)*(K$2:K$168&gt;B30))</f>
        <v>11</v>
      </c>
      <c r="K30" s="1">
        <f t="shared" si="0"/>
        <v>45775.329861111109</v>
      </c>
      <c r="L30" s="16">
        <f t="shared" si="1"/>
        <v>8</v>
      </c>
      <c r="M30" s="3">
        <f t="shared" si="2"/>
        <v>1.375</v>
      </c>
      <c r="N30" t="str">
        <f t="shared" si="3"/>
        <v>Erősen terhelt</v>
      </c>
    </row>
    <row r="31" spans="1:14" x14ac:dyDescent="0.25">
      <c r="A31" t="s">
        <v>247</v>
      </c>
      <c r="B31" s="1">
        <v>45775.322222222225</v>
      </c>
      <c r="C31" t="s">
        <v>22</v>
      </c>
      <c r="D31">
        <v>18</v>
      </c>
      <c r="E31" t="s">
        <v>20</v>
      </c>
      <c r="G31" s="16">
        <v>5</v>
      </c>
      <c r="H31" s="16">
        <v>2</v>
      </c>
      <c r="I31" s="16">
        <v>1</v>
      </c>
      <c r="J31" s="11" cm="1">
        <f t="array" ref="J31">SUMPRODUCT((B$2:B$168&lt;=B31)*(K$2:K$168&gt;B31))</f>
        <v>9</v>
      </c>
      <c r="K31" s="1">
        <f t="shared" si="0"/>
        <v>45775.334722222222</v>
      </c>
      <c r="L31" s="16">
        <f t="shared" si="1"/>
        <v>8</v>
      </c>
      <c r="M31" s="3">
        <f t="shared" si="2"/>
        <v>1.125</v>
      </c>
      <c r="N31" t="str">
        <f t="shared" si="3"/>
        <v>Erősen terhelt</v>
      </c>
    </row>
    <row r="32" spans="1:14" hidden="1" x14ac:dyDescent="0.25">
      <c r="A32" t="s">
        <v>248</v>
      </c>
      <c r="B32" s="1">
        <v>45775.322916666664</v>
      </c>
      <c r="C32" t="s">
        <v>219</v>
      </c>
      <c r="D32">
        <v>4</v>
      </c>
      <c r="E32" t="s">
        <v>9</v>
      </c>
      <c r="G32" s="16">
        <v>5</v>
      </c>
      <c r="H32" s="16">
        <v>2</v>
      </c>
      <c r="I32" s="16">
        <v>1</v>
      </c>
      <c r="J32" s="11" cm="1">
        <f t="array" ref="J32">SUMPRODUCT((B$2:B$168&lt;=B32)*(K$2:K$168&gt;B32))</f>
        <v>10</v>
      </c>
      <c r="K32" s="1">
        <f t="shared" si="0"/>
        <v>45775.325694444444</v>
      </c>
      <c r="L32" s="16">
        <f t="shared" si="1"/>
        <v>8</v>
      </c>
      <c r="M32" s="3">
        <f t="shared" si="2"/>
        <v>1.25</v>
      </c>
      <c r="N32" t="str">
        <f t="shared" si="3"/>
        <v>Erősen terhelt</v>
      </c>
    </row>
    <row r="33" spans="1:14" hidden="1" x14ac:dyDescent="0.25">
      <c r="A33" t="s">
        <v>249</v>
      </c>
      <c r="B33" s="1">
        <v>45775.323611111111</v>
      </c>
      <c r="C33" t="s">
        <v>219</v>
      </c>
      <c r="D33">
        <v>14</v>
      </c>
      <c r="E33" t="s">
        <v>9</v>
      </c>
      <c r="G33" s="16">
        <v>5</v>
      </c>
      <c r="H33" s="16">
        <v>2</v>
      </c>
      <c r="I33" s="16">
        <v>1</v>
      </c>
      <c r="J33" s="11" cm="1">
        <f t="array" ref="J33">SUMPRODUCT((B$2:B$168&lt;=B33)*(K$2:K$168&gt;B33))</f>
        <v>8</v>
      </c>
      <c r="K33" s="1">
        <f t="shared" si="0"/>
        <v>45775.333333333336</v>
      </c>
      <c r="L33" s="16">
        <f t="shared" si="1"/>
        <v>8</v>
      </c>
      <c r="M33" s="3">
        <f t="shared" si="2"/>
        <v>1</v>
      </c>
      <c r="N33" t="str">
        <f t="shared" si="3"/>
        <v>Erősen terhelt</v>
      </c>
    </row>
    <row r="34" spans="1:14" hidden="1" x14ac:dyDescent="0.25">
      <c r="A34" t="s">
        <v>250</v>
      </c>
      <c r="B34" s="1">
        <v>45775.324305555558</v>
      </c>
      <c r="C34" t="s">
        <v>219</v>
      </c>
      <c r="D34">
        <v>12</v>
      </c>
      <c r="E34" t="s">
        <v>9</v>
      </c>
      <c r="G34" s="16">
        <v>5</v>
      </c>
      <c r="H34" s="16">
        <v>2</v>
      </c>
      <c r="I34" s="16">
        <v>1</v>
      </c>
      <c r="J34" s="11" cm="1">
        <f t="array" ref="J34">SUMPRODUCT((B$2:B$168&lt;=B34)*(K$2:K$168&gt;B34))</f>
        <v>9</v>
      </c>
      <c r="K34" s="1">
        <f t="shared" si="0"/>
        <v>45775.332638888889</v>
      </c>
      <c r="L34" s="16">
        <f t="shared" si="1"/>
        <v>8</v>
      </c>
      <c r="M34" s="3">
        <f t="shared" si="2"/>
        <v>1.125</v>
      </c>
      <c r="N34" t="str">
        <f t="shared" si="3"/>
        <v>Erősen terhelt</v>
      </c>
    </row>
    <row r="35" spans="1:14" hidden="1" x14ac:dyDescent="0.25">
      <c r="A35" t="s">
        <v>251</v>
      </c>
      <c r="B35" s="1">
        <v>45775.324999999997</v>
      </c>
      <c r="C35" t="s">
        <v>14</v>
      </c>
      <c r="D35">
        <v>3</v>
      </c>
      <c r="E35" t="s">
        <v>9</v>
      </c>
      <c r="G35" s="16">
        <v>5</v>
      </c>
      <c r="H35" s="16">
        <v>2</v>
      </c>
      <c r="I35" s="16">
        <v>1</v>
      </c>
      <c r="J35" s="11" cm="1">
        <f t="array" ref="J35">SUMPRODUCT((B$2:B$168&lt;=B35)*(K$2:K$168&gt;B35))</f>
        <v>10</v>
      </c>
      <c r="K35" s="1">
        <f t="shared" si="0"/>
        <v>45775.32708333333</v>
      </c>
      <c r="L35" s="16">
        <f t="shared" si="1"/>
        <v>8</v>
      </c>
      <c r="M35" s="3">
        <f t="shared" si="2"/>
        <v>1.25</v>
      </c>
      <c r="N35" t="str">
        <f t="shared" si="3"/>
        <v>Erősen terhelt</v>
      </c>
    </row>
    <row r="36" spans="1:14" hidden="1" x14ac:dyDescent="0.25">
      <c r="A36" t="s">
        <v>252</v>
      </c>
      <c r="B36" s="1">
        <v>45775.325694444444</v>
      </c>
      <c r="C36" t="s">
        <v>219</v>
      </c>
      <c r="D36">
        <v>2</v>
      </c>
      <c r="E36" t="s">
        <v>9</v>
      </c>
      <c r="G36" s="16">
        <v>5</v>
      </c>
      <c r="H36" s="16">
        <v>2</v>
      </c>
      <c r="I36" s="16">
        <v>1</v>
      </c>
      <c r="J36" s="11" cm="1">
        <f t="array" ref="J36">SUMPRODUCT((B$2:B$168&lt;=B36)*(K$2:K$168&gt;B36))</f>
        <v>9</v>
      </c>
      <c r="K36" s="1">
        <f t="shared" si="0"/>
        <v>45775.32708333333</v>
      </c>
      <c r="L36" s="16">
        <f t="shared" si="1"/>
        <v>8</v>
      </c>
      <c r="M36" s="3">
        <f t="shared" si="2"/>
        <v>1.125</v>
      </c>
      <c r="N36" t="str">
        <f t="shared" si="3"/>
        <v>Erősen terhelt</v>
      </c>
    </row>
    <row r="37" spans="1:14" hidden="1" x14ac:dyDescent="0.25">
      <c r="A37" t="s">
        <v>253</v>
      </c>
      <c r="B37" s="1">
        <v>45775.326388888891</v>
      </c>
      <c r="C37" t="s">
        <v>14</v>
      </c>
      <c r="D37">
        <v>4</v>
      </c>
      <c r="E37" t="s">
        <v>9</v>
      </c>
      <c r="G37" s="16">
        <v>5</v>
      </c>
      <c r="H37" s="16">
        <v>2</v>
      </c>
      <c r="I37" s="16">
        <v>1</v>
      </c>
      <c r="J37" s="11" cm="1">
        <f t="array" ref="J37">SUMPRODUCT((B$2:B$168&lt;=B37)*(K$2:K$168&gt;B37))</f>
        <v>10</v>
      </c>
      <c r="K37" s="1">
        <f t="shared" si="0"/>
        <v>45775.32916666667</v>
      </c>
      <c r="L37" s="16">
        <f t="shared" si="1"/>
        <v>8</v>
      </c>
      <c r="M37" s="3">
        <f t="shared" si="2"/>
        <v>1.25</v>
      </c>
      <c r="N37" t="str">
        <f t="shared" si="3"/>
        <v>Erősen terhelt</v>
      </c>
    </row>
    <row r="38" spans="1:14" hidden="1" x14ac:dyDescent="0.25">
      <c r="A38" t="s">
        <v>254</v>
      </c>
      <c r="B38" s="1">
        <v>45775.32708333333</v>
      </c>
      <c r="C38" t="s">
        <v>219</v>
      </c>
      <c r="D38">
        <v>15</v>
      </c>
      <c r="E38" t="s">
        <v>9</v>
      </c>
      <c r="G38" s="16">
        <v>5</v>
      </c>
      <c r="H38" s="16">
        <v>2</v>
      </c>
      <c r="I38" s="16">
        <v>1</v>
      </c>
      <c r="J38" s="11" cm="1">
        <f t="array" ref="J38">SUMPRODUCT((B$2:B$168&lt;=B38)*(K$2:K$168&gt;B38))</f>
        <v>8</v>
      </c>
      <c r="K38" s="1">
        <f t="shared" si="0"/>
        <v>45775.337499999994</v>
      </c>
      <c r="L38" s="16">
        <f t="shared" si="1"/>
        <v>8</v>
      </c>
      <c r="M38" s="3">
        <f t="shared" si="2"/>
        <v>1</v>
      </c>
      <c r="N38" t="str">
        <f t="shared" si="3"/>
        <v>Erősen terhelt</v>
      </c>
    </row>
    <row r="39" spans="1:14" hidden="1" x14ac:dyDescent="0.25">
      <c r="A39" t="s">
        <v>255</v>
      </c>
      <c r="B39" s="1">
        <v>45775.327777777777</v>
      </c>
      <c r="C39" t="s">
        <v>219</v>
      </c>
      <c r="D39">
        <v>10</v>
      </c>
      <c r="E39" t="s">
        <v>9</v>
      </c>
      <c r="G39" s="16">
        <v>5</v>
      </c>
      <c r="H39" s="16">
        <v>2</v>
      </c>
      <c r="I39" s="16">
        <v>1</v>
      </c>
      <c r="J39" s="11" cm="1">
        <f t="array" ref="J39">SUMPRODUCT((B$2:B$168&lt;=B39)*(K$2:K$168&gt;B39))</f>
        <v>8</v>
      </c>
      <c r="K39" s="1">
        <f t="shared" si="0"/>
        <v>45775.334722222222</v>
      </c>
      <c r="L39" s="16">
        <f t="shared" si="1"/>
        <v>8</v>
      </c>
      <c r="M39" s="3">
        <f t="shared" si="2"/>
        <v>1</v>
      </c>
      <c r="N39" t="str">
        <f t="shared" si="3"/>
        <v>Erősen terhelt</v>
      </c>
    </row>
    <row r="40" spans="1:14" hidden="1" x14ac:dyDescent="0.25">
      <c r="A40" t="s">
        <v>256</v>
      </c>
      <c r="B40" s="1">
        <v>45775.328472222223</v>
      </c>
      <c r="C40" t="s">
        <v>22</v>
      </c>
      <c r="D40">
        <v>6</v>
      </c>
      <c r="E40" t="s">
        <v>9</v>
      </c>
      <c r="G40" s="16">
        <v>5</v>
      </c>
      <c r="H40" s="16">
        <v>2</v>
      </c>
      <c r="I40" s="16">
        <v>1</v>
      </c>
      <c r="J40" s="11" cm="1">
        <f t="array" ref="J40">SUMPRODUCT((B$2:B$168&lt;=B40)*(K$2:K$168&gt;B40))</f>
        <v>9</v>
      </c>
      <c r="K40" s="1">
        <f t="shared" si="0"/>
        <v>45775.332638888889</v>
      </c>
      <c r="L40" s="16">
        <f t="shared" si="1"/>
        <v>8</v>
      </c>
      <c r="M40" s="3">
        <f t="shared" si="2"/>
        <v>1.125</v>
      </c>
      <c r="N40" t="str">
        <f t="shared" si="3"/>
        <v>Erősen terhelt</v>
      </c>
    </row>
    <row r="41" spans="1:14" hidden="1" x14ac:dyDescent="0.25">
      <c r="A41" t="s">
        <v>257</v>
      </c>
      <c r="B41" s="1">
        <v>45775.32916666667</v>
      </c>
      <c r="C41" t="s">
        <v>219</v>
      </c>
      <c r="D41">
        <v>13</v>
      </c>
      <c r="E41" t="s">
        <v>9</v>
      </c>
      <c r="G41" s="16">
        <v>5</v>
      </c>
      <c r="H41" s="16">
        <v>2</v>
      </c>
      <c r="I41" s="16">
        <v>1</v>
      </c>
      <c r="J41" s="11" cm="1">
        <f t="array" ref="J41">SUMPRODUCT((B$2:B$168&lt;=B41)*(K$2:K$168&gt;B41))</f>
        <v>9</v>
      </c>
      <c r="K41" s="1">
        <f t="shared" si="0"/>
        <v>45775.338194444448</v>
      </c>
      <c r="L41" s="16">
        <f t="shared" si="1"/>
        <v>8</v>
      </c>
      <c r="M41" s="3">
        <f t="shared" si="2"/>
        <v>1.125</v>
      </c>
      <c r="N41" t="str">
        <f t="shared" si="3"/>
        <v>Erősen terhelt</v>
      </c>
    </row>
    <row r="42" spans="1:14" hidden="1" x14ac:dyDescent="0.25">
      <c r="A42" t="s">
        <v>258</v>
      </c>
      <c r="B42" s="1">
        <v>45775.329861111109</v>
      </c>
      <c r="C42" t="s">
        <v>14</v>
      </c>
      <c r="D42">
        <v>2</v>
      </c>
      <c r="E42" t="s">
        <v>9</v>
      </c>
      <c r="G42" s="16">
        <v>5</v>
      </c>
      <c r="H42" s="16">
        <v>2</v>
      </c>
      <c r="I42" s="16">
        <v>1</v>
      </c>
      <c r="J42" s="11" cm="1">
        <f t="array" ref="J42">SUMPRODUCT((B$2:B$168&lt;=B42)*(K$2:K$168&gt;B42))</f>
        <v>8</v>
      </c>
      <c r="K42" s="1">
        <f t="shared" si="0"/>
        <v>45775.331249999996</v>
      </c>
      <c r="L42" s="16">
        <f t="shared" si="1"/>
        <v>8</v>
      </c>
      <c r="M42" s="3">
        <f t="shared" si="2"/>
        <v>1</v>
      </c>
      <c r="N42" t="str">
        <f t="shared" si="3"/>
        <v>Erősen terhelt</v>
      </c>
    </row>
    <row r="43" spans="1:14" hidden="1" x14ac:dyDescent="0.25">
      <c r="A43" t="s">
        <v>259</v>
      </c>
      <c r="B43" s="1">
        <v>45775.330555555556</v>
      </c>
      <c r="C43" t="s">
        <v>219</v>
      </c>
      <c r="D43">
        <v>11</v>
      </c>
      <c r="E43" t="s">
        <v>9</v>
      </c>
      <c r="G43" s="16">
        <v>5</v>
      </c>
      <c r="H43" s="16">
        <v>2</v>
      </c>
      <c r="I43" s="16">
        <v>1</v>
      </c>
      <c r="J43" s="11" cm="1">
        <f t="array" ref="J43">SUMPRODUCT((B$2:B$168&lt;=B43)*(K$2:K$168&gt;B43))</f>
        <v>9</v>
      </c>
      <c r="K43" s="1">
        <f t="shared" si="0"/>
        <v>45775.338194444448</v>
      </c>
      <c r="L43" s="16">
        <f t="shared" si="1"/>
        <v>8</v>
      </c>
      <c r="M43" s="3">
        <f t="shared" si="2"/>
        <v>1.125</v>
      </c>
      <c r="N43" t="str">
        <f t="shared" si="3"/>
        <v>Erősen terhelt</v>
      </c>
    </row>
    <row r="44" spans="1:14" hidden="1" x14ac:dyDescent="0.25">
      <c r="A44" t="s">
        <v>260</v>
      </c>
      <c r="B44" s="1">
        <v>45775.331250000003</v>
      </c>
      <c r="C44" t="s">
        <v>219</v>
      </c>
      <c r="D44">
        <v>13</v>
      </c>
      <c r="E44" t="s">
        <v>9</v>
      </c>
      <c r="G44" s="16">
        <v>5</v>
      </c>
      <c r="H44" s="16">
        <v>2</v>
      </c>
      <c r="I44" s="16">
        <v>1</v>
      </c>
      <c r="J44" s="11" cm="1">
        <f t="array" ref="J44">SUMPRODUCT((B$2:B$168&lt;=B44)*(K$2:K$168&gt;B44))</f>
        <v>9</v>
      </c>
      <c r="K44" s="1">
        <f t="shared" si="0"/>
        <v>45775.340277777781</v>
      </c>
      <c r="L44" s="16">
        <f t="shared" si="1"/>
        <v>8</v>
      </c>
      <c r="M44" s="3">
        <f t="shared" si="2"/>
        <v>1.125</v>
      </c>
      <c r="N44" t="str">
        <f t="shared" si="3"/>
        <v>Erősen terhelt</v>
      </c>
    </row>
    <row r="45" spans="1:14" x14ac:dyDescent="0.25">
      <c r="A45" t="s">
        <v>261</v>
      </c>
      <c r="B45" s="1">
        <v>45775.331944444442</v>
      </c>
      <c r="C45" t="s">
        <v>22</v>
      </c>
      <c r="D45">
        <v>20</v>
      </c>
      <c r="E45" t="s">
        <v>20</v>
      </c>
      <c r="G45" s="16">
        <v>5</v>
      </c>
      <c r="H45" s="16">
        <v>2</v>
      </c>
      <c r="I45" s="16">
        <v>1</v>
      </c>
      <c r="J45" s="11" cm="1">
        <f t="array" ref="J45">SUMPRODUCT((B$2:B$168&lt;=B45)*(K$2:K$168&gt;B45))</f>
        <v>10</v>
      </c>
      <c r="K45" s="1">
        <f t="shared" si="0"/>
        <v>45775.345833333333</v>
      </c>
      <c r="L45" s="16">
        <f t="shared" si="1"/>
        <v>8</v>
      </c>
      <c r="M45" s="3">
        <f t="shared" si="2"/>
        <v>1.25</v>
      </c>
      <c r="N45" t="str">
        <f t="shared" si="3"/>
        <v>Erősen terhelt</v>
      </c>
    </row>
    <row r="46" spans="1:14" hidden="1" x14ac:dyDescent="0.25">
      <c r="A46" t="s">
        <v>262</v>
      </c>
      <c r="B46" s="1">
        <v>45775.332638888889</v>
      </c>
      <c r="C46" t="s">
        <v>219</v>
      </c>
      <c r="D46">
        <v>4</v>
      </c>
      <c r="E46" t="s">
        <v>9</v>
      </c>
      <c r="G46" s="16">
        <v>5</v>
      </c>
      <c r="H46" s="16">
        <v>2</v>
      </c>
      <c r="I46" s="16">
        <v>1</v>
      </c>
      <c r="J46" s="11" cm="1">
        <f t="array" ref="J46">SUMPRODUCT((B$2:B$168&lt;=B46)*(K$2:K$168&gt;B46))</f>
        <v>9</v>
      </c>
      <c r="K46" s="1">
        <f t="shared" si="0"/>
        <v>45775.335416666669</v>
      </c>
      <c r="L46" s="16">
        <f t="shared" si="1"/>
        <v>8</v>
      </c>
      <c r="M46" s="3">
        <f t="shared" si="2"/>
        <v>1.125</v>
      </c>
      <c r="N46" t="str">
        <f t="shared" si="3"/>
        <v>Erősen terhelt</v>
      </c>
    </row>
    <row r="47" spans="1:14" hidden="1" x14ac:dyDescent="0.25">
      <c r="A47" t="s">
        <v>263</v>
      </c>
      <c r="B47" s="1">
        <v>45775.333333333336</v>
      </c>
      <c r="C47" t="s">
        <v>219</v>
      </c>
      <c r="D47">
        <v>14</v>
      </c>
      <c r="E47" t="s">
        <v>9</v>
      </c>
      <c r="G47" s="16">
        <v>5</v>
      </c>
      <c r="H47" s="16">
        <v>2</v>
      </c>
      <c r="I47" s="16">
        <v>1</v>
      </c>
      <c r="J47" s="11" cm="1">
        <f t="array" ref="J47">SUMPRODUCT((B$2:B$168&lt;=B47)*(K$2:K$168&gt;B47))</f>
        <v>9</v>
      </c>
      <c r="K47" s="1">
        <f t="shared" si="0"/>
        <v>45775.343055555561</v>
      </c>
      <c r="L47" s="16">
        <f t="shared" si="1"/>
        <v>8</v>
      </c>
      <c r="M47" s="3">
        <f t="shared" si="2"/>
        <v>1.125</v>
      </c>
      <c r="N47" t="str">
        <f t="shared" si="3"/>
        <v>Erősen terhelt</v>
      </c>
    </row>
    <row r="48" spans="1:14" hidden="1" x14ac:dyDescent="0.25">
      <c r="A48" t="s">
        <v>264</v>
      </c>
      <c r="B48" s="1">
        <v>45775.334027777775</v>
      </c>
      <c r="C48" t="s">
        <v>219</v>
      </c>
      <c r="D48">
        <v>12</v>
      </c>
      <c r="E48" t="s">
        <v>9</v>
      </c>
      <c r="G48" s="16">
        <v>5</v>
      </c>
      <c r="H48" s="16">
        <v>2</v>
      </c>
      <c r="I48" s="16">
        <v>1</v>
      </c>
      <c r="J48" s="11" cm="1">
        <f t="array" ref="J48">SUMPRODUCT((B$2:B$168&lt;=B48)*(K$2:K$168&gt;B48))</f>
        <v>10</v>
      </c>
      <c r="K48" s="1">
        <f t="shared" si="0"/>
        <v>45775.342361111107</v>
      </c>
      <c r="L48" s="16">
        <f t="shared" si="1"/>
        <v>8</v>
      </c>
      <c r="M48" s="3">
        <f t="shared" si="2"/>
        <v>1.25</v>
      </c>
      <c r="N48" t="str">
        <f t="shared" si="3"/>
        <v>Erősen terhelt</v>
      </c>
    </row>
    <row r="49" spans="1:14" hidden="1" x14ac:dyDescent="0.25">
      <c r="A49" t="s">
        <v>265</v>
      </c>
      <c r="B49" s="1">
        <v>45775.334722222222</v>
      </c>
      <c r="C49" t="s">
        <v>14</v>
      </c>
      <c r="D49">
        <v>5</v>
      </c>
      <c r="E49" t="s">
        <v>9</v>
      </c>
      <c r="G49" s="16">
        <v>5</v>
      </c>
      <c r="H49" s="16">
        <v>2</v>
      </c>
      <c r="I49" s="16">
        <v>1</v>
      </c>
      <c r="J49" s="11" cm="1">
        <f t="array" ref="J49">SUMPRODUCT((B$2:B$168&lt;=B49)*(K$2:K$168&gt;B49))</f>
        <v>9</v>
      </c>
      <c r="K49" s="1">
        <f t="shared" si="0"/>
        <v>45775.338194444441</v>
      </c>
      <c r="L49" s="16">
        <f t="shared" si="1"/>
        <v>8</v>
      </c>
      <c r="M49" s="3">
        <f t="shared" si="2"/>
        <v>1.125</v>
      </c>
      <c r="N49" t="str">
        <f t="shared" si="3"/>
        <v>Erősen terhelt</v>
      </c>
    </row>
    <row r="50" spans="1:14" hidden="1" x14ac:dyDescent="0.25">
      <c r="A50" t="s">
        <v>266</v>
      </c>
      <c r="B50" s="1">
        <v>45775.335416666669</v>
      </c>
      <c r="C50" t="s">
        <v>219</v>
      </c>
      <c r="D50">
        <v>2</v>
      </c>
      <c r="E50" t="s">
        <v>9</v>
      </c>
      <c r="G50" s="16">
        <v>5</v>
      </c>
      <c r="H50" s="16">
        <v>2</v>
      </c>
      <c r="I50" s="16">
        <v>1</v>
      </c>
      <c r="J50" s="11" cm="1">
        <f t="array" ref="J50">SUMPRODUCT((B$2:B$168&lt;=B50)*(K$2:K$168&gt;B50))</f>
        <v>9</v>
      </c>
      <c r="K50" s="1">
        <f t="shared" si="0"/>
        <v>45775.336805555555</v>
      </c>
      <c r="L50" s="16">
        <f t="shared" si="1"/>
        <v>8</v>
      </c>
      <c r="M50" s="3">
        <f t="shared" si="2"/>
        <v>1.125</v>
      </c>
      <c r="N50" t="str">
        <f t="shared" si="3"/>
        <v>Erősen terhelt</v>
      </c>
    </row>
    <row r="51" spans="1:14" hidden="1" x14ac:dyDescent="0.25">
      <c r="A51" t="s">
        <v>267</v>
      </c>
      <c r="B51" s="1">
        <v>45775.336111111108</v>
      </c>
      <c r="C51" t="s">
        <v>14</v>
      </c>
      <c r="D51">
        <v>3</v>
      </c>
      <c r="E51" t="s">
        <v>9</v>
      </c>
      <c r="G51" s="16">
        <v>5</v>
      </c>
      <c r="H51" s="16">
        <v>2</v>
      </c>
      <c r="I51" s="16">
        <v>1</v>
      </c>
      <c r="J51" s="11" cm="1">
        <f t="array" ref="J51">SUMPRODUCT((B$2:B$168&lt;=B51)*(K$2:K$168&gt;B51))</f>
        <v>10</v>
      </c>
      <c r="K51" s="1">
        <f t="shared" si="0"/>
        <v>45775.338194444441</v>
      </c>
      <c r="L51" s="16">
        <f t="shared" si="1"/>
        <v>8</v>
      </c>
      <c r="M51" s="3">
        <f t="shared" si="2"/>
        <v>1.25</v>
      </c>
      <c r="N51" t="str">
        <f t="shared" si="3"/>
        <v>Erősen terhelt</v>
      </c>
    </row>
    <row r="52" spans="1:14" hidden="1" x14ac:dyDescent="0.25">
      <c r="A52" t="s">
        <v>268</v>
      </c>
      <c r="B52" s="1">
        <v>45775.336805555555</v>
      </c>
      <c r="C52" t="s">
        <v>219</v>
      </c>
      <c r="D52">
        <v>15</v>
      </c>
      <c r="E52" t="s">
        <v>9</v>
      </c>
      <c r="G52" s="16">
        <v>5</v>
      </c>
      <c r="H52" s="16">
        <v>2</v>
      </c>
      <c r="I52" s="16">
        <v>1</v>
      </c>
      <c r="J52" s="11" cm="1">
        <f t="array" ref="J52">SUMPRODUCT((B$2:B$168&lt;=B52)*(K$2:K$168&gt;B52))</f>
        <v>10</v>
      </c>
      <c r="K52" s="1">
        <f t="shared" si="0"/>
        <v>45775.347222222219</v>
      </c>
      <c r="L52" s="16">
        <f t="shared" si="1"/>
        <v>8</v>
      </c>
      <c r="M52" s="3">
        <f t="shared" si="2"/>
        <v>1.25</v>
      </c>
      <c r="N52" t="str">
        <f t="shared" si="3"/>
        <v>Erősen terhelt</v>
      </c>
    </row>
    <row r="53" spans="1:14" hidden="1" x14ac:dyDescent="0.25">
      <c r="A53" t="s">
        <v>269</v>
      </c>
      <c r="B53" s="1">
        <v>45775.337500000001</v>
      </c>
      <c r="C53" t="s">
        <v>219</v>
      </c>
      <c r="D53">
        <v>10</v>
      </c>
      <c r="E53" t="s">
        <v>9</v>
      </c>
      <c r="G53" s="16">
        <v>5</v>
      </c>
      <c r="H53" s="16">
        <v>2</v>
      </c>
      <c r="I53" s="16">
        <v>1</v>
      </c>
      <c r="J53" s="11" cm="1">
        <f t="array" ref="J53">SUMPRODUCT((B$2:B$168&lt;=B53)*(K$2:K$168&gt;B53))</f>
        <v>10</v>
      </c>
      <c r="K53" s="1">
        <f t="shared" si="0"/>
        <v>45775.344444444447</v>
      </c>
      <c r="L53" s="16">
        <f t="shared" si="1"/>
        <v>8</v>
      </c>
      <c r="M53" s="3">
        <f t="shared" si="2"/>
        <v>1.25</v>
      </c>
      <c r="N53" t="str">
        <f t="shared" si="3"/>
        <v>Erősen terhelt</v>
      </c>
    </row>
    <row r="54" spans="1:14" hidden="1" x14ac:dyDescent="0.25">
      <c r="A54" t="s">
        <v>270</v>
      </c>
      <c r="B54" s="1">
        <v>45775.338194444441</v>
      </c>
      <c r="C54" t="s">
        <v>22</v>
      </c>
      <c r="D54">
        <v>6</v>
      </c>
      <c r="E54" t="s">
        <v>9</v>
      </c>
      <c r="G54" s="16">
        <v>5</v>
      </c>
      <c r="H54" s="16">
        <v>2</v>
      </c>
      <c r="I54" s="16">
        <v>1</v>
      </c>
      <c r="J54" s="11" cm="1">
        <f t="array" ref="J54">SUMPRODUCT((B$2:B$168&lt;=B54)*(K$2:K$168&gt;B54))</f>
        <v>7</v>
      </c>
      <c r="K54" s="1">
        <f t="shared" si="0"/>
        <v>45775.342361111107</v>
      </c>
      <c r="L54" s="16">
        <f t="shared" si="1"/>
        <v>8</v>
      </c>
      <c r="M54" s="3">
        <f t="shared" si="2"/>
        <v>0.875</v>
      </c>
      <c r="N54" t="str">
        <f t="shared" si="3"/>
        <v>Erősen terhelt</v>
      </c>
    </row>
    <row r="55" spans="1:14" hidden="1" x14ac:dyDescent="0.25">
      <c r="A55" t="s">
        <v>271</v>
      </c>
      <c r="B55" s="1">
        <v>45775.338888888888</v>
      </c>
      <c r="C55" t="s">
        <v>219</v>
      </c>
      <c r="D55">
        <v>13</v>
      </c>
      <c r="E55" t="s">
        <v>9</v>
      </c>
      <c r="G55" s="16">
        <v>5</v>
      </c>
      <c r="H55" s="16">
        <v>2</v>
      </c>
      <c r="I55" s="16">
        <v>1</v>
      </c>
      <c r="J55" s="11" cm="1">
        <f t="array" ref="J55">SUMPRODUCT((B$2:B$168&lt;=B55)*(K$2:K$168&gt;B55))</f>
        <v>8</v>
      </c>
      <c r="K55" s="1">
        <f t="shared" si="0"/>
        <v>45775.347916666666</v>
      </c>
      <c r="L55" s="16">
        <f t="shared" si="1"/>
        <v>8</v>
      </c>
      <c r="M55" s="3">
        <f t="shared" si="2"/>
        <v>1</v>
      </c>
      <c r="N55" t="str">
        <f t="shared" si="3"/>
        <v>Erősen terhelt</v>
      </c>
    </row>
    <row r="56" spans="1:14" hidden="1" x14ac:dyDescent="0.25">
      <c r="A56" t="s">
        <v>272</v>
      </c>
      <c r="B56" s="1">
        <v>45775.339583333334</v>
      </c>
      <c r="C56" t="s">
        <v>14</v>
      </c>
      <c r="D56">
        <v>1</v>
      </c>
      <c r="E56" t="s">
        <v>9</v>
      </c>
      <c r="G56" s="16">
        <v>5</v>
      </c>
      <c r="H56" s="16">
        <v>2</v>
      </c>
      <c r="I56" s="16">
        <v>1</v>
      </c>
      <c r="J56" s="11" cm="1">
        <f t="array" ref="J56">SUMPRODUCT((B$2:B$168&lt;=B56)*(K$2:K$168&gt;B56))</f>
        <v>9</v>
      </c>
      <c r="K56" s="1">
        <f t="shared" si="0"/>
        <v>45775.340277777781</v>
      </c>
      <c r="L56" s="16">
        <f t="shared" si="1"/>
        <v>8</v>
      </c>
      <c r="M56" s="3">
        <f t="shared" si="2"/>
        <v>1.125</v>
      </c>
      <c r="N56" t="str">
        <f t="shared" si="3"/>
        <v>Erősen terhelt</v>
      </c>
    </row>
    <row r="57" spans="1:14" hidden="1" x14ac:dyDescent="0.25">
      <c r="A57" t="s">
        <v>273</v>
      </c>
      <c r="B57" s="1">
        <v>45775.340277777781</v>
      </c>
      <c r="C57" t="s">
        <v>219</v>
      </c>
      <c r="D57">
        <v>11</v>
      </c>
      <c r="E57" t="s">
        <v>9</v>
      </c>
      <c r="G57" s="16">
        <v>5</v>
      </c>
      <c r="H57" s="16">
        <v>2</v>
      </c>
      <c r="I57" s="16">
        <v>1</v>
      </c>
      <c r="J57" s="11" cm="1">
        <f t="array" ref="J57">SUMPRODUCT((B$2:B$168&lt;=B57)*(K$2:K$168&gt;B57))</f>
        <v>8</v>
      </c>
      <c r="K57" s="1">
        <f t="shared" si="0"/>
        <v>45775.347916666673</v>
      </c>
      <c r="L57" s="16">
        <f t="shared" si="1"/>
        <v>8</v>
      </c>
      <c r="M57" s="3">
        <f t="shared" si="2"/>
        <v>1</v>
      </c>
      <c r="N57" t="str">
        <f t="shared" si="3"/>
        <v>Erősen terhelt</v>
      </c>
    </row>
    <row r="58" spans="1:14" hidden="1" x14ac:dyDescent="0.25">
      <c r="A58" t="s">
        <v>274</v>
      </c>
      <c r="B58" s="1">
        <v>45775.34097222222</v>
      </c>
      <c r="C58" t="s">
        <v>219</v>
      </c>
      <c r="D58">
        <v>13</v>
      </c>
      <c r="E58" t="s">
        <v>9</v>
      </c>
      <c r="G58" s="16">
        <v>5</v>
      </c>
      <c r="H58" s="16">
        <v>2</v>
      </c>
      <c r="I58" s="16">
        <v>1</v>
      </c>
      <c r="J58" s="11" cm="1">
        <f t="array" ref="J58">SUMPRODUCT((B$2:B$168&lt;=B58)*(K$2:K$168&gt;B58))</f>
        <v>9</v>
      </c>
      <c r="K58" s="1">
        <f t="shared" si="0"/>
        <v>45775.35</v>
      </c>
      <c r="L58" s="16">
        <f t="shared" si="1"/>
        <v>8</v>
      </c>
      <c r="M58" s="3">
        <f t="shared" si="2"/>
        <v>1.125</v>
      </c>
      <c r="N58" t="str">
        <f t="shared" si="3"/>
        <v>Erősen terhelt</v>
      </c>
    </row>
    <row r="59" spans="1:14" x14ac:dyDescent="0.25">
      <c r="A59" t="s">
        <v>275</v>
      </c>
      <c r="B59" s="1">
        <v>45775.341666666667</v>
      </c>
      <c r="C59" t="s">
        <v>22</v>
      </c>
      <c r="D59">
        <v>17</v>
      </c>
      <c r="E59" t="s">
        <v>20</v>
      </c>
      <c r="G59" s="16">
        <v>5</v>
      </c>
      <c r="H59" s="16">
        <v>2</v>
      </c>
      <c r="I59" s="16">
        <v>1</v>
      </c>
      <c r="J59" s="11" cm="1">
        <f t="array" ref="J59">SUMPRODUCT((B$2:B$168&lt;=B59)*(K$2:K$168&gt;B59))</f>
        <v>10</v>
      </c>
      <c r="K59" s="1">
        <f t="shared" si="0"/>
        <v>45775.353472222225</v>
      </c>
      <c r="L59" s="16">
        <f t="shared" si="1"/>
        <v>8</v>
      </c>
      <c r="M59" s="3">
        <f t="shared" si="2"/>
        <v>1.25</v>
      </c>
      <c r="N59" t="str">
        <f t="shared" si="3"/>
        <v>Erősen terhelt</v>
      </c>
    </row>
    <row r="60" spans="1:14" hidden="1" x14ac:dyDescent="0.25">
      <c r="A60" t="s">
        <v>276</v>
      </c>
      <c r="B60" s="1">
        <v>45775.342361111114</v>
      </c>
      <c r="C60" t="s">
        <v>219</v>
      </c>
      <c r="D60">
        <v>4</v>
      </c>
      <c r="E60" t="s">
        <v>9</v>
      </c>
      <c r="G60" s="16">
        <v>5</v>
      </c>
      <c r="H60" s="16">
        <v>2</v>
      </c>
      <c r="I60" s="16">
        <v>1</v>
      </c>
      <c r="J60" s="11" cm="1">
        <f t="array" ref="J60">SUMPRODUCT((B$2:B$168&lt;=B60)*(K$2:K$168&gt;B60))</f>
        <v>9</v>
      </c>
      <c r="K60" s="1">
        <f t="shared" si="0"/>
        <v>45775.345138888893</v>
      </c>
      <c r="L60" s="16">
        <f t="shared" si="1"/>
        <v>8</v>
      </c>
      <c r="M60" s="3">
        <f t="shared" si="2"/>
        <v>1.125</v>
      </c>
      <c r="N60" t="str">
        <f t="shared" si="3"/>
        <v>Erősen terhelt</v>
      </c>
    </row>
    <row r="61" spans="1:14" hidden="1" x14ac:dyDescent="0.25">
      <c r="A61" t="s">
        <v>277</v>
      </c>
      <c r="B61" s="1">
        <v>45775.343055555553</v>
      </c>
      <c r="C61" t="s">
        <v>219</v>
      </c>
      <c r="D61">
        <v>14</v>
      </c>
      <c r="E61" t="s">
        <v>9</v>
      </c>
      <c r="G61" s="16">
        <v>5</v>
      </c>
      <c r="H61" s="16">
        <v>2</v>
      </c>
      <c r="I61" s="16">
        <v>1</v>
      </c>
      <c r="J61" s="11" cm="1">
        <f t="array" ref="J61">SUMPRODUCT((B$2:B$168&lt;=B61)*(K$2:K$168&gt;B61))</f>
        <v>9</v>
      </c>
      <c r="K61" s="1">
        <f t="shared" si="0"/>
        <v>45775.352777777778</v>
      </c>
      <c r="L61" s="16">
        <f t="shared" si="1"/>
        <v>8</v>
      </c>
      <c r="M61" s="3">
        <f t="shared" si="2"/>
        <v>1.125</v>
      </c>
      <c r="N61" t="str">
        <f t="shared" si="3"/>
        <v>Erősen terhelt</v>
      </c>
    </row>
    <row r="62" spans="1:14" hidden="1" x14ac:dyDescent="0.25">
      <c r="A62" t="s">
        <v>278</v>
      </c>
      <c r="B62" s="1">
        <v>45775.34375</v>
      </c>
      <c r="C62" t="s">
        <v>219</v>
      </c>
      <c r="D62">
        <v>12</v>
      </c>
      <c r="E62" t="s">
        <v>9</v>
      </c>
      <c r="G62" s="16">
        <v>5</v>
      </c>
      <c r="H62" s="16">
        <v>2</v>
      </c>
      <c r="I62" s="16">
        <v>1</v>
      </c>
      <c r="J62" s="11" cm="1">
        <f t="array" ref="J62">SUMPRODUCT((B$2:B$168&lt;=B62)*(K$2:K$168&gt;B62))</f>
        <v>10</v>
      </c>
      <c r="K62" s="1">
        <f t="shared" si="0"/>
        <v>45775.352083333331</v>
      </c>
      <c r="L62" s="16">
        <f t="shared" si="1"/>
        <v>8</v>
      </c>
      <c r="M62" s="3">
        <f t="shared" si="2"/>
        <v>1.25</v>
      </c>
      <c r="N62" t="str">
        <f t="shared" si="3"/>
        <v>Erősen terhelt</v>
      </c>
    </row>
    <row r="63" spans="1:14" hidden="1" x14ac:dyDescent="0.25">
      <c r="A63" t="s">
        <v>279</v>
      </c>
      <c r="B63" s="1">
        <v>45775.344444444447</v>
      </c>
      <c r="C63" t="s">
        <v>14</v>
      </c>
      <c r="D63">
        <v>2</v>
      </c>
      <c r="E63" t="s">
        <v>9</v>
      </c>
      <c r="G63" s="16">
        <v>5</v>
      </c>
      <c r="H63" s="16">
        <v>2</v>
      </c>
      <c r="I63" s="16">
        <v>1</v>
      </c>
      <c r="J63" s="11" cm="1">
        <f t="array" ref="J63">SUMPRODUCT((B$2:B$168&lt;=B63)*(K$2:K$168&gt;B63))</f>
        <v>10</v>
      </c>
      <c r="K63" s="1">
        <f t="shared" si="0"/>
        <v>45775.345833333333</v>
      </c>
      <c r="L63" s="16">
        <f t="shared" si="1"/>
        <v>8</v>
      </c>
      <c r="M63" s="3">
        <f t="shared" si="2"/>
        <v>1.25</v>
      </c>
      <c r="N63" t="str">
        <f t="shared" si="3"/>
        <v>Erősen terhelt</v>
      </c>
    </row>
    <row r="64" spans="1:14" hidden="1" x14ac:dyDescent="0.25">
      <c r="A64" t="s">
        <v>280</v>
      </c>
      <c r="B64" s="1">
        <v>45775.345138888886</v>
      </c>
      <c r="C64" t="s">
        <v>219</v>
      </c>
      <c r="D64">
        <v>2</v>
      </c>
      <c r="E64" t="s">
        <v>9</v>
      </c>
      <c r="G64" s="16">
        <v>5</v>
      </c>
      <c r="H64" s="16">
        <v>2</v>
      </c>
      <c r="I64" s="16">
        <v>1</v>
      </c>
      <c r="J64" s="11" cm="1">
        <f t="array" ref="J64">SUMPRODUCT((B$2:B$168&lt;=B64)*(K$2:K$168&gt;B64))</f>
        <v>10</v>
      </c>
      <c r="K64" s="1">
        <f t="shared" si="0"/>
        <v>45775.346527777772</v>
      </c>
      <c r="L64" s="16">
        <f t="shared" si="1"/>
        <v>8</v>
      </c>
      <c r="M64" s="3">
        <f t="shared" si="2"/>
        <v>1.25</v>
      </c>
      <c r="N64" t="str">
        <f t="shared" si="3"/>
        <v>Erősen terhelt</v>
      </c>
    </row>
    <row r="65" spans="1:14" hidden="1" x14ac:dyDescent="0.25">
      <c r="A65" t="s">
        <v>281</v>
      </c>
      <c r="B65" s="1">
        <v>45775.345833333333</v>
      </c>
      <c r="C65" t="s">
        <v>14</v>
      </c>
      <c r="D65">
        <v>4</v>
      </c>
      <c r="E65" t="s">
        <v>9</v>
      </c>
      <c r="G65" s="16">
        <v>5</v>
      </c>
      <c r="H65" s="16">
        <v>2</v>
      </c>
      <c r="I65" s="16">
        <v>1</v>
      </c>
      <c r="J65" s="11" cm="1">
        <f t="array" ref="J65">SUMPRODUCT((B$2:B$168&lt;=B65)*(K$2:K$168&gt;B65))</f>
        <v>9</v>
      </c>
      <c r="K65" s="1">
        <f t="shared" si="0"/>
        <v>45775.348611111112</v>
      </c>
      <c r="L65" s="16">
        <f t="shared" si="1"/>
        <v>8</v>
      </c>
      <c r="M65" s="3">
        <f t="shared" si="2"/>
        <v>1.125</v>
      </c>
      <c r="N65" t="str">
        <f t="shared" si="3"/>
        <v>Erősen terhelt</v>
      </c>
    </row>
    <row r="66" spans="1:14" hidden="1" x14ac:dyDescent="0.25">
      <c r="A66" t="s">
        <v>282</v>
      </c>
      <c r="B66" s="1">
        <v>45775.34652777778</v>
      </c>
      <c r="C66" t="s">
        <v>219</v>
      </c>
      <c r="D66">
        <v>15</v>
      </c>
      <c r="E66" t="s">
        <v>9</v>
      </c>
      <c r="G66" s="16">
        <v>5</v>
      </c>
      <c r="H66" s="16">
        <v>2</v>
      </c>
      <c r="I66" s="16">
        <v>1</v>
      </c>
      <c r="J66" s="11" cm="1">
        <f t="array" ref="J66">SUMPRODUCT((B$2:B$168&lt;=B66)*(K$2:K$168&gt;B66))</f>
        <v>9</v>
      </c>
      <c r="K66" s="1">
        <f t="shared" ref="K66:K129" si="5">B66+(D66/1440)</f>
        <v>45775.356944444444</v>
      </c>
      <c r="L66" s="16">
        <f t="shared" ref="L66:L129" si="6">G66+H66+I66</f>
        <v>8</v>
      </c>
      <c r="M66" s="3">
        <f t="shared" ref="M66:M129" si="7">J66/L66</f>
        <v>1.125</v>
      </c>
      <c r="N66" t="str">
        <f t="shared" ref="N66:N129" si="8">IF(M66&lt;60%, "Normál", IF(M66&lt;80%, "Terhelt", "Erősen terhelt"))</f>
        <v>Erősen terhelt</v>
      </c>
    </row>
    <row r="67" spans="1:14" hidden="1" x14ac:dyDescent="0.25">
      <c r="A67" t="s">
        <v>283</v>
      </c>
      <c r="B67" s="1">
        <v>45775.347222222219</v>
      </c>
      <c r="C67" t="s">
        <v>219</v>
      </c>
      <c r="D67">
        <v>10</v>
      </c>
      <c r="E67" t="s">
        <v>9</v>
      </c>
      <c r="G67" s="16">
        <v>5</v>
      </c>
      <c r="H67" s="16">
        <v>2</v>
      </c>
      <c r="I67" s="16">
        <v>1</v>
      </c>
      <c r="J67" s="11" cm="1">
        <f t="array" ref="J67">SUMPRODUCT((B$2:B$168&lt;=B67)*(K$2:K$168&gt;B67))</f>
        <v>9</v>
      </c>
      <c r="K67" s="1">
        <f t="shared" si="5"/>
        <v>45775.354166666664</v>
      </c>
      <c r="L67" s="16">
        <f t="shared" si="6"/>
        <v>8</v>
      </c>
      <c r="M67" s="3">
        <f t="shared" si="7"/>
        <v>1.125</v>
      </c>
      <c r="N67" t="str">
        <f t="shared" si="8"/>
        <v>Erősen terhelt</v>
      </c>
    </row>
    <row r="68" spans="1:14" hidden="1" x14ac:dyDescent="0.25">
      <c r="A68" t="s">
        <v>284</v>
      </c>
      <c r="B68" s="1">
        <v>45775.347916666666</v>
      </c>
      <c r="C68" t="s">
        <v>22</v>
      </c>
      <c r="D68">
        <v>6</v>
      </c>
      <c r="E68" t="s">
        <v>9</v>
      </c>
      <c r="G68" s="16">
        <v>5</v>
      </c>
      <c r="H68" s="16">
        <v>2</v>
      </c>
      <c r="I68" s="16">
        <v>1</v>
      </c>
      <c r="J68" s="11" cm="1">
        <f t="array" ref="J68">SUMPRODUCT((B$2:B$168&lt;=B68)*(K$2:K$168&gt;B68))</f>
        <v>8</v>
      </c>
      <c r="K68" s="1">
        <f t="shared" si="5"/>
        <v>45775.352083333331</v>
      </c>
      <c r="L68" s="16">
        <f t="shared" si="6"/>
        <v>8</v>
      </c>
      <c r="M68" s="3">
        <f t="shared" si="7"/>
        <v>1</v>
      </c>
      <c r="N68" t="str">
        <f t="shared" si="8"/>
        <v>Erősen terhelt</v>
      </c>
    </row>
    <row r="69" spans="1:14" hidden="1" x14ac:dyDescent="0.25">
      <c r="A69" t="s">
        <v>285</v>
      </c>
      <c r="B69" s="1">
        <v>45775.348611111112</v>
      </c>
      <c r="C69" t="s">
        <v>219</v>
      </c>
      <c r="D69">
        <v>13</v>
      </c>
      <c r="E69" t="s">
        <v>9</v>
      </c>
      <c r="G69" s="16">
        <v>5</v>
      </c>
      <c r="H69" s="16">
        <v>2</v>
      </c>
      <c r="I69" s="16">
        <v>1</v>
      </c>
      <c r="J69" s="11" cm="1">
        <f t="array" ref="J69">SUMPRODUCT((B$2:B$168&lt;=B69)*(K$2:K$168&gt;B69))</f>
        <v>8</v>
      </c>
      <c r="K69" s="1">
        <f t="shared" si="5"/>
        <v>45775.357638888891</v>
      </c>
      <c r="L69" s="16">
        <f t="shared" si="6"/>
        <v>8</v>
      </c>
      <c r="M69" s="3">
        <f t="shared" si="7"/>
        <v>1</v>
      </c>
      <c r="N69" t="str">
        <f t="shared" si="8"/>
        <v>Erősen terhelt</v>
      </c>
    </row>
    <row r="70" spans="1:14" hidden="1" x14ac:dyDescent="0.25">
      <c r="A70" t="s">
        <v>286</v>
      </c>
      <c r="B70" s="1">
        <v>45775.349305555559</v>
      </c>
      <c r="C70" t="s">
        <v>14</v>
      </c>
      <c r="D70">
        <v>3</v>
      </c>
      <c r="E70" t="s">
        <v>9</v>
      </c>
      <c r="G70" s="16">
        <v>5</v>
      </c>
      <c r="H70" s="16">
        <v>2</v>
      </c>
      <c r="I70" s="16">
        <v>1</v>
      </c>
      <c r="J70" s="11" cm="1">
        <f t="array" ref="J70">SUMPRODUCT((B$2:B$168&lt;=B70)*(K$2:K$168&gt;B70))</f>
        <v>9</v>
      </c>
      <c r="K70" s="1">
        <f t="shared" si="5"/>
        <v>45775.351388888892</v>
      </c>
      <c r="L70" s="16">
        <f t="shared" si="6"/>
        <v>8</v>
      </c>
      <c r="M70" s="3">
        <f t="shared" si="7"/>
        <v>1.125</v>
      </c>
      <c r="N70" t="str">
        <f t="shared" si="8"/>
        <v>Erősen terhelt</v>
      </c>
    </row>
    <row r="71" spans="1:14" hidden="1" x14ac:dyDescent="0.25">
      <c r="A71" t="s">
        <v>287</v>
      </c>
      <c r="B71" s="1">
        <v>45775.35</v>
      </c>
      <c r="C71" t="s">
        <v>219</v>
      </c>
      <c r="D71">
        <v>11</v>
      </c>
      <c r="E71" t="s">
        <v>9</v>
      </c>
      <c r="G71" s="16">
        <v>5</v>
      </c>
      <c r="H71" s="16">
        <v>2</v>
      </c>
      <c r="I71" s="16">
        <v>1</v>
      </c>
      <c r="J71" s="11" cm="1">
        <f t="array" ref="J71">SUMPRODUCT((B$2:B$168&lt;=B71)*(K$2:K$168&gt;B71))</f>
        <v>9</v>
      </c>
      <c r="K71" s="1">
        <f t="shared" si="5"/>
        <v>45775.357638888891</v>
      </c>
      <c r="L71" s="16">
        <f t="shared" si="6"/>
        <v>8</v>
      </c>
      <c r="M71" s="3">
        <f t="shared" si="7"/>
        <v>1.125</v>
      </c>
      <c r="N71" t="str">
        <f t="shared" si="8"/>
        <v>Erősen terhelt</v>
      </c>
    </row>
    <row r="72" spans="1:14" hidden="1" x14ac:dyDescent="0.25">
      <c r="A72" t="s">
        <v>288</v>
      </c>
      <c r="B72" s="1">
        <v>45775.350694444445</v>
      </c>
      <c r="C72" t="s">
        <v>219</v>
      </c>
      <c r="D72">
        <v>13</v>
      </c>
      <c r="E72" t="s">
        <v>9</v>
      </c>
      <c r="G72" s="16">
        <v>5</v>
      </c>
      <c r="H72" s="16">
        <v>2</v>
      </c>
      <c r="I72" s="16">
        <v>1</v>
      </c>
      <c r="J72" s="11" cm="1">
        <f t="array" ref="J72">SUMPRODUCT((B$2:B$168&lt;=B72)*(K$2:K$168&gt;B72))</f>
        <v>10</v>
      </c>
      <c r="K72" s="1">
        <f t="shared" si="5"/>
        <v>45775.359722222223</v>
      </c>
      <c r="L72" s="16">
        <f t="shared" si="6"/>
        <v>8</v>
      </c>
      <c r="M72" s="3">
        <f t="shared" si="7"/>
        <v>1.25</v>
      </c>
      <c r="N72" t="str">
        <f t="shared" si="8"/>
        <v>Erősen terhelt</v>
      </c>
    </row>
    <row r="73" spans="1:14" hidden="1" x14ac:dyDescent="0.25">
      <c r="A73" t="s">
        <v>289</v>
      </c>
      <c r="B73" s="1">
        <v>45775.351388888892</v>
      </c>
      <c r="C73" t="s">
        <v>22</v>
      </c>
      <c r="D73">
        <v>5</v>
      </c>
      <c r="E73" t="s">
        <v>9</v>
      </c>
      <c r="G73" s="16">
        <v>5</v>
      </c>
      <c r="H73" s="16">
        <v>2</v>
      </c>
      <c r="I73" s="16">
        <v>1</v>
      </c>
      <c r="J73" s="11" cm="1">
        <f t="array" ref="J73">SUMPRODUCT((B$2:B$168&lt;=B73)*(K$2:K$168&gt;B73))</f>
        <v>10</v>
      </c>
      <c r="K73" s="1">
        <f t="shared" si="5"/>
        <v>45775.354861111111</v>
      </c>
      <c r="L73" s="16">
        <f t="shared" si="6"/>
        <v>8</v>
      </c>
      <c r="M73" s="3">
        <f t="shared" si="7"/>
        <v>1.25</v>
      </c>
      <c r="N73" t="str">
        <f t="shared" si="8"/>
        <v>Erősen terhelt</v>
      </c>
    </row>
    <row r="74" spans="1:14" hidden="1" x14ac:dyDescent="0.25">
      <c r="A74" t="s">
        <v>290</v>
      </c>
      <c r="B74" s="1">
        <v>45775.352083333331</v>
      </c>
      <c r="C74" t="s">
        <v>219</v>
      </c>
      <c r="D74">
        <v>4</v>
      </c>
      <c r="E74" t="s">
        <v>9</v>
      </c>
      <c r="G74" s="16">
        <v>5</v>
      </c>
      <c r="H74" s="16">
        <v>2</v>
      </c>
      <c r="I74" s="16">
        <v>1</v>
      </c>
      <c r="J74" s="11" cm="1">
        <f t="array" ref="J74">SUMPRODUCT((B$2:B$168&lt;=B74)*(K$2:K$168&gt;B74))</f>
        <v>9</v>
      </c>
      <c r="K74" s="1">
        <f t="shared" si="5"/>
        <v>45775.354861111111</v>
      </c>
      <c r="L74" s="16">
        <f t="shared" si="6"/>
        <v>8</v>
      </c>
      <c r="M74" s="3">
        <f t="shared" si="7"/>
        <v>1.125</v>
      </c>
      <c r="N74" t="str">
        <f t="shared" si="8"/>
        <v>Erősen terhelt</v>
      </c>
    </row>
    <row r="75" spans="1:14" hidden="1" x14ac:dyDescent="0.25">
      <c r="A75" t="s">
        <v>291</v>
      </c>
      <c r="B75" s="1">
        <v>45775.352777777778</v>
      </c>
      <c r="C75" t="s">
        <v>219</v>
      </c>
      <c r="D75">
        <v>14</v>
      </c>
      <c r="E75" t="s">
        <v>9</v>
      </c>
      <c r="G75" s="16">
        <v>5</v>
      </c>
      <c r="H75" s="16">
        <v>2</v>
      </c>
      <c r="I75" s="16">
        <v>1</v>
      </c>
      <c r="J75" s="11" cm="1">
        <f t="array" ref="J75">SUMPRODUCT((B$2:B$168&lt;=B75)*(K$2:K$168&gt;B75))</f>
        <v>9</v>
      </c>
      <c r="K75" s="1">
        <f t="shared" si="5"/>
        <v>45775.362500000003</v>
      </c>
      <c r="L75" s="16">
        <f t="shared" si="6"/>
        <v>8</v>
      </c>
      <c r="M75" s="3">
        <f t="shared" si="7"/>
        <v>1.125</v>
      </c>
      <c r="N75" t="str">
        <f t="shared" si="8"/>
        <v>Erősen terhelt</v>
      </c>
    </row>
    <row r="76" spans="1:14" hidden="1" x14ac:dyDescent="0.25">
      <c r="A76" t="s">
        <v>292</v>
      </c>
      <c r="B76" s="1">
        <v>45775.353472222225</v>
      </c>
      <c r="C76" t="s">
        <v>219</v>
      </c>
      <c r="D76">
        <v>12</v>
      </c>
      <c r="E76" t="s">
        <v>9</v>
      </c>
      <c r="G76" s="16">
        <v>5</v>
      </c>
      <c r="H76" s="16">
        <v>2</v>
      </c>
      <c r="I76" s="16">
        <v>1</v>
      </c>
      <c r="J76" s="11" cm="1">
        <f t="array" ref="J76">SUMPRODUCT((B$2:B$168&lt;=B76)*(K$2:K$168&gt;B76))</f>
        <v>9</v>
      </c>
      <c r="K76" s="1">
        <f t="shared" si="5"/>
        <v>45775.361805555556</v>
      </c>
      <c r="L76" s="16">
        <f t="shared" si="6"/>
        <v>8</v>
      </c>
      <c r="M76" s="3">
        <f t="shared" si="7"/>
        <v>1.125</v>
      </c>
      <c r="N76" t="str">
        <f t="shared" si="8"/>
        <v>Erősen terhelt</v>
      </c>
    </row>
    <row r="77" spans="1:14" hidden="1" x14ac:dyDescent="0.25">
      <c r="A77" t="s">
        <v>293</v>
      </c>
      <c r="B77" s="1">
        <v>45775.354166666664</v>
      </c>
      <c r="C77" t="s">
        <v>14</v>
      </c>
      <c r="D77">
        <v>5</v>
      </c>
      <c r="E77" t="s">
        <v>9</v>
      </c>
      <c r="G77" s="16">
        <v>5</v>
      </c>
      <c r="H77" s="16">
        <v>2</v>
      </c>
      <c r="I77" s="16">
        <v>1</v>
      </c>
      <c r="J77" s="11" cm="1">
        <f t="array" ref="J77">SUMPRODUCT((B$2:B$168&lt;=B77)*(K$2:K$168&gt;B77))</f>
        <v>9</v>
      </c>
      <c r="K77" s="1">
        <f t="shared" si="5"/>
        <v>45775.357638888883</v>
      </c>
      <c r="L77" s="16">
        <f t="shared" si="6"/>
        <v>8</v>
      </c>
      <c r="M77" s="3">
        <f t="shared" si="7"/>
        <v>1.125</v>
      </c>
      <c r="N77" t="str">
        <f t="shared" si="8"/>
        <v>Erősen terhelt</v>
      </c>
    </row>
    <row r="78" spans="1:14" hidden="1" x14ac:dyDescent="0.25">
      <c r="A78" t="s">
        <v>294</v>
      </c>
      <c r="B78" s="1">
        <v>45775.354861111111</v>
      </c>
      <c r="C78" t="s">
        <v>219</v>
      </c>
      <c r="D78">
        <v>2</v>
      </c>
      <c r="E78" t="s">
        <v>9</v>
      </c>
      <c r="G78" s="16">
        <v>5</v>
      </c>
      <c r="H78" s="16">
        <v>2</v>
      </c>
      <c r="I78" s="16">
        <v>1</v>
      </c>
      <c r="J78" s="11" cm="1">
        <f t="array" ref="J78">SUMPRODUCT((B$2:B$168&lt;=B78)*(K$2:K$168&gt;B78))</f>
        <v>8</v>
      </c>
      <c r="K78" s="1">
        <f t="shared" si="5"/>
        <v>45775.356249999997</v>
      </c>
      <c r="L78" s="16">
        <f t="shared" si="6"/>
        <v>8</v>
      </c>
      <c r="M78" s="3">
        <f t="shared" si="7"/>
        <v>1</v>
      </c>
      <c r="N78" t="str">
        <f t="shared" si="8"/>
        <v>Erősen terhelt</v>
      </c>
    </row>
    <row r="79" spans="1:14" hidden="1" x14ac:dyDescent="0.25">
      <c r="A79" t="s">
        <v>295</v>
      </c>
      <c r="B79" s="1">
        <v>45775.355555555558</v>
      </c>
      <c r="C79" t="s">
        <v>14</v>
      </c>
      <c r="D79">
        <v>1</v>
      </c>
      <c r="E79" t="s">
        <v>9</v>
      </c>
      <c r="G79" s="16">
        <v>5</v>
      </c>
      <c r="H79" s="16">
        <v>2</v>
      </c>
      <c r="I79" s="16">
        <v>1</v>
      </c>
      <c r="J79" s="11" cm="1">
        <f t="array" ref="J79">SUMPRODUCT((B$2:B$168&lt;=B79)*(K$2:K$168&gt;B79))</f>
        <v>9</v>
      </c>
      <c r="K79" s="1">
        <f t="shared" si="5"/>
        <v>45775.356250000004</v>
      </c>
      <c r="L79" s="16">
        <f t="shared" si="6"/>
        <v>8</v>
      </c>
      <c r="M79" s="3">
        <f t="shared" si="7"/>
        <v>1.125</v>
      </c>
      <c r="N79" t="str">
        <f t="shared" si="8"/>
        <v>Erősen terhelt</v>
      </c>
    </row>
    <row r="80" spans="1:14" hidden="1" x14ac:dyDescent="0.25">
      <c r="A80" t="s">
        <v>296</v>
      </c>
      <c r="B80" s="1">
        <v>45775.356249999997</v>
      </c>
      <c r="C80" t="s">
        <v>219</v>
      </c>
      <c r="D80">
        <v>13</v>
      </c>
      <c r="E80" t="s">
        <v>9</v>
      </c>
      <c r="G80" s="16">
        <v>5</v>
      </c>
      <c r="H80" s="16">
        <v>2</v>
      </c>
      <c r="I80" s="16">
        <v>1</v>
      </c>
      <c r="J80" s="11" cm="1">
        <f t="array" ref="J80">SUMPRODUCT((B$2:B$168&lt;=B80)*(K$2:K$168&gt;B80))</f>
        <v>8</v>
      </c>
      <c r="K80" s="1">
        <f t="shared" si="5"/>
        <v>45775.365277777775</v>
      </c>
      <c r="L80" s="16">
        <f t="shared" si="6"/>
        <v>8</v>
      </c>
      <c r="M80" s="3">
        <f t="shared" si="7"/>
        <v>1</v>
      </c>
      <c r="N80" t="str">
        <f t="shared" si="8"/>
        <v>Erősen terhelt</v>
      </c>
    </row>
    <row r="81" spans="1:14" hidden="1" x14ac:dyDescent="0.25">
      <c r="A81" t="s">
        <v>297</v>
      </c>
      <c r="B81" s="1">
        <v>45775.356944444444</v>
      </c>
      <c r="C81" t="s">
        <v>219</v>
      </c>
      <c r="D81">
        <v>15</v>
      </c>
      <c r="E81" t="s">
        <v>9</v>
      </c>
      <c r="G81" s="16">
        <v>5</v>
      </c>
      <c r="H81" s="16">
        <v>2</v>
      </c>
      <c r="I81" s="16">
        <v>1</v>
      </c>
      <c r="J81" s="11" cm="1">
        <f t="array" ref="J81">SUMPRODUCT((B$2:B$168&lt;=B81)*(K$2:K$168&gt;B81))</f>
        <v>8</v>
      </c>
      <c r="K81" s="1">
        <f t="shared" si="5"/>
        <v>45775.367361111108</v>
      </c>
      <c r="L81" s="16">
        <f t="shared" si="6"/>
        <v>8</v>
      </c>
      <c r="M81" s="3">
        <f t="shared" si="7"/>
        <v>1</v>
      </c>
      <c r="N81" t="str">
        <f t="shared" si="8"/>
        <v>Erősen terhelt</v>
      </c>
    </row>
    <row r="82" spans="1:14" hidden="1" x14ac:dyDescent="0.25">
      <c r="A82" t="s">
        <v>298</v>
      </c>
      <c r="B82" s="1">
        <v>45775.357638888891</v>
      </c>
      <c r="C82" t="s">
        <v>219</v>
      </c>
      <c r="D82">
        <v>10</v>
      </c>
      <c r="E82" t="s">
        <v>9</v>
      </c>
      <c r="G82" s="16">
        <v>5</v>
      </c>
      <c r="H82" s="16">
        <v>2</v>
      </c>
      <c r="I82" s="16">
        <v>1</v>
      </c>
      <c r="J82" s="11" cm="1">
        <f t="array" ref="J82">SUMPRODUCT((B$2:B$168&lt;=B82)*(K$2:K$168&gt;B82))</f>
        <v>6</v>
      </c>
      <c r="K82" s="1">
        <f t="shared" si="5"/>
        <v>45775.364583333336</v>
      </c>
      <c r="L82" s="16">
        <f t="shared" si="6"/>
        <v>8</v>
      </c>
      <c r="M82" s="3">
        <f t="shared" si="7"/>
        <v>0.75</v>
      </c>
      <c r="N82" t="str">
        <f t="shared" si="8"/>
        <v>Terhelt</v>
      </c>
    </row>
    <row r="83" spans="1:14" hidden="1" x14ac:dyDescent="0.25">
      <c r="A83" t="s">
        <v>299</v>
      </c>
      <c r="B83" s="1">
        <v>45775.35833333333</v>
      </c>
      <c r="C83" t="s">
        <v>22</v>
      </c>
      <c r="D83">
        <v>6</v>
      </c>
      <c r="E83" t="s">
        <v>9</v>
      </c>
      <c r="G83" s="16">
        <v>5</v>
      </c>
      <c r="H83" s="16">
        <v>2</v>
      </c>
      <c r="I83" s="16">
        <v>1</v>
      </c>
      <c r="J83" s="11" cm="1">
        <f t="array" ref="J83">SUMPRODUCT((B$2:B$168&lt;=B83)*(K$2:K$168&gt;B83))</f>
        <v>7</v>
      </c>
      <c r="K83" s="1">
        <f t="shared" si="5"/>
        <v>45775.362499999996</v>
      </c>
      <c r="L83" s="16">
        <f t="shared" si="6"/>
        <v>8</v>
      </c>
      <c r="M83" s="3">
        <f t="shared" si="7"/>
        <v>0.875</v>
      </c>
      <c r="N83" t="str">
        <f t="shared" si="8"/>
        <v>Erősen terhelt</v>
      </c>
    </row>
    <row r="84" spans="1:14" hidden="1" x14ac:dyDescent="0.25">
      <c r="A84" t="s">
        <v>300</v>
      </c>
      <c r="B84" s="1">
        <v>45775.359027777777</v>
      </c>
      <c r="C84" t="s">
        <v>219</v>
      </c>
      <c r="D84">
        <v>13</v>
      </c>
      <c r="E84" t="s">
        <v>9</v>
      </c>
      <c r="G84" s="16">
        <v>5</v>
      </c>
      <c r="H84" s="16">
        <v>2</v>
      </c>
      <c r="I84" s="16">
        <v>1</v>
      </c>
      <c r="J84" s="11" cm="1">
        <f t="array" ref="J84">SUMPRODUCT((B$2:B$168&lt;=B84)*(K$2:K$168&gt;B84))</f>
        <v>8</v>
      </c>
      <c r="K84" s="1">
        <f t="shared" si="5"/>
        <v>45775.368055555555</v>
      </c>
      <c r="L84" s="16">
        <f t="shared" si="6"/>
        <v>8</v>
      </c>
      <c r="M84" s="3">
        <f t="shared" si="7"/>
        <v>1</v>
      </c>
      <c r="N84" t="str">
        <f t="shared" si="8"/>
        <v>Erősen terhelt</v>
      </c>
    </row>
    <row r="85" spans="1:14" hidden="1" x14ac:dyDescent="0.25">
      <c r="A85" t="s">
        <v>301</v>
      </c>
      <c r="B85" s="1">
        <v>45775.359722222223</v>
      </c>
      <c r="C85" t="s">
        <v>14</v>
      </c>
      <c r="D85">
        <v>2</v>
      </c>
      <c r="E85" t="s">
        <v>9</v>
      </c>
      <c r="G85" s="16">
        <v>5</v>
      </c>
      <c r="H85" s="16">
        <v>2</v>
      </c>
      <c r="I85" s="16">
        <v>1</v>
      </c>
      <c r="J85" s="11" cm="1">
        <f t="array" ref="J85">SUMPRODUCT((B$2:B$168&lt;=B85)*(K$2:K$168&gt;B85))</f>
        <v>8</v>
      </c>
      <c r="K85" s="1">
        <f t="shared" si="5"/>
        <v>45775.361111111109</v>
      </c>
      <c r="L85" s="16">
        <f t="shared" si="6"/>
        <v>8</v>
      </c>
      <c r="M85" s="3">
        <f t="shared" si="7"/>
        <v>1</v>
      </c>
      <c r="N85" t="str">
        <f t="shared" si="8"/>
        <v>Erősen terhelt</v>
      </c>
    </row>
    <row r="86" spans="1:14" hidden="1" x14ac:dyDescent="0.25">
      <c r="A86" t="s">
        <v>302</v>
      </c>
      <c r="B86" s="1">
        <v>45775.36041666667</v>
      </c>
      <c r="C86" t="s">
        <v>219</v>
      </c>
      <c r="D86">
        <v>11</v>
      </c>
      <c r="E86" t="s">
        <v>9</v>
      </c>
      <c r="G86" s="16">
        <v>5</v>
      </c>
      <c r="H86" s="16">
        <v>2</v>
      </c>
      <c r="I86" s="16">
        <v>1</v>
      </c>
      <c r="J86" s="11" cm="1">
        <f t="array" ref="J86">SUMPRODUCT((B$2:B$168&lt;=B86)*(K$2:K$168&gt;B86))</f>
        <v>9</v>
      </c>
      <c r="K86" s="1">
        <f t="shared" si="5"/>
        <v>45775.368055555562</v>
      </c>
      <c r="L86" s="16">
        <f t="shared" si="6"/>
        <v>8</v>
      </c>
      <c r="M86" s="3">
        <f t="shared" si="7"/>
        <v>1.125</v>
      </c>
      <c r="N86" t="str">
        <f t="shared" si="8"/>
        <v>Erősen terhelt</v>
      </c>
    </row>
    <row r="87" spans="1:14" hidden="1" x14ac:dyDescent="0.25">
      <c r="A87" t="s">
        <v>303</v>
      </c>
      <c r="B87" s="1">
        <v>45775.361111111109</v>
      </c>
      <c r="C87" t="s">
        <v>219</v>
      </c>
      <c r="D87">
        <v>13</v>
      </c>
      <c r="E87" t="s">
        <v>9</v>
      </c>
      <c r="G87" s="16">
        <v>5</v>
      </c>
      <c r="H87" s="16">
        <v>2</v>
      </c>
      <c r="I87" s="16">
        <v>1</v>
      </c>
      <c r="J87" s="11" cm="1">
        <f t="array" ref="J87">SUMPRODUCT((B$2:B$168&lt;=B87)*(K$2:K$168&gt;B87))</f>
        <v>9</v>
      </c>
      <c r="K87" s="1">
        <f t="shared" si="5"/>
        <v>45775.370138888888</v>
      </c>
      <c r="L87" s="16">
        <f t="shared" si="6"/>
        <v>8</v>
      </c>
      <c r="M87" s="3">
        <f t="shared" si="7"/>
        <v>1.125</v>
      </c>
      <c r="N87" t="str">
        <f t="shared" si="8"/>
        <v>Erősen terhelt</v>
      </c>
    </row>
    <row r="88" spans="1:14" hidden="1" x14ac:dyDescent="0.25">
      <c r="A88" t="s">
        <v>304</v>
      </c>
      <c r="B88" s="1">
        <v>45775.361805555556</v>
      </c>
      <c r="C88" t="s">
        <v>22</v>
      </c>
      <c r="D88">
        <v>5</v>
      </c>
      <c r="E88" t="s">
        <v>9</v>
      </c>
      <c r="G88" s="16">
        <v>5</v>
      </c>
      <c r="H88" s="16">
        <v>2</v>
      </c>
      <c r="I88" s="16">
        <v>1</v>
      </c>
      <c r="J88" s="11" cm="1">
        <f t="array" ref="J88">SUMPRODUCT((B$2:B$168&lt;=B88)*(K$2:K$168&gt;B88))</f>
        <v>9</v>
      </c>
      <c r="K88" s="1">
        <f t="shared" si="5"/>
        <v>45775.365277777775</v>
      </c>
      <c r="L88" s="16">
        <f t="shared" si="6"/>
        <v>8</v>
      </c>
      <c r="M88" s="3">
        <f t="shared" si="7"/>
        <v>1.125</v>
      </c>
      <c r="N88" t="str">
        <f t="shared" si="8"/>
        <v>Erősen terhelt</v>
      </c>
    </row>
    <row r="89" spans="1:14" hidden="1" x14ac:dyDescent="0.25">
      <c r="A89" t="s">
        <v>305</v>
      </c>
      <c r="B89" s="1">
        <v>45775.362500000003</v>
      </c>
      <c r="C89" t="s">
        <v>219</v>
      </c>
      <c r="D89">
        <v>4</v>
      </c>
      <c r="E89" t="s">
        <v>9</v>
      </c>
      <c r="G89" s="16">
        <v>5</v>
      </c>
      <c r="H89" s="16">
        <v>2</v>
      </c>
      <c r="I89" s="16">
        <v>1</v>
      </c>
      <c r="J89" s="11" cm="1">
        <f t="array" ref="J89">SUMPRODUCT((B$2:B$168&lt;=B89)*(K$2:K$168&gt;B89))</f>
        <v>8</v>
      </c>
      <c r="K89" s="1">
        <f t="shared" si="5"/>
        <v>45775.365277777782</v>
      </c>
      <c r="L89" s="16">
        <f t="shared" si="6"/>
        <v>8</v>
      </c>
      <c r="M89" s="3">
        <f t="shared" si="7"/>
        <v>1</v>
      </c>
      <c r="N89" t="str">
        <f t="shared" si="8"/>
        <v>Erősen terhelt</v>
      </c>
    </row>
    <row r="90" spans="1:14" hidden="1" x14ac:dyDescent="0.25">
      <c r="A90" t="s">
        <v>306</v>
      </c>
      <c r="B90" s="1">
        <v>45775.363194444442</v>
      </c>
      <c r="C90" t="s">
        <v>219</v>
      </c>
      <c r="D90">
        <v>14</v>
      </c>
      <c r="E90" t="s">
        <v>9</v>
      </c>
      <c r="G90" s="16">
        <v>5</v>
      </c>
      <c r="H90" s="16">
        <v>2</v>
      </c>
      <c r="I90" s="16">
        <v>1</v>
      </c>
      <c r="J90" s="11" cm="1">
        <f t="array" ref="J90">SUMPRODUCT((B$2:B$168&lt;=B90)*(K$2:K$168&gt;B90))</f>
        <v>9</v>
      </c>
      <c r="K90" s="1">
        <f t="shared" si="5"/>
        <v>45775.372916666667</v>
      </c>
      <c r="L90" s="16">
        <f t="shared" si="6"/>
        <v>8</v>
      </c>
      <c r="M90" s="3">
        <f t="shared" si="7"/>
        <v>1.125</v>
      </c>
      <c r="N90" t="str">
        <f t="shared" si="8"/>
        <v>Erősen terhelt</v>
      </c>
    </row>
    <row r="91" spans="1:14" hidden="1" x14ac:dyDescent="0.25">
      <c r="A91" t="s">
        <v>307</v>
      </c>
      <c r="B91" s="1">
        <v>45775.363888888889</v>
      </c>
      <c r="C91" t="s">
        <v>219</v>
      </c>
      <c r="D91">
        <v>12</v>
      </c>
      <c r="E91" t="s">
        <v>9</v>
      </c>
      <c r="G91" s="16">
        <v>5</v>
      </c>
      <c r="H91" s="16">
        <v>2</v>
      </c>
      <c r="I91" s="16">
        <v>1</v>
      </c>
      <c r="J91" s="11" cm="1">
        <f t="array" ref="J91">SUMPRODUCT((B$2:B$168&lt;=B91)*(K$2:K$168&gt;B91))</f>
        <v>10</v>
      </c>
      <c r="K91" s="1">
        <f t="shared" si="5"/>
        <v>45775.37222222222</v>
      </c>
      <c r="L91" s="16">
        <f t="shared" si="6"/>
        <v>8</v>
      </c>
      <c r="M91" s="3">
        <f t="shared" si="7"/>
        <v>1.25</v>
      </c>
      <c r="N91" t="str">
        <f t="shared" si="8"/>
        <v>Erősen terhelt</v>
      </c>
    </row>
    <row r="92" spans="1:14" hidden="1" x14ac:dyDescent="0.25">
      <c r="A92" t="s">
        <v>308</v>
      </c>
      <c r="B92" s="1">
        <v>45775.364583333336</v>
      </c>
      <c r="C92" t="s">
        <v>14</v>
      </c>
      <c r="D92">
        <v>3</v>
      </c>
      <c r="E92" t="s">
        <v>9</v>
      </c>
      <c r="G92" s="16">
        <v>5</v>
      </c>
      <c r="H92" s="16">
        <v>2</v>
      </c>
      <c r="I92" s="16">
        <v>1</v>
      </c>
      <c r="J92" s="11" cm="1">
        <f t="array" ref="J92">SUMPRODUCT((B$2:B$168&lt;=B92)*(K$2:K$168&gt;B92))</f>
        <v>10</v>
      </c>
      <c r="K92" s="1">
        <f t="shared" si="5"/>
        <v>45775.366666666669</v>
      </c>
      <c r="L92" s="16">
        <f t="shared" si="6"/>
        <v>8</v>
      </c>
      <c r="M92" s="3">
        <f t="shared" si="7"/>
        <v>1.25</v>
      </c>
      <c r="N92" t="str">
        <f t="shared" si="8"/>
        <v>Erősen terhelt</v>
      </c>
    </row>
    <row r="93" spans="1:14" hidden="1" x14ac:dyDescent="0.25">
      <c r="A93" t="s">
        <v>309</v>
      </c>
      <c r="B93" s="1">
        <v>45775.365277777775</v>
      </c>
      <c r="C93" t="s">
        <v>219</v>
      </c>
      <c r="D93">
        <v>2</v>
      </c>
      <c r="E93" t="s">
        <v>9</v>
      </c>
      <c r="G93" s="16">
        <v>5</v>
      </c>
      <c r="H93" s="16">
        <v>2</v>
      </c>
      <c r="I93" s="16">
        <v>1</v>
      </c>
      <c r="J93" s="11" cm="1">
        <f t="array" ref="J93">SUMPRODUCT((B$2:B$168&lt;=B93)*(K$2:K$168&gt;B93))</f>
        <v>8</v>
      </c>
      <c r="K93" s="1">
        <f t="shared" si="5"/>
        <v>45775.366666666661</v>
      </c>
      <c r="L93" s="16">
        <f t="shared" si="6"/>
        <v>8</v>
      </c>
      <c r="M93" s="3">
        <f t="shared" si="7"/>
        <v>1</v>
      </c>
      <c r="N93" t="str">
        <f t="shared" si="8"/>
        <v>Erősen terhelt</v>
      </c>
    </row>
    <row r="94" spans="1:14" hidden="1" x14ac:dyDescent="0.25">
      <c r="A94" t="s">
        <v>310</v>
      </c>
      <c r="B94" s="1">
        <v>45775.365972222222</v>
      </c>
      <c r="C94" t="s">
        <v>14</v>
      </c>
      <c r="D94">
        <v>4</v>
      </c>
      <c r="E94" t="s">
        <v>9</v>
      </c>
      <c r="G94" s="16">
        <v>5</v>
      </c>
      <c r="H94" s="16">
        <v>2</v>
      </c>
      <c r="I94" s="16">
        <v>1</v>
      </c>
      <c r="J94" s="11" cm="1">
        <f t="array" ref="J94">SUMPRODUCT((B$2:B$168&lt;=B94)*(K$2:K$168&gt;B94))</f>
        <v>9</v>
      </c>
      <c r="K94" s="1">
        <f t="shared" si="5"/>
        <v>45775.368750000001</v>
      </c>
      <c r="L94" s="16">
        <f t="shared" si="6"/>
        <v>8</v>
      </c>
      <c r="M94" s="3">
        <f t="shared" si="7"/>
        <v>1.125</v>
      </c>
      <c r="N94" t="str">
        <f t="shared" si="8"/>
        <v>Erősen terhelt</v>
      </c>
    </row>
    <row r="95" spans="1:14" hidden="1" x14ac:dyDescent="0.25">
      <c r="A95" t="s">
        <v>311</v>
      </c>
      <c r="B95" s="1">
        <v>45775.366666666669</v>
      </c>
      <c r="C95" t="s">
        <v>219</v>
      </c>
      <c r="D95">
        <v>15</v>
      </c>
      <c r="E95" t="s">
        <v>9</v>
      </c>
      <c r="G95" s="16">
        <v>5</v>
      </c>
      <c r="H95" s="16">
        <v>2</v>
      </c>
      <c r="I95" s="16">
        <v>1</v>
      </c>
      <c r="J95" s="11" cm="1">
        <f t="array" ref="J95">SUMPRODUCT((B$2:B$168&lt;=B95)*(K$2:K$168&gt;B95))</f>
        <v>8</v>
      </c>
      <c r="K95" s="1">
        <f t="shared" si="5"/>
        <v>45775.377083333333</v>
      </c>
      <c r="L95" s="16">
        <f t="shared" si="6"/>
        <v>8</v>
      </c>
      <c r="M95" s="3">
        <f t="shared" si="7"/>
        <v>1</v>
      </c>
      <c r="N95" t="str">
        <f t="shared" si="8"/>
        <v>Erősen terhelt</v>
      </c>
    </row>
    <row r="96" spans="1:14" hidden="1" x14ac:dyDescent="0.25">
      <c r="A96" t="s">
        <v>312</v>
      </c>
      <c r="B96" s="1">
        <v>45775.367361111108</v>
      </c>
      <c r="C96" t="s">
        <v>219</v>
      </c>
      <c r="D96">
        <v>10</v>
      </c>
      <c r="E96" t="s">
        <v>9</v>
      </c>
      <c r="G96" s="16">
        <v>5</v>
      </c>
      <c r="H96" s="16">
        <v>2</v>
      </c>
      <c r="I96" s="16">
        <v>1</v>
      </c>
      <c r="J96" s="11" cm="1">
        <f t="array" ref="J96">SUMPRODUCT((B$2:B$168&lt;=B96)*(K$2:K$168&gt;B96))</f>
        <v>8</v>
      </c>
      <c r="K96" s="1">
        <f t="shared" si="5"/>
        <v>45775.374305555553</v>
      </c>
      <c r="L96" s="16">
        <f t="shared" si="6"/>
        <v>8</v>
      </c>
      <c r="M96" s="3">
        <f t="shared" si="7"/>
        <v>1</v>
      </c>
      <c r="N96" t="str">
        <f t="shared" si="8"/>
        <v>Erősen terhelt</v>
      </c>
    </row>
    <row r="97" spans="1:14" hidden="1" x14ac:dyDescent="0.25">
      <c r="A97" t="s">
        <v>313</v>
      </c>
      <c r="B97" s="1">
        <v>45775.368055555555</v>
      </c>
      <c r="C97" t="s">
        <v>22</v>
      </c>
      <c r="D97">
        <v>6</v>
      </c>
      <c r="E97" t="s">
        <v>9</v>
      </c>
      <c r="G97" s="16">
        <v>5</v>
      </c>
      <c r="H97" s="16">
        <v>2</v>
      </c>
      <c r="I97" s="16">
        <v>1</v>
      </c>
      <c r="J97" s="11" cm="1">
        <f t="array" ref="J97">SUMPRODUCT((B$2:B$168&lt;=B97)*(K$2:K$168&gt;B97))</f>
        <v>7</v>
      </c>
      <c r="K97" s="1">
        <f t="shared" si="5"/>
        <v>45775.37222222222</v>
      </c>
      <c r="L97" s="16">
        <f t="shared" si="6"/>
        <v>8</v>
      </c>
      <c r="M97" s="3">
        <f t="shared" si="7"/>
        <v>0.875</v>
      </c>
      <c r="N97" t="str">
        <f t="shared" si="8"/>
        <v>Erősen terhelt</v>
      </c>
    </row>
    <row r="98" spans="1:14" hidden="1" x14ac:dyDescent="0.25">
      <c r="A98" t="s">
        <v>314</v>
      </c>
      <c r="B98" s="1">
        <v>45775.368750000001</v>
      </c>
      <c r="C98" t="s">
        <v>219</v>
      </c>
      <c r="D98">
        <v>13</v>
      </c>
      <c r="E98" t="s">
        <v>9</v>
      </c>
      <c r="G98" s="16">
        <v>5</v>
      </c>
      <c r="H98" s="16">
        <v>2</v>
      </c>
      <c r="I98" s="16">
        <v>1</v>
      </c>
      <c r="J98" s="11" cm="1">
        <f t="array" ref="J98">SUMPRODUCT((B$2:B$168&lt;=B98)*(K$2:K$168&gt;B98))</f>
        <v>7</v>
      </c>
      <c r="K98" s="1">
        <f t="shared" si="5"/>
        <v>45775.37777777778</v>
      </c>
      <c r="L98" s="16">
        <f t="shared" si="6"/>
        <v>8</v>
      </c>
      <c r="M98" s="3">
        <f t="shared" si="7"/>
        <v>0.875</v>
      </c>
      <c r="N98" t="str">
        <f t="shared" si="8"/>
        <v>Erősen terhelt</v>
      </c>
    </row>
    <row r="99" spans="1:14" hidden="1" x14ac:dyDescent="0.25">
      <c r="A99" t="s">
        <v>315</v>
      </c>
      <c r="B99" s="1">
        <v>45775.369444444441</v>
      </c>
      <c r="C99" t="s">
        <v>14</v>
      </c>
      <c r="D99">
        <v>1</v>
      </c>
      <c r="E99" t="s">
        <v>9</v>
      </c>
      <c r="G99" s="16">
        <v>5</v>
      </c>
      <c r="H99" s="16">
        <v>2</v>
      </c>
      <c r="I99" s="16">
        <v>1</v>
      </c>
      <c r="J99" s="11" cm="1">
        <f t="array" ref="J99">SUMPRODUCT((B$2:B$168&lt;=B99)*(K$2:K$168&gt;B99))</f>
        <v>8</v>
      </c>
      <c r="K99" s="1">
        <f t="shared" si="5"/>
        <v>45775.370138888888</v>
      </c>
      <c r="L99" s="16">
        <f t="shared" si="6"/>
        <v>8</v>
      </c>
      <c r="M99" s="3">
        <f t="shared" si="7"/>
        <v>1</v>
      </c>
      <c r="N99" t="str">
        <f t="shared" si="8"/>
        <v>Erősen terhelt</v>
      </c>
    </row>
    <row r="100" spans="1:14" hidden="1" x14ac:dyDescent="0.25">
      <c r="A100" t="s">
        <v>316</v>
      </c>
      <c r="B100" s="1">
        <v>45775.370138888888</v>
      </c>
      <c r="C100" t="s">
        <v>219</v>
      </c>
      <c r="D100">
        <v>11</v>
      </c>
      <c r="E100" t="s">
        <v>9</v>
      </c>
      <c r="G100" s="16">
        <v>5</v>
      </c>
      <c r="H100" s="16">
        <v>2</v>
      </c>
      <c r="I100" s="16">
        <v>1</v>
      </c>
      <c r="J100" s="11" cm="1">
        <f t="array" ref="J100">SUMPRODUCT((B$2:B$168&lt;=B100)*(K$2:K$168&gt;B100))</f>
        <v>7</v>
      </c>
      <c r="K100" s="1">
        <f t="shared" si="5"/>
        <v>45775.37777777778</v>
      </c>
      <c r="L100" s="16">
        <f t="shared" si="6"/>
        <v>8</v>
      </c>
      <c r="M100" s="3">
        <f t="shared" si="7"/>
        <v>0.875</v>
      </c>
      <c r="N100" t="str">
        <f t="shared" si="8"/>
        <v>Erősen terhelt</v>
      </c>
    </row>
    <row r="101" spans="1:14" hidden="1" x14ac:dyDescent="0.25">
      <c r="A101" t="s">
        <v>317</v>
      </c>
      <c r="B101" s="1">
        <v>45775.370833333334</v>
      </c>
      <c r="C101" t="s">
        <v>219</v>
      </c>
      <c r="D101">
        <v>13</v>
      </c>
      <c r="E101" t="s">
        <v>9</v>
      </c>
      <c r="G101" s="16">
        <v>5</v>
      </c>
      <c r="H101" s="16">
        <v>2</v>
      </c>
      <c r="I101" s="16">
        <v>1</v>
      </c>
      <c r="J101" s="11" cm="1">
        <f t="array" ref="J101">SUMPRODUCT((B$2:B$168&lt;=B101)*(K$2:K$168&gt;B101))</f>
        <v>8</v>
      </c>
      <c r="K101" s="1">
        <f t="shared" si="5"/>
        <v>45775.379861111112</v>
      </c>
      <c r="L101" s="16">
        <f t="shared" si="6"/>
        <v>8</v>
      </c>
      <c r="M101" s="3">
        <f t="shared" si="7"/>
        <v>1</v>
      </c>
      <c r="N101" t="str">
        <f t="shared" si="8"/>
        <v>Erősen terhelt</v>
      </c>
    </row>
    <row r="102" spans="1:14" hidden="1" x14ac:dyDescent="0.25">
      <c r="A102" t="s">
        <v>318</v>
      </c>
      <c r="B102" s="1">
        <v>45775.371527777781</v>
      </c>
      <c r="C102" t="s">
        <v>22</v>
      </c>
      <c r="D102">
        <v>3</v>
      </c>
      <c r="E102" t="s">
        <v>9</v>
      </c>
      <c r="G102" s="16">
        <v>5</v>
      </c>
      <c r="H102" s="16">
        <v>2</v>
      </c>
      <c r="I102" s="16">
        <v>1</v>
      </c>
      <c r="J102" s="11" cm="1">
        <f t="array" ref="J102">SUMPRODUCT((B$2:B$168&lt;=B102)*(K$2:K$168&gt;B102))</f>
        <v>9</v>
      </c>
      <c r="K102" s="1">
        <f t="shared" si="5"/>
        <v>45775.373611111114</v>
      </c>
      <c r="L102" s="16">
        <f t="shared" si="6"/>
        <v>8</v>
      </c>
      <c r="M102" s="3">
        <f t="shared" si="7"/>
        <v>1.125</v>
      </c>
      <c r="N102" t="str">
        <f t="shared" si="8"/>
        <v>Erősen terhelt</v>
      </c>
    </row>
    <row r="103" spans="1:14" hidden="1" x14ac:dyDescent="0.25">
      <c r="A103" t="s">
        <v>319</v>
      </c>
      <c r="B103" s="1">
        <v>45775.37222222222</v>
      </c>
      <c r="C103" t="s">
        <v>219</v>
      </c>
      <c r="D103">
        <v>4</v>
      </c>
      <c r="E103" t="s">
        <v>9</v>
      </c>
      <c r="G103" s="16">
        <v>5</v>
      </c>
      <c r="H103" s="16">
        <v>2</v>
      </c>
      <c r="I103" s="16">
        <v>1</v>
      </c>
      <c r="J103" s="11" cm="1">
        <f t="array" ref="J103">SUMPRODUCT((B$2:B$168&lt;=B103)*(K$2:K$168&gt;B103))</f>
        <v>8</v>
      </c>
      <c r="K103" s="1">
        <f t="shared" si="5"/>
        <v>45775.375</v>
      </c>
      <c r="L103" s="16">
        <f t="shared" si="6"/>
        <v>8</v>
      </c>
      <c r="M103" s="3">
        <f t="shared" si="7"/>
        <v>1</v>
      </c>
      <c r="N103" t="str">
        <f t="shared" si="8"/>
        <v>Erősen terhelt</v>
      </c>
    </row>
    <row r="104" spans="1:14" hidden="1" x14ac:dyDescent="0.25">
      <c r="A104" t="s">
        <v>320</v>
      </c>
      <c r="B104" s="1">
        <v>45775.372916666667</v>
      </c>
      <c r="C104" t="s">
        <v>219</v>
      </c>
      <c r="D104">
        <v>14</v>
      </c>
      <c r="E104" t="s">
        <v>9</v>
      </c>
      <c r="G104" s="16">
        <v>5</v>
      </c>
      <c r="H104" s="16">
        <v>2</v>
      </c>
      <c r="I104" s="16">
        <v>1</v>
      </c>
      <c r="J104" s="11" cm="1">
        <f t="array" ref="J104">SUMPRODUCT((B$2:B$168&lt;=B104)*(K$2:K$168&gt;B104))</f>
        <v>8</v>
      </c>
      <c r="K104" s="1">
        <f t="shared" si="5"/>
        <v>45775.382638888892</v>
      </c>
      <c r="L104" s="16">
        <f t="shared" si="6"/>
        <v>8</v>
      </c>
      <c r="M104" s="3">
        <f t="shared" si="7"/>
        <v>1</v>
      </c>
      <c r="N104" t="str">
        <f t="shared" si="8"/>
        <v>Erősen terhelt</v>
      </c>
    </row>
    <row r="105" spans="1:14" hidden="1" x14ac:dyDescent="0.25">
      <c r="A105" t="s">
        <v>321</v>
      </c>
      <c r="B105" s="1">
        <v>45775.373611111114</v>
      </c>
      <c r="C105" t="s">
        <v>219</v>
      </c>
      <c r="D105">
        <v>12</v>
      </c>
      <c r="E105" t="s">
        <v>9</v>
      </c>
      <c r="G105" s="16">
        <v>5</v>
      </c>
      <c r="H105" s="16">
        <v>2</v>
      </c>
      <c r="I105" s="16">
        <v>1</v>
      </c>
      <c r="J105" s="11" cm="1">
        <f t="array" ref="J105">SUMPRODUCT((B$2:B$168&lt;=B105)*(K$2:K$168&gt;B105))</f>
        <v>8</v>
      </c>
      <c r="K105" s="1">
        <f t="shared" si="5"/>
        <v>45775.381944444445</v>
      </c>
      <c r="L105" s="16">
        <f t="shared" si="6"/>
        <v>8</v>
      </c>
      <c r="M105" s="3">
        <f t="shared" si="7"/>
        <v>1</v>
      </c>
      <c r="N105" t="str">
        <f t="shared" si="8"/>
        <v>Erősen terhelt</v>
      </c>
    </row>
    <row r="106" spans="1:14" hidden="1" x14ac:dyDescent="0.25">
      <c r="A106" t="s">
        <v>322</v>
      </c>
      <c r="B106" s="1">
        <v>45775.374305555553</v>
      </c>
      <c r="C106" t="s">
        <v>14</v>
      </c>
      <c r="D106">
        <v>5</v>
      </c>
      <c r="E106" t="s">
        <v>9</v>
      </c>
      <c r="G106" s="16">
        <v>5</v>
      </c>
      <c r="H106" s="16">
        <v>2</v>
      </c>
      <c r="I106" s="16">
        <v>1</v>
      </c>
      <c r="J106" s="11" cm="1">
        <f t="array" ref="J106">SUMPRODUCT((B$2:B$168&lt;=B106)*(K$2:K$168&gt;B106))</f>
        <v>8</v>
      </c>
      <c r="K106" s="1">
        <f t="shared" si="5"/>
        <v>45775.377777777772</v>
      </c>
      <c r="L106" s="16">
        <f t="shared" si="6"/>
        <v>8</v>
      </c>
      <c r="M106" s="3">
        <f t="shared" si="7"/>
        <v>1</v>
      </c>
      <c r="N106" t="str">
        <f t="shared" si="8"/>
        <v>Erősen terhelt</v>
      </c>
    </row>
    <row r="107" spans="1:14" hidden="1" x14ac:dyDescent="0.25">
      <c r="A107" t="s">
        <v>323</v>
      </c>
      <c r="B107" s="1">
        <v>45775.375</v>
      </c>
      <c r="C107" t="s">
        <v>219</v>
      </c>
      <c r="D107">
        <v>2</v>
      </c>
      <c r="E107" t="s">
        <v>9</v>
      </c>
      <c r="G107" s="16">
        <v>5</v>
      </c>
      <c r="H107" s="16">
        <v>2</v>
      </c>
      <c r="I107" s="16">
        <v>1</v>
      </c>
      <c r="J107" s="11" cm="1">
        <f t="array" ref="J107">SUMPRODUCT((B$2:B$168&lt;=B107)*(K$2:K$168&gt;B107))</f>
        <v>8</v>
      </c>
      <c r="K107" s="1">
        <f t="shared" si="5"/>
        <v>45775.376388888886</v>
      </c>
      <c r="L107" s="16">
        <f t="shared" si="6"/>
        <v>8</v>
      </c>
      <c r="M107" s="3">
        <f t="shared" si="7"/>
        <v>1</v>
      </c>
      <c r="N107" t="str">
        <f t="shared" si="8"/>
        <v>Erősen terhelt</v>
      </c>
    </row>
    <row r="108" spans="1:14" hidden="1" x14ac:dyDescent="0.25">
      <c r="A108" t="s">
        <v>324</v>
      </c>
      <c r="B108" s="1">
        <v>45775.375694444447</v>
      </c>
      <c r="C108" t="s">
        <v>14</v>
      </c>
      <c r="D108">
        <v>2</v>
      </c>
      <c r="E108" t="s">
        <v>9</v>
      </c>
      <c r="G108" s="16">
        <v>5</v>
      </c>
      <c r="H108" s="16">
        <v>2</v>
      </c>
      <c r="I108" s="16">
        <v>1</v>
      </c>
      <c r="J108" s="11" cm="1">
        <f t="array" ref="J108">SUMPRODUCT((B$2:B$168&lt;=B108)*(K$2:K$168&gt;B108))</f>
        <v>9</v>
      </c>
      <c r="K108" s="1">
        <f t="shared" si="5"/>
        <v>45775.377083333333</v>
      </c>
      <c r="L108" s="16">
        <f t="shared" si="6"/>
        <v>8</v>
      </c>
      <c r="M108" s="3">
        <f t="shared" si="7"/>
        <v>1.125</v>
      </c>
      <c r="N108" t="str">
        <f t="shared" si="8"/>
        <v>Erősen terhelt</v>
      </c>
    </row>
    <row r="109" spans="1:14" hidden="1" x14ac:dyDescent="0.25">
      <c r="A109" t="s">
        <v>325</v>
      </c>
      <c r="B109" s="1">
        <v>45775.376388888886</v>
      </c>
      <c r="C109" t="s">
        <v>219</v>
      </c>
      <c r="D109">
        <v>15</v>
      </c>
      <c r="E109" t="s">
        <v>9</v>
      </c>
      <c r="G109" s="16">
        <v>5</v>
      </c>
      <c r="H109" s="16">
        <v>2</v>
      </c>
      <c r="I109" s="16">
        <v>1</v>
      </c>
      <c r="J109" s="11" cm="1">
        <f t="array" ref="J109">SUMPRODUCT((B$2:B$168&lt;=B109)*(K$2:K$168&gt;B109))</f>
        <v>9</v>
      </c>
      <c r="K109" s="1">
        <f t="shared" si="5"/>
        <v>45775.38680555555</v>
      </c>
      <c r="L109" s="16">
        <f t="shared" si="6"/>
        <v>8</v>
      </c>
      <c r="M109" s="3">
        <f t="shared" si="7"/>
        <v>1.125</v>
      </c>
      <c r="N109" t="str">
        <f t="shared" si="8"/>
        <v>Erősen terhelt</v>
      </c>
    </row>
    <row r="110" spans="1:14" hidden="1" x14ac:dyDescent="0.25">
      <c r="A110" t="s">
        <v>326</v>
      </c>
      <c r="B110" s="1">
        <v>45775.377083333333</v>
      </c>
      <c r="C110" t="s">
        <v>219</v>
      </c>
      <c r="D110">
        <v>10</v>
      </c>
      <c r="E110" t="s">
        <v>9</v>
      </c>
      <c r="G110" s="16">
        <v>5</v>
      </c>
      <c r="H110" s="16">
        <v>2</v>
      </c>
      <c r="I110" s="16">
        <v>1</v>
      </c>
      <c r="J110" s="11" cm="1">
        <f t="array" ref="J110">SUMPRODUCT((B$2:B$168&lt;=B110)*(K$2:K$168&gt;B110))</f>
        <v>8</v>
      </c>
      <c r="K110" s="1">
        <f t="shared" si="5"/>
        <v>45775.384027777778</v>
      </c>
      <c r="L110" s="16">
        <f t="shared" si="6"/>
        <v>8</v>
      </c>
      <c r="M110" s="3">
        <f t="shared" si="7"/>
        <v>1</v>
      </c>
      <c r="N110" t="str">
        <f t="shared" si="8"/>
        <v>Erősen terhelt</v>
      </c>
    </row>
    <row r="111" spans="1:14" hidden="1" x14ac:dyDescent="0.25">
      <c r="A111" t="s">
        <v>327</v>
      </c>
      <c r="B111" s="1">
        <v>45775.37777777778</v>
      </c>
      <c r="C111" t="s">
        <v>22</v>
      </c>
      <c r="D111">
        <v>6</v>
      </c>
      <c r="E111" t="s">
        <v>9</v>
      </c>
      <c r="G111" s="16">
        <v>5</v>
      </c>
      <c r="H111" s="16">
        <v>2</v>
      </c>
      <c r="I111" s="16">
        <v>1</v>
      </c>
      <c r="J111" s="11" cm="1">
        <f t="array" ref="J111">SUMPRODUCT((B$2:B$168&lt;=B111)*(K$2:K$168&gt;B111))</f>
        <v>6</v>
      </c>
      <c r="K111" s="1">
        <f t="shared" si="5"/>
        <v>45775.381944444445</v>
      </c>
      <c r="L111" s="16">
        <f t="shared" si="6"/>
        <v>8</v>
      </c>
      <c r="M111" s="3">
        <f t="shared" si="7"/>
        <v>0.75</v>
      </c>
      <c r="N111" t="str">
        <f t="shared" si="8"/>
        <v>Terhelt</v>
      </c>
    </row>
    <row r="112" spans="1:14" hidden="1" x14ac:dyDescent="0.25">
      <c r="A112" t="s">
        <v>328</v>
      </c>
      <c r="B112" s="1">
        <v>45775.378472222219</v>
      </c>
      <c r="C112" t="s">
        <v>219</v>
      </c>
      <c r="D112">
        <v>13</v>
      </c>
      <c r="E112" t="s">
        <v>9</v>
      </c>
      <c r="G112" s="16">
        <v>5</v>
      </c>
      <c r="H112" s="16">
        <v>2</v>
      </c>
      <c r="I112" s="16">
        <v>1</v>
      </c>
      <c r="J112" s="11" cm="1">
        <f t="array" ref="J112">SUMPRODUCT((B$2:B$168&lt;=B112)*(K$2:K$168&gt;B112))</f>
        <v>7</v>
      </c>
      <c r="K112" s="1">
        <f t="shared" si="5"/>
        <v>45775.387499999997</v>
      </c>
      <c r="L112" s="16">
        <f t="shared" si="6"/>
        <v>8</v>
      </c>
      <c r="M112" s="3">
        <f t="shared" si="7"/>
        <v>0.875</v>
      </c>
      <c r="N112" t="str">
        <f t="shared" si="8"/>
        <v>Erősen terhelt</v>
      </c>
    </row>
    <row r="113" spans="1:14" hidden="1" x14ac:dyDescent="0.25">
      <c r="A113" t="s">
        <v>329</v>
      </c>
      <c r="B113" s="1">
        <v>45775.379166666666</v>
      </c>
      <c r="C113" t="s">
        <v>14</v>
      </c>
      <c r="D113">
        <v>3</v>
      </c>
      <c r="E113" t="s">
        <v>9</v>
      </c>
      <c r="G113" s="16">
        <v>5</v>
      </c>
      <c r="H113" s="16">
        <v>2</v>
      </c>
      <c r="I113" s="16">
        <v>1</v>
      </c>
      <c r="J113" s="11" cm="1">
        <f t="array" ref="J113">SUMPRODUCT((B$2:B$168&lt;=B113)*(K$2:K$168&gt;B113))</f>
        <v>8</v>
      </c>
      <c r="K113" s="1">
        <f t="shared" si="5"/>
        <v>45775.381249999999</v>
      </c>
      <c r="L113" s="16">
        <f t="shared" si="6"/>
        <v>8</v>
      </c>
      <c r="M113" s="3">
        <f t="shared" si="7"/>
        <v>1</v>
      </c>
      <c r="N113" t="str">
        <f t="shared" si="8"/>
        <v>Erősen terhelt</v>
      </c>
    </row>
    <row r="114" spans="1:14" hidden="1" x14ac:dyDescent="0.25">
      <c r="A114" t="s">
        <v>330</v>
      </c>
      <c r="B114" s="1">
        <v>45775.379861111112</v>
      </c>
      <c r="C114" t="s">
        <v>219</v>
      </c>
      <c r="D114">
        <v>11</v>
      </c>
      <c r="E114" t="s">
        <v>9</v>
      </c>
      <c r="G114" s="16">
        <v>5</v>
      </c>
      <c r="H114" s="16">
        <v>2</v>
      </c>
      <c r="I114" s="16">
        <v>1</v>
      </c>
      <c r="J114" s="11" cm="1">
        <f t="array" ref="J114">SUMPRODUCT((B$2:B$168&lt;=B114)*(K$2:K$168&gt;B114))</f>
        <v>8</v>
      </c>
      <c r="K114" s="1">
        <f t="shared" si="5"/>
        <v>45775.387500000004</v>
      </c>
      <c r="L114" s="16">
        <f t="shared" si="6"/>
        <v>8</v>
      </c>
      <c r="M114" s="3">
        <f t="shared" si="7"/>
        <v>1</v>
      </c>
      <c r="N114" t="str">
        <f t="shared" si="8"/>
        <v>Erősen terhelt</v>
      </c>
    </row>
    <row r="115" spans="1:14" hidden="1" x14ac:dyDescent="0.25">
      <c r="A115" t="s">
        <v>331</v>
      </c>
      <c r="B115" s="1">
        <v>45775.380555555559</v>
      </c>
      <c r="C115" t="s">
        <v>219</v>
      </c>
      <c r="D115">
        <v>13</v>
      </c>
      <c r="E115" t="s">
        <v>9</v>
      </c>
      <c r="G115" s="16">
        <v>5</v>
      </c>
      <c r="H115" s="16">
        <v>2</v>
      </c>
      <c r="I115" s="16">
        <v>1</v>
      </c>
      <c r="J115" s="11" cm="1">
        <f t="array" ref="J115">SUMPRODUCT((B$2:B$168&lt;=B115)*(K$2:K$168&gt;B115))</f>
        <v>9</v>
      </c>
      <c r="K115" s="1">
        <f t="shared" si="5"/>
        <v>45775.389583333337</v>
      </c>
      <c r="L115" s="16">
        <f t="shared" si="6"/>
        <v>8</v>
      </c>
      <c r="M115" s="3">
        <f t="shared" si="7"/>
        <v>1.125</v>
      </c>
      <c r="N115" t="str">
        <f t="shared" si="8"/>
        <v>Erősen terhelt</v>
      </c>
    </row>
    <row r="116" spans="1:14" hidden="1" x14ac:dyDescent="0.25">
      <c r="A116" t="s">
        <v>332</v>
      </c>
      <c r="B116" s="1">
        <v>45775.381249999999</v>
      </c>
      <c r="C116" t="s">
        <v>22</v>
      </c>
      <c r="D116">
        <v>3</v>
      </c>
      <c r="E116" t="s">
        <v>9</v>
      </c>
      <c r="G116" s="16">
        <v>5</v>
      </c>
      <c r="H116" s="16">
        <v>2</v>
      </c>
      <c r="I116" s="16">
        <v>1</v>
      </c>
      <c r="J116" s="11" cm="1">
        <f t="array" ref="J116">SUMPRODUCT((B$2:B$168&lt;=B116)*(K$2:K$168&gt;B116))</f>
        <v>9</v>
      </c>
      <c r="K116" s="1">
        <f t="shared" si="5"/>
        <v>45775.383333333331</v>
      </c>
      <c r="L116" s="16">
        <f t="shared" si="6"/>
        <v>8</v>
      </c>
      <c r="M116" s="3">
        <f t="shared" si="7"/>
        <v>1.125</v>
      </c>
      <c r="N116" t="str">
        <f t="shared" si="8"/>
        <v>Erősen terhelt</v>
      </c>
    </row>
    <row r="117" spans="1:14" hidden="1" x14ac:dyDescent="0.25">
      <c r="A117" t="s">
        <v>333</v>
      </c>
      <c r="B117" s="1">
        <v>45775.381944444445</v>
      </c>
      <c r="C117" t="s">
        <v>219</v>
      </c>
      <c r="D117">
        <v>4</v>
      </c>
      <c r="E117" t="s">
        <v>9</v>
      </c>
      <c r="G117" s="16">
        <v>5</v>
      </c>
      <c r="H117" s="16">
        <v>2</v>
      </c>
      <c r="I117" s="16">
        <v>1</v>
      </c>
      <c r="J117" s="11" cm="1">
        <f t="array" ref="J117">SUMPRODUCT((B$2:B$168&lt;=B117)*(K$2:K$168&gt;B117))</f>
        <v>8</v>
      </c>
      <c r="K117" s="1">
        <f t="shared" si="5"/>
        <v>45775.384722222225</v>
      </c>
      <c r="L117" s="16">
        <f t="shared" si="6"/>
        <v>8</v>
      </c>
      <c r="M117" s="3">
        <f t="shared" si="7"/>
        <v>1</v>
      </c>
      <c r="N117" t="str">
        <f t="shared" si="8"/>
        <v>Erősen terhelt</v>
      </c>
    </row>
    <row r="118" spans="1:14" hidden="1" x14ac:dyDescent="0.25">
      <c r="A118" t="s">
        <v>334</v>
      </c>
      <c r="B118" s="1">
        <v>45775.382638888892</v>
      </c>
      <c r="C118" t="s">
        <v>219</v>
      </c>
      <c r="D118">
        <v>14</v>
      </c>
      <c r="E118" t="s">
        <v>9</v>
      </c>
      <c r="G118" s="16">
        <v>5</v>
      </c>
      <c r="H118" s="16">
        <v>2</v>
      </c>
      <c r="I118" s="16">
        <v>1</v>
      </c>
      <c r="J118" s="11" cm="1">
        <f t="array" ref="J118">SUMPRODUCT((B$2:B$168&lt;=B118)*(K$2:K$168&gt;B118))</f>
        <v>8</v>
      </c>
      <c r="K118" s="1">
        <f t="shared" si="5"/>
        <v>45775.392361111117</v>
      </c>
      <c r="L118" s="16">
        <f t="shared" si="6"/>
        <v>8</v>
      </c>
      <c r="M118" s="3">
        <f t="shared" si="7"/>
        <v>1</v>
      </c>
      <c r="N118" t="str">
        <f t="shared" si="8"/>
        <v>Erősen terhelt</v>
      </c>
    </row>
    <row r="119" spans="1:14" hidden="1" x14ac:dyDescent="0.25">
      <c r="A119" t="s">
        <v>335</v>
      </c>
      <c r="B119" s="1">
        <v>45775.383333333331</v>
      </c>
      <c r="C119" t="s">
        <v>219</v>
      </c>
      <c r="D119">
        <v>12</v>
      </c>
      <c r="E119" t="s">
        <v>9</v>
      </c>
      <c r="G119" s="16">
        <v>5</v>
      </c>
      <c r="H119" s="16">
        <v>2</v>
      </c>
      <c r="I119" s="16">
        <v>1</v>
      </c>
      <c r="J119" s="11" cm="1">
        <f t="array" ref="J119">SUMPRODUCT((B$2:B$168&lt;=B119)*(K$2:K$168&gt;B119))</f>
        <v>8</v>
      </c>
      <c r="K119" s="1">
        <f t="shared" si="5"/>
        <v>45775.391666666663</v>
      </c>
      <c r="L119" s="16">
        <f t="shared" si="6"/>
        <v>8</v>
      </c>
      <c r="M119" s="3">
        <f t="shared" si="7"/>
        <v>1</v>
      </c>
      <c r="N119" t="str">
        <f t="shared" si="8"/>
        <v>Erősen terhelt</v>
      </c>
    </row>
    <row r="120" spans="1:14" hidden="1" x14ac:dyDescent="0.25">
      <c r="A120" t="s">
        <v>336</v>
      </c>
      <c r="B120" s="1">
        <v>45775.384027777778</v>
      </c>
      <c r="C120" t="s">
        <v>14</v>
      </c>
      <c r="D120">
        <v>4</v>
      </c>
      <c r="E120" t="s">
        <v>9</v>
      </c>
      <c r="G120" s="16">
        <v>5</v>
      </c>
      <c r="H120" s="16">
        <v>2</v>
      </c>
      <c r="I120" s="16">
        <v>1</v>
      </c>
      <c r="J120" s="11" cm="1">
        <f t="array" ref="J120">SUMPRODUCT((B$2:B$168&lt;=B120)*(K$2:K$168&gt;B120))</f>
        <v>8</v>
      </c>
      <c r="K120" s="1">
        <f t="shared" si="5"/>
        <v>45775.386805555558</v>
      </c>
      <c r="L120" s="16">
        <f t="shared" si="6"/>
        <v>8</v>
      </c>
      <c r="M120" s="3">
        <f t="shared" si="7"/>
        <v>1</v>
      </c>
      <c r="N120" t="str">
        <f t="shared" si="8"/>
        <v>Erősen terhelt</v>
      </c>
    </row>
    <row r="121" spans="1:14" hidden="1" x14ac:dyDescent="0.25">
      <c r="A121" t="s">
        <v>337</v>
      </c>
      <c r="B121" s="1">
        <v>45775.384722222225</v>
      </c>
      <c r="C121" t="s">
        <v>219</v>
      </c>
      <c r="D121">
        <v>2</v>
      </c>
      <c r="E121" t="s">
        <v>9</v>
      </c>
      <c r="G121" s="16">
        <v>5</v>
      </c>
      <c r="H121" s="16">
        <v>2</v>
      </c>
      <c r="I121" s="16">
        <v>1</v>
      </c>
      <c r="J121" s="11" cm="1">
        <f t="array" ref="J121">SUMPRODUCT((B$2:B$168&lt;=B121)*(K$2:K$168&gt;B121))</f>
        <v>8</v>
      </c>
      <c r="K121" s="1">
        <f t="shared" si="5"/>
        <v>45775.386111111111</v>
      </c>
      <c r="L121" s="16">
        <f t="shared" si="6"/>
        <v>8</v>
      </c>
      <c r="M121" s="3">
        <f t="shared" si="7"/>
        <v>1</v>
      </c>
      <c r="N121" t="str">
        <f t="shared" si="8"/>
        <v>Erősen terhelt</v>
      </c>
    </row>
    <row r="122" spans="1:14" hidden="1" x14ac:dyDescent="0.25">
      <c r="A122" t="s">
        <v>338</v>
      </c>
      <c r="B122" s="1">
        <v>45775.385416666664</v>
      </c>
      <c r="C122" t="s">
        <v>14</v>
      </c>
      <c r="D122">
        <v>1</v>
      </c>
      <c r="E122" t="s">
        <v>9</v>
      </c>
      <c r="G122" s="16">
        <v>5</v>
      </c>
      <c r="H122" s="16">
        <v>2</v>
      </c>
      <c r="I122" s="16">
        <v>1</v>
      </c>
      <c r="J122" s="11" cm="1">
        <f t="array" ref="J122">SUMPRODUCT((B$2:B$168&lt;=B122)*(K$2:K$168&gt;B122))</f>
        <v>9</v>
      </c>
      <c r="K122" s="1">
        <f t="shared" si="5"/>
        <v>45775.386111111111</v>
      </c>
      <c r="L122" s="16">
        <f t="shared" si="6"/>
        <v>8</v>
      </c>
      <c r="M122" s="3">
        <f t="shared" si="7"/>
        <v>1.125</v>
      </c>
      <c r="N122" t="str">
        <f t="shared" si="8"/>
        <v>Erősen terhelt</v>
      </c>
    </row>
    <row r="123" spans="1:14" hidden="1" x14ac:dyDescent="0.25">
      <c r="A123" t="s">
        <v>339</v>
      </c>
      <c r="B123" s="1">
        <v>45775.386111111111</v>
      </c>
      <c r="C123" t="s">
        <v>219</v>
      </c>
      <c r="D123">
        <v>13</v>
      </c>
      <c r="E123" t="s">
        <v>9</v>
      </c>
      <c r="G123" s="16">
        <v>5</v>
      </c>
      <c r="H123" s="16">
        <v>2</v>
      </c>
      <c r="I123" s="16">
        <v>1</v>
      </c>
      <c r="J123" s="11" cm="1">
        <f t="array" ref="J123">SUMPRODUCT((B$2:B$168&lt;=B123)*(K$2:K$168&gt;B123))</f>
        <v>8</v>
      </c>
      <c r="K123" s="1">
        <f t="shared" si="5"/>
        <v>45775.395138888889</v>
      </c>
      <c r="L123" s="16">
        <f t="shared" si="6"/>
        <v>8</v>
      </c>
      <c r="M123" s="3">
        <f t="shared" si="7"/>
        <v>1</v>
      </c>
      <c r="N123" t="str">
        <f t="shared" si="8"/>
        <v>Erősen terhelt</v>
      </c>
    </row>
    <row r="124" spans="1:14" hidden="1" x14ac:dyDescent="0.25">
      <c r="A124" t="s">
        <v>340</v>
      </c>
      <c r="B124" s="1">
        <v>45775.386805555558</v>
      </c>
      <c r="C124" t="s">
        <v>219</v>
      </c>
      <c r="D124">
        <v>15</v>
      </c>
      <c r="E124" t="s">
        <v>9</v>
      </c>
      <c r="G124" s="16">
        <v>5</v>
      </c>
      <c r="H124" s="16">
        <v>2</v>
      </c>
      <c r="I124" s="16">
        <v>1</v>
      </c>
      <c r="J124" s="11" cm="1">
        <f t="array" ref="J124">SUMPRODUCT((B$2:B$168&lt;=B124)*(K$2:K$168&gt;B124))</f>
        <v>7</v>
      </c>
      <c r="K124" s="1">
        <f t="shared" si="5"/>
        <v>45775.397222222222</v>
      </c>
      <c r="L124" s="16">
        <f t="shared" si="6"/>
        <v>8</v>
      </c>
      <c r="M124" s="3">
        <f t="shared" si="7"/>
        <v>0.875</v>
      </c>
      <c r="N124" t="str">
        <f t="shared" si="8"/>
        <v>Erősen terhelt</v>
      </c>
    </row>
    <row r="125" spans="1:14" hidden="1" x14ac:dyDescent="0.25">
      <c r="A125" t="s">
        <v>341</v>
      </c>
      <c r="B125" s="1">
        <v>45775.387499999997</v>
      </c>
      <c r="C125" t="s">
        <v>219</v>
      </c>
      <c r="D125">
        <v>10</v>
      </c>
      <c r="E125" t="s">
        <v>9</v>
      </c>
      <c r="G125" s="16">
        <v>5</v>
      </c>
      <c r="H125" s="16">
        <v>2</v>
      </c>
      <c r="I125" s="16">
        <v>1</v>
      </c>
      <c r="J125" s="11" cm="1">
        <f t="array" ref="J125">SUMPRODUCT((B$2:B$168&lt;=B125)*(K$2:K$168&gt;B125))</f>
        <v>6</v>
      </c>
      <c r="K125" s="1">
        <f t="shared" si="5"/>
        <v>45775.394444444442</v>
      </c>
      <c r="L125" s="16">
        <f t="shared" si="6"/>
        <v>8</v>
      </c>
      <c r="M125" s="3">
        <f t="shared" si="7"/>
        <v>0.75</v>
      </c>
      <c r="N125" t="str">
        <f t="shared" si="8"/>
        <v>Terhelt</v>
      </c>
    </row>
    <row r="126" spans="1:14" hidden="1" x14ac:dyDescent="0.25">
      <c r="A126" t="s">
        <v>342</v>
      </c>
      <c r="B126" s="1">
        <v>45775.388194444444</v>
      </c>
      <c r="C126" t="s">
        <v>22</v>
      </c>
      <c r="D126">
        <v>6</v>
      </c>
      <c r="E126" t="s">
        <v>9</v>
      </c>
      <c r="G126" s="16">
        <v>5</v>
      </c>
      <c r="H126" s="16">
        <v>2</v>
      </c>
      <c r="I126" s="16">
        <v>1</v>
      </c>
      <c r="J126" s="11" cm="1">
        <f t="array" ref="J126">SUMPRODUCT((B$2:B$168&lt;=B126)*(K$2:K$168&gt;B126))</f>
        <v>7</v>
      </c>
      <c r="K126" s="1">
        <f t="shared" si="5"/>
        <v>45775.392361111109</v>
      </c>
      <c r="L126" s="16">
        <f t="shared" si="6"/>
        <v>8</v>
      </c>
      <c r="M126" s="3">
        <f t="shared" si="7"/>
        <v>0.875</v>
      </c>
      <c r="N126" t="str">
        <f t="shared" si="8"/>
        <v>Erősen terhelt</v>
      </c>
    </row>
    <row r="127" spans="1:14" hidden="1" x14ac:dyDescent="0.25">
      <c r="A127" t="s">
        <v>343</v>
      </c>
      <c r="B127" s="1">
        <v>45775.388888888891</v>
      </c>
      <c r="C127" t="s">
        <v>219</v>
      </c>
      <c r="D127">
        <v>13</v>
      </c>
      <c r="E127" t="s">
        <v>9</v>
      </c>
      <c r="G127" s="16">
        <v>5</v>
      </c>
      <c r="H127" s="16">
        <v>2</v>
      </c>
      <c r="I127" s="16">
        <v>1</v>
      </c>
      <c r="J127" s="11" cm="1">
        <f t="array" ref="J127">SUMPRODUCT((B$2:B$168&lt;=B127)*(K$2:K$168&gt;B127))</f>
        <v>8</v>
      </c>
      <c r="K127" s="1">
        <f t="shared" si="5"/>
        <v>45775.397916666669</v>
      </c>
      <c r="L127" s="16">
        <f t="shared" si="6"/>
        <v>8</v>
      </c>
      <c r="M127" s="3">
        <f t="shared" si="7"/>
        <v>1</v>
      </c>
      <c r="N127" t="str">
        <f t="shared" si="8"/>
        <v>Erősen terhelt</v>
      </c>
    </row>
    <row r="128" spans="1:14" hidden="1" x14ac:dyDescent="0.25">
      <c r="A128" t="s">
        <v>344</v>
      </c>
      <c r="B128" s="1">
        <v>45775.38958333333</v>
      </c>
      <c r="C128" t="s">
        <v>14</v>
      </c>
      <c r="D128">
        <v>2</v>
      </c>
      <c r="E128" t="s">
        <v>9</v>
      </c>
      <c r="G128" s="16">
        <v>5</v>
      </c>
      <c r="H128" s="16">
        <v>2</v>
      </c>
      <c r="I128" s="16">
        <v>1</v>
      </c>
      <c r="J128" s="11" cm="1">
        <f t="array" ref="J128">SUMPRODUCT((B$2:B$168&lt;=B128)*(K$2:K$168&gt;B128))</f>
        <v>8</v>
      </c>
      <c r="K128" s="1">
        <f t="shared" si="5"/>
        <v>45775.390972222216</v>
      </c>
      <c r="L128" s="16">
        <f t="shared" si="6"/>
        <v>8</v>
      </c>
      <c r="M128" s="3">
        <f t="shared" si="7"/>
        <v>1</v>
      </c>
      <c r="N128" t="str">
        <f t="shared" si="8"/>
        <v>Erősen terhelt</v>
      </c>
    </row>
    <row r="129" spans="1:14" hidden="1" x14ac:dyDescent="0.25">
      <c r="A129" t="s">
        <v>345</v>
      </c>
      <c r="B129" s="1">
        <v>45775.390277777777</v>
      </c>
      <c r="C129" t="s">
        <v>219</v>
      </c>
      <c r="D129">
        <v>11</v>
      </c>
      <c r="E129" t="s">
        <v>9</v>
      </c>
      <c r="G129" s="16">
        <v>5</v>
      </c>
      <c r="H129" s="16">
        <v>2</v>
      </c>
      <c r="I129" s="16">
        <v>1</v>
      </c>
      <c r="J129" s="11" cm="1">
        <f t="array" ref="J129">SUMPRODUCT((B$2:B$168&lt;=B129)*(K$2:K$168&gt;B129))</f>
        <v>9</v>
      </c>
      <c r="K129" s="1">
        <f t="shared" si="5"/>
        <v>45775.397916666669</v>
      </c>
      <c r="L129" s="16">
        <f t="shared" si="6"/>
        <v>8</v>
      </c>
      <c r="M129" s="3">
        <f t="shared" si="7"/>
        <v>1.125</v>
      </c>
      <c r="N129" t="str">
        <f t="shared" si="8"/>
        <v>Erősen terhelt</v>
      </c>
    </row>
    <row r="130" spans="1:14" hidden="1" x14ac:dyDescent="0.25">
      <c r="A130" t="s">
        <v>346</v>
      </c>
      <c r="B130" s="1">
        <v>45775.390972222223</v>
      </c>
      <c r="C130" t="s">
        <v>219</v>
      </c>
      <c r="D130">
        <v>13</v>
      </c>
      <c r="E130" t="s">
        <v>9</v>
      </c>
      <c r="G130" s="16">
        <v>5</v>
      </c>
      <c r="H130" s="16">
        <v>2</v>
      </c>
      <c r="I130" s="16">
        <v>1</v>
      </c>
      <c r="J130" s="11" cm="1">
        <f t="array" ref="J130">SUMPRODUCT((B$2:B$168&lt;=B130)*(K$2:K$168&gt;B130))</f>
        <v>9</v>
      </c>
      <c r="K130" s="1">
        <f t="shared" ref="K130:K193" si="9">B130+(D130/1440)</f>
        <v>45775.4</v>
      </c>
      <c r="L130" s="16">
        <f t="shared" ref="L130:L193" si="10">G130+H130+I130</f>
        <v>8</v>
      </c>
      <c r="M130" s="3">
        <f t="shared" ref="M130:M193" si="11">J130/L130</f>
        <v>1.125</v>
      </c>
      <c r="N130" t="str">
        <f t="shared" ref="N130:N193" si="12">IF(M130&lt;60%, "Normál", IF(M130&lt;80%, "Terhelt", "Erősen terhelt"))</f>
        <v>Erősen terhelt</v>
      </c>
    </row>
    <row r="131" spans="1:14" hidden="1" x14ac:dyDescent="0.25">
      <c r="A131" t="s">
        <v>347</v>
      </c>
      <c r="B131" s="1">
        <v>45775.39166666667</v>
      </c>
      <c r="C131" t="s">
        <v>22</v>
      </c>
      <c r="D131">
        <v>8</v>
      </c>
      <c r="E131" t="s">
        <v>9</v>
      </c>
      <c r="G131" s="16">
        <v>5</v>
      </c>
      <c r="H131" s="16">
        <v>2</v>
      </c>
      <c r="I131" s="16">
        <v>1</v>
      </c>
      <c r="J131" s="11" cm="1">
        <f t="array" ref="J131">SUMPRODUCT((B$2:B$168&lt;=B131)*(K$2:K$168&gt;B131))</f>
        <v>9</v>
      </c>
      <c r="K131" s="1">
        <f t="shared" si="9"/>
        <v>45775.397222222229</v>
      </c>
      <c r="L131" s="16">
        <f t="shared" si="10"/>
        <v>8</v>
      </c>
      <c r="M131" s="3">
        <f t="shared" si="11"/>
        <v>1.125</v>
      </c>
      <c r="N131" t="str">
        <f t="shared" si="12"/>
        <v>Erősen terhelt</v>
      </c>
    </row>
    <row r="132" spans="1:14" hidden="1" x14ac:dyDescent="0.25">
      <c r="A132" t="s">
        <v>348</v>
      </c>
      <c r="B132" s="1">
        <v>45775.392361111109</v>
      </c>
      <c r="C132" t="s">
        <v>219</v>
      </c>
      <c r="D132">
        <v>4</v>
      </c>
      <c r="E132" t="s">
        <v>9</v>
      </c>
      <c r="G132" s="16">
        <v>5</v>
      </c>
      <c r="H132" s="16">
        <v>2</v>
      </c>
      <c r="I132" s="16">
        <v>1</v>
      </c>
      <c r="J132" s="11" cm="1">
        <f t="array" ref="J132">SUMPRODUCT((B$2:B$168&lt;=B132)*(K$2:K$168&gt;B132))</f>
        <v>8</v>
      </c>
      <c r="K132" s="1">
        <f t="shared" si="9"/>
        <v>45775.395138888889</v>
      </c>
      <c r="L132" s="16">
        <f t="shared" si="10"/>
        <v>8</v>
      </c>
      <c r="M132" s="3">
        <f t="shared" si="11"/>
        <v>1</v>
      </c>
      <c r="N132" t="str">
        <f t="shared" si="12"/>
        <v>Erősen terhelt</v>
      </c>
    </row>
    <row r="133" spans="1:14" hidden="1" x14ac:dyDescent="0.25">
      <c r="A133" t="s">
        <v>349</v>
      </c>
      <c r="B133" s="1">
        <v>45775.393055555556</v>
      </c>
      <c r="C133" t="s">
        <v>219</v>
      </c>
      <c r="D133">
        <v>14</v>
      </c>
      <c r="E133" t="s">
        <v>9</v>
      </c>
      <c r="G133" s="16">
        <v>5</v>
      </c>
      <c r="H133" s="16">
        <v>2</v>
      </c>
      <c r="I133" s="16">
        <v>1</v>
      </c>
      <c r="J133" s="11" cm="1">
        <f t="array" ref="J133">SUMPRODUCT((B$2:B$168&lt;=B133)*(K$2:K$168&gt;B133))</f>
        <v>9</v>
      </c>
      <c r="K133" s="1">
        <f t="shared" si="9"/>
        <v>45775.402777777781</v>
      </c>
      <c r="L133" s="16">
        <f t="shared" si="10"/>
        <v>8</v>
      </c>
      <c r="M133" s="3">
        <f t="shared" si="11"/>
        <v>1.125</v>
      </c>
      <c r="N133" t="str">
        <f t="shared" si="12"/>
        <v>Erősen terhelt</v>
      </c>
    </row>
    <row r="134" spans="1:14" hidden="1" x14ac:dyDescent="0.25">
      <c r="A134" t="s">
        <v>350</v>
      </c>
      <c r="B134" s="1">
        <v>45775.393750000003</v>
      </c>
      <c r="C134" t="s">
        <v>219</v>
      </c>
      <c r="D134">
        <v>12</v>
      </c>
      <c r="E134" t="s">
        <v>9</v>
      </c>
      <c r="G134" s="16">
        <v>5</v>
      </c>
      <c r="H134" s="16">
        <v>2</v>
      </c>
      <c r="I134" s="16">
        <v>1</v>
      </c>
      <c r="J134" s="11" cm="1">
        <f t="array" ref="J134">SUMPRODUCT((B$2:B$168&lt;=B134)*(K$2:K$168&gt;B134))</f>
        <v>10</v>
      </c>
      <c r="K134" s="1">
        <f t="shared" si="9"/>
        <v>45775.402083333334</v>
      </c>
      <c r="L134" s="16">
        <f t="shared" si="10"/>
        <v>8</v>
      </c>
      <c r="M134" s="3">
        <f t="shared" si="11"/>
        <v>1.25</v>
      </c>
      <c r="N134" t="str">
        <f t="shared" si="12"/>
        <v>Erősen terhelt</v>
      </c>
    </row>
    <row r="135" spans="1:14" hidden="1" x14ac:dyDescent="0.25">
      <c r="A135" t="s">
        <v>351</v>
      </c>
      <c r="B135" s="1">
        <v>45775.394444444442</v>
      </c>
      <c r="C135" t="s">
        <v>14</v>
      </c>
      <c r="D135">
        <v>3</v>
      </c>
      <c r="E135" t="s">
        <v>9</v>
      </c>
      <c r="G135" s="16">
        <v>5</v>
      </c>
      <c r="H135" s="16">
        <v>2</v>
      </c>
      <c r="I135" s="16">
        <v>1</v>
      </c>
      <c r="J135" s="11" cm="1">
        <f t="array" ref="J135">SUMPRODUCT((B$2:B$168&lt;=B135)*(K$2:K$168&gt;B135))</f>
        <v>10</v>
      </c>
      <c r="K135" s="1">
        <f t="shared" si="9"/>
        <v>45775.396527777775</v>
      </c>
      <c r="L135" s="16">
        <f t="shared" si="10"/>
        <v>8</v>
      </c>
      <c r="M135" s="3">
        <f t="shared" si="11"/>
        <v>1.25</v>
      </c>
      <c r="N135" t="str">
        <f t="shared" si="12"/>
        <v>Erősen terhelt</v>
      </c>
    </row>
    <row r="136" spans="1:14" hidden="1" x14ac:dyDescent="0.25">
      <c r="A136" t="s">
        <v>352</v>
      </c>
      <c r="B136" s="1">
        <v>45775.395138888889</v>
      </c>
      <c r="C136" t="s">
        <v>219</v>
      </c>
      <c r="D136">
        <v>2</v>
      </c>
      <c r="E136" t="s">
        <v>9</v>
      </c>
      <c r="G136" s="16">
        <v>5</v>
      </c>
      <c r="H136" s="16">
        <v>2</v>
      </c>
      <c r="I136" s="16">
        <v>1</v>
      </c>
      <c r="J136" s="11" cm="1">
        <f t="array" ref="J136">SUMPRODUCT((B$2:B$168&lt;=B136)*(K$2:K$168&gt;B136))</f>
        <v>9</v>
      </c>
      <c r="K136" s="1">
        <f t="shared" si="9"/>
        <v>45775.396527777775</v>
      </c>
      <c r="L136" s="16">
        <f t="shared" si="10"/>
        <v>8</v>
      </c>
      <c r="M136" s="3">
        <f t="shared" si="11"/>
        <v>1.125</v>
      </c>
      <c r="N136" t="str">
        <f t="shared" si="12"/>
        <v>Erősen terhelt</v>
      </c>
    </row>
    <row r="137" spans="1:14" hidden="1" x14ac:dyDescent="0.25">
      <c r="A137" t="s">
        <v>353</v>
      </c>
      <c r="B137" s="1">
        <v>45775.395833333336</v>
      </c>
      <c r="C137" t="s">
        <v>14</v>
      </c>
      <c r="D137">
        <v>5</v>
      </c>
      <c r="E137" t="s">
        <v>9</v>
      </c>
      <c r="G137" s="16">
        <v>5</v>
      </c>
      <c r="H137" s="16">
        <v>2</v>
      </c>
      <c r="I137" s="16">
        <v>1</v>
      </c>
      <c r="J137" s="11" cm="1">
        <f t="array" ref="J137">SUMPRODUCT((B$2:B$168&lt;=B137)*(K$2:K$168&gt;B137))</f>
        <v>10</v>
      </c>
      <c r="K137" s="1">
        <f t="shared" si="9"/>
        <v>45775.399305555555</v>
      </c>
      <c r="L137" s="16">
        <f t="shared" si="10"/>
        <v>8</v>
      </c>
      <c r="M137" s="3">
        <f t="shared" si="11"/>
        <v>1.25</v>
      </c>
      <c r="N137" t="str">
        <f t="shared" si="12"/>
        <v>Erősen terhelt</v>
      </c>
    </row>
    <row r="138" spans="1:14" hidden="1" x14ac:dyDescent="0.25">
      <c r="A138" t="s">
        <v>354</v>
      </c>
      <c r="B138" s="1">
        <v>45775.396527777775</v>
      </c>
      <c r="C138" t="s">
        <v>219</v>
      </c>
      <c r="D138">
        <v>15</v>
      </c>
      <c r="E138" t="s">
        <v>9</v>
      </c>
      <c r="G138" s="16">
        <v>5</v>
      </c>
      <c r="H138" s="16">
        <v>2</v>
      </c>
      <c r="I138" s="16">
        <v>1</v>
      </c>
      <c r="J138" s="11" cm="1">
        <f t="array" ref="J138">SUMPRODUCT((B$2:B$168&lt;=B138)*(K$2:K$168&gt;B138))</f>
        <v>9</v>
      </c>
      <c r="K138" s="1">
        <f t="shared" si="9"/>
        <v>45775.406944444439</v>
      </c>
      <c r="L138" s="16">
        <f t="shared" si="10"/>
        <v>8</v>
      </c>
      <c r="M138" s="3">
        <f t="shared" si="11"/>
        <v>1.125</v>
      </c>
      <c r="N138" t="str">
        <f t="shared" si="12"/>
        <v>Erősen terhelt</v>
      </c>
    </row>
    <row r="139" spans="1:14" hidden="1" x14ac:dyDescent="0.25">
      <c r="A139" t="s">
        <v>355</v>
      </c>
      <c r="B139" s="1">
        <v>45775.397222222222</v>
      </c>
      <c r="C139" t="s">
        <v>219</v>
      </c>
      <c r="D139">
        <v>10</v>
      </c>
      <c r="E139" t="s">
        <v>9</v>
      </c>
      <c r="G139" s="16">
        <v>5</v>
      </c>
      <c r="H139" s="16">
        <v>2</v>
      </c>
      <c r="I139" s="16">
        <v>1</v>
      </c>
      <c r="J139" s="11" cm="1">
        <f t="array" ref="J139">SUMPRODUCT((B$2:B$168&lt;=B139)*(K$2:K$168&gt;B139))</f>
        <v>8</v>
      </c>
      <c r="K139" s="1">
        <f t="shared" si="9"/>
        <v>45775.404166666667</v>
      </c>
      <c r="L139" s="16">
        <f t="shared" si="10"/>
        <v>8</v>
      </c>
      <c r="M139" s="3">
        <f t="shared" si="11"/>
        <v>1</v>
      </c>
      <c r="N139" t="str">
        <f t="shared" si="12"/>
        <v>Erősen terhelt</v>
      </c>
    </row>
    <row r="140" spans="1:14" hidden="1" x14ac:dyDescent="0.25">
      <c r="A140" t="s">
        <v>356</v>
      </c>
      <c r="B140" s="1">
        <v>45775.397916666669</v>
      </c>
      <c r="C140" t="s">
        <v>22</v>
      </c>
      <c r="D140">
        <v>6</v>
      </c>
      <c r="E140" t="s">
        <v>9</v>
      </c>
      <c r="G140" s="16">
        <v>5</v>
      </c>
      <c r="H140" s="16">
        <v>2</v>
      </c>
      <c r="I140" s="16">
        <v>1</v>
      </c>
      <c r="J140" s="11" cm="1">
        <f t="array" ref="J140">SUMPRODUCT((B$2:B$168&lt;=B140)*(K$2:K$168&gt;B140))</f>
        <v>7</v>
      </c>
      <c r="K140" s="1">
        <f t="shared" si="9"/>
        <v>45775.402083333334</v>
      </c>
      <c r="L140" s="16">
        <f t="shared" si="10"/>
        <v>8</v>
      </c>
      <c r="M140" s="3">
        <f t="shared" si="11"/>
        <v>0.875</v>
      </c>
      <c r="N140" t="str">
        <f t="shared" si="12"/>
        <v>Erősen terhelt</v>
      </c>
    </row>
    <row r="141" spans="1:14" hidden="1" x14ac:dyDescent="0.25">
      <c r="A141" t="s">
        <v>357</v>
      </c>
      <c r="B141" s="1">
        <v>45775.398611111108</v>
      </c>
      <c r="C141" t="s">
        <v>219</v>
      </c>
      <c r="D141">
        <v>13</v>
      </c>
      <c r="E141" t="s">
        <v>9</v>
      </c>
      <c r="G141" s="16">
        <v>5</v>
      </c>
      <c r="H141" s="16">
        <v>2</v>
      </c>
      <c r="I141" s="16">
        <v>1</v>
      </c>
      <c r="J141" s="11" cm="1">
        <f t="array" ref="J141">SUMPRODUCT((B$2:B$168&lt;=B141)*(K$2:K$168&gt;B141))</f>
        <v>8</v>
      </c>
      <c r="K141" s="1">
        <f t="shared" si="9"/>
        <v>45775.407638888886</v>
      </c>
      <c r="L141" s="16">
        <f t="shared" si="10"/>
        <v>8</v>
      </c>
      <c r="M141" s="3">
        <f t="shared" si="11"/>
        <v>1</v>
      </c>
      <c r="N141" t="str">
        <f t="shared" si="12"/>
        <v>Erősen terhelt</v>
      </c>
    </row>
    <row r="142" spans="1:14" hidden="1" x14ac:dyDescent="0.25">
      <c r="A142" t="s">
        <v>358</v>
      </c>
      <c r="B142" s="1">
        <v>45775.399305555555</v>
      </c>
      <c r="C142" t="s">
        <v>14</v>
      </c>
      <c r="D142">
        <v>1</v>
      </c>
      <c r="E142" t="s">
        <v>9</v>
      </c>
      <c r="G142" s="16">
        <v>5</v>
      </c>
      <c r="H142" s="16">
        <v>2</v>
      </c>
      <c r="I142" s="16">
        <v>1</v>
      </c>
      <c r="J142" s="11" cm="1">
        <f t="array" ref="J142">SUMPRODUCT((B$2:B$168&lt;=B142)*(K$2:K$168&gt;B142))</f>
        <v>8</v>
      </c>
      <c r="K142" s="1">
        <f t="shared" si="9"/>
        <v>45775.4</v>
      </c>
      <c r="L142" s="16">
        <f t="shared" si="10"/>
        <v>8</v>
      </c>
      <c r="M142" s="3">
        <f t="shared" si="11"/>
        <v>1</v>
      </c>
      <c r="N142" t="str">
        <f t="shared" si="12"/>
        <v>Erősen terhelt</v>
      </c>
    </row>
    <row r="143" spans="1:14" hidden="1" x14ac:dyDescent="0.25">
      <c r="A143" t="s">
        <v>359</v>
      </c>
      <c r="B143" s="1">
        <v>45775.4</v>
      </c>
      <c r="C143" t="s">
        <v>219</v>
      </c>
      <c r="D143">
        <v>11</v>
      </c>
      <c r="E143" t="s">
        <v>9</v>
      </c>
      <c r="G143" s="16">
        <v>5</v>
      </c>
      <c r="H143" s="16">
        <v>2</v>
      </c>
      <c r="I143" s="16">
        <v>1</v>
      </c>
      <c r="J143" s="11" cm="1">
        <f t="array" ref="J143">SUMPRODUCT((B$2:B$168&lt;=B143)*(K$2:K$168&gt;B143))</f>
        <v>7</v>
      </c>
      <c r="K143" s="1">
        <f t="shared" si="9"/>
        <v>45775.407638888893</v>
      </c>
      <c r="L143" s="16">
        <f t="shared" si="10"/>
        <v>8</v>
      </c>
      <c r="M143" s="3">
        <f t="shared" si="11"/>
        <v>0.875</v>
      </c>
      <c r="N143" t="str">
        <f t="shared" si="12"/>
        <v>Erősen terhelt</v>
      </c>
    </row>
    <row r="144" spans="1:14" hidden="1" x14ac:dyDescent="0.25">
      <c r="A144" t="s">
        <v>360</v>
      </c>
      <c r="B144" s="1">
        <v>45775.400694444441</v>
      </c>
      <c r="C144" t="s">
        <v>219</v>
      </c>
      <c r="D144">
        <v>13</v>
      </c>
      <c r="E144" t="s">
        <v>9</v>
      </c>
      <c r="G144" s="16">
        <v>5</v>
      </c>
      <c r="H144" s="16">
        <v>2</v>
      </c>
      <c r="I144" s="16">
        <v>1</v>
      </c>
      <c r="J144" s="11" cm="1">
        <f t="array" ref="J144">SUMPRODUCT((B$2:B$168&lt;=B144)*(K$2:K$168&gt;B144))</f>
        <v>8</v>
      </c>
      <c r="K144" s="1">
        <f t="shared" si="9"/>
        <v>45775.409722222219</v>
      </c>
      <c r="L144" s="16">
        <f t="shared" si="10"/>
        <v>8</v>
      </c>
      <c r="M144" s="3">
        <f t="shared" si="11"/>
        <v>1</v>
      </c>
      <c r="N144" t="str">
        <f t="shared" si="12"/>
        <v>Erősen terhelt</v>
      </c>
    </row>
    <row r="145" spans="1:14" x14ac:dyDescent="0.25">
      <c r="A145" t="s">
        <v>361</v>
      </c>
      <c r="B145" s="1">
        <v>45775.401388888888</v>
      </c>
      <c r="C145" t="s">
        <v>22</v>
      </c>
      <c r="D145">
        <v>20</v>
      </c>
      <c r="E145" t="s">
        <v>20</v>
      </c>
      <c r="G145" s="16">
        <v>5</v>
      </c>
      <c r="H145" s="16">
        <v>2</v>
      </c>
      <c r="I145" s="16">
        <v>1</v>
      </c>
      <c r="J145" s="11" cm="1">
        <f t="array" ref="J145">SUMPRODUCT((B$2:B$168&lt;=B145)*(K$2:K$168&gt;B145))</f>
        <v>9</v>
      </c>
      <c r="K145" s="1">
        <f t="shared" si="9"/>
        <v>45775.415277777778</v>
      </c>
      <c r="L145" s="16">
        <f t="shared" si="10"/>
        <v>8</v>
      </c>
      <c r="M145" s="3">
        <f t="shared" si="11"/>
        <v>1.125</v>
      </c>
      <c r="N145" t="str">
        <f t="shared" si="12"/>
        <v>Erősen terhelt</v>
      </c>
    </row>
    <row r="146" spans="1:14" hidden="1" x14ac:dyDescent="0.25">
      <c r="A146" t="s">
        <v>362</v>
      </c>
      <c r="B146" s="1">
        <v>45775.402083333334</v>
      </c>
      <c r="C146" t="s">
        <v>219</v>
      </c>
      <c r="D146">
        <v>4</v>
      </c>
      <c r="E146" t="s">
        <v>9</v>
      </c>
      <c r="G146" s="16">
        <v>5</v>
      </c>
      <c r="H146" s="16">
        <v>2</v>
      </c>
      <c r="I146" s="16">
        <v>1</v>
      </c>
      <c r="J146" s="11" cm="1">
        <f t="array" ref="J146">SUMPRODUCT((B$2:B$168&lt;=B146)*(K$2:K$168&gt;B146))</f>
        <v>8</v>
      </c>
      <c r="K146" s="1">
        <f t="shared" si="9"/>
        <v>45775.404861111114</v>
      </c>
      <c r="L146" s="16">
        <f t="shared" si="10"/>
        <v>8</v>
      </c>
      <c r="M146" s="3">
        <f t="shared" si="11"/>
        <v>1</v>
      </c>
      <c r="N146" t="str">
        <f t="shared" si="12"/>
        <v>Erősen terhelt</v>
      </c>
    </row>
    <row r="147" spans="1:14" hidden="1" x14ac:dyDescent="0.25">
      <c r="A147" t="s">
        <v>363</v>
      </c>
      <c r="B147" s="1">
        <v>45775.402777777781</v>
      </c>
      <c r="C147" t="s">
        <v>219</v>
      </c>
      <c r="D147">
        <v>14</v>
      </c>
      <c r="E147" t="s">
        <v>9</v>
      </c>
      <c r="G147" s="16">
        <v>5</v>
      </c>
      <c r="H147" s="16">
        <v>2</v>
      </c>
      <c r="I147" s="16">
        <v>1</v>
      </c>
      <c r="J147" s="11" cm="1">
        <f t="array" ref="J147">SUMPRODUCT((B$2:B$168&lt;=B147)*(K$2:K$168&gt;B147))</f>
        <v>8</v>
      </c>
      <c r="K147" s="1">
        <f t="shared" si="9"/>
        <v>45775.412500000006</v>
      </c>
      <c r="L147" s="16">
        <f t="shared" si="10"/>
        <v>8</v>
      </c>
      <c r="M147" s="3">
        <f t="shared" si="11"/>
        <v>1</v>
      </c>
      <c r="N147" t="str">
        <f t="shared" si="12"/>
        <v>Erősen terhelt</v>
      </c>
    </row>
    <row r="148" spans="1:14" hidden="1" x14ac:dyDescent="0.25">
      <c r="A148" t="s">
        <v>364</v>
      </c>
      <c r="B148" s="1">
        <v>45775.40347222222</v>
      </c>
      <c r="C148" t="s">
        <v>219</v>
      </c>
      <c r="D148">
        <v>12</v>
      </c>
      <c r="E148" t="s">
        <v>9</v>
      </c>
      <c r="G148" s="16">
        <v>5</v>
      </c>
      <c r="H148" s="16">
        <v>2</v>
      </c>
      <c r="I148" s="16">
        <v>1</v>
      </c>
      <c r="J148" s="11" cm="1">
        <f t="array" ref="J148">SUMPRODUCT((B$2:B$168&lt;=B148)*(K$2:K$168&gt;B148))</f>
        <v>9</v>
      </c>
      <c r="K148" s="1">
        <f t="shared" si="9"/>
        <v>45775.411805555552</v>
      </c>
      <c r="L148" s="16">
        <f t="shared" si="10"/>
        <v>8</v>
      </c>
      <c r="M148" s="3">
        <f t="shared" si="11"/>
        <v>1.125</v>
      </c>
      <c r="N148" t="str">
        <f t="shared" si="12"/>
        <v>Erősen terhelt</v>
      </c>
    </row>
    <row r="149" spans="1:14" hidden="1" x14ac:dyDescent="0.25">
      <c r="A149" t="s">
        <v>365</v>
      </c>
      <c r="B149" s="1">
        <v>45775.404166666667</v>
      </c>
      <c r="C149" t="s">
        <v>14</v>
      </c>
      <c r="D149">
        <v>2</v>
      </c>
      <c r="E149" t="s">
        <v>9</v>
      </c>
      <c r="G149" s="16">
        <v>5</v>
      </c>
      <c r="H149" s="16">
        <v>2</v>
      </c>
      <c r="I149" s="16">
        <v>1</v>
      </c>
      <c r="J149" s="11" cm="1">
        <f t="array" ref="J149">SUMPRODUCT((B$2:B$168&lt;=B149)*(K$2:K$168&gt;B149))</f>
        <v>9</v>
      </c>
      <c r="K149" s="1">
        <f t="shared" si="9"/>
        <v>45775.405555555553</v>
      </c>
      <c r="L149" s="16">
        <f t="shared" si="10"/>
        <v>8</v>
      </c>
      <c r="M149" s="3">
        <f t="shared" si="11"/>
        <v>1.125</v>
      </c>
      <c r="N149" t="str">
        <f t="shared" si="12"/>
        <v>Erősen terhelt</v>
      </c>
    </row>
    <row r="150" spans="1:14" hidden="1" x14ac:dyDescent="0.25">
      <c r="A150" t="s">
        <v>366</v>
      </c>
      <c r="B150" s="1">
        <v>45775.404861111114</v>
      </c>
      <c r="C150" t="s">
        <v>219</v>
      </c>
      <c r="D150">
        <v>2</v>
      </c>
      <c r="E150" t="s">
        <v>9</v>
      </c>
      <c r="G150" s="16">
        <v>5</v>
      </c>
      <c r="H150" s="16">
        <v>2</v>
      </c>
      <c r="I150" s="16">
        <v>1</v>
      </c>
      <c r="J150" s="11" cm="1">
        <f t="array" ref="J150">SUMPRODUCT((B$2:B$168&lt;=B150)*(K$2:K$168&gt;B150))</f>
        <v>9</v>
      </c>
      <c r="K150" s="1">
        <f t="shared" si="9"/>
        <v>45775.40625</v>
      </c>
      <c r="L150" s="16">
        <f t="shared" si="10"/>
        <v>8</v>
      </c>
      <c r="M150" s="3">
        <f t="shared" si="11"/>
        <v>1.125</v>
      </c>
      <c r="N150" t="str">
        <f t="shared" si="12"/>
        <v>Erősen terhelt</v>
      </c>
    </row>
    <row r="151" spans="1:14" hidden="1" x14ac:dyDescent="0.25">
      <c r="A151" t="s">
        <v>367</v>
      </c>
      <c r="B151" s="1">
        <v>45775.40625</v>
      </c>
      <c r="C151" t="s">
        <v>14</v>
      </c>
      <c r="D151">
        <v>4</v>
      </c>
      <c r="E151" t="s">
        <v>9</v>
      </c>
      <c r="G151" s="16">
        <v>5</v>
      </c>
      <c r="H151" s="16">
        <v>2</v>
      </c>
      <c r="I151" s="16">
        <v>1</v>
      </c>
      <c r="J151" s="11" cm="1">
        <f t="array" ref="J151">SUMPRODUCT((B$2:B$168&lt;=B151)*(K$2:K$168&gt;B151))</f>
        <v>8</v>
      </c>
      <c r="K151" s="1">
        <f t="shared" si="9"/>
        <v>45775.40902777778</v>
      </c>
      <c r="L151" s="16">
        <f t="shared" si="10"/>
        <v>8</v>
      </c>
      <c r="M151" s="3">
        <f t="shared" si="11"/>
        <v>1</v>
      </c>
      <c r="N151" t="str">
        <f t="shared" si="12"/>
        <v>Erősen terhelt</v>
      </c>
    </row>
    <row r="152" spans="1:14" hidden="1" x14ac:dyDescent="0.25">
      <c r="A152" t="s">
        <v>173</v>
      </c>
      <c r="B152" s="1">
        <v>45775.416666666664</v>
      </c>
      <c r="C152" t="s">
        <v>219</v>
      </c>
      <c r="D152">
        <v>12</v>
      </c>
      <c r="E152" t="s">
        <v>9</v>
      </c>
      <c r="G152" s="16">
        <v>5</v>
      </c>
      <c r="H152" s="16">
        <v>2</v>
      </c>
      <c r="I152" s="16">
        <v>1</v>
      </c>
      <c r="J152" cm="1">
        <f t="array" ref="J152">SUMPRODUCT((B$2:B$168&lt;=B152)*(K$2:K$168&gt;B152))</f>
        <v>1</v>
      </c>
      <c r="K152" s="1">
        <f t="shared" si="9"/>
        <v>45775.424999999996</v>
      </c>
      <c r="L152" s="16">
        <f t="shared" si="10"/>
        <v>8</v>
      </c>
      <c r="M152" s="3">
        <f t="shared" si="11"/>
        <v>0.125</v>
      </c>
      <c r="N152" t="str">
        <f t="shared" si="12"/>
        <v>Normál</v>
      </c>
    </row>
    <row r="153" spans="1:14" hidden="1" x14ac:dyDescent="0.25">
      <c r="A153" t="s">
        <v>220</v>
      </c>
      <c r="B153" s="1">
        <v>45775.42083333333</v>
      </c>
      <c r="C153" t="s">
        <v>219</v>
      </c>
      <c r="D153">
        <v>10</v>
      </c>
      <c r="E153" t="s">
        <v>9</v>
      </c>
      <c r="G153" s="16">
        <v>5</v>
      </c>
      <c r="H153" s="16">
        <v>2</v>
      </c>
      <c r="I153" s="16">
        <v>1</v>
      </c>
      <c r="J153" s="13" cm="1">
        <f t="array" ref="J153">SUMPRODUCT((B$2:B$168&lt;=B153)*(K$2:K$168&gt;B153))</f>
        <v>2</v>
      </c>
      <c r="K153" s="1">
        <f t="shared" si="9"/>
        <v>45775.427777777775</v>
      </c>
      <c r="L153" s="16">
        <f t="shared" si="10"/>
        <v>8</v>
      </c>
      <c r="M153" s="3">
        <f t="shared" si="11"/>
        <v>0.25</v>
      </c>
      <c r="N153" t="str">
        <f t="shared" si="12"/>
        <v>Normál</v>
      </c>
    </row>
    <row r="154" spans="1:14" hidden="1" x14ac:dyDescent="0.25">
      <c r="A154" t="s">
        <v>174</v>
      </c>
      <c r="B154" s="1">
        <v>45775.425000000003</v>
      </c>
      <c r="C154" t="s">
        <v>219</v>
      </c>
      <c r="D154">
        <v>14</v>
      </c>
      <c r="E154" t="s">
        <v>9</v>
      </c>
      <c r="G154" s="16">
        <v>5</v>
      </c>
      <c r="H154" s="16">
        <v>2</v>
      </c>
      <c r="I154" s="16">
        <v>1</v>
      </c>
      <c r="J154" cm="1">
        <f t="array" ref="J154">SUMPRODUCT((B$2:B$168&lt;=B154)*(K$2:K$168&gt;B154))</f>
        <v>2</v>
      </c>
      <c r="K154" s="1">
        <f t="shared" si="9"/>
        <v>45775.434722222228</v>
      </c>
      <c r="L154" s="16">
        <f t="shared" si="10"/>
        <v>8</v>
      </c>
      <c r="M154" s="3">
        <f t="shared" si="11"/>
        <v>0.25</v>
      </c>
      <c r="N154" t="str">
        <f t="shared" si="12"/>
        <v>Normál</v>
      </c>
    </row>
    <row r="155" spans="1:14" hidden="1" x14ac:dyDescent="0.25">
      <c r="A155" t="s">
        <v>221</v>
      </c>
      <c r="B155" s="1">
        <v>45775.429166666669</v>
      </c>
      <c r="C155" t="s">
        <v>219</v>
      </c>
      <c r="D155">
        <v>3</v>
      </c>
      <c r="E155" t="s">
        <v>9</v>
      </c>
      <c r="G155" s="16">
        <v>5</v>
      </c>
      <c r="H155" s="16">
        <v>2</v>
      </c>
      <c r="I155" s="16">
        <v>1</v>
      </c>
      <c r="J155" cm="1">
        <f t="array" ref="J155">SUMPRODUCT((B$2:B$168&lt;=B155)*(K$2:K$168&gt;B155))</f>
        <v>2</v>
      </c>
      <c r="K155" s="1">
        <f t="shared" si="9"/>
        <v>45775.431250000001</v>
      </c>
      <c r="L155" s="16">
        <f t="shared" si="10"/>
        <v>8</v>
      </c>
      <c r="M155" s="3">
        <f t="shared" si="11"/>
        <v>0.25</v>
      </c>
      <c r="N155" t="str">
        <f t="shared" si="12"/>
        <v>Normál</v>
      </c>
    </row>
    <row r="156" spans="1:14" hidden="1" x14ac:dyDescent="0.25">
      <c r="A156" t="s">
        <v>222</v>
      </c>
      <c r="B156" s="1">
        <v>45775.433333333334</v>
      </c>
      <c r="C156" t="s">
        <v>14</v>
      </c>
      <c r="D156">
        <v>5</v>
      </c>
      <c r="E156" t="s">
        <v>9</v>
      </c>
      <c r="G156" s="16">
        <v>5</v>
      </c>
      <c r="H156" s="16">
        <v>2</v>
      </c>
      <c r="I156" s="16">
        <v>1</v>
      </c>
      <c r="J156" cm="1">
        <f t="array" ref="J156">SUMPRODUCT((B$2:B$168&lt;=B156)*(K$2:K$168&gt;B156))</f>
        <v>2</v>
      </c>
      <c r="K156" s="1">
        <f t="shared" si="9"/>
        <v>45775.436805555553</v>
      </c>
      <c r="L156" s="16">
        <f t="shared" si="10"/>
        <v>8</v>
      </c>
      <c r="M156" s="3">
        <f t="shared" si="11"/>
        <v>0.25</v>
      </c>
      <c r="N156" t="str">
        <f t="shared" si="12"/>
        <v>Normál</v>
      </c>
    </row>
    <row r="157" spans="1:14" hidden="1" x14ac:dyDescent="0.25">
      <c r="A157" t="s">
        <v>223</v>
      </c>
      <c r="B157" s="1">
        <v>45775.4375</v>
      </c>
      <c r="C157" t="s">
        <v>219</v>
      </c>
      <c r="D157">
        <v>15</v>
      </c>
      <c r="E157" t="s">
        <v>9</v>
      </c>
      <c r="G157" s="16">
        <v>5</v>
      </c>
      <c r="H157" s="16">
        <v>2</v>
      </c>
      <c r="I157" s="16">
        <v>1</v>
      </c>
      <c r="J157" cm="1">
        <f t="array" ref="J157">SUMPRODUCT((B$2:B$168&lt;=B157)*(K$2:K$168&gt;B157))</f>
        <v>1</v>
      </c>
      <c r="K157" s="1">
        <f t="shared" si="9"/>
        <v>45775.447916666664</v>
      </c>
      <c r="L157" s="16">
        <f t="shared" si="10"/>
        <v>8</v>
      </c>
      <c r="M157" s="3">
        <f t="shared" si="11"/>
        <v>0.125</v>
      </c>
      <c r="N157" t="str">
        <f t="shared" si="12"/>
        <v>Normál</v>
      </c>
    </row>
    <row r="158" spans="1:14" hidden="1" x14ac:dyDescent="0.25">
      <c r="A158" t="s">
        <v>224</v>
      </c>
      <c r="B158" s="1">
        <v>45775.441666666666</v>
      </c>
      <c r="C158" t="s">
        <v>219</v>
      </c>
      <c r="D158">
        <v>13</v>
      </c>
      <c r="E158" t="s">
        <v>9</v>
      </c>
      <c r="G158" s="16">
        <v>5</v>
      </c>
      <c r="H158" s="16">
        <v>2</v>
      </c>
      <c r="I158" s="16">
        <v>1</v>
      </c>
      <c r="J158" cm="1">
        <f t="array" ref="J158">SUMPRODUCT((B$2:B$168&lt;=B158)*(K$2:K$168&gt;B158))</f>
        <v>2</v>
      </c>
      <c r="K158" s="1">
        <f t="shared" si="9"/>
        <v>45775.450694444444</v>
      </c>
      <c r="L158" s="16">
        <f t="shared" si="10"/>
        <v>8</v>
      </c>
      <c r="M158" s="3">
        <f t="shared" si="11"/>
        <v>0.25</v>
      </c>
      <c r="N158" t="str">
        <f t="shared" si="12"/>
        <v>Normál</v>
      </c>
    </row>
    <row r="159" spans="1:14" hidden="1" x14ac:dyDescent="0.25">
      <c r="A159" t="s">
        <v>225</v>
      </c>
      <c r="B159" s="1">
        <v>45775.445833333331</v>
      </c>
      <c r="C159" t="s">
        <v>14</v>
      </c>
      <c r="D159">
        <v>1</v>
      </c>
      <c r="E159" t="s">
        <v>9</v>
      </c>
      <c r="G159" s="16">
        <v>5</v>
      </c>
      <c r="H159" s="16">
        <v>2</v>
      </c>
      <c r="I159" s="16">
        <v>1</v>
      </c>
      <c r="J159" cm="1">
        <f t="array" ref="J159">SUMPRODUCT((B$2:B$168&lt;=B159)*(K$2:K$168&gt;B159))</f>
        <v>3</v>
      </c>
      <c r="K159" s="1">
        <f t="shared" si="9"/>
        <v>45775.446527777778</v>
      </c>
      <c r="L159" s="16">
        <f t="shared" si="10"/>
        <v>8</v>
      </c>
      <c r="M159" s="3">
        <f t="shared" si="11"/>
        <v>0.375</v>
      </c>
      <c r="N159" t="str">
        <f t="shared" si="12"/>
        <v>Normál</v>
      </c>
    </row>
    <row r="160" spans="1:14" hidden="1" x14ac:dyDescent="0.25">
      <c r="A160" t="s">
        <v>226</v>
      </c>
      <c r="B160" s="1">
        <v>45775.45</v>
      </c>
      <c r="C160" t="s">
        <v>22</v>
      </c>
      <c r="D160">
        <v>7</v>
      </c>
      <c r="E160" t="s">
        <v>9</v>
      </c>
      <c r="G160" s="16">
        <v>5</v>
      </c>
      <c r="H160" s="16">
        <v>2</v>
      </c>
      <c r="I160" s="16">
        <v>1</v>
      </c>
      <c r="J160" cm="1">
        <f t="array" ref="J160">SUMPRODUCT((B$2:B$168&lt;=B160)*(K$2:K$168&gt;B160))</f>
        <v>2</v>
      </c>
      <c r="K160" s="1">
        <f t="shared" si="9"/>
        <v>45775.454861111109</v>
      </c>
      <c r="L160" s="16">
        <f t="shared" si="10"/>
        <v>8</v>
      </c>
      <c r="M160" s="3">
        <f t="shared" si="11"/>
        <v>0.25</v>
      </c>
      <c r="N160" t="str">
        <f t="shared" si="12"/>
        <v>Normál</v>
      </c>
    </row>
    <row r="161" spans="1:14" hidden="1" x14ac:dyDescent="0.25">
      <c r="A161" t="s">
        <v>227</v>
      </c>
      <c r="B161" s="1">
        <v>45775.45416666667</v>
      </c>
      <c r="C161" t="s">
        <v>219</v>
      </c>
      <c r="D161">
        <v>12</v>
      </c>
      <c r="E161" t="s">
        <v>9</v>
      </c>
      <c r="G161" s="16">
        <v>5</v>
      </c>
      <c r="H161" s="16">
        <v>2</v>
      </c>
      <c r="I161" s="16">
        <v>1</v>
      </c>
      <c r="J161" cm="1">
        <f t="array" ref="J161">SUMPRODUCT((B$2:B$168&lt;=B161)*(K$2:K$168&gt;B161))</f>
        <v>2</v>
      </c>
      <c r="K161" s="1">
        <f t="shared" si="9"/>
        <v>45775.462500000001</v>
      </c>
      <c r="L161" s="16">
        <f t="shared" si="10"/>
        <v>8</v>
      </c>
      <c r="M161" s="3">
        <f t="shared" si="11"/>
        <v>0.25</v>
      </c>
      <c r="N161" t="str">
        <f t="shared" si="12"/>
        <v>Normál</v>
      </c>
    </row>
    <row r="162" spans="1:14" hidden="1" x14ac:dyDescent="0.25">
      <c r="A162" t="s">
        <v>228</v>
      </c>
      <c r="B162" s="1">
        <v>45775.458333333336</v>
      </c>
      <c r="C162" t="s">
        <v>14</v>
      </c>
      <c r="D162">
        <v>2</v>
      </c>
      <c r="E162" t="s">
        <v>9</v>
      </c>
      <c r="G162" s="16">
        <v>5</v>
      </c>
      <c r="H162" s="16">
        <v>2</v>
      </c>
      <c r="I162" s="16">
        <v>1</v>
      </c>
      <c r="J162" cm="1">
        <f t="array" ref="J162">SUMPRODUCT((B$2:B$168&lt;=B162)*(K$2:K$168&gt;B162))</f>
        <v>2</v>
      </c>
      <c r="K162" s="1">
        <f t="shared" si="9"/>
        <v>45775.459722222222</v>
      </c>
      <c r="L162" s="16">
        <f t="shared" si="10"/>
        <v>8</v>
      </c>
      <c r="M162" s="3">
        <f t="shared" si="11"/>
        <v>0.25</v>
      </c>
      <c r="N162" t="str">
        <f t="shared" si="12"/>
        <v>Normál</v>
      </c>
    </row>
    <row r="163" spans="1:14" hidden="1" x14ac:dyDescent="0.25">
      <c r="A163" t="s">
        <v>229</v>
      </c>
      <c r="B163" s="1">
        <v>45775.462500000001</v>
      </c>
      <c r="C163" t="s">
        <v>219</v>
      </c>
      <c r="D163">
        <v>8</v>
      </c>
      <c r="E163" t="s">
        <v>9</v>
      </c>
      <c r="G163" s="16">
        <v>5</v>
      </c>
      <c r="H163" s="16">
        <v>2</v>
      </c>
      <c r="I163" s="16">
        <v>1</v>
      </c>
      <c r="J163" cm="1">
        <f t="array" ref="J163">SUMPRODUCT((B$2:B$168&lt;=B163)*(K$2:K$168&gt;B163))</f>
        <v>1</v>
      </c>
      <c r="K163" s="1">
        <f t="shared" si="9"/>
        <v>45775.468055555561</v>
      </c>
      <c r="L163" s="16">
        <f t="shared" si="10"/>
        <v>8</v>
      </c>
      <c r="M163" s="3">
        <f t="shared" si="11"/>
        <v>0.125</v>
      </c>
      <c r="N163" t="str">
        <f t="shared" si="12"/>
        <v>Normál</v>
      </c>
    </row>
    <row r="164" spans="1:14" hidden="1" x14ac:dyDescent="0.25">
      <c r="A164" t="s">
        <v>230</v>
      </c>
      <c r="B164" s="1">
        <v>45775.466666666667</v>
      </c>
      <c r="C164" t="s">
        <v>219</v>
      </c>
      <c r="D164">
        <v>10</v>
      </c>
      <c r="E164" t="s">
        <v>9</v>
      </c>
      <c r="G164" s="16">
        <v>5</v>
      </c>
      <c r="H164" s="16">
        <v>2</v>
      </c>
      <c r="I164" s="16">
        <v>1</v>
      </c>
      <c r="J164" cm="1">
        <f t="array" ref="J164">SUMPRODUCT((B$2:B$168&lt;=B164)*(K$2:K$168&gt;B164))</f>
        <v>2</v>
      </c>
      <c r="K164" s="1">
        <f t="shared" si="9"/>
        <v>45775.473611111112</v>
      </c>
      <c r="L164" s="16">
        <f t="shared" si="10"/>
        <v>8</v>
      </c>
      <c r="M164" s="3">
        <f t="shared" si="11"/>
        <v>0.25</v>
      </c>
      <c r="N164" t="str">
        <f t="shared" si="12"/>
        <v>Normál</v>
      </c>
    </row>
    <row r="165" spans="1:14" hidden="1" x14ac:dyDescent="0.25">
      <c r="A165" t="s">
        <v>231</v>
      </c>
      <c r="B165" s="1">
        <v>45775.470833333333</v>
      </c>
      <c r="C165" t="s">
        <v>22</v>
      </c>
      <c r="D165">
        <v>10</v>
      </c>
      <c r="E165" t="s">
        <v>9</v>
      </c>
      <c r="G165" s="16">
        <v>5</v>
      </c>
      <c r="H165" s="16">
        <v>2</v>
      </c>
      <c r="I165" s="16">
        <v>1</v>
      </c>
      <c r="J165" cm="1">
        <f t="array" ref="J165">SUMPRODUCT((B$2:B$168&lt;=B165)*(K$2:K$168&gt;B165))</f>
        <v>2</v>
      </c>
      <c r="K165" s="1">
        <f t="shared" si="9"/>
        <v>45775.477777777778</v>
      </c>
      <c r="L165" s="16">
        <f t="shared" si="10"/>
        <v>8</v>
      </c>
      <c r="M165" s="3">
        <f t="shared" si="11"/>
        <v>0.25</v>
      </c>
      <c r="N165" t="str">
        <f t="shared" si="12"/>
        <v>Normál</v>
      </c>
    </row>
    <row r="166" spans="1:14" hidden="1" x14ac:dyDescent="0.25">
      <c r="A166" t="s">
        <v>232</v>
      </c>
      <c r="B166" s="1">
        <v>45775.474999999999</v>
      </c>
      <c r="C166" t="s">
        <v>219</v>
      </c>
      <c r="D166">
        <v>13</v>
      </c>
      <c r="E166" t="s">
        <v>9</v>
      </c>
      <c r="G166" s="16">
        <v>5</v>
      </c>
      <c r="H166" s="16">
        <v>2</v>
      </c>
      <c r="I166" s="16">
        <v>1</v>
      </c>
      <c r="J166" cm="1">
        <f t="array" ref="J166">SUMPRODUCT((B$2:B$168&lt;=B166)*(K$2:K$168&gt;B166))</f>
        <v>2</v>
      </c>
      <c r="K166" s="1">
        <f t="shared" si="9"/>
        <v>45775.484027777777</v>
      </c>
      <c r="L166" s="16">
        <f t="shared" si="10"/>
        <v>8</v>
      </c>
      <c r="M166" s="3">
        <f t="shared" si="11"/>
        <v>0.25</v>
      </c>
      <c r="N166" t="str">
        <f t="shared" si="12"/>
        <v>Normál</v>
      </c>
    </row>
    <row r="167" spans="1:14" hidden="1" x14ac:dyDescent="0.25">
      <c r="A167" t="s">
        <v>233</v>
      </c>
      <c r="B167" s="1">
        <v>45775.479166666664</v>
      </c>
      <c r="C167" t="s">
        <v>14</v>
      </c>
      <c r="D167">
        <v>3</v>
      </c>
      <c r="E167" t="s">
        <v>9</v>
      </c>
      <c r="G167" s="16">
        <v>5</v>
      </c>
      <c r="H167" s="16">
        <v>2</v>
      </c>
      <c r="I167" s="16">
        <v>1</v>
      </c>
      <c r="J167" cm="1">
        <f t="array" ref="J167">SUMPRODUCT((B$2:B$168&lt;=B167)*(K$2:K$168&gt;B167))</f>
        <v>2</v>
      </c>
      <c r="K167" s="1">
        <f t="shared" si="9"/>
        <v>45775.481249999997</v>
      </c>
      <c r="L167" s="16">
        <f t="shared" si="10"/>
        <v>8</v>
      </c>
      <c r="M167" s="3">
        <f t="shared" si="11"/>
        <v>0.25</v>
      </c>
      <c r="N167" t="str">
        <f t="shared" si="12"/>
        <v>Normál</v>
      </c>
    </row>
    <row r="168" spans="1:14" hidden="1" x14ac:dyDescent="0.25">
      <c r="A168" t="s">
        <v>234</v>
      </c>
      <c r="B168" s="1">
        <v>45775.48333333333</v>
      </c>
      <c r="C168" t="s">
        <v>219</v>
      </c>
      <c r="D168">
        <v>15</v>
      </c>
      <c r="E168" t="s">
        <v>9</v>
      </c>
      <c r="G168" s="16">
        <v>5</v>
      </c>
      <c r="H168" s="16">
        <v>2</v>
      </c>
      <c r="I168" s="16">
        <v>1</v>
      </c>
      <c r="J168" cm="1">
        <f t="array" ref="J168">SUMPRODUCT((B$2:B$168&lt;=B168)*(K$2:K$168&gt;B168))</f>
        <v>2</v>
      </c>
      <c r="K168" s="1">
        <f t="shared" si="9"/>
        <v>45775.493749999994</v>
      </c>
      <c r="L168" s="16">
        <f t="shared" si="10"/>
        <v>8</v>
      </c>
      <c r="M168" s="3">
        <f t="shared" si="11"/>
        <v>0.25</v>
      </c>
      <c r="N168" t="str">
        <f t="shared" si="12"/>
        <v>Normál</v>
      </c>
    </row>
    <row r="169" spans="1:14" hidden="1" x14ac:dyDescent="0.25">
      <c r="A169" t="s">
        <v>235</v>
      </c>
      <c r="B169" s="1">
        <v>45775.487500000003</v>
      </c>
      <c r="C169" t="s">
        <v>219</v>
      </c>
      <c r="D169">
        <v>12</v>
      </c>
      <c r="E169" t="s">
        <v>9</v>
      </c>
      <c r="G169" s="16">
        <v>5</v>
      </c>
      <c r="H169" s="16">
        <v>2</v>
      </c>
      <c r="I169" s="16">
        <v>1</v>
      </c>
      <c r="J169" cm="1">
        <f t="array" ref="J169">SUMPRODUCT((B$2:B$168&lt;=B169)*(K$2:K$168&gt;B169))</f>
        <v>1</v>
      </c>
      <c r="K169" s="1">
        <f t="shared" si="9"/>
        <v>45775.495833333334</v>
      </c>
      <c r="L169" s="16">
        <f t="shared" si="10"/>
        <v>8</v>
      </c>
      <c r="M169" s="3">
        <f t="shared" si="11"/>
        <v>0.125</v>
      </c>
      <c r="N169" t="str">
        <f t="shared" si="12"/>
        <v>Normál</v>
      </c>
    </row>
    <row r="170" spans="1:14" hidden="1" x14ac:dyDescent="0.25">
      <c r="A170" t="s">
        <v>236</v>
      </c>
      <c r="B170" s="1">
        <v>45775.491666666669</v>
      </c>
      <c r="C170" t="s">
        <v>219</v>
      </c>
      <c r="D170">
        <v>4</v>
      </c>
      <c r="E170" t="s">
        <v>9</v>
      </c>
      <c r="G170" s="16">
        <v>5</v>
      </c>
      <c r="H170" s="16">
        <v>2</v>
      </c>
      <c r="I170" s="16">
        <v>1</v>
      </c>
      <c r="J170" cm="1">
        <f t="array" ref="J170">SUMPRODUCT((B$2:B$168&lt;=B170)*(K$2:K$168&gt;B170))</f>
        <v>1</v>
      </c>
      <c r="K170" s="1">
        <f t="shared" si="9"/>
        <v>45775.494444444448</v>
      </c>
      <c r="L170" s="16">
        <f t="shared" si="10"/>
        <v>8</v>
      </c>
      <c r="M170" s="3">
        <f t="shared" si="11"/>
        <v>0.125</v>
      </c>
      <c r="N170" t="str">
        <f t="shared" si="12"/>
        <v>Normál</v>
      </c>
    </row>
    <row r="171" spans="1:14" hidden="1" x14ac:dyDescent="0.25">
      <c r="A171" t="s">
        <v>237</v>
      </c>
      <c r="B171" s="1">
        <v>45775.495833333334</v>
      </c>
      <c r="C171" t="s">
        <v>14</v>
      </c>
      <c r="D171">
        <v>4</v>
      </c>
      <c r="E171" t="s">
        <v>9</v>
      </c>
      <c r="G171" s="16">
        <v>5</v>
      </c>
      <c r="H171" s="16">
        <v>2</v>
      </c>
      <c r="I171" s="16">
        <v>1</v>
      </c>
      <c r="J171" cm="1">
        <f t="array" ref="J171">SUMPRODUCT((B$2:B$168&lt;=B171)*(K$2:K$168&gt;B171))</f>
        <v>0</v>
      </c>
      <c r="K171" s="1">
        <f t="shared" si="9"/>
        <v>45775.498611111114</v>
      </c>
      <c r="L171" s="16">
        <f t="shared" si="10"/>
        <v>8</v>
      </c>
      <c r="M171" s="3">
        <f t="shared" si="11"/>
        <v>0</v>
      </c>
      <c r="N171" t="str">
        <f t="shared" si="12"/>
        <v>Normál</v>
      </c>
    </row>
    <row r="172" spans="1:14" hidden="1" x14ac:dyDescent="0.25">
      <c r="A172" t="s">
        <v>238</v>
      </c>
      <c r="B172" s="1">
        <v>45775.5</v>
      </c>
      <c r="C172" t="s">
        <v>219</v>
      </c>
      <c r="D172">
        <v>14</v>
      </c>
      <c r="E172" t="s">
        <v>9</v>
      </c>
      <c r="G172" s="16">
        <v>5</v>
      </c>
      <c r="H172" s="16">
        <v>2</v>
      </c>
      <c r="I172" s="16">
        <v>1</v>
      </c>
      <c r="J172" cm="1">
        <f t="array" ref="J172">SUMPRODUCT((B$2:B$168&lt;=B172)*(K$2:K$168&gt;B172))</f>
        <v>0</v>
      </c>
      <c r="K172" s="1">
        <f t="shared" si="9"/>
        <v>45775.509722222225</v>
      </c>
      <c r="L172" s="16">
        <f t="shared" si="10"/>
        <v>8</v>
      </c>
      <c r="M172" s="3">
        <f t="shared" si="11"/>
        <v>0</v>
      </c>
      <c r="N172" t="str">
        <f t="shared" si="12"/>
        <v>Normál</v>
      </c>
    </row>
    <row r="173" spans="1:14" hidden="1" x14ac:dyDescent="0.25">
      <c r="A173" t="s">
        <v>239</v>
      </c>
      <c r="B173" s="1">
        <v>45775.504166666666</v>
      </c>
      <c r="C173" t="s">
        <v>219</v>
      </c>
      <c r="D173">
        <v>10</v>
      </c>
      <c r="E173" t="s">
        <v>9</v>
      </c>
      <c r="G173" s="16">
        <v>5</v>
      </c>
      <c r="H173" s="16">
        <v>2</v>
      </c>
      <c r="I173" s="16">
        <v>1</v>
      </c>
      <c r="J173" cm="1">
        <f t="array" ref="J173">SUMPRODUCT((B$2:B$168&lt;=B173)*(K$2:K$168&gt;B173))</f>
        <v>0</v>
      </c>
      <c r="K173" s="1">
        <f t="shared" si="9"/>
        <v>45775.511111111111</v>
      </c>
      <c r="L173" s="16">
        <f t="shared" si="10"/>
        <v>8</v>
      </c>
      <c r="M173" s="3">
        <f t="shared" si="11"/>
        <v>0</v>
      </c>
      <c r="N173" t="str">
        <f t="shared" si="12"/>
        <v>Normál</v>
      </c>
    </row>
    <row r="174" spans="1:14" hidden="1" x14ac:dyDescent="0.25">
      <c r="A174" t="s">
        <v>240</v>
      </c>
      <c r="B174" s="1">
        <v>45775.508333333331</v>
      </c>
      <c r="C174" t="s">
        <v>22</v>
      </c>
      <c r="D174">
        <v>9</v>
      </c>
      <c r="E174" t="s">
        <v>9</v>
      </c>
      <c r="G174" s="16">
        <v>5</v>
      </c>
      <c r="H174" s="16">
        <v>2</v>
      </c>
      <c r="I174" s="16">
        <v>1</v>
      </c>
      <c r="J174" cm="1">
        <f t="array" ref="J174">SUMPRODUCT((B$2:B$168&lt;=B174)*(K$2:K$168&gt;B174))</f>
        <v>0</v>
      </c>
      <c r="K174" s="1">
        <f t="shared" si="9"/>
        <v>45775.51458333333</v>
      </c>
      <c r="L174" s="16">
        <f t="shared" si="10"/>
        <v>8</v>
      </c>
      <c r="M174" s="3">
        <f t="shared" si="11"/>
        <v>0</v>
      </c>
      <c r="N174" t="str">
        <f t="shared" si="12"/>
        <v>Normál</v>
      </c>
    </row>
    <row r="175" spans="1:14" hidden="1" x14ac:dyDescent="0.25">
      <c r="A175" t="s">
        <v>241</v>
      </c>
      <c r="B175" s="1">
        <v>45775.512499999997</v>
      </c>
      <c r="C175" t="s">
        <v>14</v>
      </c>
      <c r="D175">
        <v>5</v>
      </c>
      <c r="E175" t="s">
        <v>9</v>
      </c>
      <c r="G175" s="16">
        <v>5</v>
      </c>
      <c r="H175" s="16">
        <v>2</v>
      </c>
      <c r="I175" s="16">
        <v>1</v>
      </c>
      <c r="J175" cm="1">
        <f t="array" ref="J175">SUMPRODUCT((B$2:B$168&lt;=B175)*(K$2:K$168&gt;B175))</f>
        <v>0</v>
      </c>
      <c r="K175" s="1">
        <f t="shared" si="9"/>
        <v>45775.515972222216</v>
      </c>
      <c r="L175" s="16">
        <f t="shared" si="10"/>
        <v>8</v>
      </c>
      <c r="M175" s="3">
        <f t="shared" si="11"/>
        <v>0</v>
      </c>
      <c r="N175" t="str">
        <f t="shared" si="12"/>
        <v>Normál</v>
      </c>
    </row>
    <row r="176" spans="1:14" hidden="1" x14ac:dyDescent="0.25">
      <c r="A176" t="s">
        <v>242</v>
      </c>
      <c r="B176" s="1">
        <v>45775.51666666667</v>
      </c>
      <c r="C176" t="s">
        <v>219</v>
      </c>
      <c r="D176">
        <v>13</v>
      </c>
      <c r="E176" t="s">
        <v>9</v>
      </c>
      <c r="G176" s="16">
        <v>5</v>
      </c>
      <c r="H176" s="16">
        <v>2</v>
      </c>
      <c r="I176" s="16">
        <v>1</v>
      </c>
      <c r="J176" cm="1">
        <f t="array" ref="J176">SUMPRODUCT((B$2:B$168&lt;=B176)*(K$2:K$168&gt;B176))</f>
        <v>0</v>
      </c>
      <c r="K176" s="1">
        <f t="shared" si="9"/>
        <v>45775.525694444448</v>
      </c>
      <c r="L176" s="16">
        <f t="shared" si="10"/>
        <v>8</v>
      </c>
      <c r="M176" s="3">
        <f t="shared" si="11"/>
        <v>0</v>
      </c>
      <c r="N176" t="str">
        <f t="shared" si="12"/>
        <v>Normál</v>
      </c>
    </row>
    <row r="177" spans="1:14" hidden="1" x14ac:dyDescent="0.25">
      <c r="A177" t="s">
        <v>243</v>
      </c>
      <c r="B177" s="1">
        <v>45775.520833333336</v>
      </c>
      <c r="C177" t="s">
        <v>219</v>
      </c>
      <c r="D177">
        <v>11</v>
      </c>
      <c r="E177" t="s">
        <v>9</v>
      </c>
      <c r="G177" s="16">
        <v>5</v>
      </c>
      <c r="H177" s="16">
        <v>2</v>
      </c>
      <c r="I177" s="16">
        <v>1</v>
      </c>
      <c r="J177" cm="1">
        <f t="array" ref="J177">SUMPRODUCT((B$2:B$168&lt;=B177)*(K$2:K$168&gt;B177))</f>
        <v>0</v>
      </c>
      <c r="K177" s="1">
        <f t="shared" si="9"/>
        <v>45775.528472222228</v>
      </c>
      <c r="L177" s="16">
        <f t="shared" si="10"/>
        <v>8</v>
      </c>
      <c r="M177" s="3">
        <f t="shared" si="11"/>
        <v>0</v>
      </c>
      <c r="N177" t="str">
        <f t="shared" si="12"/>
        <v>Normál</v>
      </c>
    </row>
    <row r="178" spans="1:14" hidden="1" x14ac:dyDescent="0.25">
      <c r="A178" t="s">
        <v>244</v>
      </c>
      <c r="B178" s="1">
        <v>45775.525000000001</v>
      </c>
      <c r="C178" t="s">
        <v>14</v>
      </c>
      <c r="D178">
        <v>2</v>
      </c>
      <c r="E178" t="s">
        <v>9</v>
      </c>
      <c r="G178" s="16">
        <v>5</v>
      </c>
      <c r="H178" s="16">
        <v>2</v>
      </c>
      <c r="I178" s="16">
        <v>1</v>
      </c>
      <c r="J178" cm="1">
        <f t="array" ref="J178">SUMPRODUCT((B$2:B$168&lt;=B178)*(K$2:K$168&gt;B178))</f>
        <v>0</v>
      </c>
      <c r="K178" s="1">
        <f t="shared" si="9"/>
        <v>45775.526388888888</v>
      </c>
      <c r="L178" s="16">
        <f t="shared" si="10"/>
        <v>8</v>
      </c>
      <c r="M178" s="3">
        <f t="shared" si="11"/>
        <v>0</v>
      </c>
      <c r="N178" t="str">
        <f t="shared" si="12"/>
        <v>Normál</v>
      </c>
    </row>
    <row r="179" spans="1:14" hidden="1" x14ac:dyDescent="0.25">
      <c r="A179" t="s">
        <v>245</v>
      </c>
      <c r="B179" s="1">
        <v>45775.529166666667</v>
      </c>
      <c r="C179" t="s">
        <v>219</v>
      </c>
      <c r="D179">
        <v>13</v>
      </c>
      <c r="E179" t="s">
        <v>9</v>
      </c>
      <c r="G179" s="16">
        <v>5</v>
      </c>
      <c r="H179" s="16">
        <v>2</v>
      </c>
      <c r="I179" s="16">
        <v>1</v>
      </c>
      <c r="J179" cm="1">
        <f t="array" ref="J179">SUMPRODUCT((B$2:B$168&lt;=B179)*(K$2:K$168&gt;B179))</f>
        <v>0</v>
      </c>
      <c r="K179" s="1">
        <f t="shared" si="9"/>
        <v>45775.538194444445</v>
      </c>
      <c r="L179" s="16">
        <f t="shared" si="10"/>
        <v>8</v>
      </c>
      <c r="M179" s="3">
        <f t="shared" si="11"/>
        <v>0</v>
      </c>
      <c r="N179" t="str">
        <f t="shared" si="12"/>
        <v>Normál</v>
      </c>
    </row>
    <row r="180" spans="1:14" hidden="1" x14ac:dyDescent="0.25">
      <c r="A180" t="s">
        <v>246</v>
      </c>
      <c r="B180" s="1">
        <v>45775.533333333333</v>
      </c>
      <c r="C180" t="s">
        <v>219</v>
      </c>
      <c r="D180">
        <v>12</v>
      </c>
      <c r="E180" t="s">
        <v>9</v>
      </c>
      <c r="G180" s="16">
        <v>5</v>
      </c>
      <c r="H180" s="16">
        <v>2</v>
      </c>
      <c r="I180" s="16">
        <v>1</v>
      </c>
      <c r="J180" cm="1">
        <f t="array" ref="J180">SUMPRODUCT((B$2:B$168&lt;=B180)*(K$2:K$168&gt;B180))</f>
        <v>0</v>
      </c>
      <c r="K180" s="1">
        <f t="shared" si="9"/>
        <v>45775.541666666664</v>
      </c>
      <c r="L180" s="16">
        <f t="shared" si="10"/>
        <v>8</v>
      </c>
      <c r="M180" s="3">
        <f t="shared" si="11"/>
        <v>0</v>
      </c>
      <c r="N180" t="str">
        <f t="shared" si="12"/>
        <v>Normál</v>
      </c>
    </row>
    <row r="181" spans="1:14" hidden="1" x14ac:dyDescent="0.25">
      <c r="A181" t="s">
        <v>247</v>
      </c>
      <c r="B181" s="1">
        <v>45775.537499999999</v>
      </c>
      <c r="C181" t="s">
        <v>22</v>
      </c>
      <c r="D181">
        <v>8</v>
      </c>
      <c r="E181" t="s">
        <v>9</v>
      </c>
      <c r="G181" s="16">
        <v>5</v>
      </c>
      <c r="H181" s="16">
        <v>2</v>
      </c>
      <c r="I181" s="16">
        <v>1</v>
      </c>
      <c r="J181" cm="1">
        <f t="array" ref="J181">SUMPRODUCT((B$2:B$168&lt;=B181)*(K$2:K$168&gt;B181))</f>
        <v>0</v>
      </c>
      <c r="K181" s="1">
        <f t="shared" si="9"/>
        <v>45775.543055555558</v>
      </c>
      <c r="L181" s="16">
        <f t="shared" si="10"/>
        <v>8</v>
      </c>
      <c r="M181" s="3">
        <f t="shared" si="11"/>
        <v>0</v>
      </c>
      <c r="N181" t="str">
        <f t="shared" si="12"/>
        <v>Normál</v>
      </c>
    </row>
    <row r="182" spans="1:14" hidden="1" x14ac:dyDescent="0.25">
      <c r="A182" t="s">
        <v>248</v>
      </c>
      <c r="B182" s="1">
        <v>45775.541666666664</v>
      </c>
      <c r="C182" t="s">
        <v>219</v>
      </c>
      <c r="D182">
        <v>4</v>
      </c>
      <c r="E182" t="s">
        <v>9</v>
      </c>
      <c r="G182" s="16">
        <v>5</v>
      </c>
      <c r="H182" s="16">
        <v>2</v>
      </c>
      <c r="I182" s="16">
        <v>1</v>
      </c>
      <c r="J182" cm="1">
        <f t="array" ref="J182">SUMPRODUCT((B$2:B$168&lt;=B182)*(K$2:K$168&gt;B182))</f>
        <v>0</v>
      </c>
      <c r="K182" s="1">
        <f t="shared" si="9"/>
        <v>45775.544444444444</v>
      </c>
      <c r="L182" s="16">
        <f t="shared" si="10"/>
        <v>8</v>
      </c>
      <c r="M182" s="3">
        <f t="shared" si="11"/>
        <v>0</v>
      </c>
      <c r="N182" t="str">
        <f t="shared" si="12"/>
        <v>Normál</v>
      </c>
    </row>
    <row r="183" spans="1:14" hidden="1" x14ac:dyDescent="0.25">
      <c r="A183" t="s">
        <v>249</v>
      </c>
      <c r="B183" s="1">
        <v>45775.54583333333</v>
      </c>
      <c r="C183" t="s">
        <v>219</v>
      </c>
      <c r="D183">
        <v>14</v>
      </c>
      <c r="E183" t="s">
        <v>9</v>
      </c>
      <c r="G183" s="16">
        <v>5</v>
      </c>
      <c r="H183" s="16">
        <v>2</v>
      </c>
      <c r="I183" s="16">
        <v>1</v>
      </c>
      <c r="J183" cm="1">
        <f t="array" ref="J183">SUMPRODUCT((B$2:B$168&lt;=B183)*(K$2:K$168&gt;B183))</f>
        <v>0</v>
      </c>
      <c r="K183" s="1">
        <f t="shared" si="9"/>
        <v>45775.555555555555</v>
      </c>
      <c r="L183" s="16">
        <f t="shared" si="10"/>
        <v>8</v>
      </c>
      <c r="M183" s="3">
        <f t="shared" si="11"/>
        <v>0</v>
      </c>
      <c r="N183" t="str">
        <f t="shared" si="12"/>
        <v>Normál</v>
      </c>
    </row>
    <row r="184" spans="1:14" hidden="1" x14ac:dyDescent="0.25">
      <c r="A184" t="s">
        <v>250</v>
      </c>
      <c r="B184" s="1">
        <v>45775.55</v>
      </c>
      <c r="C184" t="s">
        <v>219</v>
      </c>
      <c r="D184">
        <v>12</v>
      </c>
      <c r="E184" t="s">
        <v>9</v>
      </c>
      <c r="G184" s="16">
        <v>5</v>
      </c>
      <c r="H184" s="16">
        <v>2</v>
      </c>
      <c r="I184" s="16">
        <v>1</v>
      </c>
      <c r="J184" cm="1">
        <f t="array" ref="J184">SUMPRODUCT((B$2:B$168&lt;=B184)*(K$2:K$168&gt;B184))</f>
        <v>0</v>
      </c>
      <c r="K184" s="1">
        <f t="shared" si="9"/>
        <v>45775.558333333334</v>
      </c>
      <c r="L184" s="16">
        <f t="shared" si="10"/>
        <v>8</v>
      </c>
      <c r="M184" s="3">
        <f t="shared" si="11"/>
        <v>0</v>
      </c>
      <c r="N184" t="str">
        <f t="shared" si="12"/>
        <v>Normál</v>
      </c>
    </row>
    <row r="185" spans="1:14" hidden="1" x14ac:dyDescent="0.25">
      <c r="A185" t="s">
        <v>251</v>
      </c>
      <c r="B185" s="1">
        <v>45775.554166666669</v>
      </c>
      <c r="C185" t="s">
        <v>14</v>
      </c>
      <c r="D185">
        <v>3</v>
      </c>
      <c r="E185" t="s">
        <v>9</v>
      </c>
      <c r="G185" s="16">
        <v>5</v>
      </c>
      <c r="H185" s="16">
        <v>2</v>
      </c>
      <c r="I185" s="16">
        <v>1</v>
      </c>
      <c r="J185" cm="1">
        <f t="array" ref="J185">SUMPRODUCT((B$2:B$168&lt;=B185)*(K$2:K$168&gt;B185))</f>
        <v>0</v>
      </c>
      <c r="K185" s="1">
        <f t="shared" si="9"/>
        <v>45775.556250000001</v>
      </c>
      <c r="L185" s="16">
        <f t="shared" si="10"/>
        <v>8</v>
      </c>
      <c r="M185" s="3">
        <f t="shared" si="11"/>
        <v>0</v>
      </c>
      <c r="N185" t="str">
        <f t="shared" si="12"/>
        <v>Normál</v>
      </c>
    </row>
    <row r="186" spans="1:14" hidden="1" x14ac:dyDescent="0.25">
      <c r="A186" t="s">
        <v>252</v>
      </c>
      <c r="B186" s="1">
        <v>45775.558333333334</v>
      </c>
      <c r="C186" t="s">
        <v>219</v>
      </c>
      <c r="D186">
        <v>2</v>
      </c>
      <c r="E186" t="s">
        <v>9</v>
      </c>
      <c r="G186" s="16">
        <v>5</v>
      </c>
      <c r="H186" s="16">
        <v>2</v>
      </c>
      <c r="I186" s="16">
        <v>1</v>
      </c>
      <c r="J186" cm="1">
        <f t="array" ref="J186">SUMPRODUCT((B$2:B$168&lt;=B186)*(K$2:K$168&gt;B186))</f>
        <v>0</v>
      </c>
      <c r="K186" s="1">
        <f t="shared" si="9"/>
        <v>45775.55972222222</v>
      </c>
      <c r="L186" s="16">
        <f t="shared" si="10"/>
        <v>8</v>
      </c>
      <c r="M186" s="3">
        <f t="shared" si="11"/>
        <v>0</v>
      </c>
      <c r="N186" t="str">
        <f t="shared" si="12"/>
        <v>Normál</v>
      </c>
    </row>
    <row r="187" spans="1:14" hidden="1" x14ac:dyDescent="0.25">
      <c r="A187" t="s">
        <v>253</v>
      </c>
      <c r="B187" s="1">
        <v>45775.5625</v>
      </c>
      <c r="C187" t="s">
        <v>14</v>
      </c>
      <c r="D187">
        <v>1</v>
      </c>
      <c r="E187" t="s">
        <v>9</v>
      </c>
      <c r="G187" s="16">
        <v>5</v>
      </c>
      <c r="H187" s="16">
        <v>2</v>
      </c>
      <c r="I187" s="16">
        <v>1</v>
      </c>
      <c r="J187" cm="1">
        <f t="array" ref="J187">SUMPRODUCT((B$2:B$168&lt;=B187)*(K$2:K$168&gt;B187))</f>
        <v>0</v>
      </c>
      <c r="K187" s="1">
        <f t="shared" si="9"/>
        <v>45775.563194444447</v>
      </c>
      <c r="L187" s="16">
        <f t="shared" si="10"/>
        <v>8</v>
      </c>
      <c r="M187" s="3">
        <f t="shared" si="11"/>
        <v>0</v>
      </c>
      <c r="N187" t="str">
        <f t="shared" si="12"/>
        <v>Normál</v>
      </c>
    </row>
    <row r="188" spans="1:14" hidden="1" x14ac:dyDescent="0.25">
      <c r="A188" t="s">
        <v>254</v>
      </c>
      <c r="B188" s="1">
        <v>45775.566666666666</v>
      </c>
      <c r="C188" t="s">
        <v>219</v>
      </c>
      <c r="D188">
        <v>15</v>
      </c>
      <c r="E188" t="s">
        <v>9</v>
      </c>
      <c r="G188" s="16">
        <v>5</v>
      </c>
      <c r="H188" s="16">
        <v>2</v>
      </c>
      <c r="I188" s="16">
        <v>1</v>
      </c>
      <c r="J188" cm="1">
        <f t="array" ref="J188">SUMPRODUCT((B$2:B$168&lt;=B188)*(K$2:K$168&gt;B188))</f>
        <v>0</v>
      </c>
      <c r="K188" s="1">
        <f t="shared" si="9"/>
        <v>45775.57708333333</v>
      </c>
      <c r="L188" s="16">
        <f t="shared" si="10"/>
        <v>8</v>
      </c>
      <c r="M188" s="3">
        <f t="shared" si="11"/>
        <v>0</v>
      </c>
      <c r="N188" t="str">
        <f t="shared" si="12"/>
        <v>Normál</v>
      </c>
    </row>
    <row r="189" spans="1:14" hidden="1" x14ac:dyDescent="0.25">
      <c r="A189" t="s">
        <v>255</v>
      </c>
      <c r="B189" s="1">
        <v>45775.570833333331</v>
      </c>
      <c r="C189" t="s">
        <v>219</v>
      </c>
      <c r="D189">
        <v>10</v>
      </c>
      <c r="E189" t="s">
        <v>9</v>
      </c>
      <c r="G189" s="16">
        <v>5</v>
      </c>
      <c r="H189" s="16">
        <v>2</v>
      </c>
      <c r="I189" s="16">
        <v>1</v>
      </c>
      <c r="J189" cm="1">
        <f t="array" ref="J189">SUMPRODUCT((B$2:B$168&lt;=B189)*(K$2:K$168&gt;B189))</f>
        <v>0</v>
      </c>
      <c r="K189" s="1">
        <f t="shared" si="9"/>
        <v>45775.577777777777</v>
      </c>
      <c r="L189" s="16">
        <f t="shared" si="10"/>
        <v>8</v>
      </c>
      <c r="M189" s="3">
        <f t="shared" si="11"/>
        <v>0</v>
      </c>
      <c r="N189" t="str">
        <f t="shared" si="12"/>
        <v>Normál</v>
      </c>
    </row>
    <row r="190" spans="1:14" hidden="1" x14ac:dyDescent="0.25">
      <c r="A190" t="s">
        <v>256</v>
      </c>
      <c r="B190" s="1">
        <v>45775.574999999997</v>
      </c>
      <c r="C190" t="s">
        <v>22</v>
      </c>
      <c r="D190">
        <v>6</v>
      </c>
      <c r="E190" t="s">
        <v>9</v>
      </c>
      <c r="G190" s="16">
        <v>5</v>
      </c>
      <c r="H190" s="16">
        <v>2</v>
      </c>
      <c r="I190" s="16">
        <v>1</v>
      </c>
      <c r="J190" cm="1">
        <f t="array" ref="J190">SUMPRODUCT((B$2:B$168&lt;=B190)*(K$2:K$168&gt;B190))</f>
        <v>0</v>
      </c>
      <c r="K190" s="1">
        <f t="shared" si="9"/>
        <v>45775.579166666663</v>
      </c>
      <c r="L190" s="16">
        <f t="shared" si="10"/>
        <v>8</v>
      </c>
      <c r="M190" s="3">
        <f t="shared" si="11"/>
        <v>0</v>
      </c>
      <c r="N190" t="str">
        <f t="shared" si="12"/>
        <v>Normál</v>
      </c>
    </row>
    <row r="191" spans="1:14" hidden="1" x14ac:dyDescent="0.25">
      <c r="A191" t="s">
        <v>257</v>
      </c>
      <c r="B191" s="1">
        <v>45775.57916666667</v>
      </c>
      <c r="C191" t="s">
        <v>219</v>
      </c>
      <c r="D191">
        <v>13</v>
      </c>
      <c r="E191" t="s">
        <v>9</v>
      </c>
      <c r="G191" s="16">
        <v>5</v>
      </c>
      <c r="H191" s="16">
        <v>2</v>
      </c>
      <c r="I191" s="16">
        <v>1</v>
      </c>
      <c r="J191" cm="1">
        <f t="array" ref="J191">SUMPRODUCT((B$2:B$168&lt;=B191)*(K$2:K$168&gt;B191))</f>
        <v>0</v>
      </c>
      <c r="K191" s="1">
        <f t="shared" si="9"/>
        <v>45775.588194444448</v>
      </c>
      <c r="L191" s="16">
        <f t="shared" si="10"/>
        <v>8</v>
      </c>
      <c r="M191" s="3">
        <f t="shared" si="11"/>
        <v>0</v>
      </c>
      <c r="N191" t="str">
        <f t="shared" si="12"/>
        <v>Normál</v>
      </c>
    </row>
    <row r="192" spans="1:14" hidden="1" x14ac:dyDescent="0.25">
      <c r="A192" t="s">
        <v>258</v>
      </c>
      <c r="B192" s="1">
        <v>45775.583333333336</v>
      </c>
      <c r="C192" t="s">
        <v>14</v>
      </c>
      <c r="D192">
        <v>2</v>
      </c>
      <c r="E192" t="s">
        <v>9</v>
      </c>
      <c r="G192" s="16">
        <v>5</v>
      </c>
      <c r="H192" s="16">
        <v>2</v>
      </c>
      <c r="I192" s="16">
        <v>1</v>
      </c>
      <c r="J192" cm="1">
        <f t="array" ref="J192">SUMPRODUCT((B$2:B$168&lt;=B192)*(K$2:K$168&gt;B192))</f>
        <v>0</v>
      </c>
      <c r="K192" s="1">
        <f t="shared" si="9"/>
        <v>45775.584722222222</v>
      </c>
      <c r="L192" s="16">
        <f t="shared" si="10"/>
        <v>8</v>
      </c>
      <c r="M192" s="3">
        <f t="shared" si="11"/>
        <v>0</v>
      </c>
      <c r="N192" t="str">
        <f t="shared" si="12"/>
        <v>Normál</v>
      </c>
    </row>
    <row r="193" spans="1:14" hidden="1" x14ac:dyDescent="0.25">
      <c r="A193" t="s">
        <v>259</v>
      </c>
      <c r="B193" s="1">
        <v>45775.587500000001</v>
      </c>
      <c r="C193" t="s">
        <v>219</v>
      </c>
      <c r="D193">
        <v>11</v>
      </c>
      <c r="E193" t="s">
        <v>9</v>
      </c>
      <c r="G193" s="16">
        <v>5</v>
      </c>
      <c r="H193" s="16">
        <v>2</v>
      </c>
      <c r="I193" s="16">
        <v>1</v>
      </c>
      <c r="J193" cm="1">
        <f t="array" ref="J193">SUMPRODUCT((B$2:B$168&lt;=B193)*(K$2:K$168&gt;B193))</f>
        <v>0</v>
      </c>
      <c r="K193" s="1">
        <f t="shared" si="9"/>
        <v>45775.595138888893</v>
      </c>
      <c r="L193" s="16">
        <f t="shared" si="10"/>
        <v>8</v>
      </c>
      <c r="M193" s="3">
        <f t="shared" si="11"/>
        <v>0</v>
      </c>
      <c r="N193" t="str">
        <f t="shared" si="12"/>
        <v>Normál</v>
      </c>
    </row>
    <row r="194" spans="1:14" hidden="1" x14ac:dyDescent="0.25">
      <c r="A194" t="s">
        <v>260</v>
      </c>
      <c r="B194" s="1">
        <v>45775.591666666667</v>
      </c>
      <c r="C194" t="s">
        <v>219</v>
      </c>
      <c r="D194">
        <v>13</v>
      </c>
      <c r="E194" t="s">
        <v>9</v>
      </c>
      <c r="G194" s="16">
        <v>5</v>
      </c>
      <c r="H194" s="16">
        <v>2</v>
      </c>
      <c r="I194" s="16">
        <v>1</v>
      </c>
      <c r="J194" cm="1">
        <f t="array" ref="J194">SUMPRODUCT((B$2:B$168&lt;=B194)*(K$2:K$168&gt;B194))</f>
        <v>0</v>
      </c>
      <c r="K194" s="1">
        <f t="shared" ref="K194:K235" si="13">B194+(D194/1440)</f>
        <v>45775.600694444445</v>
      </c>
      <c r="L194" s="16">
        <f t="shared" ref="L194:L235" si="14">G194+H194+I194</f>
        <v>8</v>
      </c>
      <c r="M194" s="3">
        <f t="shared" ref="M194:M235" si="15">J194/L194</f>
        <v>0</v>
      </c>
      <c r="N194" t="str">
        <f t="shared" ref="N194:N235" si="16">IF(M194&lt;60%, "Normál", IF(M194&lt;80%, "Terhelt", "Erősen terhelt"))</f>
        <v>Normál</v>
      </c>
    </row>
    <row r="195" spans="1:14" hidden="1" x14ac:dyDescent="0.25">
      <c r="A195" t="s">
        <v>261</v>
      </c>
      <c r="B195" s="1">
        <v>45775.595833333333</v>
      </c>
      <c r="C195" t="s">
        <v>22</v>
      </c>
      <c r="D195">
        <v>5</v>
      </c>
      <c r="E195" t="s">
        <v>9</v>
      </c>
      <c r="G195" s="16">
        <v>5</v>
      </c>
      <c r="H195" s="16">
        <v>2</v>
      </c>
      <c r="I195" s="16">
        <v>1</v>
      </c>
      <c r="J195" cm="1">
        <f t="array" ref="J195">SUMPRODUCT((B$2:B$168&lt;=B195)*(K$2:K$168&gt;B195))</f>
        <v>0</v>
      </c>
      <c r="K195" s="1">
        <f t="shared" si="13"/>
        <v>45775.599305555552</v>
      </c>
      <c r="L195" s="16">
        <f t="shared" si="14"/>
        <v>8</v>
      </c>
      <c r="M195" s="3">
        <f t="shared" si="15"/>
        <v>0</v>
      </c>
      <c r="N195" t="str">
        <f t="shared" si="16"/>
        <v>Normál</v>
      </c>
    </row>
    <row r="196" spans="1:14" hidden="1" x14ac:dyDescent="0.25">
      <c r="A196" t="s">
        <v>262</v>
      </c>
      <c r="B196" s="1">
        <v>45775.6</v>
      </c>
      <c r="C196" t="s">
        <v>219</v>
      </c>
      <c r="D196">
        <v>4</v>
      </c>
      <c r="E196" t="s">
        <v>9</v>
      </c>
      <c r="G196" s="16">
        <v>5</v>
      </c>
      <c r="H196" s="16">
        <v>2</v>
      </c>
      <c r="I196" s="16">
        <v>1</v>
      </c>
      <c r="J196" cm="1">
        <f t="array" ref="J196">SUMPRODUCT((B$2:B$168&lt;=B196)*(K$2:K$168&gt;B196))</f>
        <v>0</v>
      </c>
      <c r="K196" s="1">
        <f t="shared" si="13"/>
        <v>45775.602777777778</v>
      </c>
      <c r="L196" s="16">
        <f t="shared" si="14"/>
        <v>8</v>
      </c>
      <c r="M196" s="3">
        <f t="shared" si="15"/>
        <v>0</v>
      </c>
      <c r="N196" t="str">
        <f t="shared" si="16"/>
        <v>Normál</v>
      </c>
    </row>
    <row r="197" spans="1:14" hidden="1" x14ac:dyDescent="0.25">
      <c r="A197" t="s">
        <v>263</v>
      </c>
      <c r="B197" s="1">
        <v>45775.604166666664</v>
      </c>
      <c r="C197" t="s">
        <v>219</v>
      </c>
      <c r="D197">
        <v>14</v>
      </c>
      <c r="E197" t="s">
        <v>9</v>
      </c>
      <c r="G197" s="16">
        <v>5</v>
      </c>
      <c r="H197" s="16">
        <v>2</v>
      </c>
      <c r="I197" s="16">
        <v>1</v>
      </c>
      <c r="J197" cm="1">
        <f t="array" ref="J197">SUMPRODUCT((B$2:B$168&lt;=B197)*(K$2:K$168&gt;B197))</f>
        <v>0</v>
      </c>
      <c r="K197" s="1">
        <f t="shared" si="13"/>
        <v>45775.613888888889</v>
      </c>
      <c r="L197" s="16">
        <f t="shared" si="14"/>
        <v>8</v>
      </c>
      <c r="M197" s="3">
        <f t="shared" si="15"/>
        <v>0</v>
      </c>
      <c r="N197" t="str">
        <f t="shared" si="16"/>
        <v>Normál</v>
      </c>
    </row>
    <row r="198" spans="1:14" hidden="1" x14ac:dyDescent="0.25">
      <c r="A198" t="s">
        <v>264</v>
      </c>
      <c r="B198" s="1">
        <v>45775.60833333333</v>
      </c>
      <c r="C198" t="s">
        <v>219</v>
      </c>
      <c r="D198">
        <v>12</v>
      </c>
      <c r="E198" t="s">
        <v>9</v>
      </c>
      <c r="G198" s="16">
        <v>5</v>
      </c>
      <c r="H198" s="16">
        <v>2</v>
      </c>
      <c r="I198" s="16">
        <v>1</v>
      </c>
      <c r="J198" cm="1">
        <f t="array" ref="J198">SUMPRODUCT((B$2:B$168&lt;=B198)*(K$2:K$168&gt;B198))</f>
        <v>0</v>
      </c>
      <c r="K198" s="1">
        <f t="shared" si="13"/>
        <v>45775.616666666661</v>
      </c>
      <c r="L198" s="16">
        <f t="shared" si="14"/>
        <v>8</v>
      </c>
      <c r="M198" s="3">
        <f t="shared" si="15"/>
        <v>0</v>
      </c>
      <c r="N198" t="str">
        <f t="shared" si="16"/>
        <v>Normál</v>
      </c>
    </row>
    <row r="199" spans="1:14" hidden="1" x14ac:dyDescent="0.25">
      <c r="A199" t="s">
        <v>265</v>
      </c>
      <c r="B199" s="1">
        <v>45775.612500000003</v>
      </c>
      <c r="C199" t="s">
        <v>14</v>
      </c>
      <c r="D199">
        <v>5</v>
      </c>
      <c r="E199" t="s">
        <v>9</v>
      </c>
      <c r="G199" s="16">
        <v>5</v>
      </c>
      <c r="H199" s="16">
        <v>2</v>
      </c>
      <c r="I199" s="16">
        <v>1</v>
      </c>
      <c r="J199" cm="1">
        <f t="array" ref="J199">SUMPRODUCT((B$2:B$168&lt;=B199)*(K$2:K$168&gt;B199))</f>
        <v>0</v>
      </c>
      <c r="K199" s="1">
        <f t="shared" si="13"/>
        <v>45775.615972222222</v>
      </c>
      <c r="L199" s="16">
        <f t="shared" si="14"/>
        <v>8</v>
      </c>
      <c r="M199" s="3">
        <f t="shared" si="15"/>
        <v>0</v>
      </c>
      <c r="N199" t="str">
        <f t="shared" si="16"/>
        <v>Normál</v>
      </c>
    </row>
    <row r="200" spans="1:14" hidden="1" x14ac:dyDescent="0.25">
      <c r="A200" t="s">
        <v>266</v>
      </c>
      <c r="B200" s="1">
        <v>45775.616666666669</v>
      </c>
      <c r="C200" t="s">
        <v>219</v>
      </c>
      <c r="D200">
        <v>2</v>
      </c>
      <c r="E200" t="s">
        <v>9</v>
      </c>
      <c r="G200" s="16">
        <v>5</v>
      </c>
      <c r="H200" s="16">
        <v>2</v>
      </c>
      <c r="I200" s="16">
        <v>1</v>
      </c>
      <c r="J200" cm="1">
        <f t="array" ref="J200">SUMPRODUCT((B$2:B$168&lt;=B200)*(K$2:K$168&gt;B200))</f>
        <v>0</v>
      </c>
      <c r="K200" s="1">
        <f t="shared" si="13"/>
        <v>45775.618055555555</v>
      </c>
      <c r="L200" s="16">
        <f t="shared" si="14"/>
        <v>8</v>
      </c>
      <c r="M200" s="3">
        <f t="shared" si="15"/>
        <v>0</v>
      </c>
      <c r="N200" t="str">
        <f t="shared" si="16"/>
        <v>Normál</v>
      </c>
    </row>
    <row r="201" spans="1:14" hidden="1" x14ac:dyDescent="0.25">
      <c r="A201" t="s">
        <v>267</v>
      </c>
      <c r="B201" s="1">
        <v>45775.620833333334</v>
      </c>
      <c r="C201" t="s">
        <v>14</v>
      </c>
      <c r="D201">
        <v>3</v>
      </c>
      <c r="E201" t="s">
        <v>9</v>
      </c>
      <c r="G201" s="16">
        <v>5</v>
      </c>
      <c r="H201" s="16">
        <v>2</v>
      </c>
      <c r="I201" s="16">
        <v>1</v>
      </c>
      <c r="J201" cm="1">
        <f t="array" ref="J201">SUMPRODUCT((B$2:B$168&lt;=B201)*(K$2:K$168&gt;B201))</f>
        <v>0</v>
      </c>
      <c r="K201" s="1">
        <f t="shared" si="13"/>
        <v>45775.622916666667</v>
      </c>
      <c r="L201" s="16">
        <f t="shared" si="14"/>
        <v>8</v>
      </c>
      <c r="M201" s="3">
        <f t="shared" si="15"/>
        <v>0</v>
      </c>
      <c r="N201" t="str">
        <f t="shared" si="16"/>
        <v>Normál</v>
      </c>
    </row>
    <row r="202" spans="1:14" hidden="1" x14ac:dyDescent="0.25">
      <c r="A202" t="s">
        <v>268</v>
      </c>
      <c r="B202" s="1">
        <v>45775.625</v>
      </c>
      <c r="C202" t="s">
        <v>219</v>
      </c>
      <c r="D202">
        <v>15</v>
      </c>
      <c r="E202" t="s">
        <v>9</v>
      </c>
      <c r="G202" s="16">
        <v>5</v>
      </c>
      <c r="H202" s="16">
        <v>2</v>
      </c>
      <c r="I202" s="16">
        <v>1</v>
      </c>
      <c r="J202" cm="1">
        <f t="array" ref="J202">SUMPRODUCT((B$2:B$168&lt;=B202)*(K$2:K$168&gt;B202))</f>
        <v>0</v>
      </c>
      <c r="K202" s="1">
        <f t="shared" si="13"/>
        <v>45775.635416666664</v>
      </c>
      <c r="L202" s="16">
        <f t="shared" si="14"/>
        <v>8</v>
      </c>
      <c r="M202" s="3">
        <f t="shared" si="15"/>
        <v>0</v>
      </c>
      <c r="N202" t="str">
        <f t="shared" si="16"/>
        <v>Normál</v>
      </c>
    </row>
    <row r="203" spans="1:14" hidden="1" x14ac:dyDescent="0.25">
      <c r="A203" t="s">
        <v>269</v>
      </c>
      <c r="B203" s="1">
        <v>45775.629166666666</v>
      </c>
      <c r="C203" t="s">
        <v>219</v>
      </c>
      <c r="D203">
        <v>10</v>
      </c>
      <c r="E203" t="s">
        <v>9</v>
      </c>
      <c r="G203" s="16">
        <v>5</v>
      </c>
      <c r="H203" s="16">
        <v>2</v>
      </c>
      <c r="I203" s="16">
        <v>1</v>
      </c>
      <c r="J203" cm="1">
        <f t="array" ref="J203">SUMPRODUCT((B$2:B$168&lt;=B203)*(K$2:K$168&gt;B203))</f>
        <v>0</v>
      </c>
      <c r="K203" s="1">
        <f t="shared" si="13"/>
        <v>45775.636111111111</v>
      </c>
      <c r="L203" s="16">
        <f t="shared" si="14"/>
        <v>8</v>
      </c>
      <c r="M203" s="3">
        <f t="shared" si="15"/>
        <v>0</v>
      </c>
      <c r="N203" t="str">
        <f t="shared" si="16"/>
        <v>Normál</v>
      </c>
    </row>
    <row r="204" spans="1:14" hidden="1" x14ac:dyDescent="0.25">
      <c r="A204" t="s">
        <v>270</v>
      </c>
      <c r="B204" s="1">
        <v>45775.633333333331</v>
      </c>
      <c r="C204" t="s">
        <v>22</v>
      </c>
      <c r="D204">
        <v>6</v>
      </c>
      <c r="E204" t="s">
        <v>9</v>
      </c>
      <c r="G204" s="16">
        <v>5</v>
      </c>
      <c r="H204" s="16">
        <v>2</v>
      </c>
      <c r="I204" s="16">
        <v>1</v>
      </c>
      <c r="J204" cm="1">
        <f t="array" ref="J204">SUMPRODUCT((B$2:B$168&lt;=B204)*(K$2:K$168&gt;B204))</f>
        <v>0</v>
      </c>
      <c r="K204" s="1">
        <f t="shared" si="13"/>
        <v>45775.637499999997</v>
      </c>
      <c r="L204" s="16">
        <f t="shared" si="14"/>
        <v>8</v>
      </c>
      <c r="M204" s="3">
        <f t="shared" si="15"/>
        <v>0</v>
      </c>
      <c r="N204" t="str">
        <f t="shared" si="16"/>
        <v>Normál</v>
      </c>
    </row>
    <row r="205" spans="1:14" hidden="1" x14ac:dyDescent="0.25">
      <c r="A205" t="s">
        <v>271</v>
      </c>
      <c r="B205" s="1">
        <v>45775.637499999997</v>
      </c>
      <c r="C205" t="s">
        <v>219</v>
      </c>
      <c r="D205">
        <v>13</v>
      </c>
      <c r="E205" t="s">
        <v>9</v>
      </c>
      <c r="G205" s="16">
        <v>5</v>
      </c>
      <c r="H205" s="16">
        <v>2</v>
      </c>
      <c r="I205" s="16">
        <v>1</v>
      </c>
      <c r="J205" cm="1">
        <f t="array" ref="J205">SUMPRODUCT((B$2:B$168&lt;=B205)*(K$2:K$168&gt;B205))</f>
        <v>0</v>
      </c>
      <c r="K205" s="1">
        <f t="shared" si="13"/>
        <v>45775.646527777775</v>
      </c>
      <c r="L205" s="16">
        <f t="shared" si="14"/>
        <v>8</v>
      </c>
      <c r="M205" s="3">
        <f t="shared" si="15"/>
        <v>0</v>
      </c>
      <c r="N205" t="str">
        <f t="shared" si="16"/>
        <v>Normál</v>
      </c>
    </row>
    <row r="206" spans="1:14" hidden="1" x14ac:dyDescent="0.25">
      <c r="A206" t="s">
        <v>272</v>
      </c>
      <c r="B206" s="1">
        <v>45775.64166666667</v>
      </c>
      <c r="C206" t="s">
        <v>14</v>
      </c>
      <c r="D206">
        <v>1</v>
      </c>
      <c r="E206" t="s">
        <v>9</v>
      </c>
      <c r="G206" s="16">
        <v>5</v>
      </c>
      <c r="H206" s="16">
        <v>2</v>
      </c>
      <c r="I206" s="16">
        <v>1</v>
      </c>
      <c r="J206" cm="1">
        <f t="array" ref="J206">SUMPRODUCT((B$2:B$168&lt;=B206)*(K$2:K$168&gt;B206))</f>
        <v>0</v>
      </c>
      <c r="K206" s="1">
        <f t="shared" si="13"/>
        <v>45775.642361111117</v>
      </c>
      <c r="L206" s="16">
        <f t="shared" si="14"/>
        <v>8</v>
      </c>
      <c r="M206" s="3">
        <f t="shared" si="15"/>
        <v>0</v>
      </c>
      <c r="N206" t="str">
        <f t="shared" si="16"/>
        <v>Normál</v>
      </c>
    </row>
    <row r="207" spans="1:14" hidden="1" x14ac:dyDescent="0.25">
      <c r="A207" t="s">
        <v>273</v>
      </c>
      <c r="B207" s="1">
        <v>45775.645833333336</v>
      </c>
      <c r="C207" t="s">
        <v>219</v>
      </c>
      <c r="D207">
        <v>11</v>
      </c>
      <c r="E207" t="s">
        <v>9</v>
      </c>
      <c r="G207" s="16">
        <v>5</v>
      </c>
      <c r="H207" s="16">
        <v>2</v>
      </c>
      <c r="I207" s="16">
        <v>1</v>
      </c>
      <c r="J207" cm="1">
        <f t="array" ref="J207">SUMPRODUCT((B$2:B$168&lt;=B207)*(K$2:K$168&gt;B207))</f>
        <v>0</v>
      </c>
      <c r="K207" s="1">
        <f t="shared" si="13"/>
        <v>45775.653472222228</v>
      </c>
      <c r="L207" s="16">
        <f t="shared" si="14"/>
        <v>8</v>
      </c>
      <c r="M207" s="3">
        <f t="shared" si="15"/>
        <v>0</v>
      </c>
      <c r="N207" t="str">
        <f t="shared" si="16"/>
        <v>Normál</v>
      </c>
    </row>
    <row r="208" spans="1:14" hidden="1" x14ac:dyDescent="0.25">
      <c r="A208" t="s">
        <v>274</v>
      </c>
      <c r="B208" s="1">
        <v>45775.65</v>
      </c>
      <c r="C208" t="s">
        <v>219</v>
      </c>
      <c r="D208">
        <v>13</v>
      </c>
      <c r="E208" t="s">
        <v>9</v>
      </c>
      <c r="G208" s="16">
        <v>2</v>
      </c>
      <c r="H208" s="16">
        <v>1</v>
      </c>
      <c r="I208" s="16">
        <v>1</v>
      </c>
      <c r="J208" cm="1">
        <f t="array" ref="J208">SUMPRODUCT((B$2:B$168&lt;=B208)*(K$2:K$168&gt;B208))</f>
        <v>0</v>
      </c>
      <c r="K208" s="1">
        <f t="shared" si="13"/>
        <v>45775.65902777778</v>
      </c>
      <c r="L208" s="16">
        <f t="shared" si="14"/>
        <v>4</v>
      </c>
      <c r="M208" s="3">
        <f t="shared" si="15"/>
        <v>0</v>
      </c>
      <c r="N208" t="str">
        <f t="shared" si="16"/>
        <v>Normál</v>
      </c>
    </row>
    <row r="209" spans="1:14" hidden="1" x14ac:dyDescent="0.25">
      <c r="A209" t="s">
        <v>275</v>
      </c>
      <c r="B209" s="1">
        <v>45775.654166666667</v>
      </c>
      <c r="C209" t="s">
        <v>22</v>
      </c>
      <c r="D209">
        <v>13</v>
      </c>
      <c r="E209" t="s">
        <v>9</v>
      </c>
      <c r="G209" s="16">
        <v>2</v>
      </c>
      <c r="H209" s="16">
        <v>1</v>
      </c>
      <c r="I209" s="16">
        <v>1</v>
      </c>
      <c r="J209" cm="1">
        <f t="array" ref="J209">SUMPRODUCT((B$2:B$168&lt;=B209)*(K$2:K$168&gt;B209))</f>
        <v>0</v>
      </c>
      <c r="K209" s="1">
        <f t="shared" si="13"/>
        <v>45775.663194444445</v>
      </c>
      <c r="L209" s="16">
        <f t="shared" si="14"/>
        <v>4</v>
      </c>
      <c r="M209" s="3">
        <f t="shared" si="15"/>
        <v>0</v>
      </c>
      <c r="N209" t="str">
        <f t="shared" si="16"/>
        <v>Normál</v>
      </c>
    </row>
    <row r="210" spans="1:14" hidden="1" x14ac:dyDescent="0.25">
      <c r="A210" t="s">
        <v>276</v>
      </c>
      <c r="B210" s="1">
        <v>45775.658333333333</v>
      </c>
      <c r="C210" t="s">
        <v>219</v>
      </c>
      <c r="D210">
        <v>4</v>
      </c>
      <c r="E210" t="s">
        <v>9</v>
      </c>
      <c r="G210" s="16">
        <v>2</v>
      </c>
      <c r="H210" s="16">
        <v>1</v>
      </c>
      <c r="I210" s="16">
        <v>1</v>
      </c>
      <c r="J210" cm="1">
        <f t="array" ref="J210">SUMPRODUCT((B$2:B$168&lt;=B210)*(K$2:K$168&gt;B210))</f>
        <v>0</v>
      </c>
      <c r="K210" s="1">
        <f t="shared" si="13"/>
        <v>45775.661111111112</v>
      </c>
      <c r="L210" s="16">
        <f t="shared" si="14"/>
        <v>4</v>
      </c>
      <c r="M210" s="3">
        <f t="shared" si="15"/>
        <v>0</v>
      </c>
      <c r="N210" t="str">
        <f t="shared" si="16"/>
        <v>Normál</v>
      </c>
    </row>
    <row r="211" spans="1:14" hidden="1" x14ac:dyDescent="0.25">
      <c r="A211" t="s">
        <v>277</v>
      </c>
      <c r="B211" s="1">
        <v>45775.662499999999</v>
      </c>
      <c r="C211" t="s">
        <v>219</v>
      </c>
      <c r="D211">
        <v>14</v>
      </c>
      <c r="E211" t="s">
        <v>9</v>
      </c>
      <c r="G211" s="16">
        <v>2</v>
      </c>
      <c r="H211" s="16">
        <v>1</v>
      </c>
      <c r="I211" s="16">
        <v>1</v>
      </c>
      <c r="J211" cm="1">
        <f t="array" ref="J211">SUMPRODUCT((B$2:B$168&lt;=B211)*(K$2:K$168&gt;B211))</f>
        <v>0</v>
      </c>
      <c r="K211" s="1">
        <f t="shared" si="13"/>
        <v>45775.672222222223</v>
      </c>
      <c r="L211" s="16">
        <f t="shared" si="14"/>
        <v>4</v>
      </c>
      <c r="M211" s="3">
        <f t="shared" si="15"/>
        <v>0</v>
      </c>
      <c r="N211" t="str">
        <f t="shared" si="16"/>
        <v>Normál</v>
      </c>
    </row>
    <row r="212" spans="1:14" hidden="1" x14ac:dyDescent="0.25">
      <c r="A212" t="s">
        <v>278</v>
      </c>
      <c r="B212" s="1">
        <v>45775.666666666664</v>
      </c>
      <c r="C212" t="s">
        <v>219</v>
      </c>
      <c r="D212">
        <v>12</v>
      </c>
      <c r="E212" t="s">
        <v>9</v>
      </c>
      <c r="G212" s="16">
        <v>2</v>
      </c>
      <c r="H212" s="16">
        <v>1</v>
      </c>
      <c r="I212" s="16">
        <v>1</v>
      </c>
      <c r="J212" cm="1">
        <f t="array" ref="J212">SUMPRODUCT((B$2:B$168&lt;=B212)*(K$2:K$168&gt;B212))</f>
        <v>0</v>
      </c>
      <c r="K212" s="1">
        <f t="shared" si="13"/>
        <v>45775.674999999996</v>
      </c>
      <c r="L212" s="16">
        <f t="shared" si="14"/>
        <v>4</v>
      </c>
      <c r="M212" s="3">
        <f t="shared" si="15"/>
        <v>0</v>
      </c>
      <c r="N212" t="str">
        <f t="shared" si="16"/>
        <v>Normál</v>
      </c>
    </row>
    <row r="213" spans="1:14" hidden="1" x14ac:dyDescent="0.25">
      <c r="A213" t="s">
        <v>279</v>
      </c>
      <c r="B213" s="1">
        <v>45775.67083333333</v>
      </c>
      <c r="C213" t="s">
        <v>14</v>
      </c>
      <c r="D213">
        <v>2</v>
      </c>
      <c r="E213" t="s">
        <v>9</v>
      </c>
      <c r="G213" s="16">
        <v>2</v>
      </c>
      <c r="H213" s="16">
        <v>1</v>
      </c>
      <c r="I213" s="16">
        <v>1</v>
      </c>
      <c r="J213" cm="1">
        <f t="array" ref="J213">SUMPRODUCT((B$2:B$168&lt;=B213)*(K$2:K$168&gt;B213))</f>
        <v>0</v>
      </c>
      <c r="K213" s="1">
        <f t="shared" si="13"/>
        <v>45775.672222222216</v>
      </c>
      <c r="L213" s="16">
        <f t="shared" si="14"/>
        <v>4</v>
      </c>
      <c r="M213" s="3">
        <f t="shared" si="15"/>
        <v>0</v>
      </c>
      <c r="N213" t="str">
        <f t="shared" si="16"/>
        <v>Normál</v>
      </c>
    </row>
    <row r="214" spans="1:14" hidden="1" x14ac:dyDescent="0.25">
      <c r="A214" t="s">
        <v>280</v>
      </c>
      <c r="B214" s="1">
        <v>45775.675000000003</v>
      </c>
      <c r="C214" t="s">
        <v>219</v>
      </c>
      <c r="D214">
        <v>2</v>
      </c>
      <c r="E214" t="s">
        <v>9</v>
      </c>
      <c r="G214" s="16">
        <v>2</v>
      </c>
      <c r="H214" s="16">
        <v>1</v>
      </c>
      <c r="I214" s="16">
        <v>1</v>
      </c>
      <c r="J214" cm="1">
        <f t="array" ref="J214">SUMPRODUCT((B$2:B$168&lt;=B214)*(K$2:K$168&gt;B214))</f>
        <v>0</v>
      </c>
      <c r="K214" s="1">
        <f t="shared" si="13"/>
        <v>45775.676388888889</v>
      </c>
      <c r="L214" s="16">
        <f t="shared" si="14"/>
        <v>4</v>
      </c>
      <c r="M214" s="3">
        <f t="shared" si="15"/>
        <v>0</v>
      </c>
      <c r="N214" t="str">
        <f t="shared" si="16"/>
        <v>Normál</v>
      </c>
    </row>
    <row r="215" spans="1:14" hidden="1" x14ac:dyDescent="0.25">
      <c r="A215" t="s">
        <v>281</v>
      </c>
      <c r="B215" s="1">
        <v>45775.679166666669</v>
      </c>
      <c r="C215" t="s">
        <v>14</v>
      </c>
      <c r="D215">
        <v>4</v>
      </c>
      <c r="E215" t="s">
        <v>9</v>
      </c>
      <c r="G215" s="16">
        <v>2</v>
      </c>
      <c r="H215" s="16">
        <v>1</v>
      </c>
      <c r="I215" s="16">
        <v>1</v>
      </c>
      <c r="J215" cm="1">
        <f t="array" ref="J215">SUMPRODUCT((B$2:B$168&lt;=B215)*(K$2:K$168&gt;B215))</f>
        <v>0</v>
      </c>
      <c r="K215" s="1">
        <f t="shared" si="13"/>
        <v>45775.681944444448</v>
      </c>
      <c r="L215" s="16">
        <f t="shared" si="14"/>
        <v>4</v>
      </c>
      <c r="M215" s="3">
        <f t="shared" si="15"/>
        <v>0</v>
      </c>
      <c r="N215" t="str">
        <f t="shared" si="16"/>
        <v>Normál</v>
      </c>
    </row>
    <row r="216" spans="1:14" hidden="1" x14ac:dyDescent="0.25">
      <c r="A216" t="s">
        <v>282</v>
      </c>
      <c r="B216" s="1">
        <v>45775.683333333334</v>
      </c>
      <c r="C216" t="s">
        <v>219</v>
      </c>
      <c r="D216">
        <v>15</v>
      </c>
      <c r="E216" t="s">
        <v>9</v>
      </c>
      <c r="G216" s="16">
        <v>2</v>
      </c>
      <c r="H216" s="16">
        <v>1</v>
      </c>
      <c r="I216" s="16">
        <v>1</v>
      </c>
      <c r="J216" cm="1">
        <f t="array" ref="J216">SUMPRODUCT((B$2:B$168&lt;=B216)*(K$2:K$168&gt;B216))</f>
        <v>0</v>
      </c>
      <c r="K216" s="1">
        <f t="shared" si="13"/>
        <v>45775.693749999999</v>
      </c>
      <c r="L216" s="16">
        <f t="shared" si="14"/>
        <v>4</v>
      </c>
      <c r="M216" s="3">
        <f t="shared" si="15"/>
        <v>0</v>
      </c>
      <c r="N216" t="str">
        <f t="shared" si="16"/>
        <v>Normál</v>
      </c>
    </row>
    <row r="217" spans="1:14" hidden="1" x14ac:dyDescent="0.25">
      <c r="A217" t="s">
        <v>283</v>
      </c>
      <c r="B217" s="1">
        <v>45775.6875</v>
      </c>
      <c r="C217" t="s">
        <v>219</v>
      </c>
      <c r="D217">
        <v>10</v>
      </c>
      <c r="E217" t="s">
        <v>9</v>
      </c>
      <c r="G217" s="16">
        <v>2</v>
      </c>
      <c r="H217" s="16">
        <v>1</v>
      </c>
      <c r="I217" s="16">
        <v>1</v>
      </c>
      <c r="J217" cm="1">
        <f t="array" ref="J217">SUMPRODUCT((B$2:B$168&lt;=B217)*(K$2:K$168&gt;B217))</f>
        <v>0</v>
      </c>
      <c r="K217" s="1">
        <f t="shared" si="13"/>
        <v>45775.694444444445</v>
      </c>
      <c r="L217" s="16">
        <f t="shared" si="14"/>
        <v>4</v>
      </c>
      <c r="M217" s="3">
        <f t="shared" si="15"/>
        <v>0</v>
      </c>
      <c r="N217" t="str">
        <f t="shared" si="16"/>
        <v>Normál</v>
      </c>
    </row>
    <row r="218" spans="1:14" hidden="1" x14ac:dyDescent="0.25">
      <c r="A218" t="s">
        <v>284</v>
      </c>
      <c r="B218" s="1">
        <v>45775.697928240741</v>
      </c>
      <c r="C218" t="s">
        <v>219</v>
      </c>
      <c r="D218">
        <v>13</v>
      </c>
      <c r="E218" t="s">
        <v>9</v>
      </c>
      <c r="G218" s="16">
        <v>2</v>
      </c>
      <c r="H218" s="16">
        <v>1</v>
      </c>
      <c r="I218" s="16">
        <v>1</v>
      </c>
      <c r="J218" cm="1">
        <f t="array" ref="J218">SUMPRODUCT((B$2:B$168&lt;=B218)*(K$2:K$168&gt;B218))</f>
        <v>0</v>
      </c>
      <c r="K218" s="1">
        <f t="shared" si="13"/>
        <v>45775.706956018519</v>
      </c>
      <c r="L218" s="16">
        <f t="shared" si="14"/>
        <v>4</v>
      </c>
      <c r="M218" s="3">
        <f t="shared" si="15"/>
        <v>0</v>
      </c>
      <c r="N218" t="str">
        <f t="shared" si="16"/>
        <v>Normál</v>
      </c>
    </row>
    <row r="219" spans="1:14" hidden="1" x14ac:dyDescent="0.25">
      <c r="A219" t="s">
        <v>285</v>
      </c>
      <c r="B219" s="1">
        <v>45775.708333333336</v>
      </c>
      <c r="C219" t="s">
        <v>219</v>
      </c>
      <c r="D219">
        <v>15</v>
      </c>
      <c r="E219" t="s">
        <v>9</v>
      </c>
      <c r="G219" s="16">
        <v>2</v>
      </c>
      <c r="H219" s="16">
        <v>1</v>
      </c>
      <c r="I219" s="16">
        <v>1</v>
      </c>
      <c r="J219" cm="1">
        <f t="array" ref="J219">SUMPRODUCT((B$2:B$168&lt;=B219)*(K$2:K$168&gt;B219))</f>
        <v>0</v>
      </c>
      <c r="K219" s="1">
        <f t="shared" si="13"/>
        <v>45775.71875</v>
      </c>
      <c r="L219" s="16">
        <f t="shared" si="14"/>
        <v>4</v>
      </c>
      <c r="M219" s="3">
        <f t="shared" si="15"/>
        <v>0</v>
      </c>
      <c r="N219" t="str">
        <f t="shared" si="16"/>
        <v>Normál</v>
      </c>
    </row>
    <row r="220" spans="1:14" hidden="1" x14ac:dyDescent="0.25">
      <c r="A220" t="s">
        <v>286</v>
      </c>
      <c r="B220" s="1">
        <v>45775.71875</v>
      </c>
      <c r="C220" t="s">
        <v>219</v>
      </c>
      <c r="D220">
        <v>10</v>
      </c>
      <c r="E220" t="s">
        <v>9</v>
      </c>
      <c r="G220" s="16">
        <v>2</v>
      </c>
      <c r="H220" s="16">
        <v>1</v>
      </c>
      <c r="I220" s="16">
        <v>1</v>
      </c>
      <c r="J220" cm="1">
        <f t="array" ref="J220">SUMPRODUCT((B$2:B$168&lt;=B220)*(K$2:K$168&gt;B220))</f>
        <v>0</v>
      </c>
      <c r="K220" s="1">
        <f t="shared" si="13"/>
        <v>45775.725694444445</v>
      </c>
      <c r="L220" s="16">
        <f t="shared" si="14"/>
        <v>4</v>
      </c>
      <c r="M220" s="3">
        <f t="shared" si="15"/>
        <v>0</v>
      </c>
      <c r="N220" t="str">
        <f t="shared" si="16"/>
        <v>Normál</v>
      </c>
    </row>
    <row r="221" spans="1:14" hidden="1" x14ac:dyDescent="0.25">
      <c r="A221" t="s">
        <v>287</v>
      </c>
      <c r="B221" s="1">
        <v>45775.729166666664</v>
      </c>
      <c r="C221" t="s">
        <v>22</v>
      </c>
      <c r="D221">
        <v>6</v>
      </c>
      <c r="E221" t="s">
        <v>9</v>
      </c>
      <c r="G221" s="16">
        <v>2</v>
      </c>
      <c r="H221" s="16">
        <v>1</v>
      </c>
      <c r="I221" s="16">
        <v>1</v>
      </c>
      <c r="J221" cm="1">
        <f t="array" ref="J221">SUMPRODUCT((B$2:B$168&lt;=B221)*(K$2:K$168&gt;B221))</f>
        <v>0</v>
      </c>
      <c r="K221" s="1">
        <f t="shared" si="13"/>
        <v>45775.73333333333</v>
      </c>
      <c r="L221" s="16">
        <f t="shared" si="14"/>
        <v>4</v>
      </c>
      <c r="M221" s="3">
        <f t="shared" si="15"/>
        <v>0</v>
      </c>
      <c r="N221" t="str">
        <f t="shared" si="16"/>
        <v>Normál</v>
      </c>
    </row>
    <row r="222" spans="1:14" hidden="1" x14ac:dyDescent="0.25">
      <c r="A222" t="s">
        <v>288</v>
      </c>
      <c r="B222" s="1">
        <v>45775.739583333336</v>
      </c>
      <c r="C222" t="s">
        <v>219</v>
      </c>
      <c r="D222">
        <v>13</v>
      </c>
      <c r="E222" t="s">
        <v>9</v>
      </c>
      <c r="G222" s="16">
        <v>2</v>
      </c>
      <c r="H222" s="16">
        <v>1</v>
      </c>
      <c r="I222" s="16">
        <v>1</v>
      </c>
      <c r="J222" cm="1">
        <f t="array" ref="J222">SUMPRODUCT((B$2:B$168&lt;=B222)*(K$2:K$168&gt;B222))</f>
        <v>0</v>
      </c>
      <c r="K222" s="1">
        <f t="shared" si="13"/>
        <v>45775.748611111114</v>
      </c>
      <c r="L222" s="16">
        <f t="shared" si="14"/>
        <v>4</v>
      </c>
      <c r="M222" s="3">
        <f t="shared" si="15"/>
        <v>0</v>
      </c>
      <c r="N222" t="str">
        <f t="shared" si="16"/>
        <v>Normál</v>
      </c>
    </row>
    <row r="223" spans="1:14" hidden="1" x14ac:dyDescent="0.25">
      <c r="A223" t="s">
        <v>289</v>
      </c>
      <c r="B223" s="1">
        <v>45775.75</v>
      </c>
      <c r="C223" t="s">
        <v>14</v>
      </c>
      <c r="D223">
        <v>1</v>
      </c>
      <c r="E223" t="s">
        <v>9</v>
      </c>
      <c r="G223" s="16">
        <v>2</v>
      </c>
      <c r="H223" s="16">
        <v>1</v>
      </c>
      <c r="I223" s="16">
        <v>1</v>
      </c>
      <c r="J223" cm="1">
        <f t="array" ref="J223">SUMPRODUCT((B$2:B$168&lt;=B223)*(K$2:K$168&gt;B223))</f>
        <v>0</v>
      </c>
      <c r="K223" s="1">
        <f t="shared" si="13"/>
        <v>45775.750694444447</v>
      </c>
      <c r="L223" s="16">
        <f t="shared" si="14"/>
        <v>4</v>
      </c>
      <c r="M223" s="3">
        <f t="shared" si="15"/>
        <v>0</v>
      </c>
      <c r="N223" t="str">
        <f t="shared" si="16"/>
        <v>Normál</v>
      </c>
    </row>
    <row r="224" spans="1:14" hidden="1" x14ac:dyDescent="0.25">
      <c r="A224" t="s">
        <v>290</v>
      </c>
      <c r="B224" s="1">
        <v>45775.760416666664</v>
      </c>
      <c r="C224" t="s">
        <v>219</v>
      </c>
      <c r="D224">
        <v>11</v>
      </c>
      <c r="E224" t="s">
        <v>9</v>
      </c>
      <c r="G224" s="16">
        <v>2</v>
      </c>
      <c r="H224" s="16">
        <v>1</v>
      </c>
      <c r="I224" s="16">
        <v>1</v>
      </c>
      <c r="J224" cm="1">
        <f t="array" ref="J224">SUMPRODUCT((B$2:B$168&lt;=B224)*(K$2:K$168&gt;B224))</f>
        <v>0</v>
      </c>
      <c r="K224" s="1">
        <f t="shared" si="13"/>
        <v>45775.768055555556</v>
      </c>
      <c r="L224" s="16">
        <f t="shared" si="14"/>
        <v>4</v>
      </c>
      <c r="M224" s="3">
        <f t="shared" si="15"/>
        <v>0</v>
      </c>
      <c r="N224" t="str">
        <f t="shared" si="16"/>
        <v>Normál</v>
      </c>
    </row>
    <row r="225" spans="1:14" hidden="1" x14ac:dyDescent="0.25">
      <c r="A225" t="s">
        <v>291</v>
      </c>
      <c r="B225" s="1">
        <v>45775.770833333336</v>
      </c>
      <c r="C225" t="s">
        <v>219</v>
      </c>
      <c r="D225">
        <v>13</v>
      </c>
      <c r="E225" t="s">
        <v>9</v>
      </c>
      <c r="G225" s="16">
        <v>2</v>
      </c>
      <c r="H225" s="16">
        <v>1</v>
      </c>
      <c r="I225" s="16">
        <v>1</v>
      </c>
      <c r="J225" cm="1">
        <f t="array" ref="J225">SUMPRODUCT((B$2:B$168&lt;=B225)*(K$2:K$168&gt;B225))</f>
        <v>0</v>
      </c>
      <c r="K225" s="1">
        <f t="shared" si="13"/>
        <v>45775.779861111114</v>
      </c>
      <c r="L225" s="16">
        <f t="shared" si="14"/>
        <v>4</v>
      </c>
      <c r="M225" s="3">
        <f t="shared" si="15"/>
        <v>0</v>
      </c>
      <c r="N225" t="str">
        <f t="shared" si="16"/>
        <v>Normál</v>
      </c>
    </row>
    <row r="226" spans="1:14" hidden="1" x14ac:dyDescent="0.25">
      <c r="A226" t="s">
        <v>292</v>
      </c>
      <c r="B226" s="1">
        <v>45775.78125</v>
      </c>
      <c r="C226" t="s">
        <v>22</v>
      </c>
      <c r="D226">
        <v>3</v>
      </c>
      <c r="E226" t="s">
        <v>9</v>
      </c>
      <c r="G226" s="16">
        <v>2</v>
      </c>
      <c r="H226" s="16">
        <v>1</v>
      </c>
      <c r="I226" s="16">
        <v>1</v>
      </c>
      <c r="J226" cm="1">
        <f t="array" ref="J226">SUMPRODUCT((B$2:B$168&lt;=B226)*(K$2:K$168&gt;B226))</f>
        <v>0</v>
      </c>
      <c r="K226" s="1">
        <f t="shared" si="13"/>
        <v>45775.783333333333</v>
      </c>
      <c r="L226" s="16">
        <f t="shared" si="14"/>
        <v>4</v>
      </c>
      <c r="M226" s="3">
        <f t="shared" si="15"/>
        <v>0</v>
      </c>
      <c r="N226" t="str">
        <f t="shared" si="16"/>
        <v>Normál</v>
      </c>
    </row>
    <row r="227" spans="1:14" hidden="1" x14ac:dyDescent="0.25">
      <c r="A227" t="s">
        <v>293</v>
      </c>
      <c r="B227" s="1">
        <v>45775.791666666664</v>
      </c>
      <c r="C227" t="s">
        <v>219</v>
      </c>
      <c r="D227">
        <v>4</v>
      </c>
      <c r="E227" t="s">
        <v>9</v>
      </c>
      <c r="G227" s="16">
        <v>2</v>
      </c>
      <c r="H227" s="16">
        <v>1</v>
      </c>
      <c r="I227" s="16">
        <v>1</v>
      </c>
      <c r="J227" cm="1">
        <f t="array" ref="J227">SUMPRODUCT((B$2:B$168&lt;=B227)*(K$2:K$168&gt;B227))</f>
        <v>0</v>
      </c>
      <c r="K227" s="1">
        <f t="shared" si="13"/>
        <v>45775.794444444444</v>
      </c>
      <c r="L227" s="16">
        <f t="shared" si="14"/>
        <v>4</v>
      </c>
      <c r="M227" s="3">
        <f t="shared" si="15"/>
        <v>0</v>
      </c>
      <c r="N227" t="str">
        <f t="shared" si="16"/>
        <v>Normál</v>
      </c>
    </row>
    <row r="228" spans="1:14" hidden="1" x14ac:dyDescent="0.25">
      <c r="A228" t="s">
        <v>294</v>
      </c>
      <c r="B228" s="1">
        <v>45775.802083333336</v>
      </c>
      <c r="C228" t="s">
        <v>219</v>
      </c>
      <c r="D228">
        <v>14</v>
      </c>
      <c r="E228" t="s">
        <v>9</v>
      </c>
      <c r="G228" s="16">
        <v>2</v>
      </c>
      <c r="H228" s="16">
        <v>1</v>
      </c>
      <c r="I228" s="16">
        <v>1</v>
      </c>
      <c r="J228" cm="1">
        <f t="array" ref="J228">SUMPRODUCT((B$2:B$168&lt;=B228)*(K$2:K$168&gt;B228))</f>
        <v>0</v>
      </c>
      <c r="K228" s="1">
        <f t="shared" si="13"/>
        <v>45775.811805555561</v>
      </c>
      <c r="L228" s="16">
        <f t="shared" si="14"/>
        <v>4</v>
      </c>
      <c r="M228" s="3">
        <f t="shared" si="15"/>
        <v>0</v>
      </c>
      <c r="N228" t="str">
        <f t="shared" si="16"/>
        <v>Normál</v>
      </c>
    </row>
    <row r="229" spans="1:14" hidden="1" x14ac:dyDescent="0.25">
      <c r="A229" t="s">
        <v>295</v>
      </c>
      <c r="B229" s="1">
        <v>45775.8125</v>
      </c>
      <c r="C229" t="s">
        <v>219</v>
      </c>
      <c r="D229">
        <v>12</v>
      </c>
      <c r="E229" t="s">
        <v>9</v>
      </c>
      <c r="G229" s="16">
        <v>2</v>
      </c>
      <c r="H229" s="16">
        <v>1</v>
      </c>
      <c r="I229" s="16">
        <v>1</v>
      </c>
      <c r="J229" cm="1">
        <f t="array" ref="J229">SUMPRODUCT((B$2:B$168&lt;=B229)*(K$2:K$168&gt;B229))</f>
        <v>0</v>
      </c>
      <c r="K229" s="1">
        <f t="shared" si="13"/>
        <v>45775.820833333331</v>
      </c>
      <c r="L229" s="16">
        <f t="shared" si="14"/>
        <v>4</v>
      </c>
      <c r="M229" s="3">
        <f t="shared" si="15"/>
        <v>0</v>
      </c>
      <c r="N229" t="str">
        <f t="shared" si="16"/>
        <v>Normál</v>
      </c>
    </row>
    <row r="230" spans="1:14" hidden="1" x14ac:dyDescent="0.25">
      <c r="A230" t="s">
        <v>296</v>
      </c>
      <c r="B230" s="1">
        <v>45775.822916666664</v>
      </c>
      <c r="C230" t="s">
        <v>14</v>
      </c>
      <c r="D230">
        <v>2</v>
      </c>
      <c r="E230" t="s">
        <v>9</v>
      </c>
      <c r="G230" s="16">
        <v>2</v>
      </c>
      <c r="H230" s="16">
        <v>1</v>
      </c>
      <c r="I230" s="16">
        <v>1</v>
      </c>
      <c r="J230" cm="1">
        <f t="array" ref="J230">SUMPRODUCT((B$2:B$168&lt;=B230)*(K$2:K$168&gt;B230))</f>
        <v>0</v>
      </c>
      <c r="K230" s="1">
        <f t="shared" si="13"/>
        <v>45775.82430555555</v>
      </c>
      <c r="L230" s="16">
        <f t="shared" si="14"/>
        <v>4</v>
      </c>
      <c r="M230" s="3">
        <f t="shared" si="15"/>
        <v>0</v>
      </c>
      <c r="N230" t="str">
        <f t="shared" si="16"/>
        <v>Normál</v>
      </c>
    </row>
    <row r="231" spans="1:14" hidden="1" x14ac:dyDescent="0.25">
      <c r="A231" t="s">
        <v>297</v>
      </c>
      <c r="B231" s="1">
        <v>45775.833333333336</v>
      </c>
      <c r="C231" t="s">
        <v>219</v>
      </c>
      <c r="D231">
        <v>2</v>
      </c>
      <c r="E231" t="s">
        <v>9</v>
      </c>
      <c r="G231" s="16">
        <v>2</v>
      </c>
      <c r="H231" s="16">
        <v>1</v>
      </c>
      <c r="I231" s="16">
        <v>1</v>
      </c>
      <c r="J231" cm="1">
        <f t="array" ref="J231">SUMPRODUCT((B$2:B$168&lt;=B231)*(K$2:K$168&gt;B231))</f>
        <v>0</v>
      </c>
      <c r="K231" s="1">
        <f t="shared" si="13"/>
        <v>45775.834722222222</v>
      </c>
      <c r="L231" s="16">
        <f t="shared" si="14"/>
        <v>4</v>
      </c>
      <c r="M231" s="3">
        <f t="shared" si="15"/>
        <v>0</v>
      </c>
      <c r="N231" t="str">
        <f t="shared" si="16"/>
        <v>Normál</v>
      </c>
    </row>
    <row r="232" spans="1:14" hidden="1" x14ac:dyDescent="0.25">
      <c r="A232" t="s">
        <v>298</v>
      </c>
      <c r="B232" s="1">
        <v>45775.84375</v>
      </c>
      <c r="C232" t="s">
        <v>14</v>
      </c>
      <c r="D232">
        <v>3</v>
      </c>
      <c r="E232" t="s">
        <v>9</v>
      </c>
      <c r="G232" s="16">
        <v>2</v>
      </c>
      <c r="H232" s="16">
        <v>1</v>
      </c>
      <c r="I232" s="16">
        <v>1</v>
      </c>
      <c r="J232" cm="1">
        <f t="array" ref="J232">SUMPRODUCT((B$2:B$168&lt;=B232)*(K$2:K$168&gt;B232))</f>
        <v>0</v>
      </c>
      <c r="K232" s="1">
        <f t="shared" si="13"/>
        <v>45775.845833333333</v>
      </c>
      <c r="L232" s="16">
        <f t="shared" si="14"/>
        <v>4</v>
      </c>
      <c r="M232" s="3">
        <f t="shared" si="15"/>
        <v>0</v>
      </c>
      <c r="N232" t="str">
        <f t="shared" si="16"/>
        <v>Normál</v>
      </c>
    </row>
    <row r="233" spans="1:14" hidden="1" x14ac:dyDescent="0.25">
      <c r="A233" t="s">
        <v>299</v>
      </c>
      <c r="B233" s="1">
        <v>45775.854166666664</v>
      </c>
      <c r="C233" t="s">
        <v>219</v>
      </c>
      <c r="D233">
        <v>15</v>
      </c>
      <c r="E233" t="s">
        <v>9</v>
      </c>
      <c r="G233" s="16">
        <v>2</v>
      </c>
      <c r="H233" s="16">
        <v>1</v>
      </c>
      <c r="I233" s="16">
        <v>1</v>
      </c>
      <c r="J233" cm="1">
        <f t="array" ref="J233">SUMPRODUCT((B$2:B$168&lt;=B233)*(K$2:K$168&gt;B233))</f>
        <v>0</v>
      </c>
      <c r="K233" s="1">
        <f t="shared" si="13"/>
        <v>45775.864583333328</v>
      </c>
      <c r="L233" s="16">
        <f t="shared" si="14"/>
        <v>4</v>
      </c>
      <c r="M233" s="3">
        <f t="shared" si="15"/>
        <v>0</v>
      </c>
      <c r="N233" t="str">
        <f t="shared" si="16"/>
        <v>Normál</v>
      </c>
    </row>
    <row r="234" spans="1:14" hidden="1" x14ac:dyDescent="0.25">
      <c r="A234" t="s">
        <v>300</v>
      </c>
      <c r="B234" s="1">
        <v>45775.864583333336</v>
      </c>
      <c r="C234" t="s">
        <v>219</v>
      </c>
      <c r="D234">
        <v>10</v>
      </c>
      <c r="E234" t="s">
        <v>9</v>
      </c>
      <c r="G234" s="16">
        <v>2</v>
      </c>
      <c r="H234" s="16">
        <v>1</v>
      </c>
      <c r="I234" s="16">
        <v>1</v>
      </c>
      <c r="J234" cm="1">
        <f t="array" ref="J234">SUMPRODUCT((B$2:B$168&lt;=B234)*(K$2:K$168&gt;B234))</f>
        <v>0</v>
      </c>
      <c r="K234" s="1">
        <f t="shared" si="13"/>
        <v>45775.871527777781</v>
      </c>
      <c r="L234" s="16">
        <f t="shared" si="14"/>
        <v>4</v>
      </c>
      <c r="M234" s="3">
        <f t="shared" si="15"/>
        <v>0</v>
      </c>
      <c r="N234" t="str">
        <f t="shared" si="16"/>
        <v>Normál</v>
      </c>
    </row>
    <row r="235" spans="1:14" hidden="1" x14ac:dyDescent="0.25">
      <c r="A235" t="s">
        <v>301</v>
      </c>
      <c r="B235" s="1">
        <v>45775.875</v>
      </c>
      <c r="C235" t="s">
        <v>22</v>
      </c>
      <c r="D235">
        <v>6</v>
      </c>
      <c r="E235" t="s">
        <v>9</v>
      </c>
      <c r="G235" s="16">
        <v>2</v>
      </c>
      <c r="H235" s="16">
        <v>1</v>
      </c>
      <c r="I235" s="16">
        <v>1</v>
      </c>
      <c r="J235" cm="1">
        <f t="array" ref="J235">SUMPRODUCT((B$2:B$168&lt;=B235)*(K$2:K$168&gt;B235))</f>
        <v>0</v>
      </c>
      <c r="K235" s="1">
        <f t="shared" si="13"/>
        <v>45775.879166666666</v>
      </c>
      <c r="L235" s="16">
        <f t="shared" si="14"/>
        <v>4</v>
      </c>
      <c r="M235" s="3">
        <f t="shared" si="15"/>
        <v>0</v>
      </c>
      <c r="N235" t="str">
        <f t="shared" si="16"/>
        <v>Normál</v>
      </c>
    </row>
    <row r="238" spans="1:14" ht="90" x14ac:dyDescent="0.25">
      <c r="A238" s="19"/>
      <c r="B238" s="20" t="s">
        <v>213</v>
      </c>
    </row>
    <row r="239" spans="1:14" ht="90" x14ac:dyDescent="0.25">
      <c r="A239" s="21"/>
      <c r="B239" s="22" t="s">
        <v>214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9A37-987E-41A1-A5E1-68FFC4B3B33A}">
  <dimension ref="A1:Q197"/>
  <sheetViews>
    <sheetView zoomScale="70" zoomScaleNormal="70" workbookViewId="0">
      <selection activeCell="J6" sqref="J6:J42"/>
    </sheetView>
  </sheetViews>
  <sheetFormatPr defaultRowHeight="15" x14ac:dyDescent="0.25"/>
  <cols>
    <col min="1" max="1" width="19.28515625" customWidth="1"/>
    <col min="2" max="2" width="21.7109375" style="7" customWidth="1"/>
    <col min="3" max="3" width="19.28515625" bestFit="1" customWidth="1"/>
    <col min="4" max="4" width="13.7109375" bestFit="1" customWidth="1"/>
    <col min="5" max="5" width="18.7109375" bestFit="1" customWidth="1"/>
    <col min="6" max="6" width="27.140625" bestFit="1" customWidth="1"/>
    <col min="7" max="7" width="12.28515625" bestFit="1" customWidth="1"/>
    <col min="8" max="8" width="8.140625" customWidth="1"/>
    <col min="9" max="9" width="8.5703125" customWidth="1"/>
    <col min="10" max="10" width="15.85546875" customWidth="1"/>
    <col min="11" max="11" width="18" style="7" customWidth="1"/>
    <col min="12" max="12" width="15.7109375" bestFit="1" customWidth="1"/>
    <col min="13" max="13" width="18.5703125" style="3" bestFit="1" customWidth="1"/>
    <col min="14" max="14" width="23.7109375" customWidth="1"/>
    <col min="15" max="15" width="12.5703125" customWidth="1"/>
    <col min="16" max="16" width="15" customWidth="1"/>
  </cols>
  <sheetData>
    <row r="1" spans="1:17" s="6" customFormat="1" ht="75" x14ac:dyDescent="0.25">
      <c r="A1" s="6" t="s">
        <v>0</v>
      </c>
      <c r="B1" s="8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205</v>
      </c>
      <c r="H1" s="6" t="s">
        <v>206</v>
      </c>
      <c r="I1" s="6" t="s">
        <v>207</v>
      </c>
      <c r="J1" s="6" t="s">
        <v>208</v>
      </c>
      <c r="K1" s="8" t="s">
        <v>209</v>
      </c>
      <c r="L1" s="6" t="s">
        <v>212</v>
      </c>
      <c r="M1" s="14" t="s">
        <v>210</v>
      </c>
      <c r="N1" s="6" t="s">
        <v>211</v>
      </c>
      <c r="O1" s="6" t="s">
        <v>215</v>
      </c>
      <c r="P1" s="6" t="s">
        <v>216</v>
      </c>
      <c r="Q1" s="6" t="s">
        <v>217</v>
      </c>
    </row>
    <row r="2" spans="1:17" hidden="1" x14ac:dyDescent="0.25">
      <c r="A2" t="s">
        <v>6</v>
      </c>
      <c r="B2" s="7">
        <v>45776.298611111109</v>
      </c>
      <c r="C2" t="s">
        <v>7</v>
      </c>
      <c r="D2" s="4" t="s">
        <v>8</v>
      </c>
      <c r="E2" t="s">
        <v>9</v>
      </c>
      <c r="F2" t="s">
        <v>10</v>
      </c>
      <c r="G2" s="16">
        <v>5</v>
      </c>
      <c r="H2" s="16">
        <v>2</v>
      </c>
      <c r="I2" s="16">
        <v>1</v>
      </c>
      <c r="J2" s="15" cm="1">
        <f t="array" ref="J2">SUMPRODUCT((B$2:B$168&lt;=B2)*(K$2:K$168&gt;B2))</f>
        <v>1</v>
      </c>
      <c r="K2" s="7">
        <f>B2+(D2/1440)</f>
        <v>45776.306944444441</v>
      </c>
      <c r="L2" s="17">
        <f t="shared" ref="L2:L33" si="0">SUM(G2,H2,I2)</f>
        <v>8</v>
      </c>
      <c r="M2" s="3">
        <f t="shared" ref="M2:M33" si="1">J2/L2</f>
        <v>0.125</v>
      </c>
      <c r="N2" s="5" t="str">
        <f t="shared" ref="N2:N33" si="2">IF(M2&lt;60%, "Normál", IF(M2&lt;80%, "Terhelt", "Erősen terhelt"))</f>
        <v>Normál</v>
      </c>
      <c r="O2" s="16">
        <f t="shared" ref="O2" si="3">COUNTIF(N2:N168,"Normál")</f>
        <v>70</v>
      </c>
      <c r="P2" s="16">
        <f t="shared" ref="P2" si="4">COUNTIF(N2:N168,"Terhelt")</f>
        <v>55</v>
      </c>
      <c r="Q2" s="16">
        <f t="shared" ref="Q2" si="5">COUNTIF(N2:N168,"Erősen terhelt")</f>
        <v>42</v>
      </c>
    </row>
    <row r="3" spans="1:17" hidden="1" x14ac:dyDescent="0.25">
      <c r="A3" t="s">
        <v>11</v>
      </c>
      <c r="B3" s="7">
        <v>45776.301655092589</v>
      </c>
      <c r="C3" t="s">
        <v>7</v>
      </c>
      <c r="D3" s="4" t="s">
        <v>12</v>
      </c>
      <c r="E3" t="s">
        <v>9</v>
      </c>
      <c r="G3" s="16">
        <v>5</v>
      </c>
      <c r="H3" s="16">
        <v>2</v>
      </c>
      <c r="I3" s="16">
        <v>1</v>
      </c>
      <c r="J3" s="15" cm="1">
        <f t="array" ref="J3">SUMPRODUCT((B$2:B$168&lt;=B3)*(K$2:K$168&gt;B3))</f>
        <v>2</v>
      </c>
      <c r="K3" s="7">
        <f t="shared" ref="K3:K66" si="6">B3+(D3/1440)</f>
        <v>45776.308599537035</v>
      </c>
      <c r="L3" s="16">
        <f t="shared" si="0"/>
        <v>8</v>
      </c>
      <c r="M3" s="3">
        <f t="shared" si="1"/>
        <v>0.25</v>
      </c>
      <c r="N3" s="5" t="str">
        <f t="shared" si="2"/>
        <v>Normál</v>
      </c>
    </row>
    <row r="4" spans="1:17" hidden="1" x14ac:dyDescent="0.25">
      <c r="A4" t="s">
        <v>13</v>
      </c>
      <c r="B4" s="7">
        <v>45776.306793981479</v>
      </c>
      <c r="C4" t="s">
        <v>14</v>
      </c>
      <c r="D4" s="4" t="s">
        <v>15</v>
      </c>
      <c r="E4" t="s">
        <v>9</v>
      </c>
      <c r="G4" s="16">
        <v>5</v>
      </c>
      <c r="H4" s="16">
        <v>2</v>
      </c>
      <c r="I4" s="16">
        <v>1</v>
      </c>
      <c r="J4" s="9" cm="1">
        <f t="array" ref="J4">SUMPRODUCT((B$2:B$168&lt;=B4)*(K$2:K$168&gt;B4))</f>
        <v>3</v>
      </c>
      <c r="K4" s="7">
        <f t="shared" si="6"/>
        <v>45776.308877314812</v>
      </c>
      <c r="L4" s="16">
        <f t="shared" si="0"/>
        <v>8</v>
      </c>
      <c r="M4" s="3">
        <f t="shared" si="1"/>
        <v>0.375</v>
      </c>
      <c r="N4" s="5" t="str">
        <f t="shared" si="2"/>
        <v>Normál</v>
      </c>
    </row>
    <row r="5" spans="1:17" hidden="1" x14ac:dyDescent="0.25">
      <c r="A5" t="s">
        <v>16</v>
      </c>
      <c r="B5" s="7">
        <v>45776.309131944443</v>
      </c>
      <c r="C5" t="s">
        <v>7</v>
      </c>
      <c r="D5" s="4" t="s">
        <v>17</v>
      </c>
      <c r="E5" t="s">
        <v>9</v>
      </c>
      <c r="G5" s="16">
        <v>5</v>
      </c>
      <c r="H5" s="16">
        <v>2</v>
      </c>
      <c r="I5" s="16">
        <v>1</v>
      </c>
      <c r="J5" s="15" cm="1">
        <f t="array" ref="J5">SUMPRODUCT((B$2:B$168&lt;=B5)*(K$2:K$168&gt;B5))</f>
        <v>1</v>
      </c>
      <c r="K5" s="7">
        <f t="shared" si="6"/>
        <v>45776.318854166668</v>
      </c>
      <c r="L5" s="16">
        <f t="shared" si="0"/>
        <v>8</v>
      </c>
      <c r="M5" s="3">
        <f t="shared" si="1"/>
        <v>0.125</v>
      </c>
      <c r="N5" s="5" t="str">
        <f t="shared" si="2"/>
        <v>Normál</v>
      </c>
    </row>
    <row r="6" spans="1:17" x14ac:dyDescent="0.25">
      <c r="A6" t="s">
        <v>18</v>
      </c>
      <c r="B6" s="7">
        <v>45776.309641203705</v>
      </c>
      <c r="C6" t="s">
        <v>7</v>
      </c>
      <c r="D6" s="4" t="s">
        <v>19</v>
      </c>
      <c r="E6" t="s">
        <v>20</v>
      </c>
      <c r="G6" s="16">
        <v>5</v>
      </c>
      <c r="H6" s="16">
        <v>2</v>
      </c>
      <c r="I6" s="16">
        <v>1</v>
      </c>
      <c r="J6" s="15" cm="1">
        <f t="array" ref="J6">SUMPRODUCT((B$2:B$168&lt;=B6)*(K$2:K$168&gt;B6))</f>
        <v>2</v>
      </c>
      <c r="K6" s="7">
        <f t="shared" si="6"/>
        <v>45776.320752314816</v>
      </c>
      <c r="L6" s="16">
        <f t="shared" si="0"/>
        <v>8</v>
      </c>
      <c r="M6" s="3">
        <f t="shared" si="1"/>
        <v>0.25</v>
      </c>
      <c r="N6" s="5" t="str">
        <f t="shared" si="2"/>
        <v>Normál</v>
      </c>
    </row>
    <row r="7" spans="1:17" hidden="1" x14ac:dyDescent="0.25">
      <c r="A7" t="s">
        <v>21</v>
      </c>
      <c r="B7" s="7">
        <v>45776.310150462959</v>
      </c>
      <c r="C7" t="s">
        <v>22</v>
      </c>
      <c r="D7" s="4" t="s">
        <v>23</v>
      </c>
      <c r="E7" t="s">
        <v>9</v>
      </c>
      <c r="G7" s="16">
        <v>5</v>
      </c>
      <c r="H7" s="16">
        <v>2</v>
      </c>
      <c r="I7" s="16">
        <v>1</v>
      </c>
      <c r="J7" s="9" cm="1">
        <f t="array" ref="J7">SUMPRODUCT((B$2:B$168&lt;=B7)*(K$2:K$168&gt;B7))</f>
        <v>3</v>
      </c>
      <c r="K7" s="7">
        <f t="shared" si="6"/>
        <v>45776.315706018519</v>
      </c>
      <c r="L7" s="16">
        <f t="shared" si="0"/>
        <v>8</v>
      </c>
      <c r="M7" s="3">
        <f t="shared" si="1"/>
        <v>0.375</v>
      </c>
      <c r="N7" s="5" t="str">
        <f t="shared" si="2"/>
        <v>Normál</v>
      </c>
    </row>
    <row r="8" spans="1:17" hidden="1" x14ac:dyDescent="0.25">
      <c r="A8" t="s">
        <v>24</v>
      </c>
      <c r="B8" s="7">
        <v>45776.310659722221</v>
      </c>
      <c r="C8" t="s">
        <v>7</v>
      </c>
      <c r="D8" s="4" t="s">
        <v>25</v>
      </c>
      <c r="E8" t="s">
        <v>9</v>
      </c>
      <c r="G8" s="16">
        <v>5</v>
      </c>
      <c r="H8" s="16">
        <v>2</v>
      </c>
      <c r="I8" s="16">
        <v>1</v>
      </c>
      <c r="J8" s="10" cm="1">
        <f t="array" ref="J8">SUMPRODUCT((B$2:B$168&lt;=B8)*(K$2:K$168&gt;B8))</f>
        <v>4</v>
      </c>
      <c r="K8" s="7">
        <f t="shared" si="6"/>
        <v>45776.318298611113</v>
      </c>
      <c r="L8" s="16">
        <f t="shared" si="0"/>
        <v>8</v>
      </c>
      <c r="M8" s="3">
        <f t="shared" si="1"/>
        <v>0.5</v>
      </c>
      <c r="N8" s="5" t="str">
        <f>IF(M8&lt;60%, "Normál", IF(M8&lt;80%, "Terhelt", "Erősen terhelt"))</f>
        <v>Normál</v>
      </c>
    </row>
    <row r="9" spans="1:17" hidden="1" x14ac:dyDescent="0.25">
      <c r="A9" t="s">
        <v>26</v>
      </c>
      <c r="B9" s="7">
        <v>45776.311168981483</v>
      </c>
      <c r="C9" t="s">
        <v>14</v>
      </c>
      <c r="D9" s="4" t="s">
        <v>27</v>
      </c>
      <c r="E9" t="s">
        <v>9</v>
      </c>
      <c r="G9" s="16">
        <v>5</v>
      </c>
      <c r="H9" s="16">
        <v>2</v>
      </c>
      <c r="I9" s="16">
        <v>1</v>
      </c>
      <c r="J9" s="10" cm="1">
        <f t="array" ref="J9">SUMPRODUCT((B$2:B$168&lt;=B9)*(K$2:K$168&gt;B9))</f>
        <v>5</v>
      </c>
      <c r="K9" s="7">
        <f t="shared" si="6"/>
        <v>45776.313946759263</v>
      </c>
      <c r="L9" s="16">
        <f t="shared" si="0"/>
        <v>8</v>
      </c>
      <c r="M9" s="3">
        <f t="shared" si="1"/>
        <v>0.625</v>
      </c>
      <c r="N9" s="5" t="str">
        <f t="shared" si="2"/>
        <v>Terhelt</v>
      </c>
    </row>
    <row r="10" spans="1:17" hidden="1" x14ac:dyDescent="0.25">
      <c r="A10" t="s">
        <v>28</v>
      </c>
      <c r="B10" s="7">
        <v>45776.311678240738</v>
      </c>
      <c r="C10" t="s">
        <v>7</v>
      </c>
      <c r="D10" s="4" t="s">
        <v>29</v>
      </c>
      <c r="E10" t="s">
        <v>9</v>
      </c>
      <c r="G10" s="16">
        <v>5</v>
      </c>
      <c r="H10" s="16">
        <v>2</v>
      </c>
      <c r="I10" s="16">
        <v>1</v>
      </c>
      <c r="J10" s="10" cm="1">
        <f t="array" ref="J10">SUMPRODUCT((B$2:B$168&lt;=B10)*(K$2:K$168&gt;B10))</f>
        <v>6</v>
      </c>
      <c r="K10" s="7">
        <f t="shared" si="6"/>
        <v>45776.320706018516</v>
      </c>
      <c r="L10" s="16">
        <f t="shared" si="0"/>
        <v>8</v>
      </c>
      <c r="M10" s="3">
        <f t="shared" si="1"/>
        <v>0.75</v>
      </c>
      <c r="N10" s="5" t="str">
        <f t="shared" si="2"/>
        <v>Terhelt</v>
      </c>
    </row>
    <row r="11" spans="1:17" hidden="1" x14ac:dyDescent="0.25">
      <c r="A11" t="s">
        <v>30</v>
      </c>
      <c r="B11" s="7">
        <v>45776.3121875</v>
      </c>
      <c r="C11" t="s">
        <v>7</v>
      </c>
      <c r="D11" s="4" t="s">
        <v>31</v>
      </c>
      <c r="E11" t="s">
        <v>9</v>
      </c>
      <c r="G11" s="16">
        <v>5</v>
      </c>
      <c r="H11" s="16">
        <v>2</v>
      </c>
      <c r="I11" s="16">
        <v>1</v>
      </c>
      <c r="J11" s="10" cm="1">
        <f t="array" ref="J11">SUMPRODUCT((B$2:B$168&lt;=B11)*(K$2:K$168&gt;B11))</f>
        <v>7</v>
      </c>
      <c r="K11" s="7">
        <f t="shared" si="6"/>
        <v>45776.322604166664</v>
      </c>
      <c r="L11" s="16">
        <f t="shared" si="0"/>
        <v>8</v>
      </c>
      <c r="M11" s="3">
        <f t="shared" si="1"/>
        <v>0.875</v>
      </c>
      <c r="N11" s="5" t="str">
        <f t="shared" si="2"/>
        <v>Erősen terhelt</v>
      </c>
    </row>
    <row r="12" spans="1:17" x14ac:dyDescent="0.25">
      <c r="A12" t="s">
        <v>32</v>
      </c>
      <c r="B12" s="7">
        <v>45776.312696759262</v>
      </c>
      <c r="C12" t="s">
        <v>7</v>
      </c>
      <c r="D12" s="4" t="s">
        <v>33</v>
      </c>
      <c r="E12" t="s">
        <v>20</v>
      </c>
      <c r="G12" s="16">
        <v>5</v>
      </c>
      <c r="H12" s="16">
        <v>2</v>
      </c>
      <c r="I12" s="16">
        <v>1</v>
      </c>
      <c r="J12" s="10" cm="1">
        <f t="array" ref="J12">SUMPRODUCT((B$2:B$168&lt;=B12)*(K$2:K$168&gt;B12))</f>
        <v>8</v>
      </c>
      <c r="K12" s="7">
        <f t="shared" si="6"/>
        <v>45776.326585648152</v>
      </c>
      <c r="L12" s="16">
        <f t="shared" si="0"/>
        <v>8</v>
      </c>
      <c r="M12" s="3">
        <f t="shared" si="1"/>
        <v>1</v>
      </c>
      <c r="N12" s="5" t="str">
        <f t="shared" si="2"/>
        <v>Erősen terhelt</v>
      </c>
    </row>
    <row r="13" spans="1:17" hidden="1" x14ac:dyDescent="0.25">
      <c r="A13" t="s">
        <v>34</v>
      </c>
      <c r="B13" s="7">
        <v>45776.313206018516</v>
      </c>
      <c r="C13" t="s">
        <v>14</v>
      </c>
      <c r="D13" s="4" t="s">
        <v>35</v>
      </c>
      <c r="E13" t="s">
        <v>9</v>
      </c>
      <c r="G13" s="16">
        <v>5</v>
      </c>
      <c r="H13" s="16">
        <v>2</v>
      </c>
      <c r="I13" s="16">
        <v>1</v>
      </c>
      <c r="J13" s="10" cm="1">
        <f t="array" ref="J13">SUMPRODUCT((B$2:B$168&lt;=B13)*(K$2:K$168&gt;B13))</f>
        <v>9</v>
      </c>
      <c r="K13" s="7">
        <f t="shared" si="6"/>
        <v>45776.314594907402</v>
      </c>
      <c r="L13" s="16">
        <f t="shared" si="0"/>
        <v>8</v>
      </c>
      <c r="M13" s="3">
        <f t="shared" si="1"/>
        <v>1.125</v>
      </c>
      <c r="N13" s="5" t="str">
        <f t="shared" si="2"/>
        <v>Erősen terhelt</v>
      </c>
    </row>
    <row r="14" spans="1:17" hidden="1" x14ac:dyDescent="0.25">
      <c r="A14" t="s">
        <v>36</v>
      </c>
      <c r="B14" s="7">
        <v>45776.31931712963</v>
      </c>
      <c r="C14" t="s">
        <v>7</v>
      </c>
      <c r="D14" s="4" t="s">
        <v>37</v>
      </c>
      <c r="E14" t="s">
        <v>9</v>
      </c>
      <c r="G14" s="16">
        <v>5</v>
      </c>
      <c r="H14" s="16">
        <v>2</v>
      </c>
      <c r="I14" s="16">
        <v>1</v>
      </c>
      <c r="J14" s="10" cm="1">
        <f t="array" ref="J14">SUMPRODUCT((B$2:B$168&lt;=B14)*(K$2:K$168&gt;B14))</f>
        <v>5</v>
      </c>
      <c r="K14" s="7">
        <f t="shared" si="6"/>
        <v>45776.325567129628</v>
      </c>
      <c r="L14" s="16">
        <f t="shared" si="0"/>
        <v>8</v>
      </c>
      <c r="M14" s="3">
        <f t="shared" si="1"/>
        <v>0.625</v>
      </c>
      <c r="N14" s="5" t="str">
        <f t="shared" si="2"/>
        <v>Terhelt</v>
      </c>
    </row>
    <row r="15" spans="1:17" hidden="1" x14ac:dyDescent="0.25">
      <c r="A15" t="s">
        <v>38</v>
      </c>
      <c r="B15" s="7">
        <v>45776.319826388892</v>
      </c>
      <c r="C15" t="s">
        <v>22</v>
      </c>
      <c r="D15" s="4" t="s">
        <v>39</v>
      </c>
      <c r="E15" t="s">
        <v>9</v>
      </c>
      <c r="G15" s="16">
        <v>5</v>
      </c>
      <c r="H15" s="16">
        <v>2</v>
      </c>
      <c r="I15" s="16">
        <v>1</v>
      </c>
      <c r="J15" s="10" cm="1">
        <f t="array" ref="J15">SUMPRODUCT((B$2:B$168&lt;=B15)*(K$2:K$168&gt;B15))</f>
        <v>6</v>
      </c>
      <c r="K15" s="7">
        <f t="shared" si="6"/>
        <v>45776.324687500004</v>
      </c>
      <c r="L15" s="16">
        <f t="shared" si="0"/>
        <v>8</v>
      </c>
      <c r="M15" s="3">
        <f t="shared" si="1"/>
        <v>0.75</v>
      </c>
      <c r="N15" s="5" t="str">
        <f t="shared" si="2"/>
        <v>Terhelt</v>
      </c>
    </row>
    <row r="16" spans="1:17" hidden="1" x14ac:dyDescent="0.25">
      <c r="A16" t="s">
        <v>40</v>
      </c>
      <c r="B16" s="7">
        <v>45776.320335648146</v>
      </c>
      <c r="C16" t="s">
        <v>7</v>
      </c>
      <c r="D16" s="4" t="s">
        <v>8</v>
      </c>
      <c r="E16" t="s">
        <v>9</v>
      </c>
      <c r="G16" s="16">
        <v>5</v>
      </c>
      <c r="H16" s="16">
        <v>2</v>
      </c>
      <c r="I16" s="16">
        <v>1</v>
      </c>
      <c r="J16" s="10" cm="1">
        <f t="array" ref="J16">SUMPRODUCT((B$2:B$168&lt;=B16)*(K$2:K$168&gt;B16))</f>
        <v>7</v>
      </c>
      <c r="K16" s="7">
        <f t="shared" si="6"/>
        <v>45776.328668981478</v>
      </c>
      <c r="L16" s="16">
        <f t="shared" si="0"/>
        <v>8</v>
      </c>
      <c r="M16" s="3">
        <f t="shared" si="1"/>
        <v>0.875</v>
      </c>
      <c r="N16" s="5" t="str">
        <f t="shared" si="2"/>
        <v>Erősen terhelt</v>
      </c>
    </row>
    <row r="17" spans="1:14" x14ac:dyDescent="0.25">
      <c r="A17" t="s">
        <v>41</v>
      </c>
      <c r="B17" s="7">
        <v>45776.320844907408</v>
      </c>
      <c r="C17" t="s">
        <v>7</v>
      </c>
      <c r="D17" s="4" t="s">
        <v>42</v>
      </c>
      <c r="E17" t="s">
        <v>20</v>
      </c>
      <c r="G17" s="16">
        <v>5</v>
      </c>
      <c r="H17" s="16">
        <v>2</v>
      </c>
      <c r="I17" s="16">
        <v>1</v>
      </c>
      <c r="J17" s="10" cm="1">
        <f t="array" ref="J17">SUMPRODUCT((B$2:B$168&lt;=B17)*(K$2:K$168&gt;B17))</f>
        <v>6</v>
      </c>
      <c r="K17" s="7">
        <f t="shared" si="6"/>
        <v>45776.333344907405</v>
      </c>
      <c r="L17" s="16">
        <f t="shared" si="0"/>
        <v>8</v>
      </c>
      <c r="M17" s="3">
        <f t="shared" si="1"/>
        <v>0.75</v>
      </c>
      <c r="N17" s="5" t="str">
        <f t="shared" si="2"/>
        <v>Terhelt</v>
      </c>
    </row>
    <row r="18" spans="1:14" hidden="1" x14ac:dyDescent="0.25">
      <c r="A18" t="s">
        <v>43</v>
      </c>
      <c r="B18" s="7">
        <v>45776.32135416667</v>
      </c>
      <c r="C18" t="s">
        <v>14</v>
      </c>
      <c r="D18" s="4" t="s">
        <v>44</v>
      </c>
      <c r="E18" t="s">
        <v>9</v>
      </c>
      <c r="G18" s="16">
        <v>5</v>
      </c>
      <c r="H18" s="16">
        <v>2</v>
      </c>
      <c r="I18" s="16">
        <v>1</v>
      </c>
      <c r="J18" s="10" cm="1">
        <f t="array" ref="J18">SUMPRODUCT((B$2:B$168&lt;=B18)*(K$2:K$168&gt;B18))</f>
        <v>7</v>
      </c>
      <c r="K18" s="7">
        <f t="shared" si="6"/>
        <v>45776.324826388889</v>
      </c>
      <c r="L18" s="16">
        <f t="shared" si="0"/>
        <v>8</v>
      </c>
      <c r="M18" s="3">
        <f t="shared" si="1"/>
        <v>0.875</v>
      </c>
      <c r="N18" s="5" t="str">
        <f t="shared" si="2"/>
        <v>Erősen terhelt</v>
      </c>
    </row>
    <row r="19" spans="1:14" hidden="1" x14ac:dyDescent="0.25">
      <c r="A19" t="s">
        <v>45</v>
      </c>
      <c r="B19" s="7">
        <v>45776.321863425925</v>
      </c>
      <c r="C19" t="s">
        <v>7</v>
      </c>
      <c r="D19" s="4" t="s">
        <v>12</v>
      </c>
      <c r="E19" t="s">
        <v>9</v>
      </c>
      <c r="G19" s="16">
        <v>5</v>
      </c>
      <c r="H19" s="16">
        <v>2</v>
      </c>
      <c r="I19" s="16">
        <v>1</v>
      </c>
      <c r="J19" s="10" cm="1">
        <f t="array" ref="J19">SUMPRODUCT((B$2:B$168&lt;=B19)*(K$2:K$168&gt;B19))</f>
        <v>8</v>
      </c>
      <c r="K19" s="7">
        <f t="shared" si="6"/>
        <v>45776.32880787037</v>
      </c>
      <c r="L19" s="16">
        <f t="shared" si="0"/>
        <v>8</v>
      </c>
      <c r="M19" s="3">
        <f t="shared" si="1"/>
        <v>1</v>
      </c>
      <c r="N19" s="5" t="str">
        <f t="shared" si="2"/>
        <v>Erősen terhelt</v>
      </c>
    </row>
    <row r="20" spans="1:14" hidden="1" x14ac:dyDescent="0.25">
      <c r="A20" t="s">
        <v>46</v>
      </c>
      <c r="B20" s="7">
        <v>45776.328993055555</v>
      </c>
      <c r="C20" t="s">
        <v>7</v>
      </c>
      <c r="D20" s="4" t="s">
        <v>17</v>
      </c>
      <c r="E20" t="s">
        <v>9</v>
      </c>
      <c r="G20" s="16">
        <v>5</v>
      </c>
      <c r="H20" s="16">
        <v>2</v>
      </c>
      <c r="I20" s="16">
        <v>1</v>
      </c>
      <c r="J20" s="15" cm="1">
        <f t="array" ref="J20">SUMPRODUCT((B$2:B$168&lt;=B20)*(K$2:K$168&gt;B20))</f>
        <v>2</v>
      </c>
      <c r="K20" s="7">
        <f t="shared" si="6"/>
        <v>45776.33871527778</v>
      </c>
      <c r="L20" s="16">
        <f t="shared" si="0"/>
        <v>8</v>
      </c>
      <c r="M20" s="3">
        <f t="shared" si="1"/>
        <v>0.25</v>
      </c>
      <c r="N20" s="5" t="str">
        <f t="shared" si="2"/>
        <v>Normál</v>
      </c>
    </row>
    <row r="21" spans="1:14" x14ac:dyDescent="0.25">
      <c r="A21" t="s">
        <v>47</v>
      </c>
      <c r="B21" s="7">
        <v>45776.329502314817</v>
      </c>
      <c r="C21" t="s">
        <v>7</v>
      </c>
      <c r="D21" s="4" t="s">
        <v>48</v>
      </c>
      <c r="E21" t="s">
        <v>20</v>
      </c>
      <c r="G21" s="16">
        <v>5</v>
      </c>
      <c r="H21" s="16">
        <v>2</v>
      </c>
      <c r="I21" s="16">
        <v>1</v>
      </c>
      <c r="J21" s="9" cm="1">
        <f t="array" ref="J21">SUMPRODUCT((B$2:B$168&lt;=B21)*(K$2:K$168&gt;B21))</f>
        <v>3</v>
      </c>
      <c r="K21" s="7">
        <f t="shared" si="6"/>
        <v>45776.371168981481</v>
      </c>
      <c r="L21" s="16">
        <f t="shared" si="0"/>
        <v>8</v>
      </c>
      <c r="M21" s="3">
        <f t="shared" si="1"/>
        <v>0.375</v>
      </c>
      <c r="N21" s="5" t="str">
        <f t="shared" si="2"/>
        <v>Normál</v>
      </c>
    </row>
    <row r="22" spans="1:14" hidden="1" x14ac:dyDescent="0.25">
      <c r="A22" t="s">
        <v>49</v>
      </c>
      <c r="B22" s="7">
        <v>45776.330011574071</v>
      </c>
      <c r="C22" t="s">
        <v>22</v>
      </c>
      <c r="D22" s="4" t="s">
        <v>50</v>
      </c>
      <c r="E22" t="s">
        <v>9</v>
      </c>
      <c r="G22" s="16">
        <v>5</v>
      </c>
      <c r="H22" s="16">
        <v>2</v>
      </c>
      <c r="I22" s="16">
        <v>1</v>
      </c>
      <c r="J22" s="10" cm="1">
        <f t="array" ref="J22">SUMPRODUCT((B$2:B$168&lt;=B22)*(K$2:K$168&gt;B22))</f>
        <v>4</v>
      </c>
      <c r="K22" s="7">
        <f t="shared" si="6"/>
        <v>45776.334178240737</v>
      </c>
      <c r="L22" s="16">
        <f t="shared" si="0"/>
        <v>8</v>
      </c>
      <c r="M22" s="3">
        <f t="shared" si="1"/>
        <v>0.5</v>
      </c>
      <c r="N22" s="5" t="str">
        <f t="shared" si="2"/>
        <v>Normál</v>
      </c>
    </row>
    <row r="23" spans="1:14" hidden="1" x14ac:dyDescent="0.25">
      <c r="A23" t="s">
        <v>51</v>
      </c>
      <c r="B23" s="7">
        <v>45776.334085648145</v>
      </c>
      <c r="C23" t="s">
        <v>7</v>
      </c>
      <c r="D23" s="4" t="s">
        <v>29</v>
      </c>
      <c r="E23" t="s">
        <v>9</v>
      </c>
      <c r="G23" s="16">
        <v>5</v>
      </c>
      <c r="H23" s="16">
        <v>2</v>
      </c>
      <c r="I23" s="16">
        <v>1</v>
      </c>
      <c r="J23" s="15" cm="1">
        <f t="array" ref="J23">SUMPRODUCT((B$2:B$168&lt;=B23)*(K$2:K$168&gt;B23))</f>
        <v>4</v>
      </c>
      <c r="K23" s="7">
        <f t="shared" si="6"/>
        <v>45776.343113425923</v>
      </c>
      <c r="L23" s="16">
        <f t="shared" si="0"/>
        <v>8</v>
      </c>
      <c r="M23" s="3">
        <f t="shared" si="1"/>
        <v>0.5</v>
      </c>
      <c r="N23" s="5" t="str">
        <f t="shared" si="2"/>
        <v>Normál</v>
      </c>
    </row>
    <row r="24" spans="1:14" hidden="1" x14ac:dyDescent="0.25">
      <c r="A24" t="s">
        <v>52</v>
      </c>
      <c r="B24" s="7">
        <v>45776.334594907406</v>
      </c>
      <c r="C24" t="s">
        <v>14</v>
      </c>
      <c r="D24" s="4" t="s">
        <v>15</v>
      </c>
      <c r="E24" t="s">
        <v>9</v>
      </c>
      <c r="G24" s="16">
        <v>5</v>
      </c>
      <c r="H24" s="16">
        <v>2</v>
      </c>
      <c r="I24" s="16">
        <v>1</v>
      </c>
      <c r="J24" s="15" cm="1">
        <f t="array" ref="J24">SUMPRODUCT((B$2:B$168&lt;=B24)*(K$2:K$168&gt;B24))</f>
        <v>4</v>
      </c>
      <c r="K24" s="7">
        <f t="shared" si="6"/>
        <v>45776.336678240739</v>
      </c>
      <c r="L24" s="16">
        <f t="shared" si="0"/>
        <v>8</v>
      </c>
      <c r="M24" s="3">
        <f t="shared" si="1"/>
        <v>0.5</v>
      </c>
      <c r="N24" s="5" t="str">
        <f t="shared" si="2"/>
        <v>Normál</v>
      </c>
    </row>
    <row r="25" spans="1:14" hidden="1" x14ac:dyDescent="0.25">
      <c r="A25" t="s">
        <v>53</v>
      </c>
      <c r="B25" s="7">
        <v>45776.335104166668</v>
      </c>
      <c r="C25" t="s">
        <v>7</v>
      </c>
      <c r="D25" s="4" t="s">
        <v>25</v>
      </c>
      <c r="E25" t="s">
        <v>9</v>
      </c>
      <c r="G25" s="16">
        <v>5</v>
      </c>
      <c r="H25" s="16">
        <v>2</v>
      </c>
      <c r="I25" s="16">
        <v>1</v>
      </c>
      <c r="J25" s="9" cm="1">
        <f t="array" ref="J25">SUMPRODUCT((B$2:B$168&lt;=B25)*(K$2:K$168&gt;B25))</f>
        <v>5</v>
      </c>
      <c r="K25" s="7">
        <f t="shared" si="6"/>
        <v>45776.34274305556</v>
      </c>
      <c r="L25" s="16">
        <f t="shared" si="0"/>
        <v>8</v>
      </c>
      <c r="M25" s="3">
        <f t="shared" si="1"/>
        <v>0.625</v>
      </c>
      <c r="N25" s="5" t="str">
        <f t="shared" si="2"/>
        <v>Terhelt</v>
      </c>
    </row>
    <row r="26" spans="1:14" hidden="1" x14ac:dyDescent="0.25">
      <c r="A26" t="s">
        <v>54</v>
      </c>
      <c r="B26" s="7">
        <v>45776.335613425923</v>
      </c>
      <c r="C26" t="s">
        <v>7</v>
      </c>
      <c r="D26" s="4" t="s">
        <v>31</v>
      </c>
      <c r="E26" t="s">
        <v>9</v>
      </c>
      <c r="G26" s="16">
        <v>5</v>
      </c>
      <c r="H26" s="16">
        <v>2</v>
      </c>
      <c r="I26" s="16">
        <v>1</v>
      </c>
      <c r="J26" s="9" cm="1">
        <f t="array" ref="J26">SUMPRODUCT((B$2:B$168&lt;=B26)*(K$2:K$168&gt;B26))</f>
        <v>6</v>
      </c>
      <c r="K26" s="7">
        <f t="shared" si="6"/>
        <v>45776.346030092587</v>
      </c>
      <c r="L26" s="16">
        <f t="shared" si="0"/>
        <v>8</v>
      </c>
      <c r="M26" s="3">
        <f t="shared" si="1"/>
        <v>0.75</v>
      </c>
      <c r="N26" s="5" t="str">
        <f t="shared" si="2"/>
        <v>Terhelt</v>
      </c>
    </row>
    <row r="27" spans="1:14" hidden="1" x14ac:dyDescent="0.25">
      <c r="A27" t="s">
        <v>55</v>
      </c>
      <c r="B27" s="7">
        <v>45776.336122685185</v>
      </c>
      <c r="C27" t="s">
        <v>7</v>
      </c>
      <c r="D27" s="4" t="s">
        <v>8</v>
      </c>
      <c r="E27" t="s">
        <v>9</v>
      </c>
      <c r="G27" s="16">
        <v>5</v>
      </c>
      <c r="H27" s="16">
        <v>2</v>
      </c>
      <c r="I27" s="16">
        <v>1</v>
      </c>
      <c r="J27" s="10" cm="1">
        <f t="array" ref="J27">SUMPRODUCT((B$2:B$168&lt;=B27)*(K$2:K$168&gt;B27))</f>
        <v>7</v>
      </c>
      <c r="K27" s="7">
        <f t="shared" si="6"/>
        <v>45776.344456018516</v>
      </c>
      <c r="L27" s="16">
        <f t="shared" si="0"/>
        <v>8</v>
      </c>
      <c r="M27" s="3">
        <f t="shared" si="1"/>
        <v>0.875</v>
      </c>
      <c r="N27" s="5" t="str">
        <f t="shared" si="2"/>
        <v>Erősen terhelt</v>
      </c>
    </row>
    <row r="28" spans="1:14" hidden="1" x14ac:dyDescent="0.25">
      <c r="A28" t="s">
        <v>56</v>
      </c>
      <c r="B28" s="7">
        <v>45776.336631944447</v>
      </c>
      <c r="C28" t="s">
        <v>14</v>
      </c>
      <c r="D28" s="4" t="s">
        <v>27</v>
      </c>
      <c r="E28" t="s">
        <v>9</v>
      </c>
      <c r="G28" s="16">
        <v>5</v>
      </c>
      <c r="H28" s="16">
        <v>2</v>
      </c>
      <c r="I28" s="16">
        <v>1</v>
      </c>
      <c r="J28" s="10" cm="1">
        <f t="array" ref="J28">SUMPRODUCT((B$2:B$168&lt;=B28)*(K$2:K$168&gt;B28))</f>
        <v>8</v>
      </c>
      <c r="K28" s="7">
        <f t="shared" si="6"/>
        <v>45776.339409722226</v>
      </c>
      <c r="L28" s="16">
        <f t="shared" si="0"/>
        <v>8</v>
      </c>
      <c r="M28" s="3">
        <f t="shared" si="1"/>
        <v>1</v>
      </c>
      <c r="N28" s="5" t="str">
        <f t="shared" si="2"/>
        <v>Erősen terhelt</v>
      </c>
    </row>
    <row r="29" spans="1:14" hidden="1" x14ac:dyDescent="0.25">
      <c r="A29" t="s">
        <v>57</v>
      </c>
      <c r="B29" s="7">
        <v>45776.337141203701</v>
      </c>
      <c r="C29" t="s">
        <v>7</v>
      </c>
      <c r="D29" s="4" t="s">
        <v>12</v>
      </c>
      <c r="E29" t="s">
        <v>9</v>
      </c>
      <c r="G29" s="16">
        <v>5</v>
      </c>
      <c r="H29" s="16">
        <v>2</v>
      </c>
      <c r="I29" s="16">
        <v>1</v>
      </c>
      <c r="J29" s="10" cm="1">
        <f t="array" ref="J29">SUMPRODUCT((B$2:B$168&lt;=B29)*(K$2:K$168&gt;B29))</f>
        <v>8</v>
      </c>
      <c r="K29" s="7">
        <f t="shared" si="6"/>
        <v>45776.344085648147</v>
      </c>
      <c r="L29" s="16">
        <f t="shared" si="0"/>
        <v>8</v>
      </c>
      <c r="M29" s="3">
        <f t="shared" si="1"/>
        <v>1</v>
      </c>
      <c r="N29" s="5" t="str">
        <f t="shared" si="2"/>
        <v>Erősen terhelt</v>
      </c>
    </row>
    <row r="30" spans="1:14" hidden="1" x14ac:dyDescent="0.25">
      <c r="A30" t="s">
        <v>58</v>
      </c>
      <c r="B30" s="7">
        <v>45776.337650462963</v>
      </c>
      <c r="C30" t="s">
        <v>7</v>
      </c>
      <c r="D30" s="4" t="s">
        <v>17</v>
      </c>
      <c r="E30" t="s">
        <v>9</v>
      </c>
      <c r="G30" s="16">
        <v>5</v>
      </c>
      <c r="H30" s="16">
        <v>2</v>
      </c>
      <c r="I30" s="16">
        <v>1</v>
      </c>
      <c r="J30" s="10" cm="1">
        <f t="array" ref="J30">SUMPRODUCT((B$2:B$168&lt;=B30)*(K$2:K$168&gt;B30))</f>
        <v>9</v>
      </c>
      <c r="K30" s="7">
        <f t="shared" si="6"/>
        <v>45776.347372685188</v>
      </c>
      <c r="L30" s="16">
        <f t="shared" si="0"/>
        <v>8</v>
      </c>
      <c r="M30" s="3">
        <f t="shared" si="1"/>
        <v>1.125</v>
      </c>
      <c r="N30" s="5" t="str">
        <f t="shared" si="2"/>
        <v>Erősen terhelt</v>
      </c>
    </row>
    <row r="31" spans="1:14" hidden="1" x14ac:dyDescent="0.25">
      <c r="A31" t="s">
        <v>59</v>
      </c>
      <c r="B31" s="7">
        <v>45776.338159722225</v>
      </c>
      <c r="C31" t="s">
        <v>22</v>
      </c>
      <c r="D31" s="4" t="s">
        <v>37</v>
      </c>
      <c r="E31" t="s">
        <v>9</v>
      </c>
      <c r="G31" s="16">
        <v>5</v>
      </c>
      <c r="H31" s="16">
        <v>2</v>
      </c>
      <c r="I31" s="16">
        <v>1</v>
      </c>
      <c r="J31" s="10" cm="1">
        <f t="array" ref="J31">SUMPRODUCT((B$2:B$168&lt;=B31)*(K$2:K$168&gt;B31))</f>
        <v>10</v>
      </c>
      <c r="K31" s="7">
        <f t="shared" si="6"/>
        <v>45776.344409722224</v>
      </c>
      <c r="L31" s="16">
        <f t="shared" si="0"/>
        <v>8</v>
      </c>
      <c r="M31" s="3">
        <f t="shared" si="1"/>
        <v>1.25</v>
      </c>
      <c r="N31" s="5" t="str">
        <f t="shared" si="2"/>
        <v>Erősen terhelt</v>
      </c>
    </row>
    <row r="32" spans="1:14" hidden="1" x14ac:dyDescent="0.25">
      <c r="A32" t="s">
        <v>60</v>
      </c>
      <c r="B32" s="7">
        <v>45776.33866898148</v>
      </c>
      <c r="C32" t="s">
        <v>7</v>
      </c>
      <c r="D32" s="4" t="s">
        <v>29</v>
      </c>
      <c r="E32" t="s">
        <v>9</v>
      </c>
      <c r="G32" s="16">
        <v>5</v>
      </c>
      <c r="H32" s="16">
        <v>2</v>
      </c>
      <c r="I32" s="16">
        <v>1</v>
      </c>
      <c r="J32" s="10" cm="1">
        <f t="array" ref="J32">SUMPRODUCT((B$2:B$168&lt;=B32)*(K$2:K$168&gt;B32))</f>
        <v>11</v>
      </c>
      <c r="K32" s="7">
        <f t="shared" si="6"/>
        <v>45776.347696759258</v>
      </c>
      <c r="L32" s="16">
        <f t="shared" si="0"/>
        <v>8</v>
      </c>
      <c r="M32" s="3">
        <f t="shared" si="1"/>
        <v>1.375</v>
      </c>
      <c r="N32" s="5" t="str">
        <f t="shared" si="2"/>
        <v>Erősen terhelt</v>
      </c>
    </row>
    <row r="33" spans="1:14" hidden="1" x14ac:dyDescent="0.25">
      <c r="A33" t="s">
        <v>61</v>
      </c>
      <c r="B33" s="7">
        <v>45776.339178240742</v>
      </c>
      <c r="C33" t="s">
        <v>7</v>
      </c>
      <c r="D33" s="4" t="s">
        <v>25</v>
      </c>
      <c r="E33" t="s">
        <v>9</v>
      </c>
      <c r="G33" s="16">
        <v>5</v>
      </c>
      <c r="H33" s="16">
        <v>2</v>
      </c>
      <c r="I33" s="16">
        <v>1</v>
      </c>
      <c r="J33" s="10" cm="1">
        <f t="array" ref="J33">SUMPRODUCT((B$2:B$168&lt;=B33)*(K$2:K$168&gt;B33))</f>
        <v>11</v>
      </c>
      <c r="K33" s="7">
        <f t="shared" si="6"/>
        <v>45776.346817129634</v>
      </c>
      <c r="L33" s="16">
        <f t="shared" si="0"/>
        <v>8</v>
      </c>
      <c r="M33" s="3">
        <f t="shared" si="1"/>
        <v>1.375</v>
      </c>
      <c r="N33" s="5" t="str">
        <f t="shared" si="2"/>
        <v>Erősen terhelt</v>
      </c>
    </row>
    <row r="34" spans="1:14" hidden="1" x14ac:dyDescent="0.25">
      <c r="A34" t="s">
        <v>62</v>
      </c>
      <c r="B34" s="7">
        <v>45776.339687500003</v>
      </c>
      <c r="C34" t="s">
        <v>14</v>
      </c>
      <c r="D34" s="4" t="s">
        <v>15</v>
      </c>
      <c r="E34" t="s">
        <v>9</v>
      </c>
      <c r="G34" s="16">
        <v>5</v>
      </c>
      <c r="H34" s="16">
        <v>2</v>
      </c>
      <c r="I34" s="16">
        <v>1</v>
      </c>
      <c r="J34" s="10" cm="1">
        <f t="array" ref="J34">SUMPRODUCT((B$2:B$168&lt;=B34)*(K$2:K$168&gt;B34))</f>
        <v>11</v>
      </c>
      <c r="K34" s="7">
        <f t="shared" si="6"/>
        <v>45776.341770833336</v>
      </c>
      <c r="L34" s="16">
        <f t="shared" ref="L34:L65" si="7">SUM(G34,H34,I34)</f>
        <v>8</v>
      </c>
      <c r="M34" s="3">
        <f t="shared" ref="M34:M65" si="8">J34/L34</f>
        <v>1.375</v>
      </c>
      <c r="N34" s="5" t="str">
        <f t="shared" ref="N34:N65" si="9">IF(M34&lt;60%, "Normál", IF(M34&lt;80%, "Terhelt", "Erősen terhelt"))</f>
        <v>Erősen terhelt</v>
      </c>
    </row>
    <row r="35" spans="1:14" hidden="1" x14ac:dyDescent="0.25">
      <c r="A35" t="s">
        <v>63</v>
      </c>
      <c r="B35" s="7">
        <v>45776.340196759258</v>
      </c>
      <c r="C35" t="s">
        <v>7</v>
      </c>
      <c r="D35" s="4" t="s">
        <v>8</v>
      </c>
      <c r="E35" t="s">
        <v>9</v>
      </c>
      <c r="G35" s="16">
        <v>5</v>
      </c>
      <c r="H35" s="16">
        <v>2</v>
      </c>
      <c r="I35" s="16">
        <v>1</v>
      </c>
      <c r="J35" s="10" cm="1">
        <f t="array" ref="J35">SUMPRODUCT((B$2:B$168&lt;=B35)*(K$2:K$168&gt;B35))</f>
        <v>12</v>
      </c>
      <c r="K35" s="7">
        <f t="shared" si="6"/>
        <v>45776.348530092589</v>
      </c>
      <c r="L35" s="16">
        <f t="shared" si="7"/>
        <v>8</v>
      </c>
      <c r="M35" s="3">
        <f t="shared" si="8"/>
        <v>1.5</v>
      </c>
      <c r="N35" s="5" t="str">
        <f t="shared" si="9"/>
        <v>Erősen terhelt</v>
      </c>
    </row>
    <row r="36" spans="1:14" hidden="1" x14ac:dyDescent="0.25">
      <c r="A36" t="s">
        <v>64</v>
      </c>
      <c r="B36" s="7">
        <v>45776.34070601852</v>
      </c>
      <c r="C36" t="s">
        <v>7</v>
      </c>
      <c r="D36" s="4" t="s">
        <v>31</v>
      </c>
      <c r="E36" t="s">
        <v>9</v>
      </c>
      <c r="G36" s="16">
        <v>5</v>
      </c>
      <c r="H36" s="16">
        <v>2</v>
      </c>
      <c r="I36" s="16">
        <v>1</v>
      </c>
      <c r="J36" s="10" cm="1">
        <f t="array" ref="J36">SUMPRODUCT((B$2:B$168&lt;=B36)*(K$2:K$168&gt;B36))</f>
        <v>13</v>
      </c>
      <c r="K36" s="7">
        <f t="shared" si="6"/>
        <v>45776.351122685184</v>
      </c>
      <c r="L36" s="16">
        <f t="shared" si="7"/>
        <v>8</v>
      </c>
      <c r="M36" s="3">
        <f t="shared" si="8"/>
        <v>1.625</v>
      </c>
      <c r="N36" s="5" t="str">
        <f t="shared" si="9"/>
        <v>Erősen terhelt</v>
      </c>
    </row>
    <row r="37" spans="1:14" hidden="1" x14ac:dyDescent="0.25">
      <c r="A37" t="s">
        <v>65</v>
      </c>
      <c r="B37" s="7">
        <v>45776.341215277775</v>
      </c>
      <c r="C37" t="s">
        <v>22</v>
      </c>
      <c r="D37" s="4" t="s">
        <v>39</v>
      </c>
      <c r="E37" t="s">
        <v>9</v>
      </c>
      <c r="G37" s="16">
        <v>5</v>
      </c>
      <c r="H37" s="16">
        <v>2</v>
      </c>
      <c r="I37" s="16">
        <v>1</v>
      </c>
      <c r="J37" s="10" cm="1">
        <f t="array" ref="J37">SUMPRODUCT((B$2:B$168&lt;=B37)*(K$2:K$168&gt;B37))</f>
        <v>14</v>
      </c>
      <c r="K37" s="7">
        <f t="shared" si="6"/>
        <v>45776.346076388887</v>
      </c>
      <c r="L37" s="16">
        <f t="shared" si="7"/>
        <v>8</v>
      </c>
      <c r="M37" s="3">
        <f t="shared" si="8"/>
        <v>1.75</v>
      </c>
      <c r="N37" s="5" t="str">
        <f t="shared" si="9"/>
        <v>Erősen terhelt</v>
      </c>
    </row>
    <row r="38" spans="1:14" hidden="1" x14ac:dyDescent="0.25">
      <c r="A38" t="s">
        <v>66</v>
      </c>
      <c r="B38" s="7">
        <v>45776.341724537036</v>
      </c>
      <c r="C38" t="s">
        <v>7</v>
      </c>
      <c r="D38" s="4" t="s">
        <v>12</v>
      </c>
      <c r="E38" t="s">
        <v>9</v>
      </c>
      <c r="G38" s="16">
        <v>5</v>
      </c>
      <c r="H38" s="16">
        <v>2</v>
      </c>
      <c r="I38" s="16">
        <v>1</v>
      </c>
      <c r="J38" s="10" cm="1">
        <f t="array" ref="J38">SUMPRODUCT((B$2:B$168&lt;=B38)*(K$2:K$168&gt;B38))</f>
        <v>15</v>
      </c>
      <c r="K38" s="7">
        <f t="shared" si="6"/>
        <v>45776.348668981482</v>
      </c>
      <c r="L38" s="16">
        <f t="shared" si="7"/>
        <v>8</v>
      </c>
      <c r="M38" s="3">
        <f t="shared" si="8"/>
        <v>1.875</v>
      </c>
      <c r="N38" s="5" t="str">
        <f t="shared" si="9"/>
        <v>Erősen terhelt</v>
      </c>
    </row>
    <row r="39" spans="1:14" x14ac:dyDescent="0.25">
      <c r="A39" t="s">
        <v>67</v>
      </c>
      <c r="B39" s="7">
        <v>45776.342233796298</v>
      </c>
      <c r="C39" t="s">
        <v>7</v>
      </c>
      <c r="D39" s="4" t="s">
        <v>19</v>
      </c>
      <c r="E39" t="s">
        <v>20</v>
      </c>
      <c r="G39" s="16">
        <v>5</v>
      </c>
      <c r="H39" s="16">
        <v>2</v>
      </c>
      <c r="I39" s="16">
        <v>1</v>
      </c>
      <c r="J39" s="10" cm="1">
        <f t="array" ref="J39">SUMPRODUCT((B$2:B$168&lt;=B39)*(K$2:K$168&gt;B39))</f>
        <v>15</v>
      </c>
      <c r="K39" s="7">
        <f t="shared" si="6"/>
        <v>45776.353344907409</v>
      </c>
      <c r="L39" s="16">
        <f t="shared" si="7"/>
        <v>8</v>
      </c>
      <c r="M39" s="3">
        <f t="shared" si="8"/>
        <v>1.875</v>
      </c>
      <c r="N39" s="5" t="str">
        <f t="shared" si="9"/>
        <v>Erősen terhelt</v>
      </c>
    </row>
    <row r="40" spans="1:14" hidden="1" x14ac:dyDescent="0.25">
      <c r="A40" t="s">
        <v>68</v>
      </c>
      <c r="B40" s="7">
        <v>45776.342743055553</v>
      </c>
      <c r="C40" t="s">
        <v>14</v>
      </c>
      <c r="D40" s="4" t="s">
        <v>27</v>
      </c>
      <c r="E40" t="s">
        <v>9</v>
      </c>
      <c r="G40" s="16">
        <v>5</v>
      </c>
      <c r="H40" s="16">
        <v>2</v>
      </c>
      <c r="I40" s="16">
        <v>1</v>
      </c>
      <c r="J40" s="10" cm="1">
        <f t="array" ref="J40">SUMPRODUCT((B$2:B$168&lt;=B40)*(K$2:K$168&gt;B40))</f>
        <v>15</v>
      </c>
      <c r="K40" s="7">
        <f t="shared" si="6"/>
        <v>45776.345520833333</v>
      </c>
      <c r="L40" s="16">
        <f t="shared" si="7"/>
        <v>8</v>
      </c>
      <c r="M40" s="3">
        <f t="shared" si="8"/>
        <v>1.875</v>
      </c>
      <c r="N40" s="5" t="str">
        <f t="shared" si="9"/>
        <v>Erősen terhelt</v>
      </c>
    </row>
    <row r="41" spans="1:14" hidden="1" x14ac:dyDescent="0.25">
      <c r="A41" t="s">
        <v>69</v>
      </c>
      <c r="B41" s="7">
        <v>45776.343252314815</v>
      </c>
      <c r="C41" t="s">
        <v>7</v>
      </c>
      <c r="D41" s="4" t="s">
        <v>29</v>
      </c>
      <c r="E41" t="s">
        <v>9</v>
      </c>
      <c r="G41" s="16">
        <v>5</v>
      </c>
      <c r="H41" s="16">
        <v>2</v>
      </c>
      <c r="I41" s="16">
        <v>1</v>
      </c>
      <c r="J41" s="10" cm="1">
        <f t="array" ref="J41">SUMPRODUCT((B$2:B$168&lt;=B41)*(K$2:K$168&gt;B41))</f>
        <v>15</v>
      </c>
      <c r="K41" s="7">
        <f t="shared" si="6"/>
        <v>45776.352280092593</v>
      </c>
      <c r="L41" s="16">
        <f t="shared" si="7"/>
        <v>8</v>
      </c>
      <c r="M41" s="3">
        <f t="shared" si="8"/>
        <v>1.875</v>
      </c>
      <c r="N41" s="5" t="str">
        <f t="shared" si="9"/>
        <v>Erősen terhelt</v>
      </c>
    </row>
    <row r="42" spans="1:14" x14ac:dyDescent="0.25">
      <c r="A42" t="s">
        <v>70</v>
      </c>
      <c r="B42" s="7">
        <v>45776.343761574077</v>
      </c>
      <c r="C42" t="s">
        <v>7</v>
      </c>
      <c r="D42" s="4" t="s">
        <v>71</v>
      </c>
      <c r="E42" t="s">
        <v>20</v>
      </c>
      <c r="G42" s="16">
        <v>5</v>
      </c>
      <c r="H42" s="16">
        <v>2</v>
      </c>
      <c r="I42" s="16">
        <v>1</v>
      </c>
      <c r="J42" s="10" cm="1">
        <f t="array" ref="J42">SUMPRODUCT((B$2:B$168&lt;=B42)*(K$2:K$168&gt;B42))</f>
        <v>16</v>
      </c>
      <c r="K42" s="7">
        <f t="shared" si="6"/>
        <v>45776.355567129634</v>
      </c>
      <c r="L42" s="16">
        <f t="shared" si="7"/>
        <v>8</v>
      </c>
      <c r="M42" s="3">
        <f t="shared" si="8"/>
        <v>2</v>
      </c>
      <c r="N42" s="5" t="str">
        <f t="shared" si="9"/>
        <v>Erősen terhelt</v>
      </c>
    </row>
    <row r="43" spans="1:14" hidden="1" x14ac:dyDescent="0.25">
      <c r="A43" t="s">
        <v>72</v>
      </c>
      <c r="B43" s="7">
        <v>45776.344270833331</v>
      </c>
      <c r="C43" t="s">
        <v>22</v>
      </c>
      <c r="D43" s="4" t="s">
        <v>23</v>
      </c>
      <c r="E43" t="s">
        <v>9</v>
      </c>
      <c r="G43" s="16">
        <v>5</v>
      </c>
      <c r="H43" s="16">
        <v>2</v>
      </c>
      <c r="I43" s="16">
        <v>1</v>
      </c>
      <c r="J43" s="10" cm="1">
        <f t="array" ref="J43">SUMPRODUCT((B$2:B$168&lt;=B43)*(K$2:K$168&gt;B43))</f>
        <v>16</v>
      </c>
      <c r="K43" s="7">
        <f t="shared" si="6"/>
        <v>45776.349826388891</v>
      </c>
      <c r="L43" s="16">
        <f t="shared" si="7"/>
        <v>8</v>
      </c>
      <c r="M43" s="3">
        <f t="shared" si="8"/>
        <v>2</v>
      </c>
      <c r="N43" s="5" t="str">
        <f t="shared" si="9"/>
        <v>Erősen terhelt</v>
      </c>
    </row>
    <row r="44" spans="1:14" hidden="1" x14ac:dyDescent="0.25">
      <c r="A44" t="s">
        <v>73</v>
      </c>
      <c r="B44" s="7">
        <v>45776.344780092593</v>
      </c>
      <c r="C44" t="s">
        <v>7</v>
      </c>
      <c r="D44" s="4" t="s">
        <v>8</v>
      </c>
      <c r="E44" t="s">
        <v>9</v>
      </c>
      <c r="G44" s="16">
        <v>5</v>
      </c>
      <c r="H44" s="16">
        <v>2</v>
      </c>
      <c r="I44" s="16">
        <v>1</v>
      </c>
      <c r="J44" s="10" cm="1">
        <f t="array" ref="J44">SUMPRODUCT((B$2:B$168&lt;=B44)*(K$2:K$168&gt;B44))</f>
        <v>15</v>
      </c>
      <c r="K44" s="7">
        <f t="shared" si="6"/>
        <v>45776.353113425925</v>
      </c>
      <c r="L44" s="16">
        <f t="shared" si="7"/>
        <v>8</v>
      </c>
      <c r="M44" s="3">
        <f t="shared" si="8"/>
        <v>1.875</v>
      </c>
      <c r="N44" s="5" t="str">
        <f t="shared" si="9"/>
        <v>Erősen terhelt</v>
      </c>
    </row>
    <row r="45" spans="1:14" hidden="1" x14ac:dyDescent="0.25">
      <c r="A45" t="s">
        <v>74</v>
      </c>
      <c r="B45" s="7">
        <v>45776.357638888891</v>
      </c>
      <c r="C45" t="s">
        <v>14</v>
      </c>
      <c r="D45" s="4" t="s">
        <v>35</v>
      </c>
      <c r="E45" t="s">
        <v>9</v>
      </c>
      <c r="G45" s="16">
        <v>5</v>
      </c>
      <c r="H45" s="16">
        <v>2</v>
      </c>
      <c r="I45" s="16">
        <v>1</v>
      </c>
      <c r="J45" s="15" cm="1">
        <f t="array" ref="J45">SUMPRODUCT((B$2:B$168&lt;=B45)*(K$2:K$168&gt;B45))</f>
        <v>2</v>
      </c>
      <c r="K45" s="7">
        <f t="shared" si="6"/>
        <v>45776.359027777777</v>
      </c>
      <c r="L45" s="16">
        <f t="shared" si="7"/>
        <v>8</v>
      </c>
      <c r="M45" s="3">
        <f t="shared" si="8"/>
        <v>0.25</v>
      </c>
      <c r="N45" s="5" t="str">
        <f t="shared" si="9"/>
        <v>Normál</v>
      </c>
    </row>
    <row r="46" spans="1:14" hidden="1" x14ac:dyDescent="0.25">
      <c r="A46" t="s">
        <v>75</v>
      </c>
      <c r="B46" s="7">
        <v>45776.358946759261</v>
      </c>
      <c r="C46" t="s">
        <v>7</v>
      </c>
      <c r="D46" s="4" t="s">
        <v>25</v>
      </c>
      <c r="E46" t="s">
        <v>9</v>
      </c>
      <c r="G46" s="16">
        <v>5</v>
      </c>
      <c r="H46" s="16">
        <v>2</v>
      </c>
      <c r="I46" s="16">
        <v>1</v>
      </c>
      <c r="J46" s="15" cm="1">
        <f t="array" ref="J46">SUMPRODUCT((B$2:B$168&lt;=B46)*(K$2:K$168&gt;B46))</f>
        <v>3</v>
      </c>
      <c r="K46" s="7">
        <f t="shared" si="6"/>
        <v>45776.366585648153</v>
      </c>
      <c r="L46" s="16">
        <f t="shared" si="7"/>
        <v>8</v>
      </c>
      <c r="M46" s="3">
        <f t="shared" si="8"/>
        <v>0.375</v>
      </c>
      <c r="N46" s="5" t="str">
        <f t="shared" si="9"/>
        <v>Normál</v>
      </c>
    </row>
    <row r="47" spans="1:14" hidden="1" x14ac:dyDescent="0.25">
      <c r="A47" t="s">
        <v>76</v>
      </c>
      <c r="B47" s="7">
        <v>45776.364583333336</v>
      </c>
      <c r="C47" t="s">
        <v>7</v>
      </c>
      <c r="D47" s="4" t="s">
        <v>31</v>
      </c>
      <c r="E47" t="s">
        <v>9</v>
      </c>
      <c r="G47" s="16">
        <v>5</v>
      </c>
      <c r="H47" s="16">
        <v>2</v>
      </c>
      <c r="I47" s="16">
        <v>1</v>
      </c>
      <c r="J47" s="15" cm="1">
        <f t="array" ref="J47">SUMPRODUCT((B$2:B$168&lt;=B47)*(K$2:K$168&gt;B47))</f>
        <v>3</v>
      </c>
      <c r="K47" s="7">
        <f t="shared" si="6"/>
        <v>45776.375</v>
      </c>
      <c r="L47" s="16">
        <f t="shared" si="7"/>
        <v>8</v>
      </c>
      <c r="M47" s="3">
        <f t="shared" si="8"/>
        <v>0.375</v>
      </c>
      <c r="N47" s="5" t="str">
        <f t="shared" si="9"/>
        <v>Normál</v>
      </c>
    </row>
    <row r="48" spans="1:14" hidden="1" x14ac:dyDescent="0.25">
      <c r="A48" t="s">
        <v>77</v>
      </c>
      <c r="B48" s="7">
        <v>45776.368750000001</v>
      </c>
      <c r="C48" t="s">
        <v>7</v>
      </c>
      <c r="D48" s="4" t="s">
        <v>12</v>
      </c>
      <c r="E48" t="s">
        <v>9</v>
      </c>
      <c r="G48" s="16">
        <v>5</v>
      </c>
      <c r="H48" s="16">
        <v>2</v>
      </c>
      <c r="I48" s="16">
        <v>1</v>
      </c>
      <c r="J48" s="15" cm="1">
        <f t="array" ref="J48">SUMPRODUCT((B$2:B$168&lt;=B48)*(K$2:K$168&gt;B48))</f>
        <v>3</v>
      </c>
      <c r="K48" s="7">
        <f t="shared" si="6"/>
        <v>45776.375694444447</v>
      </c>
      <c r="L48" s="16">
        <f t="shared" si="7"/>
        <v>8</v>
      </c>
      <c r="M48" s="3">
        <f t="shared" si="8"/>
        <v>0.375</v>
      </c>
      <c r="N48" s="5" t="str">
        <f t="shared" si="9"/>
        <v>Normál</v>
      </c>
    </row>
    <row r="49" spans="1:14" hidden="1" x14ac:dyDescent="0.25">
      <c r="A49" t="s">
        <v>78</v>
      </c>
      <c r="B49" s="7">
        <v>45776.375694444447</v>
      </c>
      <c r="C49" t="s">
        <v>22</v>
      </c>
      <c r="D49" s="4" t="s">
        <v>50</v>
      </c>
      <c r="E49" t="s">
        <v>9</v>
      </c>
      <c r="G49" s="16">
        <v>5</v>
      </c>
      <c r="H49" s="16">
        <v>2</v>
      </c>
      <c r="I49" s="16">
        <v>1</v>
      </c>
      <c r="J49" s="15" cm="1">
        <f t="array" ref="J49">SUMPRODUCT((B$2:B$168&lt;=B49)*(K$2:K$168&gt;B49))</f>
        <v>1</v>
      </c>
      <c r="K49" s="7">
        <f t="shared" si="6"/>
        <v>45776.379861111112</v>
      </c>
      <c r="L49" s="16">
        <f t="shared" si="7"/>
        <v>8</v>
      </c>
      <c r="M49" s="3">
        <f t="shared" si="8"/>
        <v>0.125</v>
      </c>
      <c r="N49" s="5" t="str">
        <f t="shared" si="9"/>
        <v>Normál</v>
      </c>
    </row>
    <row r="50" spans="1:14" hidden="1" x14ac:dyDescent="0.25">
      <c r="A50" t="s">
        <v>79</v>
      </c>
      <c r="B50" s="7">
        <v>45776.389502314814</v>
      </c>
      <c r="C50" t="s">
        <v>7</v>
      </c>
      <c r="D50" s="4" t="s">
        <v>17</v>
      </c>
      <c r="E50" t="s">
        <v>9</v>
      </c>
      <c r="G50" s="16">
        <v>5</v>
      </c>
      <c r="H50" s="16">
        <v>2</v>
      </c>
      <c r="I50" s="16">
        <v>1</v>
      </c>
      <c r="J50" s="15" cm="1">
        <f t="array" ref="J50">SUMPRODUCT((B$2:B$168&lt;=B50)*(K$2:K$168&gt;B50))</f>
        <v>1</v>
      </c>
      <c r="K50" s="7">
        <f t="shared" si="6"/>
        <v>45776.399224537039</v>
      </c>
      <c r="L50" s="16">
        <f t="shared" si="7"/>
        <v>8</v>
      </c>
      <c r="M50" s="3">
        <f t="shared" si="8"/>
        <v>0.125</v>
      </c>
      <c r="N50" s="5" t="str">
        <f t="shared" si="9"/>
        <v>Normál</v>
      </c>
    </row>
    <row r="51" spans="1:14" hidden="1" x14ac:dyDescent="0.25">
      <c r="A51" t="s">
        <v>80</v>
      </c>
      <c r="B51" s="7">
        <v>45776.390729166669</v>
      </c>
      <c r="C51" t="s">
        <v>14</v>
      </c>
      <c r="D51" s="4" t="s">
        <v>15</v>
      </c>
      <c r="E51" t="s">
        <v>9</v>
      </c>
      <c r="G51" s="16">
        <v>5</v>
      </c>
      <c r="H51" s="16">
        <v>2</v>
      </c>
      <c r="I51" s="16">
        <v>1</v>
      </c>
      <c r="J51" s="15" cm="1">
        <f t="array" ref="J51">SUMPRODUCT((B$2:B$168&lt;=B51)*(K$2:K$168&gt;B51))</f>
        <v>2</v>
      </c>
      <c r="K51" s="7">
        <f t="shared" si="6"/>
        <v>45776.392812500002</v>
      </c>
      <c r="L51" s="16">
        <f t="shared" si="7"/>
        <v>8</v>
      </c>
      <c r="M51" s="3">
        <f t="shared" si="8"/>
        <v>0.25</v>
      </c>
      <c r="N51" s="5" t="str">
        <f t="shared" si="9"/>
        <v>Normál</v>
      </c>
    </row>
    <row r="52" spans="1:14" hidden="1" x14ac:dyDescent="0.25">
      <c r="A52" t="s">
        <v>81</v>
      </c>
      <c r="B52" s="7">
        <v>45776.391956018517</v>
      </c>
      <c r="C52" t="s">
        <v>7</v>
      </c>
      <c r="D52" s="4" t="s">
        <v>8</v>
      </c>
      <c r="E52" t="s">
        <v>9</v>
      </c>
      <c r="G52" s="16">
        <v>5</v>
      </c>
      <c r="H52" s="16">
        <v>2</v>
      </c>
      <c r="I52" s="16">
        <v>1</v>
      </c>
      <c r="J52" s="15" cm="1">
        <f t="array" ref="J52">SUMPRODUCT((B$2:B$168&lt;=B52)*(K$2:K$168&gt;B52))</f>
        <v>3</v>
      </c>
      <c r="K52" s="7">
        <f t="shared" si="6"/>
        <v>45776.400289351848</v>
      </c>
      <c r="L52" s="16">
        <f t="shared" si="7"/>
        <v>8</v>
      </c>
      <c r="M52" s="3">
        <f t="shared" si="8"/>
        <v>0.375</v>
      </c>
      <c r="N52" s="5" t="str">
        <f t="shared" si="9"/>
        <v>Normál</v>
      </c>
    </row>
    <row r="53" spans="1:14" hidden="1" x14ac:dyDescent="0.25">
      <c r="A53" t="s">
        <v>82</v>
      </c>
      <c r="B53" s="7">
        <v>45776.397372685184</v>
      </c>
      <c r="C53" t="s">
        <v>7</v>
      </c>
      <c r="D53" s="4" t="s">
        <v>29</v>
      </c>
      <c r="E53" t="s">
        <v>9</v>
      </c>
      <c r="G53" s="16">
        <v>5</v>
      </c>
      <c r="H53" s="16">
        <v>2</v>
      </c>
      <c r="I53" s="16">
        <v>1</v>
      </c>
      <c r="J53" s="15" cm="1">
        <f t="array" ref="J53">SUMPRODUCT((B$2:B$168&lt;=B53)*(K$2:K$168&gt;B53))</f>
        <v>3</v>
      </c>
      <c r="K53" s="7">
        <f t="shared" si="6"/>
        <v>45776.406400462962</v>
      </c>
      <c r="L53" s="16">
        <f t="shared" si="7"/>
        <v>8</v>
      </c>
      <c r="M53" s="3">
        <f t="shared" si="8"/>
        <v>0.375</v>
      </c>
      <c r="N53" s="5" t="str">
        <f t="shared" si="9"/>
        <v>Normál</v>
      </c>
    </row>
    <row r="54" spans="1:14" hidden="1" x14ac:dyDescent="0.25">
      <c r="A54" t="s">
        <v>83</v>
      </c>
      <c r="B54" s="7">
        <v>45776.403043981481</v>
      </c>
      <c r="C54" t="s">
        <v>7</v>
      </c>
      <c r="D54" s="4" t="s">
        <v>25</v>
      </c>
      <c r="E54" t="s">
        <v>9</v>
      </c>
      <c r="G54" s="16">
        <v>5</v>
      </c>
      <c r="H54" s="16">
        <v>2</v>
      </c>
      <c r="I54" s="16">
        <v>1</v>
      </c>
      <c r="J54" s="15" cm="1">
        <f t="array" ref="J54">SUMPRODUCT((B$2:B$168&lt;=B54)*(K$2:K$168&gt;B54))</f>
        <v>2</v>
      </c>
      <c r="K54" s="7">
        <f t="shared" si="6"/>
        <v>45776.410682870373</v>
      </c>
      <c r="L54" s="16">
        <f t="shared" si="7"/>
        <v>8</v>
      </c>
      <c r="M54" s="3">
        <f t="shared" si="8"/>
        <v>0.25</v>
      </c>
      <c r="N54" s="5" t="str">
        <f t="shared" si="9"/>
        <v>Normál</v>
      </c>
    </row>
    <row r="55" spans="1:14" hidden="1" x14ac:dyDescent="0.25">
      <c r="A55" t="s">
        <v>84</v>
      </c>
      <c r="B55" s="7">
        <v>45776.408472222225</v>
      </c>
      <c r="C55" t="s">
        <v>22</v>
      </c>
      <c r="D55" s="4" t="s">
        <v>39</v>
      </c>
      <c r="E55" t="s">
        <v>9</v>
      </c>
      <c r="G55" s="16">
        <v>5</v>
      </c>
      <c r="H55" s="16">
        <v>2</v>
      </c>
      <c r="I55" s="16">
        <v>1</v>
      </c>
      <c r="J55" s="15" cm="1">
        <f t="array" ref="J55">SUMPRODUCT((B$2:B$168&lt;=B55)*(K$2:K$168&gt;B55))</f>
        <v>2</v>
      </c>
      <c r="K55" s="7">
        <f t="shared" si="6"/>
        <v>45776.413333333338</v>
      </c>
      <c r="L55" s="16">
        <f t="shared" si="7"/>
        <v>8</v>
      </c>
      <c r="M55" s="3">
        <f t="shared" si="8"/>
        <v>0.25</v>
      </c>
      <c r="N55" s="5" t="str">
        <f t="shared" si="9"/>
        <v>Normál</v>
      </c>
    </row>
    <row r="56" spans="1:14" hidden="1" x14ac:dyDescent="0.25">
      <c r="A56" t="s">
        <v>85</v>
      </c>
      <c r="B56" s="7">
        <v>45776.408877314818</v>
      </c>
      <c r="C56" t="s">
        <v>7</v>
      </c>
      <c r="D56" s="4" t="s">
        <v>31</v>
      </c>
      <c r="E56" t="s">
        <v>9</v>
      </c>
      <c r="G56" s="16">
        <v>5</v>
      </c>
      <c r="H56" s="16">
        <v>2</v>
      </c>
      <c r="I56" s="16">
        <v>1</v>
      </c>
      <c r="J56" s="15" cm="1">
        <f t="array" ref="J56">SUMPRODUCT((B$2:B$168&lt;=B56)*(K$2:K$168&gt;B56))</f>
        <v>3</v>
      </c>
      <c r="K56" s="7">
        <f t="shared" si="6"/>
        <v>45776.419293981482</v>
      </c>
      <c r="L56" s="16">
        <f t="shared" si="7"/>
        <v>8</v>
      </c>
      <c r="M56" s="3">
        <f t="shared" si="8"/>
        <v>0.375</v>
      </c>
      <c r="N56" s="5" t="str">
        <f t="shared" si="9"/>
        <v>Normál</v>
      </c>
    </row>
    <row r="57" spans="1:14" hidden="1" x14ac:dyDescent="0.25">
      <c r="A57" t="s">
        <v>86</v>
      </c>
      <c r="B57" s="7">
        <v>45776.414282407408</v>
      </c>
      <c r="C57" t="s">
        <v>14</v>
      </c>
      <c r="D57" s="4" t="s">
        <v>27</v>
      </c>
      <c r="E57" t="s">
        <v>9</v>
      </c>
      <c r="G57" s="16">
        <v>5</v>
      </c>
      <c r="H57" s="16">
        <v>2</v>
      </c>
      <c r="I57" s="16">
        <v>1</v>
      </c>
      <c r="J57" s="15" cm="1">
        <f t="array" ref="J57">SUMPRODUCT((B$2:B$168&lt;=B57)*(K$2:K$168&gt;B57))</f>
        <v>2</v>
      </c>
      <c r="K57" s="7">
        <f t="shared" si="6"/>
        <v>45776.417060185187</v>
      </c>
      <c r="L57" s="16">
        <f t="shared" si="7"/>
        <v>8</v>
      </c>
      <c r="M57" s="3">
        <f t="shared" si="8"/>
        <v>0.25</v>
      </c>
      <c r="N57" s="5" t="str">
        <f t="shared" si="9"/>
        <v>Normál</v>
      </c>
    </row>
    <row r="58" spans="1:14" hidden="1" x14ac:dyDescent="0.25">
      <c r="A58" t="s">
        <v>87</v>
      </c>
      <c r="B58" s="7">
        <v>45776.41678240741</v>
      </c>
      <c r="C58" t="s">
        <v>7</v>
      </c>
      <c r="D58" s="4" t="s">
        <v>12</v>
      </c>
      <c r="E58" t="s">
        <v>9</v>
      </c>
      <c r="G58" s="16">
        <v>5</v>
      </c>
      <c r="H58" s="16">
        <v>2</v>
      </c>
      <c r="I58" s="16">
        <v>1</v>
      </c>
      <c r="J58" s="15" cm="1">
        <f t="array" ref="J58">SUMPRODUCT((B$2:B$168&lt;=B58)*(K$2:K$168&gt;B58))</f>
        <v>3</v>
      </c>
      <c r="K58" s="7">
        <f t="shared" si="6"/>
        <v>45776.423726851855</v>
      </c>
      <c r="L58" s="16">
        <f t="shared" si="7"/>
        <v>8</v>
      </c>
      <c r="M58" s="3">
        <f t="shared" si="8"/>
        <v>0.375</v>
      </c>
      <c r="N58" s="5" t="str">
        <f t="shared" si="9"/>
        <v>Normál</v>
      </c>
    </row>
    <row r="59" spans="1:14" hidden="1" x14ac:dyDescent="0.25">
      <c r="A59" t="s">
        <v>88</v>
      </c>
      <c r="B59" s="7">
        <v>45776.420138888891</v>
      </c>
      <c r="C59" t="s">
        <v>7</v>
      </c>
      <c r="D59" s="4" t="s">
        <v>17</v>
      </c>
      <c r="E59" t="s">
        <v>9</v>
      </c>
      <c r="G59" s="16">
        <v>5</v>
      </c>
      <c r="H59" s="16">
        <v>2</v>
      </c>
      <c r="I59" s="16">
        <v>1</v>
      </c>
      <c r="J59" s="15" cm="1">
        <f t="array" ref="J59">SUMPRODUCT((B$2:B$168&lt;=B59)*(K$2:K$168&gt;B59))</f>
        <v>2</v>
      </c>
      <c r="K59" s="7">
        <f t="shared" si="6"/>
        <v>45776.429861111115</v>
      </c>
      <c r="L59" s="16">
        <f t="shared" si="7"/>
        <v>8</v>
      </c>
      <c r="M59" s="3">
        <f t="shared" si="8"/>
        <v>0.25</v>
      </c>
      <c r="N59" s="5" t="str">
        <f t="shared" si="9"/>
        <v>Normál</v>
      </c>
    </row>
    <row r="60" spans="1:14" hidden="1" x14ac:dyDescent="0.25">
      <c r="A60" t="s">
        <v>89</v>
      </c>
      <c r="B60" s="7">
        <v>45776.421180555553</v>
      </c>
      <c r="C60" t="s">
        <v>7</v>
      </c>
      <c r="D60" s="4" t="s">
        <v>8</v>
      </c>
      <c r="E60" t="s">
        <v>9</v>
      </c>
      <c r="G60" s="16">
        <v>5</v>
      </c>
      <c r="H60" s="16">
        <v>2</v>
      </c>
      <c r="I60" s="16">
        <v>1</v>
      </c>
      <c r="J60" s="15" cm="1">
        <f t="array" ref="J60">SUMPRODUCT((B$2:B$168&lt;=B60)*(K$2:K$168&gt;B60))</f>
        <v>3</v>
      </c>
      <c r="K60" s="7">
        <f t="shared" si="6"/>
        <v>45776.429513888885</v>
      </c>
      <c r="L60" s="16">
        <f t="shared" si="7"/>
        <v>8</v>
      </c>
      <c r="M60" s="3">
        <f t="shared" si="8"/>
        <v>0.375</v>
      </c>
      <c r="N60" s="5" t="str">
        <f t="shared" si="9"/>
        <v>Normál</v>
      </c>
    </row>
    <row r="61" spans="1:14" hidden="1" x14ac:dyDescent="0.25">
      <c r="A61" t="s">
        <v>90</v>
      </c>
      <c r="B61" s="7">
        <v>45776.437303240738</v>
      </c>
      <c r="C61" t="s">
        <v>22</v>
      </c>
      <c r="D61" s="4" t="s">
        <v>23</v>
      </c>
      <c r="E61" t="s">
        <v>9</v>
      </c>
      <c r="G61" s="16">
        <v>5</v>
      </c>
      <c r="H61" s="16">
        <v>2</v>
      </c>
      <c r="I61" s="16">
        <v>1</v>
      </c>
      <c r="J61" s="15" cm="1">
        <f t="array" ref="J61">SUMPRODUCT((B$2:B$168&lt;=B61)*(K$2:K$168&gt;B61))</f>
        <v>1</v>
      </c>
      <c r="K61" s="7">
        <f t="shared" si="6"/>
        <v>45776.442858796298</v>
      </c>
      <c r="L61" s="16">
        <f t="shared" si="7"/>
        <v>8</v>
      </c>
      <c r="M61" s="3">
        <f t="shared" si="8"/>
        <v>0.125</v>
      </c>
      <c r="N61" s="5" t="str">
        <f t="shared" si="9"/>
        <v>Normál</v>
      </c>
    </row>
    <row r="62" spans="1:14" hidden="1" x14ac:dyDescent="0.25">
      <c r="A62" t="s">
        <v>91</v>
      </c>
      <c r="B62" s="7">
        <v>45776.438530092593</v>
      </c>
      <c r="C62" t="s">
        <v>7</v>
      </c>
      <c r="D62" s="4" t="s">
        <v>29</v>
      </c>
      <c r="E62" t="s">
        <v>9</v>
      </c>
      <c r="G62" s="16">
        <v>5</v>
      </c>
      <c r="H62" s="16">
        <v>2</v>
      </c>
      <c r="I62" s="16">
        <v>1</v>
      </c>
      <c r="J62" s="15" cm="1">
        <f t="array" ref="J62">SUMPRODUCT((B$2:B$168&lt;=B62)*(K$2:K$168&gt;B62))</f>
        <v>2</v>
      </c>
      <c r="K62" s="7">
        <f t="shared" si="6"/>
        <v>45776.447557870371</v>
      </c>
      <c r="L62" s="16">
        <f t="shared" si="7"/>
        <v>8</v>
      </c>
      <c r="M62" s="3">
        <f t="shared" si="8"/>
        <v>0.25</v>
      </c>
      <c r="N62" s="5" t="str">
        <f t="shared" si="9"/>
        <v>Normál</v>
      </c>
    </row>
    <row r="63" spans="1:14" hidden="1" x14ac:dyDescent="0.25">
      <c r="A63" t="s">
        <v>92</v>
      </c>
      <c r="B63" s="7">
        <v>45776.439756944441</v>
      </c>
      <c r="C63" t="s">
        <v>14</v>
      </c>
      <c r="D63" s="4" t="s">
        <v>35</v>
      </c>
      <c r="E63" t="s">
        <v>9</v>
      </c>
      <c r="G63" s="16">
        <v>5</v>
      </c>
      <c r="H63" s="16">
        <v>2</v>
      </c>
      <c r="I63" s="16">
        <v>1</v>
      </c>
      <c r="J63" s="15" cm="1">
        <f t="array" ref="J63">SUMPRODUCT((B$2:B$168&lt;=B63)*(K$2:K$168&gt;B63))</f>
        <v>3</v>
      </c>
      <c r="K63" s="7">
        <f t="shared" si="6"/>
        <v>45776.441145833327</v>
      </c>
      <c r="L63" s="16">
        <f t="shared" si="7"/>
        <v>8</v>
      </c>
      <c r="M63" s="3">
        <f t="shared" si="8"/>
        <v>0.375</v>
      </c>
      <c r="N63" s="5" t="str">
        <f t="shared" si="9"/>
        <v>Normál</v>
      </c>
    </row>
    <row r="64" spans="1:14" hidden="1" x14ac:dyDescent="0.25">
      <c r="A64" t="s">
        <v>93</v>
      </c>
      <c r="B64" s="7">
        <v>45776.440983796296</v>
      </c>
      <c r="C64" t="s">
        <v>7</v>
      </c>
      <c r="D64" s="4" t="s">
        <v>25</v>
      </c>
      <c r="E64" t="s">
        <v>9</v>
      </c>
      <c r="G64" s="16">
        <v>5</v>
      </c>
      <c r="H64" s="16">
        <v>2</v>
      </c>
      <c r="I64" s="16">
        <v>1</v>
      </c>
      <c r="J64" s="15" cm="1">
        <f t="array" ref="J64">SUMPRODUCT((B$2:B$168&lt;=B64)*(K$2:K$168&gt;B64))</f>
        <v>4</v>
      </c>
      <c r="K64" s="7">
        <f t="shared" si="6"/>
        <v>45776.448622685188</v>
      </c>
      <c r="L64" s="16">
        <f t="shared" si="7"/>
        <v>8</v>
      </c>
      <c r="M64" s="3">
        <f t="shared" si="8"/>
        <v>0.5</v>
      </c>
      <c r="N64" s="5" t="str">
        <f t="shared" si="9"/>
        <v>Normál</v>
      </c>
    </row>
    <row r="65" spans="1:14" hidden="1" x14ac:dyDescent="0.25">
      <c r="A65" t="s">
        <v>94</v>
      </c>
      <c r="B65" s="7">
        <v>45776.442210648151</v>
      </c>
      <c r="C65" t="s">
        <v>7</v>
      </c>
      <c r="D65" s="4" t="s">
        <v>31</v>
      </c>
      <c r="E65" t="s">
        <v>9</v>
      </c>
      <c r="G65" s="16">
        <v>5</v>
      </c>
      <c r="H65" s="16">
        <v>2</v>
      </c>
      <c r="I65" s="16">
        <v>1</v>
      </c>
      <c r="J65" s="15" cm="1">
        <f t="array" ref="J65">SUMPRODUCT((B$2:B$168&lt;=B65)*(K$2:K$168&gt;B65))</f>
        <v>4</v>
      </c>
      <c r="K65" s="7">
        <f t="shared" si="6"/>
        <v>45776.452627314815</v>
      </c>
      <c r="L65" s="16">
        <f t="shared" si="7"/>
        <v>8</v>
      </c>
      <c r="M65" s="3">
        <f t="shared" si="8"/>
        <v>0.5</v>
      </c>
      <c r="N65" s="5" t="str">
        <f t="shared" si="9"/>
        <v>Normál</v>
      </c>
    </row>
    <row r="66" spans="1:14" hidden="1" x14ac:dyDescent="0.25">
      <c r="A66" t="s">
        <v>95</v>
      </c>
      <c r="B66" s="7">
        <v>45776.443437499998</v>
      </c>
      <c r="C66" t="s">
        <v>7</v>
      </c>
      <c r="D66" s="4" t="s">
        <v>12</v>
      </c>
      <c r="E66" t="s">
        <v>9</v>
      </c>
      <c r="G66" s="16">
        <v>5</v>
      </c>
      <c r="H66" s="16">
        <v>2</v>
      </c>
      <c r="I66" s="16">
        <v>1</v>
      </c>
      <c r="J66" s="15" cm="1">
        <f t="array" ref="J66">SUMPRODUCT((B$2:B$168&lt;=B66)*(K$2:K$168&gt;B66))</f>
        <v>4</v>
      </c>
      <c r="K66" s="7">
        <f t="shared" si="6"/>
        <v>45776.450381944444</v>
      </c>
      <c r="L66" s="16">
        <f t="shared" ref="L66:L97" si="10">SUM(G66,H66,I66)</f>
        <v>8</v>
      </c>
      <c r="M66" s="3">
        <f t="shared" ref="M66:M97" si="11">J66/L66</f>
        <v>0.5</v>
      </c>
      <c r="N66" s="5" t="str">
        <f t="shared" ref="N66:N97" si="12">IF(M66&lt;60%, "Normál", IF(M66&lt;80%, "Terhelt", "Erősen terhelt"))</f>
        <v>Normál</v>
      </c>
    </row>
    <row r="67" spans="1:14" hidden="1" x14ac:dyDescent="0.25">
      <c r="A67" t="s">
        <v>96</v>
      </c>
      <c r="B67" s="7">
        <v>45776.444664351853</v>
      </c>
      <c r="C67" t="s">
        <v>22</v>
      </c>
      <c r="D67" s="4" t="s">
        <v>50</v>
      </c>
      <c r="E67" t="s">
        <v>9</v>
      </c>
      <c r="G67" s="16">
        <v>5</v>
      </c>
      <c r="H67" s="16">
        <v>2</v>
      </c>
      <c r="I67" s="16">
        <v>1</v>
      </c>
      <c r="J67" s="15" cm="1">
        <f t="array" ref="J67">SUMPRODUCT((B$2:B$168&lt;=B67)*(K$2:K$168&gt;B67))</f>
        <v>5</v>
      </c>
      <c r="K67" s="7">
        <f t="shared" ref="K67:K130" si="13">B67+(D67/1440)</f>
        <v>45776.448831018519</v>
      </c>
      <c r="L67" s="16">
        <f t="shared" si="10"/>
        <v>8</v>
      </c>
      <c r="M67" s="3">
        <f t="shared" si="11"/>
        <v>0.625</v>
      </c>
      <c r="N67" s="5" t="str">
        <f t="shared" si="12"/>
        <v>Terhelt</v>
      </c>
    </row>
    <row r="68" spans="1:14" hidden="1" x14ac:dyDescent="0.25">
      <c r="A68" t="s">
        <v>97</v>
      </c>
      <c r="B68" s="7">
        <v>45776.445891203701</v>
      </c>
      <c r="C68" t="s">
        <v>7</v>
      </c>
      <c r="D68" s="4" t="s">
        <v>17</v>
      </c>
      <c r="E68" t="s">
        <v>9</v>
      </c>
      <c r="G68" s="16">
        <v>5</v>
      </c>
      <c r="H68" s="16">
        <v>2</v>
      </c>
      <c r="I68" s="16">
        <v>1</v>
      </c>
      <c r="J68" s="9" cm="1">
        <f t="array" ref="J68">SUMPRODUCT((B$2:B$168&lt;=B68)*(K$2:K$168&gt;B68))</f>
        <v>6</v>
      </c>
      <c r="K68" s="7">
        <f t="shared" si="13"/>
        <v>45776.455613425926</v>
      </c>
      <c r="L68" s="16">
        <f t="shared" si="10"/>
        <v>8</v>
      </c>
      <c r="M68" s="3">
        <f t="shared" si="11"/>
        <v>0.75</v>
      </c>
      <c r="N68" s="5" t="str">
        <f t="shared" si="12"/>
        <v>Terhelt</v>
      </c>
    </row>
    <row r="69" spans="1:14" hidden="1" x14ac:dyDescent="0.25">
      <c r="A69" t="s">
        <v>98</v>
      </c>
      <c r="B69" s="7">
        <v>45776.46429398148</v>
      </c>
      <c r="C69" t="s">
        <v>14</v>
      </c>
      <c r="D69" s="4" t="s">
        <v>15</v>
      </c>
      <c r="E69" t="s">
        <v>9</v>
      </c>
      <c r="G69" s="16">
        <v>5</v>
      </c>
      <c r="H69" s="16">
        <v>2</v>
      </c>
      <c r="I69" s="16">
        <v>1</v>
      </c>
      <c r="J69" s="15" cm="1">
        <f t="array" ref="J69">SUMPRODUCT((B$2:B$168&lt;=B69)*(K$2:K$168&gt;B69))</f>
        <v>1</v>
      </c>
      <c r="K69" s="7">
        <f t="shared" si="13"/>
        <v>45776.466377314813</v>
      </c>
      <c r="L69" s="16">
        <f t="shared" si="10"/>
        <v>8</v>
      </c>
      <c r="M69" s="3">
        <f t="shared" si="11"/>
        <v>0.125</v>
      </c>
      <c r="N69" s="5" t="str">
        <f t="shared" si="12"/>
        <v>Normál</v>
      </c>
    </row>
    <row r="70" spans="1:14" hidden="1" x14ac:dyDescent="0.25">
      <c r="A70" t="s">
        <v>99</v>
      </c>
      <c r="B70" s="7">
        <v>45776.465520833335</v>
      </c>
      <c r="C70" t="s">
        <v>7</v>
      </c>
      <c r="D70" s="4" t="s">
        <v>8</v>
      </c>
      <c r="E70" t="s">
        <v>9</v>
      </c>
      <c r="G70" s="16">
        <v>5</v>
      </c>
      <c r="H70" s="16">
        <v>2</v>
      </c>
      <c r="I70" s="16">
        <v>1</v>
      </c>
      <c r="J70" s="15" cm="1">
        <f t="array" ref="J70">SUMPRODUCT((B$2:B$168&lt;=B70)*(K$2:K$168&gt;B70))</f>
        <v>2</v>
      </c>
      <c r="K70" s="7">
        <f t="shared" si="13"/>
        <v>45776.473854166667</v>
      </c>
      <c r="L70" s="16">
        <f t="shared" si="10"/>
        <v>8</v>
      </c>
      <c r="M70" s="3">
        <f t="shared" si="11"/>
        <v>0.25</v>
      </c>
      <c r="N70" s="5" t="str">
        <f t="shared" si="12"/>
        <v>Normál</v>
      </c>
    </row>
    <row r="71" spans="1:14" hidden="1" x14ac:dyDescent="0.25">
      <c r="A71" t="s">
        <v>100</v>
      </c>
      <c r="B71" s="7">
        <v>45776.466747685183</v>
      </c>
      <c r="C71" t="s">
        <v>7</v>
      </c>
      <c r="D71" s="4" t="s">
        <v>29</v>
      </c>
      <c r="E71" t="s">
        <v>9</v>
      </c>
      <c r="G71" s="16">
        <v>5</v>
      </c>
      <c r="H71" s="16">
        <v>2</v>
      </c>
      <c r="I71" s="16">
        <v>1</v>
      </c>
      <c r="J71" s="15" cm="1">
        <f t="array" ref="J71">SUMPRODUCT((B$2:B$168&lt;=B71)*(K$2:K$168&gt;B71))</f>
        <v>2</v>
      </c>
      <c r="K71" s="7">
        <f t="shared" si="13"/>
        <v>45776.475775462961</v>
      </c>
      <c r="L71" s="16">
        <f t="shared" si="10"/>
        <v>8</v>
      </c>
      <c r="M71" s="3">
        <f t="shared" si="11"/>
        <v>0.25</v>
      </c>
      <c r="N71" s="5" t="str">
        <f t="shared" si="12"/>
        <v>Normál</v>
      </c>
    </row>
    <row r="72" spans="1:14" hidden="1" x14ac:dyDescent="0.25">
      <c r="A72" t="s">
        <v>101</v>
      </c>
      <c r="B72" s="7">
        <v>45776.467974537038</v>
      </c>
      <c r="C72" t="s">
        <v>7</v>
      </c>
      <c r="D72" s="4" t="s">
        <v>25</v>
      </c>
      <c r="E72" t="s">
        <v>9</v>
      </c>
      <c r="G72" s="16">
        <v>5</v>
      </c>
      <c r="H72" s="16">
        <v>2</v>
      </c>
      <c r="I72" s="16">
        <v>1</v>
      </c>
      <c r="J72" s="15" cm="1">
        <f t="array" ref="J72">SUMPRODUCT((B$2:B$168&lt;=B72)*(K$2:K$168&gt;B72))</f>
        <v>3</v>
      </c>
      <c r="K72" s="7">
        <f t="shared" si="13"/>
        <v>45776.47561342593</v>
      </c>
      <c r="L72" s="16">
        <f t="shared" si="10"/>
        <v>8</v>
      </c>
      <c r="M72" s="3">
        <f t="shared" si="11"/>
        <v>0.375</v>
      </c>
      <c r="N72" s="5" t="str">
        <f t="shared" si="12"/>
        <v>Normál</v>
      </c>
    </row>
    <row r="73" spans="1:14" hidden="1" x14ac:dyDescent="0.25">
      <c r="A73" t="s">
        <v>102</v>
      </c>
      <c r="B73" s="7">
        <v>45776.469201388885</v>
      </c>
      <c r="C73" t="s">
        <v>22</v>
      </c>
      <c r="D73" s="4" t="s">
        <v>39</v>
      </c>
      <c r="E73" t="s">
        <v>9</v>
      </c>
      <c r="G73" s="16">
        <v>5</v>
      </c>
      <c r="H73" s="16">
        <v>2</v>
      </c>
      <c r="I73" s="16">
        <v>1</v>
      </c>
      <c r="J73" s="15" cm="1">
        <f t="array" ref="J73">SUMPRODUCT((B$2:B$168&lt;=B73)*(K$2:K$168&gt;B73))</f>
        <v>4</v>
      </c>
      <c r="K73" s="7">
        <f t="shared" si="13"/>
        <v>45776.474062499998</v>
      </c>
      <c r="L73" s="16">
        <f t="shared" si="10"/>
        <v>8</v>
      </c>
      <c r="M73" s="3">
        <f t="shared" si="11"/>
        <v>0.5</v>
      </c>
      <c r="N73" s="5" t="str">
        <f t="shared" si="12"/>
        <v>Normál</v>
      </c>
    </row>
    <row r="74" spans="1:14" hidden="1" x14ac:dyDescent="0.25">
      <c r="A74" t="s">
        <v>103</v>
      </c>
      <c r="B74" s="7">
        <v>45776.47042824074</v>
      </c>
      <c r="C74" t="s">
        <v>7</v>
      </c>
      <c r="D74" s="4" t="s">
        <v>31</v>
      </c>
      <c r="E74" t="s">
        <v>9</v>
      </c>
      <c r="G74" s="16">
        <v>5</v>
      </c>
      <c r="H74" s="16">
        <v>2</v>
      </c>
      <c r="I74" s="16">
        <v>1</v>
      </c>
      <c r="J74" s="15" cm="1">
        <f t="array" ref="J74">SUMPRODUCT((B$2:B$168&lt;=B74)*(K$2:K$168&gt;B74))</f>
        <v>5</v>
      </c>
      <c r="K74" s="7">
        <f t="shared" si="13"/>
        <v>45776.480844907404</v>
      </c>
      <c r="L74" s="16">
        <f t="shared" si="10"/>
        <v>8</v>
      </c>
      <c r="M74" s="3">
        <f t="shared" si="11"/>
        <v>0.625</v>
      </c>
      <c r="N74" s="5" t="str">
        <f t="shared" si="12"/>
        <v>Terhelt</v>
      </c>
    </row>
    <row r="75" spans="1:14" hidden="1" x14ac:dyDescent="0.25">
      <c r="A75" t="s">
        <v>104</v>
      </c>
      <c r="B75" s="7">
        <v>45776.471655092595</v>
      </c>
      <c r="C75" t="s">
        <v>14</v>
      </c>
      <c r="D75" s="4" t="s">
        <v>27</v>
      </c>
      <c r="E75" t="s">
        <v>9</v>
      </c>
      <c r="G75" s="16">
        <v>5</v>
      </c>
      <c r="H75" s="16">
        <v>2</v>
      </c>
      <c r="I75" s="16">
        <v>1</v>
      </c>
      <c r="J75" s="9" cm="1">
        <f t="array" ref="J75">SUMPRODUCT((B$2:B$168&lt;=B75)*(K$2:K$168&gt;B75))</f>
        <v>6</v>
      </c>
      <c r="K75" s="7">
        <f t="shared" si="13"/>
        <v>45776.474432870375</v>
      </c>
      <c r="L75" s="16">
        <f t="shared" si="10"/>
        <v>8</v>
      </c>
      <c r="M75" s="3">
        <f t="shared" si="11"/>
        <v>0.75</v>
      </c>
      <c r="N75" s="5" t="str">
        <f t="shared" si="12"/>
        <v>Terhelt</v>
      </c>
    </row>
    <row r="76" spans="1:14" hidden="1" x14ac:dyDescent="0.25">
      <c r="A76" t="s">
        <v>105</v>
      </c>
      <c r="B76" s="7">
        <v>45776.472881944443</v>
      </c>
      <c r="C76" t="s">
        <v>7</v>
      </c>
      <c r="D76" s="4" t="s">
        <v>12</v>
      </c>
      <c r="E76" t="s">
        <v>9</v>
      </c>
      <c r="G76" s="16">
        <v>5</v>
      </c>
      <c r="H76" s="16">
        <v>2</v>
      </c>
      <c r="I76" s="16">
        <v>1</v>
      </c>
      <c r="J76" s="9" cm="1">
        <f t="array" ref="J76">SUMPRODUCT((B$2:B$168&lt;=B76)*(K$2:K$168&gt;B76))</f>
        <v>7</v>
      </c>
      <c r="K76" s="7">
        <f t="shared" si="13"/>
        <v>45776.479826388888</v>
      </c>
      <c r="L76" s="16">
        <f t="shared" si="10"/>
        <v>8</v>
      </c>
      <c r="M76" s="3">
        <f t="shared" si="11"/>
        <v>0.875</v>
      </c>
      <c r="N76" s="5" t="str">
        <f t="shared" si="12"/>
        <v>Erősen terhelt</v>
      </c>
    </row>
    <row r="77" spans="1:14" hidden="1" x14ac:dyDescent="0.25">
      <c r="A77" t="s">
        <v>106</v>
      </c>
      <c r="B77" s="7">
        <v>45776.474108796298</v>
      </c>
      <c r="C77" t="s">
        <v>7</v>
      </c>
      <c r="D77" s="4" t="s">
        <v>17</v>
      </c>
      <c r="E77" t="s">
        <v>9</v>
      </c>
      <c r="G77" s="16">
        <v>5</v>
      </c>
      <c r="H77" s="16">
        <v>2</v>
      </c>
      <c r="I77" s="16">
        <v>1</v>
      </c>
      <c r="J77" s="9" cm="1">
        <f t="array" ref="J77">SUMPRODUCT((B$2:B$168&lt;=B77)*(K$2:K$168&gt;B77))</f>
        <v>6</v>
      </c>
      <c r="K77" s="7">
        <f t="shared" si="13"/>
        <v>45776.483831018522</v>
      </c>
      <c r="L77" s="16">
        <f t="shared" si="10"/>
        <v>8</v>
      </c>
      <c r="M77" s="3">
        <f t="shared" si="11"/>
        <v>0.75</v>
      </c>
      <c r="N77" s="5" t="str">
        <f t="shared" si="12"/>
        <v>Terhelt</v>
      </c>
    </row>
    <row r="78" spans="1:14" hidden="1" x14ac:dyDescent="0.25">
      <c r="A78" t="s">
        <v>107</v>
      </c>
      <c r="B78" s="7">
        <v>45776.475335648145</v>
      </c>
      <c r="C78" t="s">
        <v>7</v>
      </c>
      <c r="D78" s="4" t="s">
        <v>8</v>
      </c>
      <c r="E78" t="s">
        <v>9</v>
      </c>
      <c r="G78" s="16">
        <v>5</v>
      </c>
      <c r="H78" s="16">
        <v>2</v>
      </c>
      <c r="I78" s="16">
        <v>1</v>
      </c>
      <c r="J78" s="9" cm="1">
        <f t="array" ref="J78">SUMPRODUCT((B$2:B$168&lt;=B78)*(K$2:K$168&gt;B78))</f>
        <v>6</v>
      </c>
      <c r="K78" s="7">
        <f t="shared" si="13"/>
        <v>45776.483668981477</v>
      </c>
      <c r="L78" s="16">
        <f t="shared" si="10"/>
        <v>8</v>
      </c>
      <c r="M78" s="3">
        <f t="shared" si="11"/>
        <v>0.75</v>
      </c>
      <c r="N78" s="5" t="str">
        <f t="shared" si="12"/>
        <v>Terhelt</v>
      </c>
    </row>
    <row r="79" spans="1:14" hidden="1" x14ac:dyDescent="0.25">
      <c r="A79" t="s">
        <v>108</v>
      </c>
      <c r="B79" s="7">
        <v>45776.4765625</v>
      </c>
      <c r="C79" t="s">
        <v>22</v>
      </c>
      <c r="D79" s="4" t="s">
        <v>23</v>
      </c>
      <c r="E79" t="s">
        <v>9</v>
      </c>
      <c r="G79" s="16">
        <v>5</v>
      </c>
      <c r="H79" s="16">
        <v>2</v>
      </c>
      <c r="I79" s="16">
        <v>1</v>
      </c>
      <c r="J79" s="15" cm="1">
        <f t="array" ref="J79">SUMPRODUCT((B$2:B$168&lt;=B79)*(K$2:K$168&gt;B79))</f>
        <v>5</v>
      </c>
      <c r="K79" s="7">
        <f t="shared" si="13"/>
        <v>45776.482118055559</v>
      </c>
      <c r="L79" s="16">
        <f t="shared" si="10"/>
        <v>8</v>
      </c>
      <c r="M79" s="3">
        <f t="shared" si="11"/>
        <v>0.625</v>
      </c>
      <c r="N79" s="5" t="str">
        <f t="shared" si="12"/>
        <v>Terhelt</v>
      </c>
    </row>
    <row r="80" spans="1:14" hidden="1" x14ac:dyDescent="0.25">
      <c r="A80" t="s">
        <v>109</v>
      </c>
      <c r="B80" s="7">
        <v>45776.477789351855</v>
      </c>
      <c r="C80" t="s">
        <v>7</v>
      </c>
      <c r="D80" s="4" t="s">
        <v>29</v>
      </c>
      <c r="E80" t="s">
        <v>9</v>
      </c>
      <c r="G80" s="16">
        <v>5</v>
      </c>
      <c r="H80" s="16">
        <v>2</v>
      </c>
      <c r="I80" s="16">
        <v>1</v>
      </c>
      <c r="J80" s="9" cm="1">
        <f t="array" ref="J80">SUMPRODUCT((B$2:B$168&lt;=B80)*(K$2:K$168&gt;B80))</f>
        <v>6</v>
      </c>
      <c r="K80" s="7">
        <f t="shared" si="13"/>
        <v>45776.486817129633</v>
      </c>
      <c r="L80" s="16">
        <f t="shared" si="10"/>
        <v>8</v>
      </c>
      <c r="M80" s="3">
        <f t="shared" si="11"/>
        <v>0.75</v>
      </c>
      <c r="N80" s="5" t="str">
        <f t="shared" si="12"/>
        <v>Terhelt</v>
      </c>
    </row>
    <row r="81" spans="1:14" hidden="1" x14ac:dyDescent="0.25">
      <c r="A81" t="s">
        <v>110</v>
      </c>
      <c r="B81" s="7">
        <v>45776.479016203702</v>
      </c>
      <c r="C81" t="s">
        <v>14</v>
      </c>
      <c r="D81" s="4" t="s">
        <v>35</v>
      </c>
      <c r="E81" t="s">
        <v>9</v>
      </c>
      <c r="G81" s="16">
        <v>5</v>
      </c>
      <c r="H81" s="16">
        <v>2</v>
      </c>
      <c r="I81" s="16">
        <v>1</v>
      </c>
      <c r="J81" s="9" cm="1">
        <f t="array" ref="J81">SUMPRODUCT((B$2:B$168&lt;=B81)*(K$2:K$168&gt;B81))</f>
        <v>7</v>
      </c>
      <c r="K81" s="7">
        <f t="shared" si="13"/>
        <v>45776.480405092589</v>
      </c>
      <c r="L81" s="16">
        <f t="shared" si="10"/>
        <v>8</v>
      </c>
      <c r="M81" s="3">
        <f t="shared" si="11"/>
        <v>0.875</v>
      </c>
      <c r="N81" s="5" t="str">
        <f t="shared" si="12"/>
        <v>Erősen terhelt</v>
      </c>
    </row>
    <row r="82" spans="1:14" hidden="1" x14ac:dyDescent="0.25">
      <c r="A82" t="s">
        <v>111</v>
      </c>
      <c r="B82" s="7">
        <v>45776.480243055557</v>
      </c>
      <c r="C82" t="s">
        <v>7</v>
      </c>
      <c r="D82" s="4" t="s">
        <v>25</v>
      </c>
      <c r="E82" t="s">
        <v>9</v>
      </c>
      <c r="G82" s="16">
        <v>5</v>
      </c>
      <c r="H82" s="16">
        <v>2</v>
      </c>
      <c r="I82" s="16">
        <v>1</v>
      </c>
      <c r="J82" s="9" cm="1">
        <f t="array" ref="J82">SUMPRODUCT((B$2:B$168&lt;=B82)*(K$2:K$168&gt;B82))</f>
        <v>7</v>
      </c>
      <c r="K82" s="7">
        <f t="shared" si="13"/>
        <v>45776.487881944449</v>
      </c>
      <c r="L82" s="16">
        <f t="shared" si="10"/>
        <v>8</v>
      </c>
      <c r="M82" s="3">
        <f t="shared" si="11"/>
        <v>0.875</v>
      </c>
      <c r="N82" s="5" t="str">
        <f t="shared" si="12"/>
        <v>Erősen terhelt</v>
      </c>
    </row>
    <row r="83" spans="1:14" hidden="1" x14ac:dyDescent="0.25">
      <c r="A83" t="s">
        <v>112</v>
      </c>
      <c r="B83" s="7">
        <v>45776.481469907405</v>
      </c>
      <c r="C83" t="s">
        <v>7</v>
      </c>
      <c r="D83" s="4" t="s">
        <v>31</v>
      </c>
      <c r="E83" t="s">
        <v>9</v>
      </c>
      <c r="G83" s="16">
        <v>5</v>
      </c>
      <c r="H83" s="16">
        <v>2</v>
      </c>
      <c r="I83" s="16">
        <v>1</v>
      </c>
      <c r="J83" s="9" cm="1">
        <f t="array" ref="J83">SUMPRODUCT((B$2:B$168&lt;=B83)*(K$2:K$168&gt;B83))</f>
        <v>6</v>
      </c>
      <c r="K83" s="7">
        <f t="shared" si="13"/>
        <v>45776.491886574069</v>
      </c>
      <c r="L83" s="16">
        <f t="shared" si="10"/>
        <v>8</v>
      </c>
      <c r="M83" s="3">
        <f t="shared" si="11"/>
        <v>0.75</v>
      </c>
      <c r="N83" s="5" t="str">
        <f t="shared" si="12"/>
        <v>Terhelt</v>
      </c>
    </row>
    <row r="84" spans="1:14" hidden="1" x14ac:dyDescent="0.25">
      <c r="A84" t="s">
        <v>113</v>
      </c>
      <c r="B84" s="7">
        <v>45776.48269675926</v>
      </c>
      <c r="C84" t="s">
        <v>7</v>
      </c>
      <c r="D84" s="4" t="s">
        <v>12</v>
      </c>
      <c r="E84" t="s">
        <v>9</v>
      </c>
      <c r="G84" s="16">
        <v>5</v>
      </c>
      <c r="H84" s="16">
        <v>2</v>
      </c>
      <c r="I84" s="16">
        <v>1</v>
      </c>
      <c r="J84" s="9" cm="1">
        <f t="array" ref="J84">SUMPRODUCT((B$2:B$168&lt;=B84)*(K$2:K$168&gt;B84))</f>
        <v>6</v>
      </c>
      <c r="K84" s="7">
        <f t="shared" si="13"/>
        <v>45776.489641203705</v>
      </c>
      <c r="L84" s="16">
        <f t="shared" si="10"/>
        <v>8</v>
      </c>
      <c r="M84" s="3">
        <f t="shared" si="11"/>
        <v>0.75</v>
      </c>
      <c r="N84" s="5" t="str">
        <f t="shared" si="12"/>
        <v>Terhelt</v>
      </c>
    </row>
    <row r="85" spans="1:14" hidden="1" x14ac:dyDescent="0.25">
      <c r="A85" t="s">
        <v>114</v>
      </c>
      <c r="B85" s="7">
        <v>45776.483923611115</v>
      </c>
      <c r="C85" t="s">
        <v>22</v>
      </c>
      <c r="D85" s="4" t="s">
        <v>50</v>
      </c>
      <c r="E85" t="s">
        <v>9</v>
      </c>
      <c r="G85" s="16">
        <v>5</v>
      </c>
      <c r="H85" s="16">
        <v>2</v>
      </c>
      <c r="I85" s="16">
        <v>1</v>
      </c>
      <c r="J85" s="15" cm="1">
        <f t="array" ref="J85">SUMPRODUCT((B$2:B$168&lt;=B85)*(K$2:K$168&gt;B85))</f>
        <v>5</v>
      </c>
      <c r="K85" s="7">
        <f t="shared" si="13"/>
        <v>45776.48809027778</v>
      </c>
      <c r="L85" s="16">
        <f t="shared" si="10"/>
        <v>8</v>
      </c>
      <c r="M85" s="3">
        <f t="shared" si="11"/>
        <v>0.625</v>
      </c>
      <c r="N85" s="5" t="str">
        <f t="shared" si="12"/>
        <v>Terhelt</v>
      </c>
    </row>
    <row r="86" spans="1:14" hidden="1" x14ac:dyDescent="0.25">
      <c r="A86" t="s">
        <v>115</v>
      </c>
      <c r="B86" s="7">
        <v>45776.501099537039</v>
      </c>
      <c r="C86" t="s">
        <v>7</v>
      </c>
      <c r="D86" s="4" t="s">
        <v>17</v>
      </c>
      <c r="E86" t="s">
        <v>9</v>
      </c>
      <c r="G86" s="16">
        <v>5</v>
      </c>
      <c r="H86" s="16">
        <v>2</v>
      </c>
      <c r="I86" s="16">
        <v>1</v>
      </c>
      <c r="J86" s="15" cm="1">
        <f t="array" ref="J86">SUMPRODUCT((B$2:B$168&lt;=B86)*(K$2:K$168&gt;B86))</f>
        <v>1</v>
      </c>
      <c r="K86" s="7">
        <f t="shared" si="13"/>
        <v>45776.510821759264</v>
      </c>
      <c r="L86" s="16">
        <f t="shared" si="10"/>
        <v>8</v>
      </c>
      <c r="M86" s="3">
        <f t="shared" si="11"/>
        <v>0.125</v>
      </c>
      <c r="N86" s="5" t="str">
        <f t="shared" si="12"/>
        <v>Normál</v>
      </c>
    </row>
    <row r="87" spans="1:14" hidden="1" x14ac:dyDescent="0.25">
      <c r="A87" t="s">
        <v>116</v>
      </c>
      <c r="B87" s="7">
        <v>45776.502326388887</v>
      </c>
      <c r="C87" t="s">
        <v>14</v>
      </c>
      <c r="D87" s="4" t="s">
        <v>15</v>
      </c>
      <c r="E87" t="s">
        <v>9</v>
      </c>
      <c r="G87" s="16">
        <v>5</v>
      </c>
      <c r="H87" s="16">
        <v>2</v>
      </c>
      <c r="I87" s="16">
        <v>1</v>
      </c>
      <c r="J87" s="15" cm="1">
        <f t="array" ref="J87">SUMPRODUCT((B$2:B$168&lt;=B87)*(K$2:K$168&gt;B87))</f>
        <v>2</v>
      </c>
      <c r="K87" s="7">
        <f t="shared" si="13"/>
        <v>45776.50440972222</v>
      </c>
      <c r="L87" s="16">
        <f t="shared" si="10"/>
        <v>8</v>
      </c>
      <c r="M87" s="3">
        <f t="shared" si="11"/>
        <v>0.25</v>
      </c>
      <c r="N87" s="5" t="str">
        <f t="shared" si="12"/>
        <v>Normál</v>
      </c>
    </row>
    <row r="88" spans="1:14" hidden="1" x14ac:dyDescent="0.25">
      <c r="A88" t="s">
        <v>117</v>
      </c>
      <c r="B88" s="7">
        <v>45776.503553240742</v>
      </c>
      <c r="C88" t="s">
        <v>7</v>
      </c>
      <c r="D88" s="4" t="s">
        <v>8</v>
      </c>
      <c r="E88" t="s">
        <v>9</v>
      </c>
      <c r="G88" s="16">
        <v>5</v>
      </c>
      <c r="H88" s="16">
        <v>2</v>
      </c>
      <c r="I88" s="16">
        <v>1</v>
      </c>
      <c r="J88" s="15" cm="1">
        <f t="array" ref="J88">SUMPRODUCT((B$2:B$168&lt;=B88)*(K$2:K$168&gt;B88))</f>
        <v>3</v>
      </c>
      <c r="K88" s="7">
        <f t="shared" si="13"/>
        <v>45776.511886574073</v>
      </c>
      <c r="L88" s="16">
        <f t="shared" si="10"/>
        <v>8</v>
      </c>
      <c r="M88" s="3">
        <f t="shared" si="11"/>
        <v>0.375</v>
      </c>
      <c r="N88" s="5" t="str">
        <f t="shared" si="12"/>
        <v>Normál</v>
      </c>
    </row>
    <row r="89" spans="1:14" hidden="1" x14ac:dyDescent="0.25">
      <c r="A89" t="s">
        <v>118</v>
      </c>
      <c r="B89" s="7">
        <v>45776.504780092589</v>
      </c>
      <c r="C89" t="s">
        <v>7</v>
      </c>
      <c r="D89" s="4" t="s">
        <v>29</v>
      </c>
      <c r="E89" t="s">
        <v>9</v>
      </c>
      <c r="G89" s="16">
        <v>5</v>
      </c>
      <c r="H89" s="16">
        <v>2</v>
      </c>
      <c r="I89" s="16">
        <v>1</v>
      </c>
      <c r="J89" s="15" cm="1">
        <f t="array" ref="J89">SUMPRODUCT((B$2:B$168&lt;=B89)*(K$2:K$168&gt;B89))</f>
        <v>3</v>
      </c>
      <c r="K89" s="7">
        <f t="shared" si="13"/>
        <v>45776.513807870368</v>
      </c>
      <c r="L89" s="16">
        <f t="shared" si="10"/>
        <v>8</v>
      </c>
      <c r="M89" s="3">
        <f t="shared" si="11"/>
        <v>0.375</v>
      </c>
      <c r="N89" s="5" t="str">
        <f t="shared" si="12"/>
        <v>Normál</v>
      </c>
    </row>
    <row r="90" spans="1:14" hidden="1" x14ac:dyDescent="0.25">
      <c r="A90" t="s">
        <v>119</v>
      </c>
      <c r="B90" s="7">
        <v>45776.506006944444</v>
      </c>
      <c r="C90" t="s">
        <v>7</v>
      </c>
      <c r="D90" s="4" t="s">
        <v>25</v>
      </c>
      <c r="E90" t="s">
        <v>9</v>
      </c>
      <c r="G90" s="16">
        <v>5</v>
      </c>
      <c r="H90" s="16">
        <v>2</v>
      </c>
      <c r="I90" s="16">
        <v>1</v>
      </c>
      <c r="J90" s="15" cm="1">
        <f t="array" ref="J90">SUMPRODUCT((B$2:B$168&lt;=B90)*(K$2:K$168&gt;B90))</f>
        <v>4</v>
      </c>
      <c r="K90" s="7">
        <f t="shared" si="13"/>
        <v>45776.513645833336</v>
      </c>
      <c r="L90" s="16">
        <f t="shared" si="10"/>
        <v>8</v>
      </c>
      <c r="M90" s="3">
        <f t="shared" si="11"/>
        <v>0.5</v>
      </c>
      <c r="N90" s="5" t="str">
        <f t="shared" si="12"/>
        <v>Normál</v>
      </c>
    </row>
    <row r="91" spans="1:14" hidden="1" x14ac:dyDescent="0.25">
      <c r="A91" t="s">
        <v>120</v>
      </c>
      <c r="B91" s="7">
        <v>45776.507233796299</v>
      </c>
      <c r="C91" t="s">
        <v>22</v>
      </c>
      <c r="D91" s="4" t="s">
        <v>39</v>
      </c>
      <c r="E91" t="s">
        <v>9</v>
      </c>
      <c r="G91" s="16">
        <v>5</v>
      </c>
      <c r="H91" s="16">
        <v>2</v>
      </c>
      <c r="I91" s="16">
        <v>1</v>
      </c>
      <c r="J91" s="15" cm="1">
        <f t="array" ref="J91">SUMPRODUCT((B$2:B$168&lt;=B91)*(K$2:K$168&gt;B91))</f>
        <v>5</v>
      </c>
      <c r="K91" s="7">
        <f t="shared" si="13"/>
        <v>45776.512094907412</v>
      </c>
      <c r="L91" s="16">
        <f t="shared" si="10"/>
        <v>8</v>
      </c>
      <c r="M91" s="3">
        <f t="shared" si="11"/>
        <v>0.625</v>
      </c>
      <c r="N91" s="5" t="str">
        <f t="shared" si="12"/>
        <v>Terhelt</v>
      </c>
    </row>
    <row r="92" spans="1:14" hidden="1" x14ac:dyDescent="0.25">
      <c r="A92" t="s">
        <v>121</v>
      </c>
      <c r="B92" s="7">
        <v>45776.508460648147</v>
      </c>
      <c r="C92" t="s">
        <v>7</v>
      </c>
      <c r="D92" s="4" t="s">
        <v>31</v>
      </c>
      <c r="E92" t="s">
        <v>9</v>
      </c>
      <c r="G92" s="16">
        <v>5</v>
      </c>
      <c r="H92" s="16">
        <v>2</v>
      </c>
      <c r="I92" s="16">
        <v>1</v>
      </c>
      <c r="J92" s="9" cm="1">
        <f t="array" ref="J92">SUMPRODUCT((B$2:B$168&lt;=B92)*(K$2:K$168&gt;B92))</f>
        <v>6</v>
      </c>
      <c r="K92" s="7">
        <f t="shared" si="13"/>
        <v>45776.518877314811</v>
      </c>
      <c r="L92" s="16">
        <f t="shared" si="10"/>
        <v>8</v>
      </c>
      <c r="M92" s="3">
        <f t="shared" si="11"/>
        <v>0.75</v>
      </c>
      <c r="N92" s="5" t="str">
        <f t="shared" si="12"/>
        <v>Terhelt</v>
      </c>
    </row>
    <row r="93" spans="1:14" hidden="1" x14ac:dyDescent="0.25">
      <c r="A93" t="s">
        <v>122</v>
      </c>
      <c r="B93" s="7">
        <v>45776.509687500002</v>
      </c>
      <c r="C93" t="s">
        <v>14</v>
      </c>
      <c r="D93" s="4" t="s">
        <v>27</v>
      </c>
      <c r="E93" t="s">
        <v>9</v>
      </c>
      <c r="G93" s="16">
        <v>5</v>
      </c>
      <c r="H93" s="16">
        <v>2</v>
      </c>
      <c r="I93" s="16">
        <v>1</v>
      </c>
      <c r="J93" s="9" cm="1">
        <f t="array" ref="J93">SUMPRODUCT((B$2:B$168&lt;=B93)*(K$2:K$168&gt;B93))</f>
        <v>7</v>
      </c>
      <c r="K93" s="7">
        <f t="shared" si="13"/>
        <v>45776.512465277781</v>
      </c>
      <c r="L93" s="16">
        <f t="shared" si="10"/>
        <v>8</v>
      </c>
      <c r="M93" s="3">
        <f t="shared" si="11"/>
        <v>0.875</v>
      </c>
      <c r="N93" s="5" t="str">
        <f t="shared" si="12"/>
        <v>Erősen terhelt</v>
      </c>
    </row>
    <row r="94" spans="1:14" hidden="1" x14ac:dyDescent="0.25">
      <c r="A94" t="s">
        <v>123</v>
      </c>
      <c r="B94" s="7">
        <v>45776.510914351849</v>
      </c>
      <c r="C94" t="s">
        <v>7</v>
      </c>
      <c r="D94" s="4" t="s">
        <v>12</v>
      </c>
      <c r="E94" t="s">
        <v>9</v>
      </c>
      <c r="G94" s="16">
        <v>5</v>
      </c>
      <c r="H94" s="16">
        <v>2</v>
      </c>
      <c r="I94" s="16">
        <v>1</v>
      </c>
      <c r="J94" s="9" cm="1">
        <f t="array" ref="J94">SUMPRODUCT((B$2:B$168&lt;=B94)*(K$2:K$168&gt;B94))</f>
        <v>7</v>
      </c>
      <c r="K94" s="7">
        <f t="shared" si="13"/>
        <v>45776.517858796295</v>
      </c>
      <c r="L94" s="16">
        <f t="shared" si="10"/>
        <v>8</v>
      </c>
      <c r="M94" s="3">
        <f t="shared" si="11"/>
        <v>0.875</v>
      </c>
      <c r="N94" s="5" t="str">
        <f t="shared" si="12"/>
        <v>Erősen terhelt</v>
      </c>
    </row>
    <row r="95" spans="1:14" hidden="1" x14ac:dyDescent="0.25">
      <c r="A95" t="s">
        <v>124</v>
      </c>
      <c r="B95" s="7">
        <v>45776.512141203704</v>
      </c>
      <c r="C95" t="s">
        <v>7</v>
      </c>
      <c r="D95" s="4" t="s">
        <v>17</v>
      </c>
      <c r="E95" t="s">
        <v>9</v>
      </c>
      <c r="G95" s="16">
        <v>5</v>
      </c>
      <c r="H95" s="16">
        <v>2</v>
      </c>
      <c r="I95" s="16">
        <v>1</v>
      </c>
      <c r="J95" s="9" cm="1">
        <f t="array" ref="J95">SUMPRODUCT((B$2:B$168&lt;=B95)*(K$2:K$168&gt;B95))</f>
        <v>6</v>
      </c>
      <c r="K95" s="7">
        <f t="shared" si="13"/>
        <v>45776.521863425929</v>
      </c>
      <c r="L95" s="16">
        <f t="shared" si="10"/>
        <v>8</v>
      </c>
      <c r="M95" s="3">
        <f t="shared" si="11"/>
        <v>0.75</v>
      </c>
      <c r="N95" s="5" t="str">
        <f t="shared" si="12"/>
        <v>Terhelt</v>
      </c>
    </row>
    <row r="96" spans="1:14" hidden="1" x14ac:dyDescent="0.25">
      <c r="A96" t="s">
        <v>125</v>
      </c>
      <c r="B96" s="7">
        <v>45776.513368055559</v>
      </c>
      <c r="C96" t="s">
        <v>7</v>
      </c>
      <c r="D96" s="4" t="s">
        <v>8</v>
      </c>
      <c r="E96" t="s">
        <v>9</v>
      </c>
      <c r="G96" s="16">
        <v>5</v>
      </c>
      <c r="H96" s="16">
        <v>2</v>
      </c>
      <c r="I96" s="16">
        <v>1</v>
      </c>
      <c r="J96" s="9" cm="1">
        <f t="array" ref="J96">SUMPRODUCT((B$2:B$168&lt;=B96)*(K$2:K$168&gt;B96))</f>
        <v>6</v>
      </c>
      <c r="K96" s="7">
        <f t="shared" si="13"/>
        <v>45776.521701388891</v>
      </c>
      <c r="L96" s="16">
        <f t="shared" si="10"/>
        <v>8</v>
      </c>
      <c r="M96" s="3">
        <f t="shared" si="11"/>
        <v>0.75</v>
      </c>
      <c r="N96" s="5" t="str">
        <f t="shared" si="12"/>
        <v>Terhelt</v>
      </c>
    </row>
    <row r="97" spans="1:14" hidden="1" x14ac:dyDescent="0.25">
      <c r="A97" t="s">
        <v>126</v>
      </c>
      <c r="B97" s="7">
        <v>45776.514594907407</v>
      </c>
      <c r="C97" t="s">
        <v>22</v>
      </c>
      <c r="D97" s="4" t="s">
        <v>23</v>
      </c>
      <c r="E97" t="s">
        <v>9</v>
      </c>
      <c r="G97" s="16">
        <v>5</v>
      </c>
      <c r="H97" s="16">
        <v>2</v>
      </c>
      <c r="I97" s="16">
        <v>1</v>
      </c>
      <c r="J97" s="15" cm="1">
        <f t="array" ref="J97">SUMPRODUCT((B$2:B$168&lt;=B97)*(K$2:K$168&gt;B97))</f>
        <v>5</v>
      </c>
      <c r="K97" s="7">
        <f t="shared" si="13"/>
        <v>45776.520150462966</v>
      </c>
      <c r="L97" s="16">
        <f t="shared" si="10"/>
        <v>8</v>
      </c>
      <c r="M97" s="3">
        <f t="shared" si="11"/>
        <v>0.625</v>
      </c>
      <c r="N97" s="5" t="str">
        <f t="shared" si="12"/>
        <v>Terhelt</v>
      </c>
    </row>
    <row r="98" spans="1:14" hidden="1" x14ac:dyDescent="0.25">
      <c r="A98" t="s">
        <v>127</v>
      </c>
      <c r="B98" s="7">
        <v>45776.515821759262</v>
      </c>
      <c r="C98" t="s">
        <v>7</v>
      </c>
      <c r="D98" s="4" t="s">
        <v>29</v>
      </c>
      <c r="E98" t="s">
        <v>9</v>
      </c>
      <c r="G98" s="16">
        <v>5</v>
      </c>
      <c r="H98" s="16">
        <v>2</v>
      </c>
      <c r="I98" s="16">
        <v>1</v>
      </c>
      <c r="J98" s="9" cm="1">
        <f t="array" ref="J98">SUMPRODUCT((B$2:B$168&lt;=B98)*(K$2:K$168&gt;B98))</f>
        <v>6</v>
      </c>
      <c r="K98" s="7">
        <f t="shared" si="13"/>
        <v>45776.52484953704</v>
      </c>
      <c r="L98" s="16">
        <f t="shared" ref="L98:L129" si="14">SUM(G98,H98,I98)</f>
        <v>8</v>
      </c>
      <c r="M98" s="3">
        <f t="shared" ref="M98:M129" si="15">J98/L98</f>
        <v>0.75</v>
      </c>
      <c r="N98" s="5" t="str">
        <f t="shared" ref="N98:N129" si="16">IF(M98&lt;60%, "Normál", IF(M98&lt;80%, "Terhelt", "Erősen terhelt"))</f>
        <v>Terhelt</v>
      </c>
    </row>
    <row r="99" spans="1:14" hidden="1" x14ac:dyDescent="0.25">
      <c r="A99" t="s">
        <v>128</v>
      </c>
      <c r="B99" s="7">
        <v>45776.517048611109</v>
      </c>
      <c r="C99" t="s">
        <v>14</v>
      </c>
      <c r="D99" s="4" t="s">
        <v>35</v>
      </c>
      <c r="E99" t="s">
        <v>9</v>
      </c>
      <c r="G99" s="16">
        <v>5</v>
      </c>
      <c r="H99" s="16">
        <v>2</v>
      </c>
      <c r="I99" s="16">
        <v>1</v>
      </c>
      <c r="J99" s="9" cm="1">
        <f t="array" ref="J99">SUMPRODUCT((B$2:B$168&lt;=B99)*(K$2:K$168&gt;B99))</f>
        <v>7</v>
      </c>
      <c r="K99" s="7">
        <f t="shared" si="13"/>
        <v>45776.518437499995</v>
      </c>
      <c r="L99" s="16">
        <f t="shared" si="14"/>
        <v>8</v>
      </c>
      <c r="M99" s="3">
        <f t="shared" si="15"/>
        <v>0.875</v>
      </c>
      <c r="N99" s="5" t="str">
        <f t="shared" si="16"/>
        <v>Erősen terhelt</v>
      </c>
    </row>
    <row r="100" spans="1:14" hidden="1" x14ac:dyDescent="0.25">
      <c r="A100" t="s">
        <v>129</v>
      </c>
      <c r="B100" s="7">
        <v>45776.518275462964</v>
      </c>
      <c r="C100" t="s">
        <v>7</v>
      </c>
      <c r="D100" s="4" t="s">
        <v>25</v>
      </c>
      <c r="E100" t="s">
        <v>9</v>
      </c>
      <c r="G100" s="16">
        <v>5</v>
      </c>
      <c r="H100" s="16">
        <v>2</v>
      </c>
      <c r="I100" s="16">
        <v>1</v>
      </c>
      <c r="J100" s="9" cm="1">
        <f t="array" ref="J100">SUMPRODUCT((B$2:B$168&lt;=B100)*(K$2:K$168&gt;B100))</f>
        <v>7</v>
      </c>
      <c r="K100" s="7">
        <f t="shared" si="13"/>
        <v>45776.525914351856</v>
      </c>
      <c r="L100" s="16">
        <f t="shared" si="14"/>
        <v>8</v>
      </c>
      <c r="M100" s="3">
        <f t="shared" si="15"/>
        <v>0.875</v>
      </c>
      <c r="N100" s="5" t="str">
        <f t="shared" si="16"/>
        <v>Erősen terhelt</v>
      </c>
    </row>
    <row r="101" spans="1:14" hidden="1" x14ac:dyDescent="0.25">
      <c r="A101" t="s">
        <v>130</v>
      </c>
      <c r="B101" s="7">
        <v>45776.519502314812</v>
      </c>
      <c r="C101" t="s">
        <v>7</v>
      </c>
      <c r="D101" s="4" t="s">
        <v>31</v>
      </c>
      <c r="E101" t="s">
        <v>9</v>
      </c>
      <c r="G101" s="16">
        <v>5</v>
      </c>
      <c r="H101" s="16">
        <v>2</v>
      </c>
      <c r="I101" s="16">
        <v>1</v>
      </c>
      <c r="J101" s="9" cm="1">
        <f t="array" ref="J101">SUMPRODUCT((B$2:B$168&lt;=B101)*(K$2:K$168&gt;B101))</f>
        <v>6</v>
      </c>
      <c r="K101" s="7">
        <f t="shared" si="13"/>
        <v>45776.529918981476</v>
      </c>
      <c r="L101" s="16">
        <f t="shared" si="14"/>
        <v>8</v>
      </c>
      <c r="M101" s="3">
        <f t="shared" si="15"/>
        <v>0.75</v>
      </c>
      <c r="N101" s="5" t="str">
        <f t="shared" si="16"/>
        <v>Terhelt</v>
      </c>
    </row>
    <row r="102" spans="1:14" hidden="1" x14ac:dyDescent="0.25">
      <c r="A102" t="s">
        <v>131</v>
      </c>
      <c r="B102" s="7">
        <v>45776.520729166667</v>
      </c>
      <c r="C102" t="s">
        <v>7</v>
      </c>
      <c r="D102" s="4" t="s">
        <v>12</v>
      </c>
      <c r="E102" t="s">
        <v>9</v>
      </c>
      <c r="G102" s="16">
        <v>5</v>
      </c>
      <c r="H102" s="16">
        <v>2</v>
      </c>
      <c r="I102" s="16">
        <v>1</v>
      </c>
      <c r="J102" s="9" cm="1">
        <f t="array" ref="J102">SUMPRODUCT((B$2:B$168&lt;=B102)*(K$2:K$168&gt;B102))</f>
        <v>6</v>
      </c>
      <c r="K102" s="7">
        <f t="shared" si="13"/>
        <v>45776.527673611112</v>
      </c>
      <c r="L102" s="16">
        <f t="shared" si="14"/>
        <v>8</v>
      </c>
      <c r="M102" s="3">
        <f t="shared" si="15"/>
        <v>0.75</v>
      </c>
      <c r="N102" s="5" t="str">
        <f t="shared" si="16"/>
        <v>Terhelt</v>
      </c>
    </row>
    <row r="103" spans="1:14" hidden="1" x14ac:dyDescent="0.25">
      <c r="A103" t="s">
        <v>132</v>
      </c>
      <c r="B103" s="7">
        <v>45776.521956018521</v>
      </c>
      <c r="C103" t="s">
        <v>22</v>
      </c>
      <c r="D103" s="4" t="s">
        <v>50</v>
      </c>
      <c r="E103" t="s">
        <v>9</v>
      </c>
      <c r="G103" s="16">
        <v>5</v>
      </c>
      <c r="H103" s="16">
        <v>2</v>
      </c>
      <c r="I103" s="16">
        <v>1</v>
      </c>
      <c r="J103" s="15" cm="1">
        <f t="array" ref="J103">SUMPRODUCT((B$2:B$168&lt;=B103)*(K$2:K$168&gt;B103))</f>
        <v>5</v>
      </c>
      <c r="K103" s="7">
        <f t="shared" si="13"/>
        <v>45776.526122685187</v>
      </c>
      <c r="L103" s="16">
        <f t="shared" si="14"/>
        <v>8</v>
      </c>
      <c r="M103" s="3">
        <f t="shared" si="15"/>
        <v>0.625</v>
      </c>
      <c r="N103" s="5" t="str">
        <f t="shared" si="16"/>
        <v>Terhelt</v>
      </c>
    </row>
    <row r="104" spans="1:14" hidden="1" x14ac:dyDescent="0.25">
      <c r="A104" t="s">
        <v>133</v>
      </c>
      <c r="B104" s="7">
        <v>45776.557534722226</v>
      </c>
      <c r="C104" t="s">
        <v>7</v>
      </c>
      <c r="D104" s="4" t="s">
        <v>17</v>
      </c>
      <c r="E104" t="s">
        <v>9</v>
      </c>
      <c r="G104" s="16">
        <v>5</v>
      </c>
      <c r="H104" s="16">
        <v>2</v>
      </c>
      <c r="I104" s="16">
        <v>1</v>
      </c>
      <c r="J104" s="15" cm="1">
        <f t="array" ref="J104">SUMPRODUCT((B$2:B$168&lt;=B104)*(K$2:K$168&gt;B104))</f>
        <v>1</v>
      </c>
      <c r="K104" s="7">
        <f t="shared" si="13"/>
        <v>45776.56725694445</v>
      </c>
      <c r="L104" s="16">
        <f t="shared" si="14"/>
        <v>8</v>
      </c>
      <c r="M104" s="3">
        <f t="shared" si="15"/>
        <v>0.125</v>
      </c>
      <c r="N104" s="5" t="str">
        <f t="shared" si="16"/>
        <v>Normál</v>
      </c>
    </row>
    <row r="105" spans="1:14" hidden="1" x14ac:dyDescent="0.25">
      <c r="A105" t="s">
        <v>134</v>
      </c>
      <c r="B105" s="7">
        <v>45776.558761574073</v>
      </c>
      <c r="C105" t="s">
        <v>14</v>
      </c>
      <c r="D105" s="4" t="s">
        <v>15</v>
      </c>
      <c r="E105" t="s">
        <v>9</v>
      </c>
      <c r="G105" s="16">
        <v>5</v>
      </c>
      <c r="H105" s="16">
        <v>2</v>
      </c>
      <c r="I105" s="16">
        <v>1</v>
      </c>
      <c r="J105" s="15" cm="1">
        <f t="array" ref="J105">SUMPRODUCT((B$2:B$168&lt;=B105)*(K$2:K$168&gt;B105))</f>
        <v>2</v>
      </c>
      <c r="K105" s="7">
        <f t="shared" si="13"/>
        <v>45776.560844907406</v>
      </c>
      <c r="L105" s="16">
        <f t="shared" si="14"/>
        <v>8</v>
      </c>
      <c r="M105" s="3">
        <f t="shared" si="15"/>
        <v>0.25</v>
      </c>
      <c r="N105" s="5" t="str">
        <f t="shared" si="16"/>
        <v>Normál</v>
      </c>
    </row>
    <row r="106" spans="1:14" hidden="1" x14ac:dyDescent="0.25">
      <c r="A106" t="s">
        <v>135</v>
      </c>
      <c r="B106" s="7">
        <v>45776.559988425928</v>
      </c>
      <c r="C106" t="s">
        <v>7</v>
      </c>
      <c r="D106" s="4" t="s">
        <v>8</v>
      </c>
      <c r="E106" t="s">
        <v>9</v>
      </c>
      <c r="G106" s="16">
        <v>5</v>
      </c>
      <c r="H106" s="16">
        <v>2</v>
      </c>
      <c r="I106" s="16">
        <v>1</v>
      </c>
      <c r="J106" s="15" cm="1">
        <f t="array" ref="J106">SUMPRODUCT((B$2:B$168&lt;=B106)*(K$2:K$168&gt;B106))</f>
        <v>3</v>
      </c>
      <c r="K106" s="7">
        <f t="shared" si="13"/>
        <v>45776.56832175926</v>
      </c>
      <c r="L106" s="16">
        <f t="shared" si="14"/>
        <v>8</v>
      </c>
      <c r="M106" s="3">
        <f t="shared" si="15"/>
        <v>0.375</v>
      </c>
      <c r="N106" s="5" t="str">
        <f t="shared" si="16"/>
        <v>Normál</v>
      </c>
    </row>
    <row r="107" spans="1:14" hidden="1" x14ac:dyDescent="0.25">
      <c r="A107" t="s">
        <v>136</v>
      </c>
      <c r="B107" s="7">
        <v>45776.561215277776</v>
      </c>
      <c r="C107" t="s">
        <v>7</v>
      </c>
      <c r="D107" s="4" t="s">
        <v>29</v>
      </c>
      <c r="E107" t="s">
        <v>9</v>
      </c>
      <c r="G107" s="16">
        <v>5</v>
      </c>
      <c r="H107" s="16">
        <v>2</v>
      </c>
      <c r="I107" s="16">
        <v>1</v>
      </c>
      <c r="J107" s="15" cm="1">
        <f t="array" ref="J107">SUMPRODUCT((B$2:B$168&lt;=B107)*(K$2:K$168&gt;B107))</f>
        <v>3</v>
      </c>
      <c r="K107" s="7">
        <f t="shared" si="13"/>
        <v>45776.570243055554</v>
      </c>
      <c r="L107" s="16">
        <f t="shared" si="14"/>
        <v>8</v>
      </c>
      <c r="M107" s="3">
        <f t="shared" si="15"/>
        <v>0.375</v>
      </c>
      <c r="N107" s="5" t="str">
        <f t="shared" si="16"/>
        <v>Normál</v>
      </c>
    </row>
    <row r="108" spans="1:14" hidden="1" x14ac:dyDescent="0.25">
      <c r="A108" t="s">
        <v>137</v>
      </c>
      <c r="B108" s="7">
        <v>45776.562442129631</v>
      </c>
      <c r="C108" t="s">
        <v>7</v>
      </c>
      <c r="D108" s="4" t="s">
        <v>25</v>
      </c>
      <c r="E108" t="s">
        <v>9</v>
      </c>
      <c r="G108" s="16">
        <v>5</v>
      </c>
      <c r="H108" s="16">
        <v>2</v>
      </c>
      <c r="I108" s="16">
        <v>1</v>
      </c>
      <c r="J108" s="15" cm="1">
        <f t="array" ref="J108">SUMPRODUCT((B$2:B$168&lt;=B108)*(K$2:K$168&gt;B108))</f>
        <v>4</v>
      </c>
      <c r="K108" s="7">
        <f t="shared" si="13"/>
        <v>45776.570081018523</v>
      </c>
      <c r="L108" s="16">
        <f t="shared" si="14"/>
        <v>8</v>
      </c>
      <c r="M108" s="3">
        <f t="shared" si="15"/>
        <v>0.5</v>
      </c>
      <c r="N108" s="5" t="str">
        <f t="shared" si="16"/>
        <v>Normál</v>
      </c>
    </row>
    <row r="109" spans="1:14" hidden="1" x14ac:dyDescent="0.25">
      <c r="A109" t="s">
        <v>138</v>
      </c>
      <c r="B109" s="7">
        <v>45776.563668981478</v>
      </c>
      <c r="C109" t="s">
        <v>22</v>
      </c>
      <c r="D109" s="4" t="s">
        <v>39</v>
      </c>
      <c r="E109" t="s">
        <v>9</v>
      </c>
      <c r="G109" s="16">
        <v>5</v>
      </c>
      <c r="H109" s="16">
        <v>2</v>
      </c>
      <c r="I109" s="16">
        <v>1</v>
      </c>
      <c r="J109" s="15" cm="1">
        <f t="array" ref="J109">SUMPRODUCT((B$2:B$168&lt;=B109)*(K$2:K$168&gt;B109))</f>
        <v>5</v>
      </c>
      <c r="K109" s="7">
        <f t="shared" si="13"/>
        <v>45776.568530092591</v>
      </c>
      <c r="L109" s="16">
        <f t="shared" si="14"/>
        <v>8</v>
      </c>
      <c r="M109" s="3">
        <f t="shared" si="15"/>
        <v>0.625</v>
      </c>
      <c r="N109" s="5" t="str">
        <f t="shared" si="16"/>
        <v>Terhelt</v>
      </c>
    </row>
    <row r="110" spans="1:14" hidden="1" x14ac:dyDescent="0.25">
      <c r="A110" t="s">
        <v>139</v>
      </c>
      <c r="B110" s="7">
        <v>45776.564895833333</v>
      </c>
      <c r="C110" t="s">
        <v>7</v>
      </c>
      <c r="D110" s="4" t="s">
        <v>31</v>
      </c>
      <c r="E110" t="s">
        <v>9</v>
      </c>
      <c r="G110" s="16">
        <v>5</v>
      </c>
      <c r="H110" s="16">
        <v>2</v>
      </c>
      <c r="I110" s="16">
        <v>1</v>
      </c>
      <c r="J110" s="9" cm="1">
        <f t="array" ref="J110">SUMPRODUCT((B$2:B$168&lt;=B110)*(K$2:K$168&gt;B110))</f>
        <v>6</v>
      </c>
      <c r="K110" s="7">
        <f t="shared" si="13"/>
        <v>45776.575312499997</v>
      </c>
      <c r="L110" s="16">
        <f t="shared" si="14"/>
        <v>8</v>
      </c>
      <c r="M110" s="3">
        <f t="shared" si="15"/>
        <v>0.75</v>
      </c>
      <c r="N110" s="5" t="str">
        <f t="shared" si="16"/>
        <v>Terhelt</v>
      </c>
    </row>
    <row r="111" spans="1:14" hidden="1" x14ac:dyDescent="0.25">
      <c r="A111" t="s">
        <v>140</v>
      </c>
      <c r="B111" s="7">
        <v>45776.566122685188</v>
      </c>
      <c r="C111" t="s">
        <v>14</v>
      </c>
      <c r="D111" s="4" t="s">
        <v>27</v>
      </c>
      <c r="E111" t="s">
        <v>9</v>
      </c>
      <c r="G111" s="16">
        <v>5</v>
      </c>
      <c r="H111" s="16">
        <v>2</v>
      </c>
      <c r="I111" s="16">
        <v>1</v>
      </c>
      <c r="J111" s="9" cm="1">
        <f t="array" ref="J111">SUMPRODUCT((B$2:B$168&lt;=B111)*(K$2:K$168&gt;B111))</f>
        <v>7</v>
      </c>
      <c r="K111" s="7">
        <f t="shared" si="13"/>
        <v>45776.568900462968</v>
      </c>
      <c r="L111" s="16">
        <f t="shared" si="14"/>
        <v>8</v>
      </c>
      <c r="M111" s="3">
        <f t="shared" si="15"/>
        <v>0.875</v>
      </c>
      <c r="N111" s="5" t="str">
        <f t="shared" si="16"/>
        <v>Erősen terhelt</v>
      </c>
    </row>
    <row r="112" spans="1:14" hidden="1" x14ac:dyDescent="0.25">
      <c r="A112" t="s">
        <v>141</v>
      </c>
      <c r="B112" s="7">
        <v>45776.567349537036</v>
      </c>
      <c r="C112" t="s">
        <v>7</v>
      </c>
      <c r="D112" s="4" t="s">
        <v>12</v>
      </c>
      <c r="E112" t="s">
        <v>9</v>
      </c>
      <c r="G112" s="16">
        <v>5</v>
      </c>
      <c r="H112" s="16">
        <v>2</v>
      </c>
      <c r="I112" s="16">
        <v>1</v>
      </c>
      <c r="J112" s="9" cm="1">
        <f t="array" ref="J112">SUMPRODUCT((B$2:B$168&lt;=B112)*(K$2:K$168&gt;B112))</f>
        <v>7</v>
      </c>
      <c r="K112" s="7">
        <f t="shared" si="13"/>
        <v>45776.574293981481</v>
      </c>
      <c r="L112" s="16">
        <f t="shared" si="14"/>
        <v>8</v>
      </c>
      <c r="M112" s="3">
        <f t="shared" si="15"/>
        <v>0.875</v>
      </c>
      <c r="N112" s="5" t="str">
        <f t="shared" si="16"/>
        <v>Erősen terhelt</v>
      </c>
    </row>
    <row r="113" spans="1:14" hidden="1" x14ac:dyDescent="0.25">
      <c r="A113" t="s">
        <v>142</v>
      </c>
      <c r="B113" s="7">
        <v>45776.568576388891</v>
      </c>
      <c r="C113" t="s">
        <v>7</v>
      </c>
      <c r="D113" s="4" t="s">
        <v>17</v>
      </c>
      <c r="E113" t="s">
        <v>9</v>
      </c>
      <c r="G113" s="16">
        <v>5</v>
      </c>
      <c r="H113" s="16">
        <v>2</v>
      </c>
      <c r="I113" s="16">
        <v>1</v>
      </c>
      <c r="J113" s="9" cm="1">
        <f t="array" ref="J113">SUMPRODUCT((B$2:B$168&lt;=B113)*(K$2:K$168&gt;B113))</f>
        <v>6</v>
      </c>
      <c r="K113" s="7">
        <f t="shared" si="13"/>
        <v>45776.578298611115</v>
      </c>
      <c r="L113" s="16">
        <f t="shared" si="14"/>
        <v>8</v>
      </c>
      <c r="M113" s="3">
        <f t="shared" si="15"/>
        <v>0.75</v>
      </c>
      <c r="N113" s="5" t="str">
        <f t="shared" si="16"/>
        <v>Terhelt</v>
      </c>
    </row>
    <row r="114" spans="1:14" hidden="1" x14ac:dyDescent="0.25">
      <c r="A114" t="s">
        <v>143</v>
      </c>
      <c r="B114" s="7">
        <v>45776.569803240738</v>
      </c>
      <c r="C114" t="s">
        <v>7</v>
      </c>
      <c r="D114" s="4" t="s">
        <v>8</v>
      </c>
      <c r="E114" t="s">
        <v>9</v>
      </c>
      <c r="G114" s="16">
        <v>5</v>
      </c>
      <c r="H114" s="16">
        <v>2</v>
      </c>
      <c r="I114" s="16">
        <v>1</v>
      </c>
      <c r="J114" s="9" cm="1">
        <f t="array" ref="J114">SUMPRODUCT((B$2:B$168&lt;=B114)*(K$2:K$168&gt;B114))</f>
        <v>6</v>
      </c>
      <c r="K114" s="7">
        <f t="shared" si="13"/>
        <v>45776.57813657407</v>
      </c>
      <c r="L114" s="16">
        <f t="shared" si="14"/>
        <v>8</v>
      </c>
      <c r="M114" s="3">
        <f t="shared" si="15"/>
        <v>0.75</v>
      </c>
      <c r="N114" s="5" t="str">
        <f t="shared" si="16"/>
        <v>Terhelt</v>
      </c>
    </row>
    <row r="115" spans="1:14" hidden="1" x14ac:dyDescent="0.25">
      <c r="A115" t="s">
        <v>144</v>
      </c>
      <c r="B115" s="7">
        <v>45776.571030092593</v>
      </c>
      <c r="C115" t="s">
        <v>22</v>
      </c>
      <c r="D115" s="4" t="s">
        <v>23</v>
      </c>
      <c r="E115" t="s">
        <v>9</v>
      </c>
      <c r="G115" s="16">
        <v>5</v>
      </c>
      <c r="H115" s="16">
        <v>2</v>
      </c>
      <c r="I115" s="16">
        <v>1</v>
      </c>
      <c r="J115" s="15" cm="1">
        <f t="array" ref="J115">SUMPRODUCT((B$2:B$168&lt;=B115)*(K$2:K$168&gt;B115))</f>
        <v>5</v>
      </c>
      <c r="K115" s="7">
        <f t="shared" si="13"/>
        <v>45776.576585648152</v>
      </c>
      <c r="L115" s="16">
        <f t="shared" si="14"/>
        <v>8</v>
      </c>
      <c r="M115" s="3">
        <f t="shared" si="15"/>
        <v>0.625</v>
      </c>
      <c r="N115" s="5" t="str">
        <f t="shared" si="16"/>
        <v>Terhelt</v>
      </c>
    </row>
    <row r="116" spans="1:14" hidden="1" x14ac:dyDescent="0.25">
      <c r="A116" t="s">
        <v>145</v>
      </c>
      <c r="B116" s="7">
        <v>45776.572256944448</v>
      </c>
      <c r="C116" t="s">
        <v>7</v>
      </c>
      <c r="D116" s="4" t="s">
        <v>29</v>
      </c>
      <c r="E116" t="s">
        <v>9</v>
      </c>
      <c r="G116" s="16">
        <v>5</v>
      </c>
      <c r="H116" s="16">
        <v>2</v>
      </c>
      <c r="I116" s="16">
        <v>1</v>
      </c>
      <c r="J116" s="9" cm="1">
        <f t="array" ref="J116">SUMPRODUCT((B$2:B$168&lt;=B116)*(K$2:K$168&gt;B116))</f>
        <v>6</v>
      </c>
      <c r="K116" s="7">
        <f t="shared" si="13"/>
        <v>45776.581284722226</v>
      </c>
      <c r="L116" s="16">
        <f t="shared" si="14"/>
        <v>8</v>
      </c>
      <c r="M116" s="3">
        <f t="shared" si="15"/>
        <v>0.75</v>
      </c>
      <c r="N116" s="5" t="str">
        <f t="shared" si="16"/>
        <v>Terhelt</v>
      </c>
    </row>
    <row r="117" spans="1:14" hidden="1" x14ac:dyDescent="0.25">
      <c r="A117" t="s">
        <v>146</v>
      </c>
      <c r="B117" s="7">
        <v>45776.573483796295</v>
      </c>
      <c r="C117" t="s">
        <v>14</v>
      </c>
      <c r="D117" s="4" t="s">
        <v>35</v>
      </c>
      <c r="E117" t="s">
        <v>9</v>
      </c>
      <c r="G117" s="16">
        <v>5</v>
      </c>
      <c r="H117" s="16">
        <v>2</v>
      </c>
      <c r="I117" s="16">
        <v>1</v>
      </c>
      <c r="J117" s="9" cm="1">
        <f t="array" ref="J117">SUMPRODUCT((B$2:B$168&lt;=B117)*(K$2:K$168&gt;B117))</f>
        <v>7</v>
      </c>
      <c r="K117" s="7">
        <f t="shared" si="13"/>
        <v>45776.574872685182</v>
      </c>
      <c r="L117" s="16">
        <f t="shared" si="14"/>
        <v>8</v>
      </c>
      <c r="M117" s="3">
        <f t="shared" si="15"/>
        <v>0.875</v>
      </c>
      <c r="N117" s="5" t="str">
        <f t="shared" si="16"/>
        <v>Erősen terhelt</v>
      </c>
    </row>
    <row r="118" spans="1:14" hidden="1" x14ac:dyDescent="0.25">
      <c r="A118" t="s">
        <v>147</v>
      </c>
      <c r="B118" s="7">
        <v>45776.57471064815</v>
      </c>
      <c r="C118" t="s">
        <v>7</v>
      </c>
      <c r="D118" s="4" t="s">
        <v>25</v>
      </c>
      <c r="E118" t="s">
        <v>9</v>
      </c>
      <c r="G118" s="16">
        <v>5</v>
      </c>
      <c r="H118" s="16">
        <v>2</v>
      </c>
      <c r="I118" s="16">
        <v>1</v>
      </c>
      <c r="J118" s="9" cm="1">
        <f t="array" ref="J118">SUMPRODUCT((B$2:B$168&lt;=B118)*(K$2:K$168&gt;B118))</f>
        <v>7</v>
      </c>
      <c r="K118" s="7">
        <f t="shared" si="13"/>
        <v>45776.582349537042</v>
      </c>
      <c r="L118" s="16">
        <f t="shared" si="14"/>
        <v>8</v>
      </c>
      <c r="M118" s="3">
        <f t="shared" si="15"/>
        <v>0.875</v>
      </c>
      <c r="N118" s="5" t="str">
        <f t="shared" si="16"/>
        <v>Erősen terhelt</v>
      </c>
    </row>
    <row r="119" spans="1:14" hidden="1" x14ac:dyDescent="0.25">
      <c r="A119" t="s">
        <v>148</v>
      </c>
      <c r="B119" s="7">
        <v>45776.575937499998</v>
      </c>
      <c r="C119" t="s">
        <v>7</v>
      </c>
      <c r="D119" s="4" t="s">
        <v>31</v>
      </c>
      <c r="E119" t="s">
        <v>9</v>
      </c>
      <c r="G119" s="16">
        <v>5</v>
      </c>
      <c r="H119" s="16">
        <v>2</v>
      </c>
      <c r="I119" s="16">
        <v>1</v>
      </c>
      <c r="J119" s="9" cm="1">
        <f t="array" ref="J119">SUMPRODUCT((B$2:B$168&lt;=B119)*(K$2:K$168&gt;B119))</f>
        <v>6</v>
      </c>
      <c r="K119" s="7">
        <f t="shared" si="13"/>
        <v>45776.586354166662</v>
      </c>
      <c r="L119" s="16">
        <f t="shared" si="14"/>
        <v>8</v>
      </c>
      <c r="M119" s="3">
        <f t="shared" si="15"/>
        <v>0.75</v>
      </c>
      <c r="N119" s="5" t="str">
        <f t="shared" si="16"/>
        <v>Terhelt</v>
      </c>
    </row>
    <row r="120" spans="1:14" hidden="1" x14ac:dyDescent="0.25">
      <c r="A120" t="s">
        <v>149</v>
      </c>
      <c r="B120" s="7">
        <v>45776.577164351853</v>
      </c>
      <c r="C120" t="s">
        <v>7</v>
      </c>
      <c r="D120" s="4" t="s">
        <v>12</v>
      </c>
      <c r="E120" t="s">
        <v>9</v>
      </c>
      <c r="G120" s="16">
        <v>5</v>
      </c>
      <c r="H120" s="16">
        <v>2</v>
      </c>
      <c r="I120" s="16">
        <v>1</v>
      </c>
      <c r="J120" s="9" cm="1">
        <f t="array" ref="J120">SUMPRODUCT((B$2:B$168&lt;=B120)*(K$2:K$168&gt;B120))</f>
        <v>6</v>
      </c>
      <c r="K120" s="7">
        <f t="shared" si="13"/>
        <v>45776.584108796298</v>
      </c>
      <c r="L120" s="16">
        <f t="shared" si="14"/>
        <v>8</v>
      </c>
      <c r="M120" s="3">
        <f t="shared" si="15"/>
        <v>0.75</v>
      </c>
      <c r="N120" s="5" t="str">
        <f t="shared" si="16"/>
        <v>Terhelt</v>
      </c>
    </row>
    <row r="121" spans="1:14" hidden="1" x14ac:dyDescent="0.25">
      <c r="A121" t="s">
        <v>150</v>
      </c>
      <c r="B121" s="7">
        <v>45776.5783912037</v>
      </c>
      <c r="C121" t="s">
        <v>22</v>
      </c>
      <c r="D121" s="4" t="s">
        <v>50</v>
      </c>
      <c r="E121" t="s">
        <v>9</v>
      </c>
      <c r="G121" s="16">
        <v>5</v>
      </c>
      <c r="H121" s="16">
        <v>2</v>
      </c>
      <c r="I121" s="16">
        <v>1</v>
      </c>
      <c r="J121" s="15" cm="1">
        <f t="array" ref="J121">SUMPRODUCT((B$2:B$168&lt;=B121)*(K$2:K$168&gt;B121))</f>
        <v>5</v>
      </c>
      <c r="K121" s="7">
        <f t="shared" si="13"/>
        <v>45776.582557870366</v>
      </c>
      <c r="L121" s="16">
        <f t="shared" si="14"/>
        <v>8</v>
      </c>
      <c r="M121" s="3">
        <f t="shared" si="15"/>
        <v>0.625</v>
      </c>
      <c r="N121" s="5" t="str">
        <f t="shared" si="16"/>
        <v>Terhelt</v>
      </c>
    </row>
    <row r="122" spans="1:14" hidden="1" x14ac:dyDescent="0.25">
      <c r="A122" t="s">
        <v>151</v>
      </c>
      <c r="B122" s="7">
        <v>45776.579618055555</v>
      </c>
      <c r="C122" t="s">
        <v>7</v>
      </c>
      <c r="D122" s="4" t="s">
        <v>17</v>
      </c>
      <c r="E122" t="s">
        <v>9</v>
      </c>
      <c r="G122" s="16">
        <v>5</v>
      </c>
      <c r="H122" s="16">
        <v>2</v>
      </c>
      <c r="I122" s="16">
        <v>1</v>
      </c>
      <c r="J122" s="9" cm="1">
        <f t="array" ref="J122">SUMPRODUCT((B$2:B$168&lt;=B122)*(K$2:K$168&gt;B122))</f>
        <v>6</v>
      </c>
      <c r="K122" s="7">
        <f t="shared" si="13"/>
        <v>45776.58934027778</v>
      </c>
      <c r="L122" s="16">
        <f t="shared" si="14"/>
        <v>8</v>
      </c>
      <c r="M122" s="3">
        <f t="shared" si="15"/>
        <v>0.75</v>
      </c>
      <c r="N122" s="5" t="str">
        <f t="shared" si="16"/>
        <v>Terhelt</v>
      </c>
    </row>
    <row r="123" spans="1:14" hidden="1" x14ac:dyDescent="0.25">
      <c r="A123" t="s">
        <v>152</v>
      </c>
      <c r="B123" s="7">
        <v>45776.58084490741</v>
      </c>
      <c r="C123" t="s">
        <v>14</v>
      </c>
      <c r="D123" s="4" t="s">
        <v>15</v>
      </c>
      <c r="E123" t="s">
        <v>9</v>
      </c>
      <c r="G123" s="16">
        <v>5</v>
      </c>
      <c r="H123" s="16">
        <v>2</v>
      </c>
      <c r="I123" s="16">
        <v>1</v>
      </c>
      <c r="J123" s="9" cm="1">
        <f t="array" ref="J123">SUMPRODUCT((B$2:B$168&lt;=B123)*(K$2:K$168&gt;B123))</f>
        <v>7</v>
      </c>
      <c r="K123" s="7">
        <f t="shared" si="13"/>
        <v>45776.582928240743</v>
      </c>
      <c r="L123" s="16">
        <f t="shared" si="14"/>
        <v>8</v>
      </c>
      <c r="M123" s="3">
        <f t="shared" si="15"/>
        <v>0.875</v>
      </c>
      <c r="N123" s="5" t="str">
        <f t="shared" si="16"/>
        <v>Erősen terhelt</v>
      </c>
    </row>
    <row r="124" spans="1:14" hidden="1" x14ac:dyDescent="0.25">
      <c r="A124" t="s">
        <v>153</v>
      </c>
      <c r="B124" s="7">
        <v>45776.582071759258</v>
      </c>
      <c r="C124" t="s">
        <v>7</v>
      </c>
      <c r="D124" s="4" t="s">
        <v>8</v>
      </c>
      <c r="E124" t="s">
        <v>9</v>
      </c>
      <c r="G124" s="16">
        <v>5</v>
      </c>
      <c r="H124" s="16">
        <v>2</v>
      </c>
      <c r="I124" s="16">
        <v>1</v>
      </c>
      <c r="J124" s="9" cm="1">
        <f t="array" ref="J124">SUMPRODUCT((B$2:B$168&lt;=B124)*(K$2:K$168&gt;B124))</f>
        <v>7</v>
      </c>
      <c r="K124" s="7">
        <f t="shared" si="13"/>
        <v>45776.590405092589</v>
      </c>
      <c r="L124" s="16">
        <f t="shared" si="14"/>
        <v>8</v>
      </c>
      <c r="M124" s="3">
        <f t="shared" si="15"/>
        <v>0.875</v>
      </c>
      <c r="N124" s="5" t="str">
        <f t="shared" si="16"/>
        <v>Erősen terhelt</v>
      </c>
    </row>
    <row r="125" spans="1:14" hidden="1" x14ac:dyDescent="0.25">
      <c r="A125" t="s">
        <v>154</v>
      </c>
      <c r="B125" s="7">
        <v>45776.583298611113</v>
      </c>
      <c r="C125" t="s">
        <v>7</v>
      </c>
      <c r="D125" s="4" t="s">
        <v>29</v>
      </c>
      <c r="E125" t="s">
        <v>9</v>
      </c>
      <c r="G125" s="16">
        <v>5</v>
      </c>
      <c r="H125" s="16">
        <v>2</v>
      </c>
      <c r="I125" s="16">
        <v>1</v>
      </c>
      <c r="J125" s="15" cm="1">
        <f t="array" ref="J125">SUMPRODUCT((B$2:B$168&lt;=B125)*(K$2:K$168&gt;B125))</f>
        <v>5</v>
      </c>
      <c r="K125" s="7">
        <f t="shared" si="13"/>
        <v>45776.592326388891</v>
      </c>
      <c r="L125" s="16">
        <f t="shared" si="14"/>
        <v>8</v>
      </c>
      <c r="M125" s="3">
        <f t="shared" si="15"/>
        <v>0.625</v>
      </c>
      <c r="N125" s="5" t="str">
        <f t="shared" si="16"/>
        <v>Terhelt</v>
      </c>
    </row>
    <row r="126" spans="1:14" hidden="1" x14ac:dyDescent="0.25">
      <c r="A126" t="s">
        <v>155</v>
      </c>
      <c r="B126" s="7">
        <v>45776.58452546296</v>
      </c>
      <c r="C126" t="s">
        <v>7</v>
      </c>
      <c r="D126" s="4" t="s">
        <v>25</v>
      </c>
      <c r="E126" t="s">
        <v>9</v>
      </c>
      <c r="G126" s="16">
        <v>5</v>
      </c>
      <c r="H126" s="16">
        <v>2</v>
      </c>
      <c r="I126" s="16">
        <v>1</v>
      </c>
      <c r="J126" s="15" cm="1">
        <f t="array" ref="J126">SUMPRODUCT((B$2:B$168&lt;=B126)*(K$2:K$168&gt;B126))</f>
        <v>5</v>
      </c>
      <c r="K126" s="7">
        <f t="shared" si="13"/>
        <v>45776.592164351852</v>
      </c>
      <c r="L126" s="16">
        <f t="shared" si="14"/>
        <v>8</v>
      </c>
      <c r="M126" s="3">
        <f t="shared" si="15"/>
        <v>0.625</v>
      </c>
      <c r="N126" s="5" t="str">
        <f t="shared" si="16"/>
        <v>Terhelt</v>
      </c>
    </row>
    <row r="127" spans="1:14" hidden="1" x14ac:dyDescent="0.25">
      <c r="A127" t="s">
        <v>156</v>
      </c>
      <c r="B127" s="7">
        <v>45776.585752314815</v>
      </c>
      <c r="C127" t="s">
        <v>22</v>
      </c>
      <c r="D127" s="4" t="s">
        <v>39</v>
      </c>
      <c r="E127" t="s">
        <v>9</v>
      </c>
      <c r="G127" s="16">
        <v>5</v>
      </c>
      <c r="H127" s="16">
        <v>2</v>
      </c>
      <c r="I127" s="16">
        <v>1</v>
      </c>
      <c r="J127" s="9" cm="1">
        <f t="array" ref="J127">SUMPRODUCT((B$2:B$168&lt;=B127)*(K$2:K$168&gt;B127))</f>
        <v>6</v>
      </c>
      <c r="K127" s="7">
        <f t="shared" si="13"/>
        <v>45776.590613425928</v>
      </c>
      <c r="L127" s="16">
        <f t="shared" si="14"/>
        <v>8</v>
      </c>
      <c r="M127" s="3">
        <f t="shared" si="15"/>
        <v>0.75</v>
      </c>
      <c r="N127" s="5" t="str">
        <f t="shared" si="16"/>
        <v>Terhelt</v>
      </c>
    </row>
    <row r="128" spans="1:14" hidden="1" x14ac:dyDescent="0.25">
      <c r="A128" t="s">
        <v>157</v>
      </c>
      <c r="B128" s="7">
        <v>45776.58697916667</v>
      </c>
      <c r="C128" t="s">
        <v>7</v>
      </c>
      <c r="D128" s="4" t="s">
        <v>31</v>
      </c>
      <c r="E128" t="s">
        <v>9</v>
      </c>
      <c r="G128" s="16">
        <v>5</v>
      </c>
      <c r="H128" s="16">
        <v>2</v>
      </c>
      <c r="I128" s="16">
        <v>1</v>
      </c>
      <c r="J128" s="9" cm="1">
        <f t="array" ref="J128">SUMPRODUCT((B$2:B$168&lt;=B128)*(K$2:K$168&gt;B128))</f>
        <v>6</v>
      </c>
      <c r="K128" s="7">
        <f t="shared" si="13"/>
        <v>45776.597395833334</v>
      </c>
      <c r="L128" s="16">
        <f t="shared" si="14"/>
        <v>8</v>
      </c>
      <c r="M128" s="3">
        <f t="shared" si="15"/>
        <v>0.75</v>
      </c>
      <c r="N128" s="5" t="str">
        <f t="shared" si="16"/>
        <v>Terhelt</v>
      </c>
    </row>
    <row r="129" spans="1:14" hidden="1" x14ac:dyDescent="0.25">
      <c r="A129" t="s">
        <v>158</v>
      </c>
      <c r="B129" s="7">
        <v>45776.588206018518</v>
      </c>
      <c r="C129" t="s">
        <v>14</v>
      </c>
      <c r="D129" s="4" t="s">
        <v>27</v>
      </c>
      <c r="E129" t="s">
        <v>9</v>
      </c>
      <c r="G129" s="16">
        <v>5</v>
      </c>
      <c r="H129" s="16">
        <v>2</v>
      </c>
      <c r="I129" s="16">
        <v>1</v>
      </c>
      <c r="J129" s="9" cm="1">
        <f t="array" ref="J129">SUMPRODUCT((B$2:B$168&lt;=B129)*(K$2:K$168&gt;B129))</f>
        <v>7</v>
      </c>
      <c r="K129" s="7">
        <f t="shared" si="13"/>
        <v>45776.590983796297</v>
      </c>
      <c r="L129" s="16">
        <f t="shared" si="14"/>
        <v>8</v>
      </c>
      <c r="M129" s="3">
        <f t="shared" si="15"/>
        <v>0.875</v>
      </c>
      <c r="N129" s="5" t="str">
        <f t="shared" si="16"/>
        <v>Erősen terhelt</v>
      </c>
    </row>
    <row r="130" spans="1:14" hidden="1" x14ac:dyDescent="0.25">
      <c r="A130" t="s">
        <v>159</v>
      </c>
      <c r="B130" s="7">
        <v>45776.600474537037</v>
      </c>
      <c r="C130" t="s">
        <v>7</v>
      </c>
      <c r="D130" s="4" t="s">
        <v>12</v>
      </c>
      <c r="E130" t="s">
        <v>9</v>
      </c>
      <c r="G130" s="16">
        <v>5</v>
      </c>
      <c r="H130" s="16">
        <v>2</v>
      </c>
      <c r="I130" s="16">
        <v>1</v>
      </c>
      <c r="J130" s="15" cm="1">
        <f t="array" ref="J130">SUMPRODUCT((B$2:B$168&lt;=B130)*(K$2:K$168&gt;B130))</f>
        <v>1</v>
      </c>
      <c r="K130" s="7">
        <f t="shared" si="13"/>
        <v>45776.607418981483</v>
      </c>
      <c r="L130" s="16">
        <f t="shared" ref="L130:L161" si="17">SUM(G130,H130,I130)</f>
        <v>8</v>
      </c>
      <c r="M130" s="3">
        <f t="shared" ref="M130:M161" si="18">J130/L130</f>
        <v>0.125</v>
      </c>
      <c r="N130" s="5" t="str">
        <f t="shared" ref="N130:N161" si="19">IF(M130&lt;60%, "Normál", IF(M130&lt;80%, "Terhelt", "Erősen terhelt"))</f>
        <v>Normál</v>
      </c>
    </row>
    <row r="131" spans="1:14" hidden="1" x14ac:dyDescent="0.25">
      <c r="A131" t="s">
        <v>160</v>
      </c>
      <c r="B131" s="7">
        <v>45776.601701388892</v>
      </c>
      <c r="C131" t="s">
        <v>7</v>
      </c>
      <c r="D131" s="4" t="s">
        <v>17</v>
      </c>
      <c r="E131" t="s">
        <v>9</v>
      </c>
      <c r="G131" s="16">
        <v>5</v>
      </c>
      <c r="H131" s="16">
        <v>2</v>
      </c>
      <c r="I131" s="16">
        <v>1</v>
      </c>
      <c r="J131" s="15" cm="1">
        <f t="array" ref="J131">SUMPRODUCT((B$2:B$168&lt;=B131)*(K$2:K$168&gt;B131))</f>
        <v>2</v>
      </c>
      <c r="K131" s="7">
        <f t="shared" ref="K131:K168" si="20">B131+(D131/1440)</f>
        <v>45776.611423611117</v>
      </c>
      <c r="L131" s="16">
        <f t="shared" si="17"/>
        <v>8</v>
      </c>
      <c r="M131" s="3">
        <f t="shared" si="18"/>
        <v>0.25</v>
      </c>
      <c r="N131" s="5" t="str">
        <f t="shared" si="19"/>
        <v>Normál</v>
      </c>
    </row>
    <row r="132" spans="1:14" hidden="1" x14ac:dyDescent="0.25">
      <c r="A132" t="s">
        <v>161</v>
      </c>
      <c r="B132" s="7">
        <v>45776.60292824074</v>
      </c>
      <c r="C132" t="s">
        <v>7</v>
      </c>
      <c r="D132" s="4" t="s">
        <v>8</v>
      </c>
      <c r="E132" t="s">
        <v>9</v>
      </c>
      <c r="G132" s="16">
        <v>5</v>
      </c>
      <c r="H132" s="16">
        <v>2</v>
      </c>
      <c r="I132" s="16">
        <v>1</v>
      </c>
      <c r="J132" s="15" cm="1">
        <f t="array" ref="J132">SUMPRODUCT((B$2:B$168&lt;=B132)*(K$2:K$168&gt;B132))</f>
        <v>3</v>
      </c>
      <c r="K132" s="7">
        <f t="shared" si="20"/>
        <v>45776.611261574071</v>
      </c>
      <c r="L132" s="16">
        <f t="shared" si="17"/>
        <v>8</v>
      </c>
      <c r="M132" s="3">
        <f t="shared" si="18"/>
        <v>0.375</v>
      </c>
      <c r="N132" s="5" t="str">
        <f t="shared" si="19"/>
        <v>Normál</v>
      </c>
    </row>
    <row r="133" spans="1:14" hidden="1" x14ac:dyDescent="0.25">
      <c r="A133" t="s">
        <v>162</v>
      </c>
      <c r="B133" s="7">
        <v>45776.604155092595</v>
      </c>
      <c r="C133" t="s">
        <v>22</v>
      </c>
      <c r="D133" s="4" t="s">
        <v>23</v>
      </c>
      <c r="E133" t="s">
        <v>9</v>
      </c>
      <c r="G133" s="16">
        <v>5</v>
      </c>
      <c r="H133" s="16">
        <v>2</v>
      </c>
      <c r="I133" s="16">
        <v>1</v>
      </c>
      <c r="J133" s="15" cm="1">
        <f t="array" ref="J133">SUMPRODUCT((B$2:B$168&lt;=B133)*(K$2:K$168&gt;B133))</f>
        <v>4</v>
      </c>
      <c r="K133" s="7">
        <f t="shared" si="20"/>
        <v>45776.609710648154</v>
      </c>
      <c r="L133" s="16">
        <f t="shared" si="17"/>
        <v>8</v>
      </c>
      <c r="M133" s="3">
        <f t="shared" si="18"/>
        <v>0.5</v>
      </c>
      <c r="N133" s="5" t="str">
        <f t="shared" si="19"/>
        <v>Normál</v>
      </c>
    </row>
    <row r="134" spans="1:14" hidden="1" x14ac:dyDescent="0.25">
      <c r="A134" t="s">
        <v>163</v>
      </c>
      <c r="B134" s="7">
        <v>45776.605381944442</v>
      </c>
      <c r="C134" t="s">
        <v>7</v>
      </c>
      <c r="D134" s="4" t="s">
        <v>29</v>
      </c>
      <c r="E134" t="s">
        <v>9</v>
      </c>
      <c r="G134" s="16">
        <v>5</v>
      </c>
      <c r="H134" s="16">
        <v>2</v>
      </c>
      <c r="I134" s="16">
        <v>1</v>
      </c>
      <c r="J134" s="15" cm="1">
        <f t="array" ref="J134">SUMPRODUCT((B$2:B$168&lt;=B134)*(K$2:K$168&gt;B134))</f>
        <v>5</v>
      </c>
      <c r="K134" s="7">
        <f t="shared" si="20"/>
        <v>45776.61440972222</v>
      </c>
      <c r="L134" s="16">
        <f t="shared" si="17"/>
        <v>8</v>
      </c>
      <c r="M134" s="3">
        <f t="shared" si="18"/>
        <v>0.625</v>
      </c>
      <c r="N134" s="5" t="str">
        <f t="shared" si="19"/>
        <v>Terhelt</v>
      </c>
    </row>
    <row r="135" spans="1:14" hidden="1" x14ac:dyDescent="0.25">
      <c r="A135" t="s">
        <v>164</v>
      </c>
      <c r="B135" s="7">
        <v>45776.606608796297</v>
      </c>
      <c r="C135" t="s">
        <v>14</v>
      </c>
      <c r="D135" s="4" t="s">
        <v>35</v>
      </c>
      <c r="E135" t="s">
        <v>9</v>
      </c>
      <c r="G135" s="16">
        <v>5</v>
      </c>
      <c r="H135" s="16">
        <v>2</v>
      </c>
      <c r="I135" s="16">
        <v>1</v>
      </c>
      <c r="J135" s="9" cm="1">
        <f t="array" ref="J135">SUMPRODUCT((B$2:B$168&lt;=B135)*(K$2:K$168&gt;B135))</f>
        <v>6</v>
      </c>
      <c r="K135" s="7">
        <f t="shared" si="20"/>
        <v>45776.607997685183</v>
      </c>
      <c r="L135" s="16">
        <f t="shared" si="17"/>
        <v>8</v>
      </c>
      <c r="M135" s="3">
        <f t="shared" si="18"/>
        <v>0.75</v>
      </c>
      <c r="N135" s="5" t="str">
        <f t="shared" si="19"/>
        <v>Terhelt</v>
      </c>
    </row>
    <row r="136" spans="1:14" hidden="1" x14ac:dyDescent="0.25">
      <c r="A136" t="s">
        <v>165</v>
      </c>
      <c r="B136" s="7">
        <v>45776.607835648145</v>
      </c>
      <c r="C136" t="s">
        <v>7</v>
      </c>
      <c r="D136" s="4" t="s">
        <v>25</v>
      </c>
      <c r="E136" t="s">
        <v>9</v>
      </c>
      <c r="G136" s="16">
        <v>5</v>
      </c>
      <c r="H136" s="16">
        <v>2</v>
      </c>
      <c r="I136" s="16">
        <v>1</v>
      </c>
      <c r="J136" s="9" cm="1">
        <f t="array" ref="J136">SUMPRODUCT((B$2:B$168&lt;=B136)*(K$2:K$168&gt;B136))</f>
        <v>6</v>
      </c>
      <c r="K136" s="7">
        <f t="shared" si="20"/>
        <v>45776.615474537037</v>
      </c>
      <c r="L136" s="16">
        <f t="shared" si="17"/>
        <v>8</v>
      </c>
      <c r="M136" s="3">
        <f t="shared" si="18"/>
        <v>0.75</v>
      </c>
      <c r="N136" s="5" t="str">
        <f t="shared" si="19"/>
        <v>Terhelt</v>
      </c>
    </row>
    <row r="137" spans="1:14" hidden="1" x14ac:dyDescent="0.25">
      <c r="A137" t="s">
        <v>166</v>
      </c>
      <c r="B137" s="7">
        <v>45776.6090625</v>
      </c>
      <c r="C137" t="s">
        <v>7</v>
      </c>
      <c r="D137" s="4" t="s">
        <v>31</v>
      </c>
      <c r="E137" t="s">
        <v>9</v>
      </c>
      <c r="G137" s="16">
        <v>5</v>
      </c>
      <c r="H137" s="16">
        <v>2</v>
      </c>
      <c r="I137" s="16">
        <v>1</v>
      </c>
      <c r="J137" s="9" cm="1">
        <f t="array" ref="J137">SUMPRODUCT((B$2:B$168&lt;=B137)*(K$2:K$168&gt;B137))</f>
        <v>6</v>
      </c>
      <c r="K137" s="7">
        <f t="shared" si="20"/>
        <v>45776.619479166664</v>
      </c>
      <c r="L137" s="16">
        <f t="shared" si="17"/>
        <v>8</v>
      </c>
      <c r="M137" s="3">
        <f t="shared" si="18"/>
        <v>0.75</v>
      </c>
      <c r="N137" s="5" t="str">
        <f t="shared" si="19"/>
        <v>Terhelt</v>
      </c>
    </row>
    <row r="138" spans="1:14" hidden="1" x14ac:dyDescent="0.25">
      <c r="A138" t="s">
        <v>167</v>
      </c>
      <c r="B138" s="7">
        <v>45776.610289351855</v>
      </c>
      <c r="C138" t="s">
        <v>7</v>
      </c>
      <c r="D138" s="4" t="s">
        <v>12</v>
      </c>
      <c r="E138" t="s">
        <v>9</v>
      </c>
      <c r="G138" s="16">
        <v>5</v>
      </c>
      <c r="H138" s="16">
        <v>2</v>
      </c>
      <c r="I138" s="16">
        <v>1</v>
      </c>
      <c r="J138" s="9" cm="1">
        <f t="array" ref="J138">SUMPRODUCT((B$2:B$168&lt;=B138)*(K$2:K$168&gt;B138))</f>
        <v>6</v>
      </c>
      <c r="K138" s="7">
        <f t="shared" si="20"/>
        <v>45776.6172337963</v>
      </c>
      <c r="L138" s="16">
        <f t="shared" si="17"/>
        <v>8</v>
      </c>
      <c r="M138" s="3">
        <f t="shared" si="18"/>
        <v>0.75</v>
      </c>
      <c r="N138" s="5" t="str">
        <f t="shared" si="19"/>
        <v>Terhelt</v>
      </c>
    </row>
    <row r="139" spans="1:14" hidden="1" x14ac:dyDescent="0.25">
      <c r="A139" t="s">
        <v>168</v>
      </c>
      <c r="B139" s="7">
        <v>45776.611516203702</v>
      </c>
      <c r="C139" t="s">
        <v>22</v>
      </c>
      <c r="D139" s="4" t="s">
        <v>50</v>
      </c>
      <c r="E139" t="s">
        <v>9</v>
      </c>
      <c r="G139" s="16">
        <v>5</v>
      </c>
      <c r="H139" s="16">
        <v>2</v>
      </c>
      <c r="I139" s="16">
        <v>1</v>
      </c>
      <c r="J139" s="15" cm="1">
        <f t="array" ref="J139">SUMPRODUCT((B$2:B$168&lt;=B139)*(K$2:K$168&gt;B139))</f>
        <v>5</v>
      </c>
      <c r="K139" s="7">
        <f t="shared" si="20"/>
        <v>45776.615682870368</v>
      </c>
      <c r="L139" s="16">
        <f t="shared" si="17"/>
        <v>8</v>
      </c>
      <c r="M139" s="3">
        <f t="shared" si="18"/>
        <v>0.625</v>
      </c>
      <c r="N139" s="5" t="str">
        <f t="shared" si="19"/>
        <v>Terhelt</v>
      </c>
    </row>
    <row r="140" spans="1:14" hidden="1" x14ac:dyDescent="0.25">
      <c r="A140" t="s">
        <v>169</v>
      </c>
      <c r="B140" s="7">
        <v>45776.612743055557</v>
      </c>
      <c r="C140" t="s">
        <v>7</v>
      </c>
      <c r="D140" s="4" t="s">
        <v>17</v>
      </c>
      <c r="E140" t="s">
        <v>9</v>
      </c>
      <c r="G140" s="16">
        <v>5</v>
      </c>
      <c r="H140" s="16">
        <v>2</v>
      </c>
      <c r="I140" s="16">
        <v>1</v>
      </c>
      <c r="J140" s="9" cm="1">
        <f t="array" ref="J140">SUMPRODUCT((B$2:B$168&lt;=B140)*(K$2:K$168&gt;B140))</f>
        <v>6</v>
      </c>
      <c r="K140" s="7">
        <f t="shared" si="20"/>
        <v>45776.622465277782</v>
      </c>
      <c r="L140" s="16">
        <f t="shared" si="17"/>
        <v>8</v>
      </c>
      <c r="M140" s="3">
        <f t="shared" si="18"/>
        <v>0.75</v>
      </c>
      <c r="N140" s="5" t="str">
        <f t="shared" si="19"/>
        <v>Terhelt</v>
      </c>
    </row>
    <row r="141" spans="1:14" hidden="1" x14ac:dyDescent="0.25">
      <c r="A141" t="s">
        <v>170</v>
      </c>
      <c r="B141" s="7">
        <v>45776.613969907405</v>
      </c>
      <c r="C141" t="s">
        <v>14</v>
      </c>
      <c r="D141" s="4" t="s">
        <v>15</v>
      </c>
      <c r="E141" t="s">
        <v>9</v>
      </c>
      <c r="G141" s="16">
        <v>5</v>
      </c>
      <c r="H141" s="16">
        <v>2</v>
      </c>
      <c r="I141" s="16">
        <v>1</v>
      </c>
      <c r="J141" s="9" cm="1">
        <f t="array" ref="J141">SUMPRODUCT((B$2:B$168&lt;=B141)*(K$2:K$168&gt;B141))</f>
        <v>7</v>
      </c>
      <c r="K141" s="7">
        <f t="shared" si="20"/>
        <v>45776.616053240738</v>
      </c>
      <c r="L141" s="16">
        <f t="shared" si="17"/>
        <v>8</v>
      </c>
      <c r="M141" s="3">
        <f t="shared" si="18"/>
        <v>0.875</v>
      </c>
      <c r="N141" s="5" t="str">
        <f t="shared" si="19"/>
        <v>Erősen terhelt</v>
      </c>
    </row>
    <row r="142" spans="1:14" hidden="1" x14ac:dyDescent="0.25">
      <c r="A142" t="s">
        <v>171</v>
      </c>
      <c r="B142" s="7">
        <v>45776.61519675926</v>
      </c>
      <c r="C142" t="s">
        <v>7</v>
      </c>
      <c r="D142" s="4" t="s">
        <v>8</v>
      </c>
      <c r="E142" t="s">
        <v>9</v>
      </c>
      <c r="G142" s="16">
        <v>5</v>
      </c>
      <c r="H142" s="16">
        <v>2</v>
      </c>
      <c r="I142" s="16">
        <v>1</v>
      </c>
      <c r="J142" s="9" cm="1">
        <f t="array" ref="J142">SUMPRODUCT((B$2:B$168&lt;=B142)*(K$2:K$168&gt;B142))</f>
        <v>7</v>
      </c>
      <c r="K142" s="7">
        <f t="shared" si="20"/>
        <v>45776.623530092591</v>
      </c>
      <c r="L142" s="16">
        <f t="shared" si="17"/>
        <v>8</v>
      </c>
      <c r="M142" s="3">
        <f t="shared" si="18"/>
        <v>0.875</v>
      </c>
      <c r="N142" s="5" t="str">
        <f t="shared" si="19"/>
        <v>Erősen terhelt</v>
      </c>
    </row>
    <row r="143" spans="1:14" hidden="1" x14ac:dyDescent="0.25">
      <c r="A143" t="s">
        <v>172</v>
      </c>
      <c r="B143" s="7">
        <v>45776.616423611114</v>
      </c>
      <c r="C143" t="s">
        <v>7</v>
      </c>
      <c r="D143" s="4" t="s">
        <v>29</v>
      </c>
      <c r="E143" t="s">
        <v>9</v>
      </c>
      <c r="G143" s="16">
        <v>5</v>
      </c>
      <c r="H143" s="16">
        <v>2</v>
      </c>
      <c r="I143" s="16">
        <v>1</v>
      </c>
      <c r="J143" s="15" cm="1">
        <f t="array" ref="J143">SUMPRODUCT((B$2:B$168&lt;=B143)*(K$2:K$168&gt;B143))</f>
        <v>5</v>
      </c>
      <c r="K143" s="7">
        <f t="shared" si="20"/>
        <v>45776.625451388893</v>
      </c>
      <c r="L143" s="16">
        <f t="shared" si="17"/>
        <v>8</v>
      </c>
      <c r="M143" s="3">
        <f t="shared" si="18"/>
        <v>0.625</v>
      </c>
      <c r="N143" s="5" t="str">
        <f t="shared" si="19"/>
        <v>Terhelt</v>
      </c>
    </row>
    <row r="144" spans="1:14" hidden="1" x14ac:dyDescent="0.25">
      <c r="A144" t="s">
        <v>173</v>
      </c>
      <c r="B144" s="7">
        <v>45776.633599537039</v>
      </c>
      <c r="C144" t="s">
        <v>7</v>
      </c>
      <c r="D144" s="4" t="s">
        <v>25</v>
      </c>
      <c r="E144" t="s">
        <v>9</v>
      </c>
      <c r="G144" s="16">
        <v>5</v>
      </c>
      <c r="H144" s="16">
        <v>2</v>
      </c>
      <c r="I144" s="16">
        <v>1</v>
      </c>
      <c r="J144" s="15" cm="1">
        <f t="array" ref="J144">SUMPRODUCT((B$2:B$168&lt;=B144)*(K$2:K$168&gt;B144))</f>
        <v>1</v>
      </c>
      <c r="K144" s="7">
        <f t="shared" si="20"/>
        <v>45776.641238425931</v>
      </c>
      <c r="L144" s="16">
        <f t="shared" si="17"/>
        <v>8</v>
      </c>
      <c r="M144" s="3">
        <f t="shared" si="18"/>
        <v>0.125</v>
      </c>
      <c r="N144" s="5" t="str">
        <f t="shared" si="19"/>
        <v>Normál</v>
      </c>
    </row>
    <row r="145" spans="1:14" hidden="1" x14ac:dyDescent="0.25">
      <c r="A145" t="s">
        <v>174</v>
      </c>
      <c r="B145" s="7">
        <v>45776.634826388887</v>
      </c>
      <c r="C145" t="s">
        <v>22</v>
      </c>
      <c r="D145" s="4" t="s">
        <v>39</v>
      </c>
      <c r="E145" t="s">
        <v>9</v>
      </c>
      <c r="G145" s="16">
        <v>5</v>
      </c>
      <c r="H145" s="16">
        <v>2</v>
      </c>
      <c r="I145" s="16">
        <v>1</v>
      </c>
      <c r="J145" s="15" cm="1">
        <f t="array" ref="J145">SUMPRODUCT((B$2:B$168&lt;=B145)*(K$2:K$168&gt;B145))</f>
        <v>2</v>
      </c>
      <c r="K145" s="7">
        <f t="shared" si="20"/>
        <v>45776.639687499999</v>
      </c>
      <c r="L145" s="16">
        <f t="shared" si="17"/>
        <v>8</v>
      </c>
      <c r="M145" s="3">
        <f t="shared" si="18"/>
        <v>0.25</v>
      </c>
      <c r="N145" s="5" t="str">
        <f t="shared" si="19"/>
        <v>Normál</v>
      </c>
    </row>
    <row r="146" spans="1:14" hidden="1" x14ac:dyDescent="0.25">
      <c r="A146" t="s">
        <v>175</v>
      </c>
      <c r="B146" s="7">
        <v>45776.636053240742</v>
      </c>
      <c r="C146" t="s">
        <v>7</v>
      </c>
      <c r="D146" s="4" t="s">
        <v>31</v>
      </c>
      <c r="E146" t="s">
        <v>9</v>
      </c>
      <c r="G146" s="16">
        <v>5</v>
      </c>
      <c r="H146" s="16">
        <v>2</v>
      </c>
      <c r="I146" s="16">
        <v>1</v>
      </c>
      <c r="J146" s="15" cm="1">
        <f t="array" ref="J146">SUMPRODUCT((B$2:B$168&lt;=B146)*(K$2:K$168&gt;B146))</f>
        <v>3</v>
      </c>
      <c r="K146" s="7">
        <f t="shared" si="20"/>
        <v>45776.646469907406</v>
      </c>
      <c r="L146" s="16">
        <f t="shared" si="17"/>
        <v>8</v>
      </c>
      <c r="M146" s="3">
        <f t="shared" si="18"/>
        <v>0.375</v>
      </c>
      <c r="N146" s="5" t="str">
        <f t="shared" si="19"/>
        <v>Normál</v>
      </c>
    </row>
    <row r="147" spans="1:14" hidden="1" x14ac:dyDescent="0.25">
      <c r="A147" t="s">
        <v>176</v>
      </c>
      <c r="B147" s="7">
        <v>45776.637280092589</v>
      </c>
      <c r="C147" t="s">
        <v>14</v>
      </c>
      <c r="D147" s="4" t="s">
        <v>27</v>
      </c>
      <c r="E147" t="s">
        <v>9</v>
      </c>
      <c r="G147" s="16">
        <v>5</v>
      </c>
      <c r="H147" s="16">
        <v>2</v>
      </c>
      <c r="I147" s="16">
        <v>1</v>
      </c>
      <c r="J147" s="15" cm="1">
        <f t="array" ref="J147">SUMPRODUCT((B$2:B$168&lt;=B147)*(K$2:K$168&gt;B147))</f>
        <v>4</v>
      </c>
      <c r="K147" s="7">
        <f t="shared" si="20"/>
        <v>45776.640057870369</v>
      </c>
      <c r="L147" s="16">
        <f t="shared" si="17"/>
        <v>8</v>
      </c>
      <c r="M147" s="3">
        <f t="shared" si="18"/>
        <v>0.5</v>
      </c>
      <c r="N147" s="5" t="str">
        <f t="shared" si="19"/>
        <v>Normál</v>
      </c>
    </row>
    <row r="148" spans="1:14" hidden="1" x14ac:dyDescent="0.25">
      <c r="A148" t="s">
        <v>177</v>
      </c>
      <c r="B148" s="7">
        <v>45776.638506944444</v>
      </c>
      <c r="C148" t="s">
        <v>7</v>
      </c>
      <c r="D148" s="4" t="s">
        <v>12</v>
      </c>
      <c r="E148" t="s">
        <v>9</v>
      </c>
      <c r="G148" s="16">
        <v>5</v>
      </c>
      <c r="H148" s="16">
        <v>2</v>
      </c>
      <c r="I148" s="16">
        <v>1</v>
      </c>
      <c r="J148" s="15" cm="1">
        <f t="array" ref="J148">SUMPRODUCT((B$2:B$168&lt;=B148)*(K$2:K$168&gt;B148))</f>
        <v>5</v>
      </c>
      <c r="K148" s="7">
        <f t="shared" si="20"/>
        <v>45776.645451388889</v>
      </c>
      <c r="L148" s="16">
        <f t="shared" si="17"/>
        <v>8</v>
      </c>
      <c r="M148" s="3">
        <f t="shared" si="18"/>
        <v>0.625</v>
      </c>
      <c r="N148" s="5" t="str">
        <f t="shared" si="19"/>
        <v>Terhelt</v>
      </c>
    </row>
    <row r="149" spans="1:14" hidden="1" x14ac:dyDescent="0.25">
      <c r="A149" t="s">
        <v>178</v>
      </c>
      <c r="B149" s="7">
        <v>45776.647094907406</v>
      </c>
      <c r="C149" t="s">
        <v>7</v>
      </c>
      <c r="D149" s="4" t="s">
        <v>17</v>
      </c>
      <c r="E149" t="s">
        <v>9</v>
      </c>
      <c r="G149" s="16">
        <v>2</v>
      </c>
      <c r="H149" s="16">
        <v>1</v>
      </c>
      <c r="I149" s="16">
        <v>1</v>
      </c>
      <c r="J149" s="15" cm="1">
        <f t="array" ref="J149">SUMPRODUCT((B$2:B$168&lt;=B149)*(K$2:K$168&gt;B149))</f>
        <v>1</v>
      </c>
      <c r="K149" s="7">
        <f t="shared" si="20"/>
        <v>45776.656817129631</v>
      </c>
      <c r="L149" s="16">
        <f t="shared" si="17"/>
        <v>4</v>
      </c>
      <c r="M149" s="3">
        <f t="shared" si="18"/>
        <v>0.25</v>
      </c>
      <c r="N149" s="5" t="str">
        <f t="shared" si="19"/>
        <v>Normál</v>
      </c>
    </row>
    <row r="150" spans="1:14" hidden="1" x14ac:dyDescent="0.25">
      <c r="A150" t="s">
        <v>179</v>
      </c>
      <c r="B150" s="7">
        <v>45776.648321759261</v>
      </c>
      <c r="C150" t="s">
        <v>7</v>
      </c>
      <c r="D150" s="4" t="s">
        <v>8</v>
      </c>
      <c r="E150" t="s">
        <v>9</v>
      </c>
      <c r="G150" s="16">
        <v>2</v>
      </c>
      <c r="H150" s="16">
        <v>1</v>
      </c>
      <c r="I150" s="16">
        <v>1</v>
      </c>
      <c r="J150" s="15" cm="1">
        <f t="array" ref="J150">SUMPRODUCT((B$2:B$168&lt;=B150)*(K$2:K$168&gt;B150))</f>
        <v>2</v>
      </c>
      <c r="K150" s="7">
        <f t="shared" si="20"/>
        <v>45776.656655092593</v>
      </c>
      <c r="L150" s="16">
        <f t="shared" si="17"/>
        <v>4</v>
      </c>
      <c r="M150" s="3">
        <f t="shared" si="18"/>
        <v>0.5</v>
      </c>
      <c r="N150" s="5" t="str">
        <f t="shared" si="19"/>
        <v>Normál</v>
      </c>
    </row>
    <row r="151" spans="1:14" hidden="1" x14ac:dyDescent="0.25">
      <c r="A151" t="s">
        <v>180</v>
      </c>
      <c r="B151" s="7">
        <v>45776.649548611109</v>
      </c>
      <c r="C151" t="s">
        <v>22</v>
      </c>
      <c r="D151" s="4" t="s">
        <v>23</v>
      </c>
      <c r="E151" t="s">
        <v>9</v>
      </c>
      <c r="G151" s="16">
        <v>2</v>
      </c>
      <c r="H151" s="16">
        <v>1</v>
      </c>
      <c r="I151" s="16">
        <v>1</v>
      </c>
      <c r="J151" s="9" cm="1">
        <f t="array" ref="J151">SUMPRODUCT((B$2:B$168&lt;=B151)*(K$2:K$168&gt;B151))</f>
        <v>3</v>
      </c>
      <c r="K151" s="7">
        <f t="shared" si="20"/>
        <v>45776.655104166668</v>
      </c>
      <c r="L151" s="16">
        <f t="shared" si="17"/>
        <v>4</v>
      </c>
      <c r="M151" s="3">
        <f t="shared" si="18"/>
        <v>0.75</v>
      </c>
      <c r="N151" s="5" t="str">
        <f t="shared" si="19"/>
        <v>Terhelt</v>
      </c>
    </row>
    <row r="152" spans="1:14" hidden="1" x14ac:dyDescent="0.25">
      <c r="A152" t="s">
        <v>181</v>
      </c>
      <c r="B152" s="7">
        <v>45776.661817129629</v>
      </c>
      <c r="C152" t="s">
        <v>7</v>
      </c>
      <c r="D152" s="4" t="s">
        <v>29</v>
      </c>
      <c r="E152" t="s">
        <v>9</v>
      </c>
      <c r="G152" s="16">
        <v>2</v>
      </c>
      <c r="H152" s="16">
        <v>1</v>
      </c>
      <c r="I152" s="16">
        <v>1</v>
      </c>
      <c r="J152" s="15" cm="1">
        <f t="array" ref="J152">SUMPRODUCT((B$2:B$168&lt;=B152)*(K$2:K$168&gt;B152))</f>
        <v>1</v>
      </c>
      <c r="K152" s="7">
        <f t="shared" si="20"/>
        <v>45776.670844907407</v>
      </c>
      <c r="L152" s="16">
        <f t="shared" si="17"/>
        <v>4</v>
      </c>
      <c r="M152" s="3">
        <f t="shared" si="18"/>
        <v>0.25</v>
      </c>
      <c r="N152" s="5" t="str">
        <f t="shared" si="19"/>
        <v>Normál</v>
      </c>
    </row>
    <row r="153" spans="1:14" hidden="1" x14ac:dyDescent="0.25">
      <c r="A153" t="s">
        <v>182</v>
      </c>
      <c r="B153" s="7">
        <v>45776.663043981483</v>
      </c>
      <c r="C153" t="s">
        <v>14</v>
      </c>
      <c r="D153" s="4" t="s">
        <v>35</v>
      </c>
      <c r="E153" t="s">
        <v>9</v>
      </c>
      <c r="G153" s="16">
        <v>2</v>
      </c>
      <c r="H153" s="16">
        <v>1</v>
      </c>
      <c r="I153" s="16">
        <v>1</v>
      </c>
      <c r="J153" s="15" cm="1">
        <f t="array" ref="J153">SUMPRODUCT((B$2:B$168&lt;=B153)*(K$2:K$168&gt;B153))</f>
        <v>2</v>
      </c>
      <c r="K153" s="7">
        <f t="shared" si="20"/>
        <v>45776.66443287037</v>
      </c>
      <c r="L153" s="16">
        <f t="shared" si="17"/>
        <v>4</v>
      </c>
      <c r="M153" s="3">
        <f t="shared" si="18"/>
        <v>0.5</v>
      </c>
      <c r="N153" s="5" t="str">
        <f t="shared" si="19"/>
        <v>Normál</v>
      </c>
    </row>
    <row r="154" spans="1:14" hidden="1" x14ac:dyDescent="0.25">
      <c r="A154" t="s">
        <v>183</v>
      </c>
      <c r="B154" s="7">
        <v>45776.664270833331</v>
      </c>
      <c r="C154" t="s">
        <v>7</v>
      </c>
      <c r="D154" s="4" t="s">
        <v>25</v>
      </c>
      <c r="E154" t="s">
        <v>9</v>
      </c>
      <c r="G154" s="16">
        <v>2</v>
      </c>
      <c r="H154" s="16">
        <v>1</v>
      </c>
      <c r="I154" s="16">
        <v>1</v>
      </c>
      <c r="J154" s="9" cm="1">
        <f t="array" ref="J154">SUMPRODUCT((B$2:B$168&lt;=B154)*(K$2:K$168&gt;B154))</f>
        <v>3</v>
      </c>
      <c r="K154" s="7">
        <f t="shared" si="20"/>
        <v>45776.671909722223</v>
      </c>
      <c r="L154" s="16">
        <f t="shared" si="17"/>
        <v>4</v>
      </c>
      <c r="M154" s="3">
        <f t="shared" si="18"/>
        <v>0.75</v>
      </c>
      <c r="N154" s="5" t="str">
        <f t="shared" si="19"/>
        <v>Terhelt</v>
      </c>
    </row>
    <row r="155" spans="1:14" hidden="1" x14ac:dyDescent="0.25">
      <c r="A155" t="s">
        <v>184</v>
      </c>
      <c r="B155" s="7">
        <v>45776.665497685186</v>
      </c>
      <c r="C155" t="s">
        <v>7</v>
      </c>
      <c r="D155" s="4" t="s">
        <v>31</v>
      </c>
      <c r="E155" t="s">
        <v>9</v>
      </c>
      <c r="G155" s="16">
        <v>2</v>
      </c>
      <c r="H155" s="16">
        <v>1</v>
      </c>
      <c r="I155" s="16">
        <v>1</v>
      </c>
      <c r="J155" s="9" cm="1">
        <f t="array" ref="J155">SUMPRODUCT((B$2:B$168&lt;=B155)*(K$2:K$168&gt;B155))</f>
        <v>3</v>
      </c>
      <c r="K155" s="7">
        <f t="shared" si="20"/>
        <v>45776.67591435185</v>
      </c>
      <c r="L155" s="16">
        <f t="shared" si="17"/>
        <v>4</v>
      </c>
      <c r="M155" s="3">
        <f t="shared" si="18"/>
        <v>0.75</v>
      </c>
      <c r="N155" s="5" t="str">
        <f t="shared" si="19"/>
        <v>Terhelt</v>
      </c>
    </row>
    <row r="156" spans="1:14" hidden="1" x14ac:dyDescent="0.25">
      <c r="A156" t="s">
        <v>185</v>
      </c>
      <c r="B156" s="7">
        <v>45776.666724537034</v>
      </c>
      <c r="C156" t="s">
        <v>7</v>
      </c>
      <c r="D156" s="4" t="s">
        <v>12</v>
      </c>
      <c r="E156" t="s">
        <v>9</v>
      </c>
      <c r="G156" s="16">
        <v>2</v>
      </c>
      <c r="H156" s="16">
        <v>1</v>
      </c>
      <c r="I156" s="16">
        <v>1</v>
      </c>
      <c r="J156" s="10" cm="1">
        <f t="array" ref="J156">SUMPRODUCT((B$2:B$168&lt;=B156)*(K$2:K$168&gt;B156))</f>
        <v>4</v>
      </c>
      <c r="K156" s="7">
        <f t="shared" si="20"/>
        <v>45776.673668981479</v>
      </c>
      <c r="L156" s="16">
        <f t="shared" si="17"/>
        <v>4</v>
      </c>
      <c r="M156" s="3">
        <f t="shared" si="18"/>
        <v>1</v>
      </c>
      <c r="N156" s="5" t="str">
        <f t="shared" si="19"/>
        <v>Erősen terhelt</v>
      </c>
    </row>
    <row r="157" spans="1:14" hidden="1" x14ac:dyDescent="0.25">
      <c r="A157" t="s">
        <v>186</v>
      </c>
      <c r="B157" s="7">
        <v>45776.667951388888</v>
      </c>
      <c r="C157" t="s">
        <v>22</v>
      </c>
      <c r="D157" s="4" t="s">
        <v>50</v>
      </c>
      <c r="E157" t="s">
        <v>9</v>
      </c>
      <c r="G157" s="16">
        <v>2</v>
      </c>
      <c r="H157" s="16">
        <v>1</v>
      </c>
      <c r="I157" s="16">
        <v>1</v>
      </c>
      <c r="J157" s="10" cm="1">
        <f t="array" ref="J157">SUMPRODUCT((B$2:B$168&lt;=B157)*(K$2:K$168&gt;B157))</f>
        <v>5</v>
      </c>
      <c r="K157" s="7">
        <f t="shared" si="20"/>
        <v>45776.672118055554</v>
      </c>
      <c r="L157" s="16">
        <f t="shared" si="17"/>
        <v>4</v>
      </c>
      <c r="M157" s="3">
        <f t="shared" si="18"/>
        <v>1.25</v>
      </c>
      <c r="N157" s="5" t="str">
        <f t="shared" si="19"/>
        <v>Erősen terhelt</v>
      </c>
    </row>
    <row r="158" spans="1:14" hidden="1" x14ac:dyDescent="0.25">
      <c r="A158" t="s">
        <v>187</v>
      </c>
      <c r="B158" s="7">
        <v>45776.688807870371</v>
      </c>
      <c r="C158" t="s">
        <v>7</v>
      </c>
      <c r="D158" s="4" t="s">
        <v>17</v>
      </c>
      <c r="E158" t="s">
        <v>9</v>
      </c>
      <c r="G158" s="16">
        <v>2</v>
      </c>
      <c r="H158" s="16">
        <v>1</v>
      </c>
      <c r="I158" s="16">
        <v>1</v>
      </c>
      <c r="J158" s="15" cm="1">
        <f t="array" ref="J158">SUMPRODUCT((B$2:B$168&lt;=B158)*(K$2:K$168&gt;B158))</f>
        <v>1</v>
      </c>
      <c r="K158" s="7">
        <f t="shared" si="20"/>
        <v>45776.698530092595</v>
      </c>
      <c r="L158" s="16">
        <f t="shared" si="17"/>
        <v>4</v>
      </c>
      <c r="M158" s="3">
        <f t="shared" si="18"/>
        <v>0.25</v>
      </c>
      <c r="N158" s="5" t="str">
        <f t="shared" si="19"/>
        <v>Normál</v>
      </c>
    </row>
    <row r="159" spans="1:14" hidden="1" x14ac:dyDescent="0.25">
      <c r="A159" t="s">
        <v>188</v>
      </c>
      <c r="B159" s="7">
        <v>45776.690034722225</v>
      </c>
      <c r="C159" t="s">
        <v>14</v>
      </c>
      <c r="D159" s="4" t="s">
        <v>15</v>
      </c>
      <c r="E159" t="s">
        <v>9</v>
      </c>
      <c r="G159" s="16">
        <v>2</v>
      </c>
      <c r="H159" s="16">
        <v>1</v>
      </c>
      <c r="I159" s="16">
        <v>1</v>
      </c>
      <c r="J159" s="15" cm="1">
        <f t="array" ref="J159">SUMPRODUCT((B$2:B$168&lt;=B159)*(K$2:K$168&gt;B159))</f>
        <v>2</v>
      </c>
      <c r="K159" s="7">
        <f t="shared" si="20"/>
        <v>45776.692118055558</v>
      </c>
      <c r="L159" s="16">
        <f t="shared" si="17"/>
        <v>4</v>
      </c>
      <c r="M159" s="3">
        <f t="shared" si="18"/>
        <v>0.5</v>
      </c>
      <c r="N159" s="5" t="str">
        <f t="shared" si="19"/>
        <v>Normál</v>
      </c>
    </row>
    <row r="160" spans="1:14" hidden="1" x14ac:dyDescent="0.25">
      <c r="A160" t="s">
        <v>189</v>
      </c>
      <c r="B160" s="7">
        <v>45776.705983796295</v>
      </c>
      <c r="C160" t="s">
        <v>7</v>
      </c>
      <c r="D160" s="4" t="s">
        <v>8</v>
      </c>
      <c r="E160" t="s">
        <v>9</v>
      </c>
      <c r="G160" s="16">
        <v>2</v>
      </c>
      <c r="H160" s="16">
        <v>1</v>
      </c>
      <c r="I160" s="16">
        <v>1</v>
      </c>
      <c r="J160" s="15" cm="1">
        <f t="array" ref="J160">SUMPRODUCT((B$2:B$168&lt;=B160)*(K$2:K$168&gt;B160))</f>
        <v>1</v>
      </c>
      <c r="K160" s="7">
        <f t="shared" si="20"/>
        <v>45776.714317129627</v>
      </c>
      <c r="L160" s="16">
        <f t="shared" si="17"/>
        <v>4</v>
      </c>
      <c r="M160" s="3">
        <f t="shared" si="18"/>
        <v>0.25</v>
      </c>
      <c r="N160" s="5" t="str">
        <f t="shared" si="19"/>
        <v>Normál</v>
      </c>
    </row>
    <row r="161" spans="1:14" hidden="1" x14ac:dyDescent="0.25">
      <c r="A161" t="s">
        <v>190</v>
      </c>
      <c r="B161" s="7">
        <v>45776.716284722221</v>
      </c>
      <c r="C161" t="s">
        <v>7</v>
      </c>
      <c r="D161" s="4" t="s">
        <v>29</v>
      </c>
      <c r="E161" t="s">
        <v>9</v>
      </c>
      <c r="G161" s="16">
        <v>2</v>
      </c>
      <c r="H161" s="16">
        <v>1</v>
      </c>
      <c r="I161" s="16">
        <v>1</v>
      </c>
      <c r="J161" s="15" cm="1">
        <f t="array" ref="J161">SUMPRODUCT((B$2:B$168&lt;=B161)*(K$2:K$168&gt;B161))</f>
        <v>1</v>
      </c>
      <c r="K161" s="7">
        <f t="shared" si="20"/>
        <v>45776.725312499999</v>
      </c>
      <c r="L161" s="16">
        <f t="shared" si="17"/>
        <v>4</v>
      </c>
      <c r="M161" s="3">
        <f t="shared" si="18"/>
        <v>0.25</v>
      </c>
      <c r="N161" s="5" t="str">
        <f t="shared" si="19"/>
        <v>Normál</v>
      </c>
    </row>
    <row r="162" spans="1:14" hidden="1" x14ac:dyDescent="0.25">
      <c r="A162" t="s">
        <v>191</v>
      </c>
      <c r="B162" s="7">
        <v>45776.720289351855</v>
      </c>
      <c r="C162" t="s">
        <v>7</v>
      </c>
      <c r="D162" s="4" t="s">
        <v>25</v>
      </c>
      <c r="E162" t="s">
        <v>9</v>
      </c>
      <c r="G162" s="16">
        <v>2</v>
      </c>
      <c r="H162" s="16">
        <v>1</v>
      </c>
      <c r="I162" s="16">
        <v>1</v>
      </c>
      <c r="J162" s="15" cm="1">
        <f t="array" ref="J162">SUMPRODUCT((B$2:B$168&lt;=B162)*(K$2:K$168&gt;B162))</f>
        <v>2</v>
      </c>
      <c r="K162" s="7">
        <f t="shared" si="20"/>
        <v>45776.727928240747</v>
      </c>
      <c r="L162" s="16">
        <f t="shared" ref="L162:L168" si="21">SUM(G162,H162,I162)</f>
        <v>4</v>
      </c>
      <c r="M162" s="3">
        <f t="shared" ref="M162:M168" si="22">J162/L162</f>
        <v>0.5</v>
      </c>
      <c r="N162" s="5" t="str">
        <f t="shared" ref="N162:N168" si="23">IF(M162&lt;60%, "Normál", IF(M162&lt;80%, "Terhelt", "Erősen terhelt"))</f>
        <v>Normál</v>
      </c>
    </row>
    <row r="163" spans="1:14" hidden="1" x14ac:dyDescent="0.25">
      <c r="A163" t="s">
        <v>192</v>
      </c>
      <c r="B163" s="7">
        <v>45776.740636574075</v>
      </c>
      <c r="C163" t="s">
        <v>22</v>
      </c>
      <c r="D163" s="4" t="s">
        <v>39</v>
      </c>
      <c r="E163" t="s">
        <v>9</v>
      </c>
      <c r="G163" s="16">
        <v>1</v>
      </c>
      <c r="H163" s="16">
        <v>1</v>
      </c>
      <c r="I163" s="16">
        <v>1</v>
      </c>
      <c r="J163" s="15" cm="1">
        <f t="array" ref="J163">SUMPRODUCT((B$2:B$168&lt;=B163)*(K$2:K$168&gt;B163))</f>
        <v>1</v>
      </c>
      <c r="K163" s="7">
        <f t="shared" si="20"/>
        <v>45776.745497685188</v>
      </c>
      <c r="L163" s="16">
        <f t="shared" si="21"/>
        <v>3</v>
      </c>
      <c r="M163" s="3">
        <f t="shared" si="22"/>
        <v>0.33333333333333331</v>
      </c>
      <c r="N163" s="5" t="str">
        <f t="shared" si="23"/>
        <v>Normál</v>
      </c>
    </row>
    <row r="164" spans="1:14" hidden="1" x14ac:dyDescent="0.25">
      <c r="A164" t="s">
        <v>193</v>
      </c>
      <c r="B164" s="7">
        <v>45776.761678240742</v>
      </c>
      <c r="C164" t="s">
        <v>7</v>
      </c>
      <c r="D164" s="4" t="s">
        <v>31</v>
      </c>
      <c r="E164" t="s">
        <v>9</v>
      </c>
      <c r="G164" s="16">
        <v>1</v>
      </c>
      <c r="H164" s="16">
        <v>1</v>
      </c>
      <c r="I164" s="16">
        <v>1</v>
      </c>
      <c r="J164" s="15" cm="1">
        <f t="array" ref="J164">SUMPRODUCT((B$2:B$168&lt;=B164)*(K$2:K$168&gt;B164))</f>
        <v>1</v>
      </c>
      <c r="K164" s="7">
        <f t="shared" si="20"/>
        <v>45776.772094907406</v>
      </c>
      <c r="L164" s="16">
        <f t="shared" si="21"/>
        <v>3</v>
      </c>
      <c r="M164" s="3">
        <f t="shared" si="22"/>
        <v>0.33333333333333331</v>
      </c>
      <c r="N164" s="5" t="str">
        <f t="shared" si="23"/>
        <v>Normál</v>
      </c>
    </row>
    <row r="165" spans="1:14" hidden="1" x14ac:dyDescent="0.25">
      <c r="A165" t="s">
        <v>194</v>
      </c>
      <c r="B165" s="7">
        <v>45776.770543981482</v>
      </c>
      <c r="C165" t="s">
        <v>14</v>
      </c>
      <c r="D165" s="4" t="s">
        <v>27</v>
      </c>
      <c r="E165" t="s">
        <v>9</v>
      </c>
      <c r="G165" s="16">
        <v>1</v>
      </c>
      <c r="H165" s="16">
        <v>1</v>
      </c>
      <c r="I165" s="16">
        <v>1</v>
      </c>
      <c r="J165" s="9" cm="1">
        <f t="array" ref="J165">SUMPRODUCT((B$2:B$168&lt;=B165)*(K$2:K$168&gt;B165))</f>
        <v>2</v>
      </c>
      <c r="K165" s="7">
        <f t="shared" si="20"/>
        <v>45776.773321759261</v>
      </c>
      <c r="L165" s="16">
        <f t="shared" si="21"/>
        <v>3</v>
      </c>
      <c r="M165" s="3">
        <f t="shared" si="22"/>
        <v>0.66666666666666663</v>
      </c>
      <c r="N165" s="5" t="str">
        <f t="shared" si="23"/>
        <v>Terhelt</v>
      </c>
    </row>
    <row r="166" spans="1:14" hidden="1" x14ac:dyDescent="0.25">
      <c r="A166" t="s">
        <v>195</v>
      </c>
      <c r="B166" s="7">
        <v>45776.781493055554</v>
      </c>
      <c r="C166" t="s">
        <v>7</v>
      </c>
      <c r="D166" s="4" t="s">
        <v>12</v>
      </c>
      <c r="E166" t="s">
        <v>9</v>
      </c>
      <c r="G166" s="16">
        <v>1</v>
      </c>
      <c r="H166" s="16">
        <v>1</v>
      </c>
      <c r="I166" s="16">
        <v>1</v>
      </c>
      <c r="J166" s="15" cm="1">
        <f t="array" ref="J166">SUMPRODUCT((B$2:B$168&lt;=B166)*(K$2:K$168&gt;B166))</f>
        <v>1</v>
      </c>
      <c r="K166" s="7">
        <f t="shared" si="20"/>
        <v>45776.788437499999</v>
      </c>
      <c r="L166" s="16">
        <f t="shared" si="21"/>
        <v>3</v>
      </c>
      <c r="M166" s="3">
        <f t="shared" si="22"/>
        <v>0.33333333333333331</v>
      </c>
      <c r="N166" s="5" t="str">
        <f t="shared" si="23"/>
        <v>Normál</v>
      </c>
    </row>
    <row r="167" spans="1:14" hidden="1" x14ac:dyDescent="0.25">
      <c r="A167" t="s">
        <v>196</v>
      </c>
      <c r="B167" s="7">
        <v>45776.789664351854</v>
      </c>
      <c r="C167" t="s">
        <v>7</v>
      </c>
      <c r="D167" s="4" t="s">
        <v>17</v>
      </c>
      <c r="E167" t="s">
        <v>9</v>
      </c>
      <c r="G167" s="16">
        <v>1</v>
      </c>
      <c r="H167" s="16">
        <v>1</v>
      </c>
      <c r="I167" s="16">
        <v>1</v>
      </c>
      <c r="J167" s="15" cm="1">
        <f t="array" ref="J167">SUMPRODUCT((B$2:B$168&lt;=B167)*(K$2:K$168&gt;B167))</f>
        <v>1</v>
      </c>
      <c r="K167" s="7">
        <f t="shared" si="20"/>
        <v>45776.799386574079</v>
      </c>
      <c r="L167" s="16">
        <f t="shared" si="21"/>
        <v>3</v>
      </c>
      <c r="M167" s="3">
        <f t="shared" si="22"/>
        <v>0.33333333333333331</v>
      </c>
      <c r="N167" s="5" t="str">
        <f t="shared" si="23"/>
        <v>Normál</v>
      </c>
    </row>
    <row r="168" spans="1:14" hidden="1" x14ac:dyDescent="0.25">
      <c r="A168" t="s">
        <v>197</v>
      </c>
      <c r="B168" s="7">
        <v>45776.790277777778</v>
      </c>
      <c r="C168" t="s">
        <v>7</v>
      </c>
      <c r="D168" s="4" t="s">
        <v>8</v>
      </c>
      <c r="E168" t="s">
        <v>9</v>
      </c>
      <c r="G168" s="16">
        <v>1</v>
      </c>
      <c r="H168" s="16">
        <v>1</v>
      </c>
      <c r="I168" s="16">
        <v>1</v>
      </c>
      <c r="J168" s="9" cm="1">
        <f t="array" ref="J168">SUMPRODUCT((B$2:B$168&lt;=B168)*(K$2:K$168&gt;B168))</f>
        <v>2</v>
      </c>
      <c r="K168" s="7">
        <f t="shared" si="20"/>
        <v>45776.798611111109</v>
      </c>
      <c r="L168" s="16">
        <f t="shared" si="21"/>
        <v>3</v>
      </c>
      <c r="M168" s="3">
        <f t="shared" si="22"/>
        <v>0.66666666666666663</v>
      </c>
      <c r="N168" s="5" t="str">
        <f t="shared" si="23"/>
        <v>Terhelt</v>
      </c>
    </row>
    <row r="169" spans="1:14" x14ac:dyDescent="0.25">
      <c r="K169"/>
      <c r="N169" s="5"/>
    </row>
    <row r="170" spans="1:14" x14ac:dyDescent="0.25">
      <c r="K170"/>
      <c r="N170" s="5"/>
    </row>
    <row r="171" spans="1:14" x14ac:dyDescent="0.25">
      <c r="K171"/>
      <c r="N171" s="5"/>
    </row>
    <row r="172" spans="1:14" ht="60" x14ac:dyDescent="0.25">
      <c r="A172" s="11"/>
      <c r="B172" s="8" t="s">
        <v>213</v>
      </c>
      <c r="C172" s="12"/>
      <c r="K172"/>
      <c r="N172" s="5"/>
    </row>
    <row r="173" spans="1:14" ht="60" x14ac:dyDescent="0.25">
      <c r="A173" s="13"/>
      <c r="B173" s="8" t="s">
        <v>214</v>
      </c>
      <c r="K173"/>
      <c r="N173" s="5"/>
    </row>
    <row r="174" spans="1:14" x14ac:dyDescent="0.25">
      <c r="K174"/>
      <c r="N174" s="5"/>
    </row>
    <row r="175" spans="1:14" x14ac:dyDescent="0.25">
      <c r="K175"/>
      <c r="N175" s="5"/>
    </row>
    <row r="176" spans="1:14" x14ac:dyDescent="0.25">
      <c r="K176"/>
      <c r="N176" s="5"/>
    </row>
    <row r="177" spans="11:14" x14ac:dyDescent="0.25">
      <c r="K177"/>
      <c r="N177" s="5"/>
    </row>
    <row r="178" spans="11:14" x14ac:dyDescent="0.25">
      <c r="K178"/>
      <c r="N178" s="5"/>
    </row>
    <row r="179" spans="11:14" x14ac:dyDescent="0.25">
      <c r="K179"/>
      <c r="N179" s="5"/>
    </row>
    <row r="180" spans="11:14" x14ac:dyDescent="0.25">
      <c r="K180"/>
      <c r="N180" s="5"/>
    </row>
    <row r="181" spans="11:14" x14ac:dyDescent="0.25">
      <c r="K181"/>
      <c r="N181" s="5"/>
    </row>
    <row r="182" spans="11:14" x14ac:dyDescent="0.25">
      <c r="K182"/>
      <c r="N182" s="5"/>
    </row>
    <row r="183" spans="11:14" x14ac:dyDescent="0.25">
      <c r="K183"/>
      <c r="N183" s="5"/>
    </row>
    <row r="184" spans="11:14" x14ac:dyDescent="0.25">
      <c r="K184"/>
      <c r="N184" s="5"/>
    </row>
    <row r="185" spans="11:14" x14ac:dyDescent="0.25">
      <c r="K185"/>
      <c r="N185" s="5"/>
    </row>
    <row r="186" spans="11:14" x14ac:dyDescent="0.25">
      <c r="K186"/>
      <c r="N186" s="5"/>
    </row>
    <row r="187" spans="11:14" x14ac:dyDescent="0.25">
      <c r="K187"/>
      <c r="N187" s="5"/>
    </row>
    <row r="188" spans="11:14" x14ac:dyDescent="0.25">
      <c r="K188"/>
      <c r="N188" s="5"/>
    </row>
    <row r="189" spans="11:14" x14ac:dyDescent="0.25">
      <c r="K189"/>
      <c r="N189" s="5"/>
    </row>
    <row r="190" spans="11:14" x14ac:dyDescent="0.25">
      <c r="K190"/>
      <c r="N190" s="5"/>
    </row>
    <row r="191" spans="11:14" x14ac:dyDescent="0.25">
      <c r="K191"/>
      <c r="N191" s="5"/>
    </row>
    <row r="192" spans="11:14" x14ac:dyDescent="0.25">
      <c r="K192"/>
      <c r="N192" s="5"/>
    </row>
    <row r="193" spans="11:14" x14ac:dyDescent="0.25">
      <c r="K193"/>
      <c r="N193" s="5"/>
    </row>
    <row r="194" spans="11:14" x14ac:dyDescent="0.25">
      <c r="K194"/>
      <c r="N194" s="5"/>
    </row>
    <row r="195" spans="11:14" x14ac:dyDescent="0.25">
      <c r="K195"/>
      <c r="N195" s="5"/>
    </row>
    <row r="196" spans="11:14" x14ac:dyDescent="0.25">
      <c r="K196"/>
      <c r="N196" s="5"/>
    </row>
    <row r="197" spans="11:14" x14ac:dyDescent="0.25">
      <c r="K197"/>
      <c r="N197" s="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BB57-C0ED-400E-B7DA-5B0DB2BC621C}">
  <dimension ref="A1:Q131"/>
  <sheetViews>
    <sheetView zoomScale="70" zoomScaleNormal="70" workbookViewId="0">
      <selection activeCell="N13" sqref="N13:N59"/>
    </sheetView>
  </sheetViews>
  <sheetFormatPr defaultRowHeight="15" x14ac:dyDescent="0.25"/>
  <cols>
    <col min="1" max="1" width="14" bestFit="1" customWidth="1"/>
    <col min="2" max="2" width="18.140625" style="18" customWidth="1"/>
    <col min="3" max="3" width="20.28515625" bestFit="1" customWidth="1"/>
    <col min="4" max="4" width="16.85546875" bestFit="1" customWidth="1"/>
    <col min="5" max="5" width="22" bestFit="1" customWidth="1"/>
    <col min="6" max="6" width="12.140625" customWidth="1"/>
    <col min="7" max="7" width="12.42578125" customWidth="1"/>
    <col min="8" max="8" width="10.85546875" customWidth="1"/>
    <col min="9" max="9" width="13.28515625" customWidth="1"/>
    <col min="10" max="10" width="14.7109375" customWidth="1"/>
    <col min="11" max="11" width="18.28515625" bestFit="1" customWidth="1"/>
    <col min="12" max="12" width="13.42578125" customWidth="1"/>
    <col min="13" max="13" width="15" style="3" customWidth="1"/>
    <col min="14" max="14" width="12.7109375" bestFit="1" customWidth="1"/>
    <col min="15" max="15" width="12.5703125" customWidth="1"/>
    <col min="16" max="16" width="14" customWidth="1"/>
    <col min="17" max="17" width="16.85546875" customWidth="1"/>
  </cols>
  <sheetData>
    <row r="1" spans="1:17" ht="9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6" t="s">
        <v>5</v>
      </c>
      <c r="G1" s="6" t="s">
        <v>205</v>
      </c>
      <c r="H1" s="6" t="s">
        <v>206</v>
      </c>
      <c r="I1" s="6" t="s">
        <v>207</v>
      </c>
      <c r="J1" s="6" t="s">
        <v>208</v>
      </c>
      <c r="K1" s="8" t="s">
        <v>209</v>
      </c>
      <c r="L1" s="6" t="s">
        <v>212</v>
      </c>
      <c r="M1" s="14" t="s">
        <v>210</v>
      </c>
      <c r="N1" s="6" t="s">
        <v>211</v>
      </c>
      <c r="O1" s="6" t="s">
        <v>215</v>
      </c>
      <c r="P1" s="6" t="s">
        <v>216</v>
      </c>
      <c r="Q1" s="6" t="s">
        <v>217</v>
      </c>
    </row>
    <row r="2" spans="1:17" hidden="1" x14ac:dyDescent="0.25">
      <c r="A2" t="s">
        <v>173</v>
      </c>
      <c r="B2" s="1">
        <v>45777.302083333336</v>
      </c>
      <c r="C2" t="s">
        <v>219</v>
      </c>
      <c r="D2">
        <v>12</v>
      </c>
      <c r="E2" t="s">
        <v>9</v>
      </c>
      <c r="G2">
        <v>5</v>
      </c>
      <c r="H2">
        <v>2</v>
      </c>
      <c r="I2">
        <v>1</v>
      </c>
      <c r="J2" cm="1">
        <f t="array" ref="J2">SUMPRODUCT((B$2:B$168&lt;=B2)*(K$2:K$168&gt;B2))</f>
        <v>1</v>
      </c>
      <c r="K2" s="1">
        <f t="shared" ref="K2:K33" si="0">B2+(D2/1440)</f>
        <v>45777.310416666667</v>
      </c>
      <c r="L2">
        <f t="shared" ref="L2:L33" si="1">G2+H2+I2</f>
        <v>8</v>
      </c>
      <c r="M2" s="3">
        <f t="shared" ref="M2:M33" si="2">J2/L2</f>
        <v>0.125</v>
      </c>
      <c r="N2" t="str">
        <f t="shared" ref="N2:N33" si="3">IF(M2&lt;60%, "Normál", IF(M2&lt;80%, "Terhelt", "Erősen terhelt"))</f>
        <v>Normál</v>
      </c>
      <c r="O2">
        <f t="shared" ref="O2" si="4">COUNTIF(N:N,"Normál")</f>
        <v>74</v>
      </c>
      <c r="P2">
        <f t="shared" ref="P2" si="5">COUNTIF(N:N,"Terhelt")</f>
        <v>3</v>
      </c>
      <c r="Q2">
        <f t="shared" ref="Q2" si="6">COUNTIF(N:N,"Erősen terhelt")</f>
        <v>53</v>
      </c>
    </row>
    <row r="3" spans="1:17" hidden="1" x14ac:dyDescent="0.25">
      <c r="A3" t="s">
        <v>220</v>
      </c>
      <c r="B3" s="1">
        <v>45777.302800925929</v>
      </c>
      <c r="C3" t="s">
        <v>219</v>
      </c>
      <c r="D3">
        <v>10</v>
      </c>
      <c r="E3" t="s">
        <v>9</v>
      </c>
      <c r="G3">
        <v>5</v>
      </c>
      <c r="H3">
        <v>2</v>
      </c>
      <c r="I3">
        <v>1</v>
      </c>
      <c r="J3" cm="1">
        <f t="array" ref="J3">SUMPRODUCT((B$2:B$168&lt;=B3)*(K$2:K$168&gt;B3))</f>
        <v>2</v>
      </c>
      <c r="K3" s="1">
        <f t="shared" si="0"/>
        <v>45777.309745370374</v>
      </c>
      <c r="L3">
        <f t="shared" si="1"/>
        <v>8</v>
      </c>
      <c r="M3" s="3">
        <f t="shared" si="2"/>
        <v>0.25</v>
      </c>
      <c r="N3" t="str">
        <f t="shared" si="3"/>
        <v>Normál</v>
      </c>
    </row>
    <row r="4" spans="1:17" hidden="1" x14ac:dyDescent="0.25">
      <c r="A4" t="s">
        <v>174</v>
      </c>
      <c r="B4" s="1">
        <v>45777.303518518522</v>
      </c>
      <c r="C4" t="s">
        <v>219</v>
      </c>
      <c r="D4">
        <v>14</v>
      </c>
      <c r="E4" t="s">
        <v>9</v>
      </c>
      <c r="G4">
        <v>5</v>
      </c>
      <c r="H4">
        <v>2</v>
      </c>
      <c r="I4">
        <v>1</v>
      </c>
      <c r="J4" s="13" cm="1">
        <f t="array" ref="J4">SUMPRODUCT((B$2:B$168&lt;=B4)*(K$2:K$168&gt;B4))</f>
        <v>3</v>
      </c>
      <c r="K4" s="1">
        <f t="shared" si="0"/>
        <v>45777.313240740747</v>
      </c>
      <c r="L4">
        <f t="shared" si="1"/>
        <v>8</v>
      </c>
      <c r="M4" s="3">
        <f t="shared" si="2"/>
        <v>0.375</v>
      </c>
      <c r="N4" t="str">
        <f t="shared" si="3"/>
        <v>Normál</v>
      </c>
    </row>
    <row r="5" spans="1:17" hidden="1" x14ac:dyDescent="0.25">
      <c r="A5" t="s">
        <v>221</v>
      </c>
      <c r="B5" s="1">
        <v>45777.304236111115</v>
      </c>
      <c r="C5" t="s">
        <v>219</v>
      </c>
      <c r="D5">
        <v>3</v>
      </c>
      <c r="E5" t="s">
        <v>9</v>
      </c>
      <c r="G5">
        <v>5</v>
      </c>
      <c r="H5">
        <v>2</v>
      </c>
      <c r="I5">
        <v>1</v>
      </c>
      <c r="J5" s="11" cm="1">
        <f t="array" ref="J5">SUMPRODUCT((B$2:B$168&lt;=B5)*(K$2:K$168&gt;B5))</f>
        <v>4</v>
      </c>
      <c r="K5" s="1">
        <f t="shared" si="0"/>
        <v>45777.306319444448</v>
      </c>
      <c r="L5">
        <f t="shared" si="1"/>
        <v>8</v>
      </c>
      <c r="M5" s="3">
        <f t="shared" si="2"/>
        <v>0.5</v>
      </c>
      <c r="N5" t="str">
        <f t="shared" si="3"/>
        <v>Normál</v>
      </c>
    </row>
    <row r="6" spans="1:17" hidden="1" x14ac:dyDescent="0.25">
      <c r="A6" t="s">
        <v>222</v>
      </c>
      <c r="B6" s="1">
        <v>45777.3049537037</v>
      </c>
      <c r="C6" t="s">
        <v>14</v>
      </c>
      <c r="D6">
        <v>4</v>
      </c>
      <c r="E6" t="s">
        <v>9</v>
      </c>
      <c r="G6">
        <v>5</v>
      </c>
      <c r="H6">
        <v>2</v>
      </c>
      <c r="I6">
        <v>1</v>
      </c>
      <c r="J6" s="11" cm="1">
        <f t="array" ref="J6">SUMPRODUCT((B$2:B$168&lt;=B6)*(K$2:K$168&gt;B6))</f>
        <v>5</v>
      </c>
      <c r="K6" s="1">
        <f t="shared" si="0"/>
        <v>45777.30773148148</v>
      </c>
      <c r="L6">
        <f t="shared" si="1"/>
        <v>8</v>
      </c>
      <c r="M6" s="3">
        <f t="shared" si="2"/>
        <v>0.625</v>
      </c>
      <c r="N6" t="str">
        <f t="shared" si="3"/>
        <v>Terhelt</v>
      </c>
    </row>
    <row r="7" spans="1:17" hidden="1" x14ac:dyDescent="0.25">
      <c r="A7" t="s">
        <v>223</v>
      </c>
      <c r="B7" s="1">
        <v>45777.305671296293</v>
      </c>
      <c r="C7" t="s">
        <v>219</v>
      </c>
      <c r="D7">
        <v>15</v>
      </c>
      <c r="E7" t="s">
        <v>9</v>
      </c>
      <c r="G7">
        <v>5</v>
      </c>
      <c r="H7">
        <v>2</v>
      </c>
      <c r="I7">
        <v>1</v>
      </c>
      <c r="J7" s="11" cm="1">
        <f t="array" ref="J7">SUMPRODUCT((B$2:B$168&lt;=B7)*(K$2:K$168&gt;B7))</f>
        <v>6</v>
      </c>
      <c r="K7" s="1">
        <f t="shared" si="0"/>
        <v>45777.316087962958</v>
      </c>
      <c r="L7">
        <f t="shared" si="1"/>
        <v>8</v>
      </c>
      <c r="M7" s="3">
        <f t="shared" si="2"/>
        <v>0.75</v>
      </c>
      <c r="N7" t="str">
        <f t="shared" si="3"/>
        <v>Terhelt</v>
      </c>
    </row>
    <row r="8" spans="1:17" hidden="1" x14ac:dyDescent="0.25">
      <c r="A8" t="s">
        <v>224</v>
      </c>
      <c r="B8" s="1">
        <v>45777.306388888886</v>
      </c>
      <c r="C8" t="s">
        <v>219</v>
      </c>
      <c r="D8">
        <v>13</v>
      </c>
      <c r="E8" t="s">
        <v>9</v>
      </c>
      <c r="G8">
        <v>5</v>
      </c>
      <c r="H8">
        <v>2</v>
      </c>
      <c r="I8">
        <v>1</v>
      </c>
      <c r="J8" s="11" cm="1">
        <f t="array" ref="J8">SUMPRODUCT((B$2:B$168&lt;=B8)*(K$2:K$168&gt;B8))</f>
        <v>6</v>
      </c>
      <c r="K8" s="1">
        <f t="shared" si="0"/>
        <v>45777.315416666665</v>
      </c>
      <c r="L8">
        <f t="shared" si="1"/>
        <v>8</v>
      </c>
      <c r="M8" s="3">
        <f t="shared" si="2"/>
        <v>0.75</v>
      </c>
      <c r="N8" t="str">
        <f t="shared" si="3"/>
        <v>Terhelt</v>
      </c>
    </row>
    <row r="9" spans="1:17" hidden="1" x14ac:dyDescent="0.25">
      <c r="A9" t="s">
        <v>225</v>
      </c>
      <c r="B9" s="1">
        <v>45777.307106481479</v>
      </c>
      <c r="C9" t="s">
        <v>14</v>
      </c>
      <c r="D9">
        <v>2</v>
      </c>
      <c r="E9" t="s">
        <v>9</v>
      </c>
      <c r="G9">
        <v>5</v>
      </c>
      <c r="H9">
        <v>2</v>
      </c>
      <c r="I9">
        <v>1</v>
      </c>
      <c r="J9" s="11" cm="1">
        <f t="array" ref="J9">SUMPRODUCT((B$2:B$168&lt;=B9)*(K$2:K$168&gt;B9))</f>
        <v>7</v>
      </c>
      <c r="K9" s="1">
        <f t="shared" si="0"/>
        <v>45777.308495370366</v>
      </c>
      <c r="L9">
        <f t="shared" si="1"/>
        <v>8</v>
      </c>
      <c r="M9" s="3">
        <f t="shared" si="2"/>
        <v>0.875</v>
      </c>
      <c r="N9" t="str">
        <f t="shared" si="3"/>
        <v>Erősen terhelt</v>
      </c>
    </row>
    <row r="10" spans="1:17" hidden="1" x14ac:dyDescent="0.25">
      <c r="A10" t="s">
        <v>226</v>
      </c>
      <c r="B10" s="1">
        <v>45777.307824074072</v>
      </c>
      <c r="C10" t="s">
        <v>22</v>
      </c>
      <c r="D10">
        <v>7</v>
      </c>
      <c r="E10" t="s">
        <v>9</v>
      </c>
      <c r="G10">
        <v>5</v>
      </c>
      <c r="H10">
        <v>2</v>
      </c>
      <c r="I10">
        <v>1</v>
      </c>
      <c r="J10" s="11" cm="1">
        <f t="array" ref="J10">SUMPRODUCT((B$2:B$168&lt;=B10)*(K$2:K$168&gt;B10))</f>
        <v>7</v>
      </c>
      <c r="K10" s="1">
        <f t="shared" si="0"/>
        <v>45777.312685185185</v>
      </c>
      <c r="L10">
        <f t="shared" si="1"/>
        <v>8</v>
      </c>
      <c r="M10" s="3">
        <f t="shared" si="2"/>
        <v>0.875</v>
      </c>
      <c r="N10" t="str">
        <f t="shared" si="3"/>
        <v>Erősen terhelt</v>
      </c>
    </row>
    <row r="11" spans="1:17" hidden="1" x14ac:dyDescent="0.25">
      <c r="A11" t="s">
        <v>227</v>
      </c>
      <c r="B11" s="1">
        <v>45777.308541666665</v>
      </c>
      <c r="C11" t="s">
        <v>219</v>
      </c>
      <c r="D11">
        <v>12</v>
      </c>
      <c r="E11" t="s">
        <v>9</v>
      </c>
      <c r="G11">
        <v>5</v>
      </c>
      <c r="H11">
        <v>2</v>
      </c>
      <c r="I11">
        <v>1</v>
      </c>
      <c r="J11" s="11" cm="1">
        <f t="array" ref="J11">SUMPRODUCT((B$2:B$168&lt;=B11)*(K$2:K$168&gt;B11))</f>
        <v>7</v>
      </c>
      <c r="K11" s="1">
        <f t="shared" si="0"/>
        <v>45777.316874999997</v>
      </c>
      <c r="L11">
        <f t="shared" si="1"/>
        <v>8</v>
      </c>
      <c r="M11" s="3">
        <f t="shared" si="2"/>
        <v>0.875</v>
      </c>
      <c r="N11" t="str">
        <f t="shared" si="3"/>
        <v>Erősen terhelt</v>
      </c>
    </row>
    <row r="12" spans="1:17" hidden="1" x14ac:dyDescent="0.25">
      <c r="A12" t="s">
        <v>228</v>
      </c>
      <c r="B12" s="1">
        <v>45777.309259259258</v>
      </c>
      <c r="C12" t="s">
        <v>14</v>
      </c>
      <c r="D12">
        <v>5</v>
      </c>
      <c r="E12" t="s">
        <v>9</v>
      </c>
      <c r="G12">
        <v>5</v>
      </c>
      <c r="H12">
        <v>2</v>
      </c>
      <c r="I12">
        <v>1</v>
      </c>
      <c r="J12" s="11" cm="1">
        <f t="array" ref="J12">SUMPRODUCT((B$2:B$168&lt;=B12)*(K$2:K$168&gt;B12))</f>
        <v>8</v>
      </c>
      <c r="K12" s="1">
        <f t="shared" si="0"/>
        <v>45777.312731481477</v>
      </c>
      <c r="L12">
        <f t="shared" si="1"/>
        <v>8</v>
      </c>
      <c r="M12" s="3">
        <f t="shared" si="2"/>
        <v>1</v>
      </c>
      <c r="N12" t="str">
        <f t="shared" si="3"/>
        <v>Erősen terhelt</v>
      </c>
    </row>
    <row r="13" spans="1:17" x14ac:dyDescent="0.25">
      <c r="A13" t="s">
        <v>229</v>
      </c>
      <c r="B13" s="1">
        <v>45777.309976851851</v>
      </c>
      <c r="C13" t="s">
        <v>219</v>
      </c>
      <c r="D13">
        <v>18</v>
      </c>
      <c r="E13" t="s">
        <v>20</v>
      </c>
      <c r="G13">
        <v>5</v>
      </c>
      <c r="H13">
        <v>2</v>
      </c>
      <c r="I13">
        <v>1</v>
      </c>
      <c r="J13" s="11" cm="1">
        <f t="array" ref="J13">SUMPRODUCT((B$2:B$168&lt;=B13)*(K$2:K$168&gt;B13))</f>
        <v>8</v>
      </c>
      <c r="K13" s="1">
        <f t="shared" si="0"/>
        <v>45777.322476851848</v>
      </c>
      <c r="L13">
        <f t="shared" si="1"/>
        <v>8</v>
      </c>
      <c r="M13" s="3">
        <f t="shared" si="2"/>
        <v>1</v>
      </c>
      <c r="N13" t="str">
        <f t="shared" si="3"/>
        <v>Erősen terhelt</v>
      </c>
    </row>
    <row r="14" spans="1:17" hidden="1" x14ac:dyDescent="0.25">
      <c r="A14" t="s">
        <v>230</v>
      </c>
      <c r="B14" s="1">
        <v>45777.310694444444</v>
      </c>
      <c r="C14" t="s">
        <v>219</v>
      </c>
      <c r="D14">
        <v>10</v>
      </c>
      <c r="E14" t="s">
        <v>9</v>
      </c>
      <c r="G14">
        <v>5</v>
      </c>
      <c r="H14">
        <v>2</v>
      </c>
      <c r="I14">
        <v>1</v>
      </c>
      <c r="J14" s="11" cm="1">
        <f t="array" ref="J14">SUMPRODUCT((B$2:B$168&lt;=B14)*(K$2:K$168&gt;B14))</f>
        <v>8</v>
      </c>
      <c r="K14" s="1">
        <f t="shared" si="0"/>
        <v>45777.31763888889</v>
      </c>
      <c r="L14">
        <f t="shared" si="1"/>
        <v>8</v>
      </c>
      <c r="M14" s="3">
        <f t="shared" si="2"/>
        <v>1</v>
      </c>
      <c r="N14" t="str">
        <f t="shared" si="3"/>
        <v>Erősen terhelt</v>
      </c>
    </row>
    <row r="15" spans="1:17" x14ac:dyDescent="0.25">
      <c r="A15" t="s">
        <v>231</v>
      </c>
      <c r="B15" s="1">
        <v>45777.311412037037</v>
      </c>
      <c r="C15" t="s">
        <v>22</v>
      </c>
      <c r="D15">
        <v>19</v>
      </c>
      <c r="E15" t="s">
        <v>20</v>
      </c>
      <c r="G15">
        <v>5</v>
      </c>
      <c r="H15">
        <v>2</v>
      </c>
      <c r="I15">
        <v>1</v>
      </c>
      <c r="J15" s="11" cm="1">
        <f t="array" ref="J15">SUMPRODUCT((B$2:B$168&lt;=B15)*(K$2:K$168&gt;B15))</f>
        <v>9</v>
      </c>
      <c r="K15" s="1">
        <f t="shared" si="0"/>
        <v>45777.324606481481</v>
      </c>
      <c r="L15">
        <f t="shared" si="1"/>
        <v>8</v>
      </c>
      <c r="M15" s="3">
        <f t="shared" si="2"/>
        <v>1.125</v>
      </c>
      <c r="N15" t="str">
        <f t="shared" si="3"/>
        <v>Erősen terhelt</v>
      </c>
    </row>
    <row r="16" spans="1:17" hidden="1" x14ac:dyDescent="0.25">
      <c r="A16" t="s">
        <v>232</v>
      </c>
      <c r="B16" s="1">
        <v>45777.31212962963</v>
      </c>
      <c r="C16" t="s">
        <v>219</v>
      </c>
      <c r="D16">
        <v>13</v>
      </c>
      <c r="E16" t="s">
        <v>9</v>
      </c>
      <c r="G16">
        <v>5</v>
      </c>
      <c r="H16">
        <v>2</v>
      </c>
      <c r="I16">
        <v>1</v>
      </c>
      <c r="J16" s="11" cm="1">
        <f t="array" ref="J16">SUMPRODUCT((B$2:B$168&lt;=B16)*(K$2:K$168&gt;B16))</f>
        <v>10</v>
      </c>
      <c r="K16" s="1">
        <f t="shared" si="0"/>
        <v>45777.321157407408</v>
      </c>
      <c r="L16">
        <f t="shared" si="1"/>
        <v>8</v>
      </c>
      <c r="M16" s="3">
        <f t="shared" si="2"/>
        <v>1.25</v>
      </c>
      <c r="N16" t="str">
        <f t="shared" si="3"/>
        <v>Erősen terhelt</v>
      </c>
    </row>
    <row r="17" spans="1:14" hidden="1" x14ac:dyDescent="0.25">
      <c r="A17" t="s">
        <v>233</v>
      </c>
      <c r="B17" s="1">
        <v>45777.312847222223</v>
      </c>
      <c r="C17" t="s">
        <v>14</v>
      </c>
      <c r="D17">
        <v>3</v>
      </c>
      <c r="E17" t="s">
        <v>9</v>
      </c>
      <c r="G17">
        <v>5</v>
      </c>
      <c r="H17">
        <v>2</v>
      </c>
      <c r="I17">
        <v>1</v>
      </c>
      <c r="J17" s="11" cm="1">
        <f t="array" ref="J17">SUMPRODUCT((B$2:B$168&lt;=B17)*(K$2:K$168&gt;B17))</f>
        <v>9</v>
      </c>
      <c r="K17" s="1">
        <f t="shared" si="0"/>
        <v>45777.314930555556</v>
      </c>
      <c r="L17">
        <f t="shared" si="1"/>
        <v>8</v>
      </c>
      <c r="M17" s="3">
        <f t="shared" si="2"/>
        <v>1.125</v>
      </c>
      <c r="N17" t="str">
        <f t="shared" si="3"/>
        <v>Erősen terhelt</v>
      </c>
    </row>
    <row r="18" spans="1:14" hidden="1" x14ac:dyDescent="0.25">
      <c r="A18" t="s">
        <v>234</v>
      </c>
      <c r="B18" s="1">
        <v>45777.313564814816</v>
      </c>
      <c r="C18" t="s">
        <v>219</v>
      </c>
      <c r="D18">
        <v>15</v>
      </c>
      <c r="E18" t="s">
        <v>9</v>
      </c>
      <c r="G18">
        <v>5</v>
      </c>
      <c r="H18">
        <v>2</v>
      </c>
      <c r="I18">
        <v>1</v>
      </c>
      <c r="J18" s="11" cm="1">
        <f t="array" ref="J18">SUMPRODUCT((B$2:B$168&lt;=B18)*(K$2:K$168&gt;B18))</f>
        <v>9</v>
      </c>
      <c r="K18" s="1">
        <f t="shared" si="0"/>
        <v>45777.323981481481</v>
      </c>
      <c r="L18">
        <f t="shared" si="1"/>
        <v>8</v>
      </c>
      <c r="M18" s="3">
        <f t="shared" si="2"/>
        <v>1.125</v>
      </c>
      <c r="N18" t="str">
        <f t="shared" si="3"/>
        <v>Erősen terhelt</v>
      </c>
    </row>
    <row r="19" spans="1:14" hidden="1" x14ac:dyDescent="0.25">
      <c r="A19" t="s">
        <v>235</v>
      </c>
      <c r="B19" s="1">
        <v>45777.314282407409</v>
      </c>
      <c r="C19" t="s">
        <v>219</v>
      </c>
      <c r="D19">
        <v>12</v>
      </c>
      <c r="E19" t="s">
        <v>9</v>
      </c>
      <c r="G19">
        <v>5</v>
      </c>
      <c r="H19">
        <v>2</v>
      </c>
      <c r="I19">
        <v>1</v>
      </c>
      <c r="J19" s="11" cm="1">
        <f t="array" ref="J19">SUMPRODUCT((B$2:B$168&lt;=B19)*(K$2:K$168&gt;B19))</f>
        <v>10</v>
      </c>
      <c r="K19" s="1">
        <f t="shared" si="0"/>
        <v>45777.322615740741</v>
      </c>
      <c r="L19">
        <f t="shared" si="1"/>
        <v>8</v>
      </c>
      <c r="M19" s="3">
        <f t="shared" si="2"/>
        <v>1.25</v>
      </c>
      <c r="N19" t="str">
        <f t="shared" si="3"/>
        <v>Erősen terhelt</v>
      </c>
    </row>
    <row r="20" spans="1:14" hidden="1" x14ac:dyDescent="0.25">
      <c r="A20" t="s">
        <v>236</v>
      </c>
      <c r="B20" s="1">
        <v>45777.315000000002</v>
      </c>
      <c r="C20" t="s">
        <v>219</v>
      </c>
      <c r="D20">
        <v>4</v>
      </c>
      <c r="E20" t="s">
        <v>9</v>
      </c>
      <c r="G20">
        <v>5</v>
      </c>
      <c r="H20">
        <v>2</v>
      </c>
      <c r="I20">
        <v>1</v>
      </c>
      <c r="J20" s="11" cm="1">
        <f t="array" ref="J20">SUMPRODUCT((B$2:B$168&lt;=B20)*(K$2:K$168&gt;B20))</f>
        <v>10</v>
      </c>
      <c r="K20" s="1">
        <f t="shared" si="0"/>
        <v>45777.317777777782</v>
      </c>
      <c r="L20">
        <f t="shared" si="1"/>
        <v>8</v>
      </c>
      <c r="M20" s="3">
        <f t="shared" si="2"/>
        <v>1.25</v>
      </c>
      <c r="N20" t="str">
        <f t="shared" si="3"/>
        <v>Erősen terhelt</v>
      </c>
    </row>
    <row r="21" spans="1:14" hidden="1" x14ac:dyDescent="0.25">
      <c r="A21" t="s">
        <v>237</v>
      </c>
      <c r="B21" s="1">
        <v>45777.315717592595</v>
      </c>
      <c r="C21" t="s">
        <v>14</v>
      </c>
      <c r="D21">
        <v>1</v>
      </c>
      <c r="E21" t="s">
        <v>9</v>
      </c>
      <c r="G21">
        <v>5</v>
      </c>
      <c r="H21">
        <v>2</v>
      </c>
      <c r="I21">
        <v>1</v>
      </c>
      <c r="J21" s="11" cm="1">
        <f t="array" ref="J21">SUMPRODUCT((B$2:B$168&lt;=B21)*(K$2:K$168&gt;B21))</f>
        <v>10</v>
      </c>
      <c r="K21" s="1">
        <f t="shared" si="0"/>
        <v>45777.316412037042</v>
      </c>
      <c r="L21">
        <f t="shared" si="1"/>
        <v>8</v>
      </c>
      <c r="M21" s="3">
        <f t="shared" si="2"/>
        <v>1.25</v>
      </c>
      <c r="N21" t="str">
        <f t="shared" si="3"/>
        <v>Erősen terhelt</v>
      </c>
    </row>
    <row r="22" spans="1:14" hidden="1" x14ac:dyDescent="0.25">
      <c r="A22" t="s">
        <v>238</v>
      </c>
      <c r="B22" s="1">
        <v>45777.316435185188</v>
      </c>
      <c r="C22" t="s">
        <v>219</v>
      </c>
      <c r="D22">
        <v>14</v>
      </c>
      <c r="E22" t="s">
        <v>9</v>
      </c>
      <c r="G22">
        <v>5</v>
      </c>
      <c r="H22">
        <v>2</v>
      </c>
      <c r="I22">
        <v>1</v>
      </c>
      <c r="J22" s="11" cm="1">
        <f t="array" ref="J22">SUMPRODUCT((B$2:B$168&lt;=B22)*(K$2:K$168&gt;B22))</f>
        <v>9</v>
      </c>
      <c r="K22" s="1">
        <f t="shared" si="0"/>
        <v>45777.326157407413</v>
      </c>
      <c r="L22">
        <f t="shared" si="1"/>
        <v>8</v>
      </c>
      <c r="M22" s="3">
        <f t="shared" si="2"/>
        <v>1.125</v>
      </c>
      <c r="N22" t="str">
        <f t="shared" si="3"/>
        <v>Erősen terhelt</v>
      </c>
    </row>
    <row r="23" spans="1:14" hidden="1" x14ac:dyDescent="0.25">
      <c r="A23" t="s">
        <v>239</v>
      </c>
      <c r="B23" s="1">
        <v>45777.317152777781</v>
      </c>
      <c r="C23" t="s">
        <v>219</v>
      </c>
      <c r="D23">
        <v>10</v>
      </c>
      <c r="E23" t="s">
        <v>9</v>
      </c>
      <c r="G23">
        <v>5</v>
      </c>
      <c r="H23">
        <v>2</v>
      </c>
      <c r="I23">
        <v>1</v>
      </c>
      <c r="J23" s="11" cm="1">
        <f t="array" ref="J23">SUMPRODUCT((B$2:B$168&lt;=B23)*(K$2:K$168&gt;B23))</f>
        <v>9</v>
      </c>
      <c r="K23" s="1">
        <f t="shared" si="0"/>
        <v>45777.324097222227</v>
      </c>
      <c r="L23">
        <f t="shared" si="1"/>
        <v>8</v>
      </c>
      <c r="M23" s="3">
        <f t="shared" si="2"/>
        <v>1.125</v>
      </c>
      <c r="N23" t="str">
        <f t="shared" si="3"/>
        <v>Erősen terhelt</v>
      </c>
    </row>
    <row r="24" spans="1:14" hidden="1" x14ac:dyDescent="0.25">
      <c r="A24" t="s">
        <v>240</v>
      </c>
      <c r="B24" s="1">
        <v>45777.317870370367</v>
      </c>
      <c r="C24" t="s">
        <v>22</v>
      </c>
      <c r="D24">
        <v>9</v>
      </c>
      <c r="E24" t="s">
        <v>9</v>
      </c>
      <c r="G24">
        <v>5</v>
      </c>
      <c r="H24">
        <v>2</v>
      </c>
      <c r="I24">
        <v>1</v>
      </c>
      <c r="J24" s="11" cm="1">
        <f t="array" ref="J24">SUMPRODUCT((B$2:B$168&lt;=B24)*(K$2:K$168&gt;B24))</f>
        <v>8</v>
      </c>
      <c r="K24" s="1">
        <f t="shared" si="0"/>
        <v>45777.324120370366</v>
      </c>
      <c r="L24">
        <f t="shared" si="1"/>
        <v>8</v>
      </c>
      <c r="M24" s="3">
        <f t="shared" si="2"/>
        <v>1</v>
      </c>
      <c r="N24" t="str">
        <f t="shared" si="3"/>
        <v>Erősen terhelt</v>
      </c>
    </row>
    <row r="25" spans="1:14" hidden="1" x14ac:dyDescent="0.25">
      <c r="A25" t="s">
        <v>241</v>
      </c>
      <c r="B25" s="1">
        <v>45777.31858796296</v>
      </c>
      <c r="C25" t="s">
        <v>14</v>
      </c>
      <c r="D25">
        <v>5</v>
      </c>
      <c r="E25" t="s">
        <v>9</v>
      </c>
      <c r="G25">
        <v>5</v>
      </c>
      <c r="H25">
        <v>2</v>
      </c>
      <c r="I25">
        <v>1</v>
      </c>
      <c r="J25" s="11" cm="1">
        <f t="array" ref="J25">SUMPRODUCT((B$2:B$168&lt;=B25)*(K$2:K$168&gt;B25))</f>
        <v>9</v>
      </c>
      <c r="K25" s="1">
        <f t="shared" si="0"/>
        <v>45777.322060185179</v>
      </c>
      <c r="L25">
        <f t="shared" si="1"/>
        <v>8</v>
      </c>
      <c r="M25" s="3">
        <f t="shared" si="2"/>
        <v>1.125</v>
      </c>
      <c r="N25" t="str">
        <f t="shared" si="3"/>
        <v>Erősen terhelt</v>
      </c>
    </row>
    <row r="26" spans="1:14" hidden="1" x14ac:dyDescent="0.25">
      <c r="A26" t="s">
        <v>242</v>
      </c>
      <c r="B26" s="1">
        <v>45777.319305555553</v>
      </c>
      <c r="C26" t="s">
        <v>219</v>
      </c>
      <c r="D26">
        <v>13</v>
      </c>
      <c r="E26" t="s">
        <v>9</v>
      </c>
      <c r="G26">
        <v>5</v>
      </c>
      <c r="H26">
        <v>2</v>
      </c>
      <c r="I26">
        <v>1</v>
      </c>
      <c r="J26" s="11" cm="1">
        <f t="array" ref="J26">SUMPRODUCT((B$2:B$168&lt;=B26)*(K$2:K$168&gt;B26))</f>
        <v>10</v>
      </c>
      <c r="K26" s="1">
        <f t="shared" si="0"/>
        <v>45777.328333333331</v>
      </c>
      <c r="L26">
        <f t="shared" si="1"/>
        <v>8</v>
      </c>
      <c r="M26" s="3">
        <f t="shared" si="2"/>
        <v>1.25</v>
      </c>
      <c r="N26" t="str">
        <f t="shared" si="3"/>
        <v>Erősen terhelt</v>
      </c>
    </row>
    <row r="27" spans="1:14" hidden="1" x14ac:dyDescent="0.25">
      <c r="A27" t="s">
        <v>243</v>
      </c>
      <c r="B27" s="1">
        <v>45777.320023148146</v>
      </c>
      <c r="C27" t="s">
        <v>219</v>
      </c>
      <c r="D27">
        <v>11</v>
      </c>
      <c r="E27" t="s">
        <v>9</v>
      </c>
      <c r="G27">
        <v>5</v>
      </c>
      <c r="H27">
        <v>2</v>
      </c>
      <c r="I27">
        <v>1</v>
      </c>
      <c r="J27" s="11" cm="1">
        <f t="array" ref="J27">SUMPRODUCT((B$2:B$168&lt;=B27)*(K$2:K$168&gt;B27))</f>
        <v>11</v>
      </c>
      <c r="K27" s="1">
        <f t="shared" si="0"/>
        <v>45777.327662037038</v>
      </c>
      <c r="L27">
        <f t="shared" si="1"/>
        <v>8</v>
      </c>
      <c r="M27" s="3">
        <f t="shared" si="2"/>
        <v>1.375</v>
      </c>
      <c r="N27" t="str">
        <f t="shared" si="3"/>
        <v>Erősen terhelt</v>
      </c>
    </row>
    <row r="28" spans="1:14" hidden="1" x14ac:dyDescent="0.25">
      <c r="A28" t="s">
        <v>244</v>
      </c>
      <c r="B28" s="1">
        <v>45777.320740740739</v>
      </c>
      <c r="C28" t="s">
        <v>14</v>
      </c>
      <c r="D28">
        <v>2</v>
      </c>
      <c r="E28" t="s">
        <v>9</v>
      </c>
      <c r="G28">
        <v>5</v>
      </c>
      <c r="H28">
        <v>2</v>
      </c>
      <c r="I28">
        <v>1</v>
      </c>
      <c r="J28" s="11" cm="1">
        <f t="array" ref="J28">SUMPRODUCT((B$2:B$168&lt;=B28)*(K$2:K$168&gt;B28))</f>
        <v>12</v>
      </c>
      <c r="K28" s="1">
        <f t="shared" si="0"/>
        <v>45777.322129629625</v>
      </c>
      <c r="L28">
        <f t="shared" si="1"/>
        <v>8</v>
      </c>
      <c r="M28" s="3">
        <f t="shared" si="2"/>
        <v>1.5</v>
      </c>
      <c r="N28" t="str">
        <f t="shared" si="3"/>
        <v>Erősen terhelt</v>
      </c>
    </row>
    <row r="29" spans="1:14" hidden="1" x14ac:dyDescent="0.25">
      <c r="A29" t="s">
        <v>245</v>
      </c>
      <c r="B29" s="1">
        <v>45777.321458333332</v>
      </c>
      <c r="C29" t="s">
        <v>219</v>
      </c>
      <c r="D29">
        <v>13</v>
      </c>
      <c r="E29" t="s">
        <v>9</v>
      </c>
      <c r="G29">
        <v>5</v>
      </c>
      <c r="H29">
        <v>2</v>
      </c>
      <c r="I29">
        <v>1</v>
      </c>
      <c r="J29" s="11" cm="1">
        <f t="array" ref="J29">SUMPRODUCT((B$2:B$168&lt;=B29)*(K$2:K$168&gt;B29))</f>
        <v>12</v>
      </c>
      <c r="K29" s="1">
        <f t="shared" si="0"/>
        <v>45777.33048611111</v>
      </c>
      <c r="L29">
        <f t="shared" si="1"/>
        <v>8</v>
      </c>
      <c r="M29" s="3">
        <f t="shared" si="2"/>
        <v>1.5</v>
      </c>
      <c r="N29" t="str">
        <f t="shared" si="3"/>
        <v>Erősen terhelt</v>
      </c>
    </row>
    <row r="30" spans="1:14" hidden="1" x14ac:dyDescent="0.25">
      <c r="A30" t="s">
        <v>246</v>
      </c>
      <c r="B30" s="1">
        <v>45777.322175925925</v>
      </c>
      <c r="C30" t="s">
        <v>219</v>
      </c>
      <c r="D30">
        <v>12</v>
      </c>
      <c r="E30" t="s">
        <v>9</v>
      </c>
      <c r="G30">
        <v>5</v>
      </c>
      <c r="H30">
        <v>2</v>
      </c>
      <c r="I30">
        <v>1</v>
      </c>
      <c r="J30" s="11" cm="1">
        <f t="array" ref="J30">SUMPRODUCT((B$2:B$168&lt;=B30)*(K$2:K$168&gt;B30))</f>
        <v>11</v>
      </c>
      <c r="K30" s="1">
        <f t="shared" si="0"/>
        <v>45777.330509259256</v>
      </c>
      <c r="L30">
        <f t="shared" si="1"/>
        <v>8</v>
      </c>
      <c r="M30" s="3">
        <f t="shared" si="2"/>
        <v>1.375</v>
      </c>
      <c r="N30" t="str">
        <f t="shared" si="3"/>
        <v>Erősen terhelt</v>
      </c>
    </row>
    <row r="31" spans="1:14" x14ac:dyDescent="0.25">
      <c r="A31" t="s">
        <v>247</v>
      </c>
      <c r="B31" s="1">
        <v>45777.322893518518</v>
      </c>
      <c r="C31" t="s">
        <v>219</v>
      </c>
      <c r="D31">
        <v>18</v>
      </c>
      <c r="E31" t="s">
        <v>20</v>
      </c>
      <c r="G31">
        <v>5</v>
      </c>
      <c r="H31">
        <v>2</v>
      </c>
      <c r="I31">
        <v>1</v>
      </c>
      <c r="J31" s="11" cm="1">
        <f t="array" ref="J31">SUMPRODUCT((B$2:B$168&lt;=B31)*(K$2:K$168&gt;B31))</f>
        <v>10</v>
      </c>
      <c r="K31" s="1">
        <f t="shared" si="0"/>
        <v>45777.335393518515</v>
      </c>
      <c r="L31">
        <f t="shared" si="1"/>
        <v>8</v>
      </c>
      <c r="M31" s="3">
        <f t="shared" si="2"/>
        <v>1.25</v>
      </c>
      <c r="N31" t="str">
        <f t="shared" si="3"/>
        <v>Erősen terhelt</v>
      </c>
    </row>
    <row r="32" spans="1:14" hidden="1" x14ac:dyDescent="0.25">
      <c r="A32" t="s">
        <v>248</v>
      </c>
      <c r="B32" s="1">
        <v>45777.323611111111</v>
      </c>
      <c r="C32" t="s">
        <v>219</v>
      </c>
      <c r="D32">
        <v>4</v>
      </c>
      <c r="E32" t="s">
        <v>9</v>
      </c>
      <c r="G32">
        <v>5</v>
      </c>
      <c r="H32">
        <v>2</v>
      </c>
      <c r="I32">
        <v>1</v>
      </c>
      <c r="J32" s="11" cm="1">
        <f t="array" ref="J32">SUMPRODUCT((B$2:B$168&lt;=B32)*(K$2:K$168&gt;B32))</f>
        <v>11</v>
      </c>
      <c r="K32" s="1">
        <f t="shared" si="0"/>
        <v>45777.326388888891</v>
      </c>
      <c r="L32">
        <f t="shared" si="1"/>
        <v>8</v>
      </c>
      <c r="M32" s="3">
        <f t="shared" si="2"/>
        <v>1.375</v>
      </c>
      <c r="N32" t="str">
        <f t="shared" si="3"/>
        <v>Erősen terhelt</v>
      </c>
    </row>
    <row r="33" spans="1:14" hidden="1" x14ac:dyDescent="0.25">
      <c r="A33" t="s">
        <v>249</v>
      </c>
      <c r="B33" s="1">
        <v>45777.324328703704</v>
      </c>
      <c r="C33" t="s">
        <v>219</v>
      </c>
      <c r="D33">
        <v>14</v>
      </c>
      <c r="E33" t="s">
        <v>9</v>
      </c>
      <c r="G33">
        <v>5</v>
      </c>
      <c r="H33">
        <v>2</v>
      </c>
      <c r="I33">
        <v>1</v>
      </c>
      <c r="J33" s="11" cm="1">
        <f t="array" ref="J33">SUMPRODUCT((B$2:B$168&lt;=B33)*(K$2:K$168&gt;B33))</f>
        <v>9</v>
      </c>
      <c r="K33" s="1">
        <f t="shared" si="0"/>
        <v>45777.334050925929</v>
      </c>
      <c r="L33">
        <f t="shared" si="1"/>
        <v>8</v>
      </c>
      <c r="M33" s="3">
        <f t="shared" si="2"/>
        <v>1.125</v>
      </c>
      <c r="N33" t="str">
        <f t="shared" si="3"/>
        <v>Erősen terhelt</v>
      </c>
    </row>
    <row r="34" spans="1:14" hidden="1" x14ac:dyDescent="0.25">
      <c r="A34" t="s">
        <v>250</v>
      </c>
      <c r="B34" s="1">
        <v>45777.325046296297</v>
      </c>
      <c r="C34" t="s">
        <v>219</v>
      </c>
      <c r="D34">
        <v>12</v>
      </c>
      <c r="E34" t="s">
        <v>9</v>
      </c>
      <c r="G34">
        <v>5</v>
      </c>
      <c r="H34">
        <v>2</v>
      </c>
      <c r="I34">
        <v>1</v>
      </c>
      <c r="J34" s="11" cm="1">
        <f t="array" ref="J34">SUMPRODUCT((B$2:B$168&lt;=B34)*(K$2:K$168&gt;B34))</f>
        <v>9</v>
      </c>
      <c r="K34" s="1">
        <f t="shared" ref="K34:K65" si="7">B34+(D34/1440)</f>
        <v>45777.333379629628</v>
      </c>
      <c r="L34">
        <f t="shared" ref="L34:L65" si="8">G34+H34+I34</f>
        <v>8</v>
      </c>
      <c r="M34" s="3">
        <f t="shared" ref="M34:M65" si="9">J34/L34</f>
        <v>1.125</v>
      </c>
      <c r="N34" t="str">
        <f t="shared" ref="N34:N65" si="10">IF(M34&lt;60%, "Normál", IF(M34&lt;80%, "Terhelt", "Erősen terhelt"))</f>
        <v>Erősen terhelt</v>
      </c>
    </row>
    <row r="35" spans="1:14" hidden="1" x14ac:dyDescent="0.25">
      <c r="A35" t="s">
        <v>251</v>
      </c>
      <c r="B35" s="1">
        <v>45777.32576388889</v>
      </c>
      <c r="C35" t="s">
        <v>14</v>
      </c>
      <c r="D35">
        <v>3</v>
      </c>
      <c r="E35" t="s">
        <v>9</v>
      </c>
      <c r="G35">
        <v>5</v>
      </c>
      <c r="H35">
        <v>2</v>
      </c>
      <c r="I35">
        <v>1</v>
      </c>
      <c r="J35" s="11" cm="1">
        <f t="array" ref="J35">SUMPRODUCT((B$2:B$168&lt;=B35)*(K$2:K$168&gt;B35))</f>
        <v>10</v>
      </c>
      <c r="K35" s="1">
        <f t="shared" si="7"/>
        <v>45777.327847222223</v>
      </c>
      <c r="L35">
        <f t="shared" si="8"/>
        <v>8</v>
      </c>
      <c r="M35" s="3">
        <f t="shared" si="9"/>
        <v>1.25</v>
      </c>
      <c r="N35" t="str">
        <f t="shared" si="10"/>
        <v>Erősen terhelt</v>
      </c>
    </row>
    <row r="36" spans="1:14" hidden="1" x14ac:dyDescent="0.25">
      <c r="A36" t="s">
        <v>252</v>
      </c>
      <c r="B36" s="1">
        <v>45777.326481481483</v>
      </c>
      <c r="C36" t="s">
        <v>219</v>
      </c>
      <c r="D36">
        <v>2</v>
      </c>
      <c r="E36" t="s">
        <v>9</v>
      </c>
      <c r="G36">
        <v>5</v>
      </c>
      <c r="H36">
        <v>2</v>
      </c>
      <c r="I36">
        <v>1</v>
      </c>
      <c r="J36" s="11" cm="1">
        <f t="array" ref="J36">SUMPRODUCT((B$2:B$168&lt;=B36)*(K$2:K$168&gt;B36))</f>
        <v>9</v>
      </c>
      <c r="K36" s="1">
        <f t="shared" si="7"/>
        <v>45777.327870370369</v>
      </c>
      <c r="L36">
        <f t="shared" si="8"/>
        <v>8</v>
      </c>
      <c r="M36" s="3">
        <f t="shared" si="9"/>
        <v>1.125</v>
      </c>
      <c r="N36" t="str">
        <f t="shared" si="10"/>
        <v>Erősen terhelt</v>
      </c>
    </row>
    <row r="37" spans="1:14" hidden="1" x14ac:dyDescent="0.25">
      <c r="A37" t="s">
        <v>253</v>
      </c>
      <c r="B37" s="1">
        <v>45777.327199074076</v>
      </c>
      <c r="C37" t="s">
        <v>14</v>
      </c>
      <c r="D37">
        <v>4</v>
      </c>
      <c r="E37" t="s">
        <v>9</v>
      </c>
      <c r="G37">
        <v>5</v>
      </c>
      <c r="H37">
        <v>2</v>
      </c>
      <c r="I37">
        <v>1</v>
      </c>
      <c r="J37" s="11" cm="1">
        <f t="array" ref="J37">SUMPRODUCT((B$2:B$168&lt;=B37)*(K$2:K$168&gt;B37))</f>
        <v>10</v>
      </c>
      <c r="K37" s="1">
        <f t="shared" si="7"/>
        <v>45777.329976851855</v>
      </c>
      <c r="L37">
        <f t="shared" si="8"/>
        <v>8</v>
      </c>
      <c r="M37" s="3">
        <f t="shared" si="9"/>
        <v>1.25</v>
      </c>
      <c r="N37" t="str">
        <f t="shared" si="10"/>
        <v>Erősen terhelt</v>
      </c>
    </row>
    <row r="38" spans="1:14" hidden="1" x14ac:dyDescent="0.25">
      <c r="A38" t="s">
        <v>254</v>
      </c>
      <c r="B38" s="1">
        <v>45777.327916666669</v>
      </c>
      <c r="C38" t="s">
        <v>219</v>
      </c>
      <c r="D38">
        <v>15</v>
      </c>
      <c r="E38" t="s">
        <v>9</v>
      </c>
      <c r="G38">
        <v>5</v>
      </c>
      <c r="H38">
        <v>2</v>
      </c>
      <c r="I38">
        <v>1</v>
      </c>
      <c r="J38" s="11" cm="1">
        <f t="array" ref="J38">SUMPRODUCT((B$2:B$168&lt;=B38)*(K$2:K$168&gt;B38))</f>
        <v>8</v>
      </c>
      <c r="K38" s="1">
        <f t="shared" si="7"/>
        <v>45777.338333333333</v>
      </c>
      <c r="L38">
        <f t="shared" si="8"/>
        <v>8</v>
      </c>
      <c r="M38" s="3">
        <f t="shared" si="9"/>
        <v>1</v>
      </c>
      <c r="N38" t="str">
        <f t="shared" si="10"/>
        <v>Erősen terhelt</v>
      </c>
    </row>
    <row r="39" spans="1:14" hidden="1" x14ac:dyDescent="0.25">
      <c r="A39" t="s">
        <v>255</v>
      </c>
      <c r="B39" s="1">
        <v>45777.328634259262</v>
      </c>
      <c r="C39" t="s">
        <v>219</v>
      </c>
      <c r="D39">
        <v>10</v>
      </c>
      <c r="E39" t="s">
        <v>9</v>
      </c>
      <c r="G39">
        <v>5</v>
      </c>
      <c r="H39">
        <v>2</v>
      </c>
      <c r="I39">
        <v>1</v>
      </c>
      <c r="J39" s="11" cm="1">
        <f t="array" ref="J39">SUMPRODUCT((B$2:B$168&lt;=B39)*(K$2:K$168&gt;B39))</f>
        <v>8</v>
      </c>
      <c r="K39" s="1">
        <f t="shared" si="7"/>
        <v>45777.335578703707</v>
      </c>
      <c r="L39">
        <f t="shared" si="8"/>
        <v>8</v>
      </c>
      <c r="M39" s="3">
        <f t="shared" si="9"/>
        <v>1</v>
      </c>
      <c r="N39" t="str">
        <f t="shared" si="10"/>
        <v>Erősen terhelt</v>
      </c>
    </row>
    <row r="40" spans="1:14" hidden="1" x14ac:dyDescent="0.25">
      <c r="A40" t="s">
        <v>256</v>
      </c>
      <c r="B40" s="1">
        <v>45777.329351851855</v>
      </c>
      <c r="C40" t="s">
        <v>22</v>
      </c>
      <c r="D40">
        <v>6</v>
      </c>
      <c r="E40" t="s">
        <v>9</v>
      </c>
      <c r="G40">
        <v>5</v>
      </c>
      <c r="H40">
        <v>2</v>
      </c>
      <c r="I40">
        <v>1</v>
      </c>
      <c r="J40" s="11" cm="1">
        <f t="array" ref="J40">SUMPRODUCT((B$2:B$168&lt;=B40)*(K$2:K$168&gt;B40))</f>
        <v>9</v>
      </c>
      <c r="K40" s="1">
        <f t="shared" si="7"/>
        <v>45777.333518518521</v>
      </c>
      <c r="L40">
        <f t="shared" si="8"/>
        <v>8</v>
      </c>
      <c r="M40" s="3">
        <f t="shared" si="9"/>
        <v>1.125</v>
      </c>
      <c r="N40" t="str">
        <f t="shared" si="10"/>
        <v>Erősen terhelt</v>
      </c>
    </row>
    <row r="41" spans="1:14" hidden="1" x14ac:dyDescent="0.25">
      <c r="A41" t="s">
        <v>257</v>
      </c>
      <c r="B41" s="1">
        <v>45777.330069444448</v>
      </c>
      <c r="C41" t="s">
        <v>219</v>
      </c>
      <c r="D41">
        <v>13</v>
      </c>
      <c r="E41" t="s">
        <v>9</v>
      </c>
      <c r="G41">
        <v>5</v>
      </c>
      <c r="H41">
        <v>2</v>
      </c>
      <c r="I41">
        <v>1</v>
      </c>
      <c r="J41" s="11" cm="1">
        <f t="array" ref="J41">SUMPRODUCT((B$2:B$168&lt;=B41)*(K$2:K$168&gt;B41))</f>
        <v>9</v>
      </c>
      <c r="K41" s="1">
        <f t="shared" si="7"/>
        <v>45777.339097222226</v>
      </c>
      <c r="L41">
        <f t="shared" si="8"/>
        <v>8</v>
      </c>
      <c r="M41" s="3">
        <f t="shared" si="9"/>
        <v>1.125</v>
      </c>
      <c r="N41" t="str">
        <f t="shared" si="10"/>
        <v>Erősen terhelt</v>
      </c>
    </row>
    <row r="42" spans="1:14" hidden="1" x14ac:dyDescent="0.25">
      <c r="A42" t="s">
        <v>258</v>
      </c>
      <c r="B42" s="1">
        <v>45777.330787037034</v>
      </c>
      <c r="C42" t="s">
        <v>14</v>
      </c>
      <c r="D42">
        <v>2</v>
      </c>
      <c r="E42" t="s">
        <v>9</v>
      </c>
      <c r="G42">
        <v>5</v>
      </c>
      <c r="H42">
        <v>2</v>
      </c>
      <c r="I42">
        <v>1</v>
      </c>
      <c r="J42" s="11" cm="1">
        <f t="array" ref="J42">SUMPRODUCT((B$2:B$168&lt;=B42)*(K$2:K$168&gt;B42))</f>
        <v>8</v>
      </c>
      <c r="K42" s="1">
        <f t="shared" si="7"/>
        <v>45777.33217592592</v>
      </c>
      <c r="L42">
        <f t="shared" si="8"/>
        <v>8</v>
      </c>
      <c r="M42" s="3">
        <f t="shared" si="9"/>
        <v>1</v>
      </c>
      <c r="N42" t="str">
        <f t="shared" si="10"/>
        <v>Erősen terhelt</v>
      </c>
    </row>
    <row r="43" spans="1:14" hidden="1" x14ac:dyDescent="0.25">
      <c r="A43" t="s">
        <v>259</v>
      </c>
      <c r="B43" s="1">
        <v>45777.331504629627</v>
      </c>
      <c r="C43" t="s">
        <v>219</v>
      </c>
      <c r="D43">
        <v>11</v>
      </c>
      <c r="E43" t="s">
        <v>9</v>
      </c>
      <c r="G43">
        <v>5</v>
      </c>
      <c r="H43">
        <v>2</v>
      </c>
      <c r="I43">
        <v>1</v>
      </c>
      <c r="J43" s="11" cm="1">
        <f t="array" ref="J43">SUMPRODUCT((B$2:B$168&lt;=B43)*(K$2:K$168&gt;B43))</f>
        <v>9</v>
      </c>
      <c r="K43" s="1">
        <f t="shared" si="7"/>
        <v>45777.339143518519</v>
      </c>
      <c r="L43">
        <f t="shared" si="8"/>
        <v>8</v>
      </c>
      <c r="M43" s="3">
        <f t="shared" si="9"/>
        <v>1.125</v>
      </c>
      <c r="N43" t="str">
        <f t="shared" si="10"/>
        <v>Erősen terhelt</v>
      </c>
    </row>
    <row r="44" spans="1:14" hidden="1" x14ac:dyDescent="0.25">
      <c r="A44" t="s">
        <v>260</v>
      </c>
      <c r="B44" s="1">
        <v>45777.33222222222</v>
      </c>
      <c r="C44" t="s">
        <v>219</v>
      </c>
      <c r="D44">
        <v>13</v>
      </c>
      <c r="E44" t="s">
        <v>9</v>
      </c>
      <c r="G44">
        <v>5</v>
      </c>
      <c r="H44">
        <v>2</v>
      </c>
      <c r="I44">
        <v>1</v>
      </c>
      <c r="J44" s="11" cm="1">
        <f t="array" ref="J44">SUMPRODUCT((B$2:B$168&lt;=B44)*(K$2:K$168&gt;B44))</f>
        <v>9</v>
      </c>
      <c r="K44" s="1">
        <f t="shared" si="7"/>
        <v>45777.341249999998</v>
      </c>
      <c r="L44">
        <f t="shared" si="8"/>
        <v>8</v>
      </c>
      <c r="M44" s="3">
        <f t="shared" si="9"/>
        <v>1.125</v>
      </c>
      <c r="N44" t="str">
        <f t="shared" si="10"/>
        <v>Erősen terhelt</v>
      </c>
    </row>
    <row r="45" spans="1:14" x14ac:dyDescent="0.25">
      <c r="A45" t="s">
        <v>261</v>
      </c>
      <c r="B45" s="1">
        <v>45777.332939814813</v>
      </c>
      <c r="C45" t="s">
        <v>219</v>
      </c>
      <c r="D45">
        <v>30</v>
      </c>
      <c r="E45" t="s">
        <v>20</v>
      </c>
      <c r="G45">
        <v>5</v>
      </c>
      <c r="H45">
        <v>2</v>
      </c>
      <c r="I45">
        <v>1</v>
      </c>
      <c r="J45" s="11" cm="1">
        <f t="array" ref="J45">SUMPRODUCT((B$2:B$168&lt;=B45)*(K$2:K$168&gt;B45))</f>
        <v>10</v>
      </c>
      <c r="K45" s="1">
        <f t="shared" si="7"/>
        <v>45777.353773148148</v>
      </c>
      <c r="L45">
        <f t="shared" si="8"/>
        <v>8</v>
      </c>
      <c r="M45" s="3">
        <f t="shared" si="9"/>
        <v>1.25</v>
      </c>
      <c r="N45" t="str">
        <f t="shared" si="10"/>
        <v>Erősen terhelt</v>
      </c>
    </row>
    <row r="46" spans="1:14" hidden="1" x14ac:dyDescent="0.25">
      <c r="A46" t="s">
        <v>262</v>
      </c>
      <c r="B46" s="1">
        <v>45777.333657407406</v>
      </c>
      <c r="C46" t="s">
        <v>219</v>
      </c>
      <c r="D46">
        <v>4</v>
      </c>
      <c r="E46" t="s">
        <v>9</v>
      </c>
      <c r="G46">
        <v>5</v>
      </c>
      <c r="H46">
        <v>2</v>
      </c>
      <c r="I46">
        <v>1</v>
      </c>
      <c r="J46" s="11" cm="1">
        <f t="array" ref="J46">SUMPRODUCT((B$2:B$168&lt;=B46)*(K$2:K$168&gt;B46))</f>
        <v>9</v>
      </c>
      <c r="K46" s="1">
        <f t="shared" si="7"/>
        <v>45777.336435185185</v>
      </c>
      <c r="L46">
        <f t="shared" si="8"/>
        <v>8</v>
      </c>
      <c r="M46" s="3">
        <f t="shared" si="9"/>
        <v>1.125</v>
      </c>
      <c r="N46" t="str">
        <f t="shared" si="10"/>
        <v>Erősen terhelt</v>
      </c>
    </row>
    <row r="47" spans="1:14" hidden="1" x14ac:dyDescent="0.25">
      <c r="A47" t="s">
        <v>263</v>
      </c>
      <c r="B47" s="1">
        <v>45777.334374999999</v>
      </c>
      <c r="C47" t="s">
        <v>219</v>
      </c>
      <c r="D47">
        <v>14</v>
      </c>
      <c r="E47" t="s">
        <v>9</v>
      </c>
      <c r="G47">
        <v>5</v>
      </c>
      <c r="H47">
        <v>2</v>
      </c>
      <c r="I47">
        <v>1</v>
      </c>
      <c r="J47" s="11" cm="1">
        <f t="array" ref="J47">SUMPRODUCT((B$2:B$168&lt;=B47)*(K$2:K$168&gt;B47))</f>
        <v>9</v>
      </c>
      <c r="K47" s="1">
        <f t="shared" si="7"/>
        <v>45777.344097222223</v>
      </c>
      <c r="L47">
        <f t="shared" si="8"/>
        <v>8</v>
      </c>
      <c r="M47" s="3">
        <f t="shared" si="9"/>
        <v>1.125</v>
      </c>
      <c r="N47" t="str">
        <f t="shared" si="10"/>
        <v>Erősen terhelt</v>
      </c>
    </row>
    <row r="48" spans="1:14" hidden="1" x14ac:dyDescent="0.25">
      <c r="A48" t="s">
        <v>264</v>
      </c>
      <c r="B48" s="1">
        <v>45777.335092592592</v>
      </c>
      <c r="C48" t="s">
        <v>219</v>
      </c>
      <c r="D48">
        <v>12</v>
      </c>
      <c r="E48" t="s">
        <v>9</v>
      </c>
      <c r="G48">
        <v>5</v>
      </c>
      <c r="H48">
        <v>2</v>
      </c>
      <c r="I48">
        <v>1</v>
      </c>
      <c r="J48" s="11" cm="1">
        <f t="array" ref="J48">SUMPRODUCT((B$2:B$168&lt;=B48)*(K$2:K$168&gt;B48))</f>
        <v>10</v>
      </c>
      <c r="K48" s="1">
        <f t="shared" si="7"/>
        <v>45777.343425925923</v>
      </c>
      <c r="L48">
        <f t="shared" si="8"/>
        <v>8</v>
      </c>
      <c r="M48" s="3">
        <f t="shared" si="9"/>
        <v>1.25</v>
      </c>
      <c r="N48" t="str">
        <f t="shared" si="10"/>
        <v>Erősen terhelt</v>
      </c>
    </row>
    <row r="49" spans="1:14" hidden="1" x14ac:dyDescent="0.25">
      <c r="A49" t="s">
        <v>265</v>
      </c>
      <c r="B49" s="1">
        <v>45777.335810185185</v>
      </c>
      <c r="C49" t="s">
        <v>14</v>
      </c>
      <c r="D49">
        <v>5</v>
      </c>
      <c r="E49" t="s">
        <v>9</v>
      </c>
      <c r="G49">
        <v>5</v>
      </c>
      <c r="H49">
        <v>2</v>
      </c>
      <c r="I49">
        <v>1</v>
      </c>
      <c r="J49" s="11" cm="1">
        <f t="array" ref="J49">SUMPRODUCT((B$2:B$168&lt;=B49)*(K$2:K$168&gt;B49))</f>
        <v>9</v>
      </c>
      <c r="K49" s="1">
        <f t="shared" si="7"/>
        <v>45777.339282407404</v>
      </c>
      <c r="L49">
        <f t="shared" si="8"/>
        <v>8</v>
      </c>
      <c r="M49" s="3">
        <f t="shared" si="9"/>
        <v>1.125</v>
      </c>
      <c r="N49" t="str">
        <f t="shared" si="10"/>
        <v>Erősen terhelt</v>
      </c>
    </row>
    <row r="50" spans="1:14" hidden="1" x14ac:dyDescent="0.25">
      <c r="A50" t="s">
        <v>266</v>
      </c>
      <c r="B50" s="1">
        <v>45777.336527777778</v>
      </c>
      <c r="C50" t="s">
        <v>219</v>
      </c>
      <c r="D50">
        <v>2</v>
      </c>
      <c r="E50" t="s">
        <v>9</v>
      </c>
      <c r="G50">
        <v>5</v>
      </c>
      <c r="H50">
        <v>2</v>
      </c>
      <c r="I50">
        <v>1</v>
      </c>
      <c r="J50" s="11" cm="1">
        <f t="array" ref="J50">SUMPRODUCT((B$2:B$168&lt;=B50)*(K$2:K$168&gt;B50))</f>
        <v>9</v>
      </c>
      <c r="K50" s="1">
        <f t="shared" si="7"/>
        <v>45777.337916666664</v>
      </c>
      <c r="L50">
        <f t="shared" si="8"/>
        <v>8</v>
      </c>
      <c r="M50" s="3">
        <f t="shared" si="9"/>
        <v>1.125</v>
      </c>
      <c r="N50" t="str">
        <f t="shared" si="10"/>
        <v>Erősen terhelt</v>
      </c>
    </row>
    <row r="51" spans="1:14" hidden="1" x14ac:dyDescent="0.25">
      <c r="A51" t="s">
        <v>267</v>
      </c>
      <c r="B51" s="1">
        <v>45777.337245370371</v>
      </c>
      <c r="C51" t="s">
        <v>14</v>
      </c>
      <c r="D51">
        <v>3</v>
      </c>
      <c r="E51" t="s">
        <v>9</v>
      </c>
      <c r="G51">
        <v>5</v>
      </c>
      <c r="H51">
        <v>2</v>
      </c>
      <c r="I51">
        <v>1</v>
      </c>
      <c r="J51" s="11" cm="1">
        <f t="array" ref="J51">SUMPRODUCT((B$2:B$168&lt;=B51)*(K$2:K$168&gt;B51))</f>
        <v>10</v>
      </c>
      <c r="K51" s="1">
        <f t="shared" si="7"/>
        <v>45777.339328703703</v>
      </c>
      <c r="L51">
        <f t="shared" si="8"/>
        <v>8</v>
      </c>
      <c r="M51" s="3">
        <f t="shared" si="9"/>
        <v>1.25</v>
      </c>
      <c r="N51" t="str">
        <f t="shared" si="10"/>
        <v>Erősen terhelt</v>
      </c>
    </row>
    <row r="52" spans="1:14" hidden="1" x14ac:dyDescent="0.25">
      <c r="A52" t="s">
        <v>268</v>
      </c>
      <c r="B52" s="1">
        <v>45777.337962962964</v>
      </c>
      <c r="C52" t="s">
        <v>219</v>
      </c>
      <c r="D52">
        <v>15</v>
      </c>
      <c r="E52" t="s">
        <v>9</v>
      </c>
      <c r="G52">
        <v>5</v>
      </c>
      <c r="H52">
        <v>2</v>
      </c>
      <c r="I52">
        <v>1</v>
      </c>
      <c r="J52" s="11" cm="1">
        <f t="array" ref="J52">SUMPRODUCT((B$2:B$168&lt;=B52)*(K$2:K$168&gt;B52))</f>
        <v>10</v>
      </c>
      <c r="K52" s="1">
        <f t="shared" si="7"/>
        <v>45777.348379629628</v>
      </c>
      <c r="L52">
        <f t="shared" si="8"/>
        <v>8</v>
      </c>
      <c r="M52" s="3">
        <f t="shared" si="9"/>
        <v>1.25</v>
      </c>
      <c r="N52" t="str">
        <f t="shared" si="10"/>
        <v>Erősen terhelt</v>
      </c>
    </row>
    <row r="53" spans="1:14" hidden="1" x14ac:dyDescent="0.25">
      <c r="A53" t="s">
        <v>269</v>
      </c>
      <c r="B53" s="1">
        <v>45777.338680555556</v>
      </c>
      <c r="C53" t="s">
        <v>219</v>
      </c>
      <c r="D53">
        <v>10</v>
      </c>
      <c r="E53" t="s">
        <v>9</v>
      </c>
      <c r="G53">
        <v>5</v>
      </c>
      <c r="H53">
        <v>2</v>
      </c>
      <c r="I53">
        <v>1</v>
      </c>
      <c r="J53" s="11" cm="1">
        <f t="array" ref="J53">SUMPRODUCT((B$2:B$168&lt;=B53)*(K$2:K$168&gt;B53))</f>
        <v>10</v>
      </c>
      <c r="K53" s="1">
        <f t="shared" si="7"/>
        <v>45777.345625000002</v>
      </c>
      <c r="L53">
        <f t="shared" si="8"/>
        <v>8</v>
      </c>
      <c r="M53" s="3">
        <f t="shared" si="9"/>
        <v>1.25</v>
      </c>
      <c r="N53" t="str">
        <f t="shared" si="10"/>
        <v>Erősen terhelt</v>
      </c>
    </row>
    <row r="54" spans="1:14" hidden="1" x14ac:dyDescent="0.25">
      <c r="A54" t="s">
        <v>270</v>
      </c>
      <c r="B54" s="1">
        <v>45777.339398148149</v>
      </c>
      <c r="C54" t="s">
        <v>22</v>
      </c>
      <c r="D54">
        <v>6</v>
      </c>
      <c r="E54" t="s">
        <v>9</v>
      </c>
      <c r="G54">
        <v>5</v>
      </c>
      <c r="H54">
        <v>2</v>
      </c>
      <c r="I54">
        <v>1</v>
      </c>
      <c r="J54" s="11" cm="1">
        <f t="array" ref="J54">SUMPRODUCT((B$2:B$168&lt;=B54)*(K$2:K$168&gt;B54))</f>
        <v>7</v>
      </c>
      <c r="K54" s="1">
        <f t="shared" si="7"/>
        <v>45777.343564814815</v>
      </c>
      <c r="L54">
        <f t="shared" si="8"/>
        <v>8</v>
      </c>
      <c r="M54" s="3">
        <f t="shared" si="9"/>
        <v>0.875</v>
      </c>
      <c r="N54" t="str">
        <f t="shared" si="10"/>
        <v>Erősen terhelt</v>
      </c>
    </row>
    <row r="55" spans="1:14" hidden="1" x14ac:dyDescent="0.25">
      <c r="A55" t="s">
        <v>271</v>
      </c>
      <c r="B55" s="1">
        <v>45777.340115740742</v>
      </c>
      <c r="C55" t="s">
        <v>219</v>
      </c>
      <c r="D55">
        <v>13</v>
      </c>
      <c r="E55" t="s">
        <v>9</v>
      </c>
      <c r="G55">
        <v>5</v>
      </c>
      <c r="H55">
        <v>2</v>
      </c>
      <c r="I55">
        <v>1</v>
      </c>
      <c r="J55" s="11" cm="1">
        <f t="array" ref="J55">SUMPRODUCT((B$2:B$168&lt;=B55)*(K$2:K$168&gt;B55))</f>
        <v>8</v>
      </c>
      <c r="K55" s="1">
        <f t="shared" si="7"/>
        <v>45777.349143518521</v>
      </c>
      <c r="L55">
        <f t="shared" si="8"/>
        <v>8</v>
      </c>
      <c r="M55" s="3">
        <f t="shared" si="9"/>
        <v>1</v>
      </c>
      <c r="N55" t="str">
        <f t="shared" si="10"/>
        <v>Erősen terhelt</v>
      </c>
    </row>
    <row r="56" spans="1:14" hidden="1" x14ac:dyDescent="0.25">
      <c r="A56" t="s">
        <v>272</v>
      </c>
      <c r="B56" s="1">
        <v>45777.340833333335</v>
      </c>
      <c r="C56" t="s">
        <v>14</v>
      </c>
      <c r="D56">
        <v>1</v>
      </c>
      <c r="E56" t="s">
        <v>9</v>
      </c>
      <c r="G56">
        <v>5</v>
      </c>
      <c r="H56">
        <v>2</v>
      </c>
      <c r="I56">
        <v>1</v>
      </c>
      <c r="J56" s="11" cm="1">
        <f t="array" ref="J56">SUMPRODUCT((B$2:B$168&lt;=B56)*(K$2:K$168&gt;B56))</f>
        <v>9</v>
      </c>
      <c r="K56" s="1">
        <f t="shared" si="7"/>
        <v>45777.341527777782</v>
      </c>
      <c r="L56">
        <f t="shared" si="8"/>
        <v>8</v>
      </c>
      <c r="M56" s="3">
        <f t="shared" si="9"/>
        <v>1.125</v>
      </c>
      <c r="N56" t="str">
        <f t="shared" si="10"/>
        <v>Erősen terhelt</v>
      </c>
    </row>
    <row r="57" spans="1:14" hidden="1" x14ac:dyDescent="0.25">
      <c r="A57" t="s">
        <v>273</v>
      </c>
      <c r="B57" s="1">
        <v>45777.341550925928</v>
      </c>
      <c r="C57" t="s">
        <v>219</v>
      </c>
      <c r="D57">
        <v>11</v>
      </c>
      <c r="E57" t="s">
        <v>9</v>
      </c>
      <c r="G57">
        <v>5</v>
      </c>
      <c r="H57">
        <v>2</v>
      </c>
      <c r="I57">
        <v>1</v>
      </c>
      <c r="J57" s="11" cm="1">
        <f t="array" ref="J57">SUMPRODUCT((B$2:B$168&lt;=B57)*(K$2:K$168&gt;B57))</f>
        <v>8</v>
      </c>
      <c r="K57" s="1">
        <f t="shared" si="7"/>
        <v>45777.34918981482</v>
      </c>
      <c r="L57">
        <f t="shared" si="8"/>
        <v>8</v>
      </c>
      <c r="M57" s="3">
        <f t="shared" si="9"/>
        <v>1</v>
      </c>
      <c r="N57" t="str">
        <f t="shared" si="10"/>
        <v>Erősen terhelt</v>
      </c>
    </row>
    <row r="58" spans="1:14" hidden="1" x14ac:dyDescent="0.25">
      <c r="A58" t="s">
        <v>274</v>
      </c>
      <c r="B58" s="1">
        <v>45777.342268518521</v>
      </c>
      <c r="C58" t="s">
        <v>219</v>
      </c>
      <c r="D58">
        <v>13</v>
      </c>
      <c r="E58" t="s">
        <v>9</v>
      </c>
      <c r="G58">
        <v>5</v>
      </c>
      <c r="H58">
        <v>2</v>
      </c>
      <c r="I58">
        <v>1</v>
      </c>
      <c r="J58" s="11" cm="1">
        <f t="array" ref="J58">SUMPRODUCT((B$2:B$168&lt;=B58)*(K$2:K$168&gt;B58))</f>
        <v>9</v>
      </c>
      <c r="K58" s="1">
        <f t="shared" si="7"/>
        <v>45777.3512962963</v>
      </c>
      <c r="L58">
        <f t="shared" si="8"/>
        <v>8</v>
      </c>
      <c r="M58" s="3">
        <f t="shared" si="9"/>
        <v>1.125</v>
      </c>
      <c r="N58" t="str">
        <f t="shared" si="10"/>
        <v>Erősen terhelt</v>
      </c>
    </row>
    <row r="59" spans="1:14" x14ac:dyDescent="0.25">
      <c r="A59" t="s">
        <v>275</v>
      </c>
      <c r="B59" s="1">
        <v>45777.342986111114</v>
      </c>
      <c r="C59" t="s">
        <v>219</v>
      </c>
      <c r="D59">
        <v>19</v>
      </c>
      <c r="E59" t="s">
        <v>20</v>
      </c>
      <c r="G59">
        <v>5</v>
      </c>
      <c r="H59">
        <v>2</v>
      </c>
      <c r="I59">
        <v>1</v>
      </c>
      <c r="J59" s="11" cm="1">
        <f t="array" ref="J59">SUMPRODUCT((B$2:B$168&lt;=B59)*(K$2:K$168&gt;B59))</f>
        <v>10</v>
      </c>
      <c r="K59" s="1">
        <f t="shared" si="7"/>
        <v>45777.356180555558</v>
      </c>
      <c r="L59">
        <f t="shared" si="8"/>
        <v>8</v>
      </c>
      <c r="M59" s="3">
        <f t="shared" si="9"/>
        <v>1.25</v>
      </c>
      <c r="N59" t="str">
        <f t="shared" si="10"/>
        <v>Erősen terhelt</v>
      </c>
    </row>
    <row r="60" spans="1:14" hidden="1" x14ac:dyDescent="0.25">
      <c r="A60" t="s">
        <v>276</v>
      </c>
      <c r="B60" s="1">
        <v>45777.3437037037</v>
      </c>
      <c r="C60" t="s">
        <v>219</v>
      </c>
      <c r="D60">
        <v>4</v>
      </c>
      <c r="E60" t="s">
        <v>9</v>
      </c>
      <c r="G60">
        <v>5</v>
      </c>
      <c r="H60">
        <v>2</v>
      </c>
      <c r="I60">
        <v>1</v>
      </c>
      <c r="J60" s="11" cm="1">
        <f t="array" ref="J60">SUMPRODUCT((B$2:B$168&lt;=B60)*(K$2:K$168&gt;B60))</f>
        <v>9</v>
      </c>
      <c r="K60" s="1">
        <f t="shared" si="7"/>
        <v>45777.34648148148</v>
      </c>
      <c r="L60">
        <f t="shared" si="8"/>
        <v>8</v>
      </c>
      <c r="M60" s="3">
        <f t="shared" si="9"/>
        <v>1.125</v>
      </c>
      <c r="N60" t="str">
        <f t="shared" si="10"/>
        <v>Erősen terhelt</v>
      </c>
    </row>
    <row r="61" spans="1:14" hidden="1" x14ac:dyDescent="0.25">
      <c r="A61" t="s">
        <v>277</v>
      </c>
      <c r="B61" s="1">
        <v>45777.344421296293</v>
      </c>
      <c r="C61" t="s">
        <v>219</v>
      </c>
      <c r="D61">
        <v>14</v>
      </c>
      <c r="E61" t="s">
        <v>9</v>
      </c>
      <c r="G61">
        <v>5</v>
      </c>
      <c r="H61">
        <v>2</v>
      </c>
      <c r="I61">
        <v>1</v>
      </c>
      <c r="J61" s="11" cm="1">
        <f t="array" ref="J61">SUMPRODUCT((B$2:B$168&lt;=B61)*(K$2:K$168&gt;B61))</f>
        <v>9</v>
      </c>
      <c r="K61" s="1">
        <f t="shared" si="7"/>
        <v>45777.354143518518</v>
      </c>
      <c r="L61">
        <f t="shared" si="8"/>
        <v>8</v>
      </c>
      <c r="M61" s="3">
        <f t="shared" si="9"/>
        <v>1.125</v>
      </c>
      <c r="N61" t="str">
        <f t="shared" si="10"/>
        <v>Erősen terhelt</v>
      </c>
    </row>
    <row r="62" spans="1:14" hidden="1" x14ac:dyDescent="0.25">
      <c r="A62" t="s">
        <v>278</v>
      </c>
      <c r="B62" s="1">
        <v>45777.395844907405</v>
      </c>
      <c r="C62" t="s">
        <v>219</v>
      </c>
      <c r="D62">
        <v>12</v>
      </c>
      <c r="E62" t="s">
        <v>9</v>
      </c>
      <c r="G62">
        <v>5</v>
      </c>
      <c r="H62">
        <v>2</v>
      </c>
      <c r="I62">
        <v>1</v>
      </c>
      <c r="J62" cm="1">
        <f t="array" ref="J62">SUMPRODUCT((B$2:B$168&lt;=B62)*(K$2:K$168&gt;B62))</f>
        <v>1</v>
      </c>
      <c r="K62" s="1">
        <f t="shared" si="7"/>
        <v>45777.404178240737</v>
      </c>
      <c r="L62">
        <f t="shared" si="8"/>
        <v>8</v>
      </c>
      <c r="M62" s="3">
        <f t="shared" si="9"/>
        <v>0.125</v>
      </c>
      <c r="N62" t="str">
        <f t="shared" si="10"/>
        <v>Normál</v>
      </c>
    </row>
    <row r="63" spans="1:14" hidden="1" x14ac:dyDescent="0.25">
      <c r="A63" t="s">
        <v>279</v>
      </c>
      <c r="B63" s="1">
        <v>45777.398900462962</v>
      </c>
      <c r="C63" t="s">
        <v>14</v>
      </c>
      <c r="D63">
        <v>2</v>
      </c>
      <c r="E63" t="s">
        <v>9</v>
      </c>
      <c r="G63">
        <v>5</v>
      </c>
      <c r="H63">
        <v>2</v>
      </c>
      <c r="I63">
        <v>1</v>
      </c>
      <c r="J63" cm="1">
        <f t="array" ref="J63">SUMPRODUCT((B$2:B$168&lt;=B63)*(K$2:K$168&gt;B63))</f>
        <v>2</v>
      </c>
      <c r="K63" s="1">
        <f t="shared" si="7"/>
        <v>45777.400289351848</v>
      </c>
      <c r="L63">
        <f t="shared" si="8"/>
        <v>8</v>
      </c>
      <c r="M63" s="3">
        <f t="shared" si="9"/>
        <v>0.25</v>
      </c>
      <c r="N63" t="str">
        <f t="shared" si="10"/>
        <v>Normál</v>
      </c>
    </row>
    <row r="64" spans="1:14" hidden="1" x14ac:dyDescent="0.25">
      <c r="A64" t="s">
        <v>280</v>
      </c>
      <c r="B64" s="1">
        <v>45777.401956018519</v>
      </c>
      <c r="C64" t="s">
        <v>219</v>
      </c>
      <c r="D64">
        <v>2</v>
      </c>
      <c r="E64" t="s">
        <v>9</v>
      </c>
      <c r="G64">
        <v>5</v>
      </c>
      <c r="H64">
        <v>2</v>
      </c>
      <c r="I64">
        <v>1</v>
      </c>
      <c r="J64" cm="1">
        <f t="array" ref="J64">SUMPRODUCT((B$2:B$168&lt;=B64)*(K$2:K$168&gt;B64))</f>
        <v>2</v>
      </c>
      <c r="K64" s="1">
        <f t="shared" si="7"/>
        <v>45777.403344907405</v>
      </c>
      <c r="L64">
        <f t="shared" si="8"/>
        <v>8</v>
      </c>
      <c r="M64" s="3">
        <f t="shared" si="9"/>
        <v>0.25</v>
      </c>
      <c r="N64" t="str">
        <f t="shared" si="10"/>
        <v>Normál</v>
      </c>
    </row>
    <row r="65" spans="1:14" hidden="1" x14ac:dyDescent="0.25">
      <c r="A65" t="s">
        <v>281</v>
      </c>
      <c r="B65" s="1">
        <v>45777.405011574076</v>
      </c>
      <c r="C65" t="s">
        <v>14</v>
      </c>
      <c r="D65">
        <v>4</v>
      </c>
      <c r="E65" t="s">
        <v>9</v>
      </c>
      <c r="G65">
        <v>5</v>
      </c>
      <c r="H65">
        <v>2</v>
      </c>
      <c r="I65">
        <v>1</v>
      </c>
      <c r="J65" cm="1">
        <f t="array" ref="J65">SUMPRODUCT((B$2:B$168&lt;=B65)*(K$2:K$168&gt;B65))</f>
        <v>1</v>
      </c>
      <c r="K65" s="1">
        <f t="shared" si="7"/>
        <v>45777.407789351855</v>
      </c>
      <c r="L65">
        <f t="shared" si="8"/>
        <v>8</v>
      </c>
      <c r="M65" s="3">
        <f t="shared" si="9"/>
        <v>0.125</v>
      </c>
      <c r="N65" t="str">
        <f t="shared" si="10"/>
        <v>Normál</v>
      </c>
    </row>
    <row r="66" spans="1:14" hidden="1" x14ac:dyDescent="0.25">
      <c r="A66" t="s">
        <v>282</v>
      </c>
      <c r="B66" s="1">
        <v>45777.408067129632</v>
      </c>
      <c r="C66" t="s">
        <v>219</v>
      </c>
      <c r="D66">
        <v>15</v>
      </c>
      <c r="E66" t="s">
        <v>9</v>
      </c>
      <c r="G66">
        <v>5</v>
      </c>
      <c r="H66">
        <v>2</v>
      </c>
      <c r="I66">
        <v>1</v>
      </c>
      <c r="J66" cm="1">
        <f t="array" ref="J66">SUMPRODUCT((B$2:B$168&lt;=B66)*(K$2:K$168&gt;B66))</f>
        <v>1</v>
      </c>
      <c r="K66" s="1">
        <f t="shared" ref="K66:K97" si="11">B66+(D66/1440)</f>
        <v>45777.418483796297</v>
      </c>
      <c r="L66">
        <f t="shared" ref="L66:L97" si="12">G66+H66+I66</f>
        <v>8</v>
      </c>
      <c r="M66" s="3">
        <f t="shared" ref="M66:M97" si="13">J66/L66</f>
        <v>0.125</v>
      </c>
      <c r="N66" t="str">
        <f t="shared" ref="N66:N97" si="14">IF(M66&lt;60%, "Normál", IF(M66&lt;80%, "Terhelt", "Erősen terhelt"))</f>
        <v>Normál</v>
      </c>
    </row>
    <row r="67" spans="1:14" hidden="1" x14ac:dyDescent="0.25">
      <c r="A67" t="s">
        <v>283</v>
      </c>
      <c r="B67" s="1">
        <v>45777.411122685182</v>
      </c>
      <c r="C67" t="s">
        <v>219</v>
      </c>
      <c r="D67">
        <v>10</v>
      </c>
      <c r="E67" t="s">
        <v>9</v>
      </c>
      <c r="G67">
        <v>5</v>
      </c>
      <c r="H67">
        <v>2</v>
      </c>
      <c r="I67">
        <v>1</v>
      </c>
      <c r="J67" cm="1">
        <f t="array" ref="J67">SUMPRODUCT((B$2:B$168&lt;=B67)*(K$2:K$168&gt;B67))</f>
        <v>2</v>
      </c>
      <c r="K67" s="1">
        <f t="shared" si="11"/>
        <v>45777.418067129627</v>
      </c>
      <c r="L67">
        <f t="shared" si="12"/>
        <v>8</v>
      </c>
      <c r="M67" s="3">
        <f t="shared" si="13"/>
        <v>0.25</v>
      </c>
      <c r="N67" t="str">
        <f t="shared" si="14"/>
        <v>Normál</v>
      </c>
    </row>
    <row r="68" spans="1:14" hidden="1" x14ac:dyDescent="0.25">
      <c r="A68" t="s">
        <v>284</v>
      </c>
      <c r="B68" s="1">
        <v>45777.414178240739</v>
      </c>
      <c r="C68" t="s">
        <v>22</v>
      </c>
      <c r="D68">
        <v>6</v>
      </c>
      <c r="E68" t="s">
        <v>9</v>
      </c>
      <c r="G68">
        <v>5</v>
      </c>
      <c r="H68">
        <v>2</v>
      </c>
      <c r="I68">
        <v>1</v>
      </c>
      <c r="J68" cm="1">
        <f t="array" ref="J68">SUMPRODUCT((B$2:B$168&lt;=B68)*(K$2:K$168&gt;B68))</f>
        <v>3</v>
      </c>
      <c r="K68" s="1">
        <f t="shared" si="11"/>
        <v>45777.418344907404</v>
      </c>
      <c r="L68">
        <f t="shared" si="12"/>
        <v>8</v>
      </c>
      <c r="M68" s="3">
        <f t="shared" si="13"/>
        <v>0.375</v>
      </c>
      <c r="N68" t="str">
        <f t="shared" si="14"/>
        <v>Normál</v>
      </c>
    </row>
    <row r="69" spans="1:14" hidden="1" x14ac:dyDescent="0.25">
      <c r="A69" t="s">
        <v>285</v>
      </c>
      <c r="B69" s="1">
        <v>45777.417233796295</v>
      </c>
      <c r="C69" t="s">
        <v>219</v>
      </c>
      <c r="D69">
        <v>13</v>
      </c>
      <c r="E69" t="s">
        <v>9</v>
      </c>
      <c r="G69">
        <v>5</v>
      </c>
      <c r="H69">
        <v>2</v>
      </c>
      <c r="I69">
        <v>1</v>
      </c>
      <c r="J69" cm="1">
        <f t="array" ref="J69">SUMPRODUCT((B$2:B$168&lt;=B69)*(K$2:K$168&gt;B69))</f>
        <v>4</v>
      </c>
      <c r="K69" s="1">
        <f t="shared" si="11"/>
        <v>45777.426261574074</v>
      </c>
      <c r="L69">
        <f t="shared" si="12"/>
        <v>8</v>
      </c>
      <c r="M69" s="3">
        <f t="shared" si="13"/>
        <v>0.5</v>
      </c>
      <c r="N69" t="str">
        <f t="shared" si="14"/>
        <v>Normál</v>
      </c>
    </row>
    <row r="70" spans="1:14" hidden="1" x14ac:dyDescent="0.25">
      <c r="A70" t="s">
        <v>286</v>
      </c>
      <c r="B70" s="1">
        <v>45777.420289351852</v>
      </c>
      <c r="C70" t="s">
        <v>14</v>
      </c>
      <c r="D70">
        <v>3</v>
      </c>
      <c r="E70" t="s">
        <v>9</v>
      </c>
      <c r="G70">
        <v>5</v>
      </c>
      <c r="H70">
        <v>2</v>
      </c>
      <c r="I70">
        <v>1</v>
      </c>
      <c r="J70" cm="1">
        <f t="array" ref="J70">SUMPRODUCT((B$2:B$168&lt;=B70)*(K$2:K$168&gt;B70))</f>
        <v>2</v>
      </c>
      <c r="K70" s="1">
        <f t="shared" si="11"/>
        <v>45777.422372685185</v>
      </c>
      <c r="L70">
        <f t="shared" si="12"/>
        <v>8</v>
      </c>
      <c r="M70" s="3">
        <f t="shared" si="13"/>
        <v>0.25</v>
      </c>
      <c r="N70" t="str">
        <f t="shared" si="14"/>
        <v>Normál</v>
      </c>
    </row>
    <row r="71" spans="1:14" hidden="1" x14ac:dyDescent="0.25">
      <c r="A71" t="s">
        <v>287</v>
      </c>
      <c r="B71" s="1">
        <v>45777.423344907409</v>
      </c>
      <c r="C71" t="s">
        <v>219</v>
      </c>
      <c r="D71">
        <v>11</v>
      </c>
      <c r="E71" t="s">
        <v>9</v>
      </c>
      <c r="G71">
        <v>5</v>
      </c>
      <c r="H71">
        <v>2</v>
      </c>
      <c r="I71">
        <v>1</v>
      </c>
      <c r="J71" cm="1">
        <f t="array" ref="J71">SUMPRODUCT((B$2:B$168&lt;=B71)*(K$2:K$168&gt;B71))</f>
        <v>2</v>
      </c>
      <c r="K71" s="1">
        <f t="shared" si="11"/>
        <v>45777.430983796301</v>
      </c>
      <c r="L71">
        <f t="shared" si="12"/>
        <v>8</v>
      </c>
      <c r="M71" s="3">
        <f t="shared" si="13"/>
        <v>0.25</v>
      </c>
      <c r="N71" t="str">
        <f t="shared" si="14"/>
        <v>Normál</v>
      </c>
    </row>
    <row r="72" spans="1:14" hidden="1" x14ac:dyDescent="0.25">
      <c r="A72" t="s">
        <v>288</v>
      </c>
      <c r="B72" s="1">
        <v>45777.426400462966</v>
      </c>
      <c r="C72" t="s">
        <v>219</v>
      </c>
      <c r="D72">
        <v>13</v>
      </c>
      <c r="E72" t="s">
        <v>9</v>
      </c>
      <c r="G72">
        <v>5</v>
      </c>
      <c r="H72">
        <v>2</v>
      </c>
      <c r="I72">
        <v>1</v>
      </c>
      <c r="J72" cm="1">
        <f t="array" ref="J72">SUMPRODUCT((B$2:B$168&lt;=B72)*(K$2:K$168&gt;B72))</f>
        <v>2</v>
      </c>
      <c r="K72" s="1">
        <f t="shared" si="11"/>
        <v>45777.435428240744</v>
      </c>
      <c r="L72">
        <f t="shared" si="12"/>
        <v>8</v>
      </c>
      <c r="M72" s="3">
        <f t="shared" si="13"/>
        <v>0.25</v>
      </c>
      <c r="N72" t="str">
        <f t="shared" si="14"/>
        <v>Normál</v>
      </c>
    </row>
    <row r="73" spans="1:14" hidden="1" x14ac:dyDescent="0.25">
      <c r="A73" t="s">
        <v>289</v>
      </c>
      <c r="B73" s="1">
        <v>45777.429456018515</v>
      </c>
      <c r="C73" t="s">
        <v>219</v>
      </c>
      <c r="D73">
        <v>9</v>
      </c>
      <c r="E73" t="s">
        <v>9</v>
      </c>
      <c r="G73">
        <v>5</v>
      </c>
      <c r="H73">
        <v>2</v>
      </c>
      <c r="I73">
        <v>1</v>
      </c>
      <c r="J73" cm="1">
        <f t="array" ref="J73">SUMPRODUCT((B$2:B$168&lt;=B73)*(K$2:K$168&gt;B73))</f>
        <v>3</v>
      </c>
      <c r="K73" s="1">
        <f t="shared" si="11"/>
        <v>45777.435706018514</v>
      </c>
      <c r="L73">
        <f t="shared" si="12"/>
        <v>8</v>
      </c>
      <c r="M73" s="3">
        <f t="shared" si="13"/>
        <v>0.375</v>
      </c>
      <c r="N73" t="str">
        <f t="shared" si="14"/>
        <v>Normál</v>
      </c>
    </row>
    <row r="74" spans="1:14" hidden="1" x14ac:dyDescent="0.25">
      <c r="A74" t="s">
        <v>290</v>
      </c>
      <c r="B74" s="1">
        <v>45777.432511574072</v>
      </c>
      <c r="C74" t="s">
        <v>219</v>
      </c>
      <c r="D74">
        <v>4</v>
      </c>
      <c r="E74" t="s">
        <v>9</v>
      </c>
      <c r="G74">
        <v>5</v>
      </c>
      <c r="H74">
        <v>2</v>
      </c>
      <c r="I74">
        <v>1</v>
      </c>
      <c r="J74" cm="1">
        <f t="array" ref="J74">SUMPRODUCT((B$2:B$168&lt;=B74)*(K$2:K$168&gt;B74))</f>
        <v>3</v>
      </c>
      <c r="K74" s="1">
        <f t="shared" si="11"/>
        <v>45777.435289351852</v>
      </c>
      <c r="L74">
        <f t="shared" si="12"/>
        <v>8</v>
      </c>
      <c r="M74" s="3">
        <f t="shared" si="13"/>
        <v>0.375</v>
      </c>
      <c r="N74" t="str">
        <f t="shared" si="14"/>
        <v>Normál</v>
      </c>
    </row>
    <row r="75" spans="1:14" hidden="1" x14ac:dyDescent="0.25">
      <c r="A75" t="s">
        <v>291</v>
      </c>
      <c r="B75" s="1">
        <v>45777.435567129629</v>
      </c>
      <c r="C75" t="s">
        <v>219</v>
      </c>
      <c r="D75">
        <v>14</v>
      </c>
      <c r="E75" t="s">
        <v>9</v>
      </c>
      <c r="G75">
        <v>5</v>
      </c>
      <c r="H75">
        <v>2</v>
      </c>
      <c r="I75">
        <v>1</v>
      </c>
      <c r="J75" cm="1">
        <f t="array" ref="J75">SUMPRODUCT((B$2:B$168&lt;=B75)*(K$2:K$168&gt;B75))</f>
        <v>2</v>
      </c>
      <c r="K75" s="1">
        <f t="shared" si="11"/>
        <v>45777.445289351854</v>
      </c>
      <c r="L75">
        <f t="shared" si="12"/>
        <v>8</v>
      </c>
      <c r="M75" s="3">
        <f t="shared" si="13"/>
        <v>0.25</v>
      </c>
      <c r="N75" t="str">
        <f t="shared" si="14"/>
        <v>Normál</v>
      </c>
    </row>
    <row r="76" spans="1:14" hidden="1" x14ac:dyDescent="0.25">
      <c r="A76" t="s">
        <v>292</v>
      </c>
      <c r="B76" s="1">
        <v>45777.438622685186</v>
      </c>
      <c r="C76" t="s">
        <v>219</v>
      </c>
      <c r="D76">
        <v>12</v>
      </c>
      <c r="E76" t="s">
        <v>9</v>
      </c>
      <c r="G76">
        <v>5</v>
      </c>
      <c r="H76">
        <v>2</v>
      </c>
      <c r="I76">
        <v>1</v>
      </c>
      <c r="J76" cm="1">
        <f t="array" ref="J76">SUMPRODUCT((B$2:B$168&lt;=B76)*(K$2:K$168&gt;B76))</f>
        <v>2</v>
      </c>
      <c r="K76" s="1">
        <f t="shared" si="11"/>
        <v>45777.446956018517</v>
      </c>
      <c r="L76">
        <f t="shared" si="12"/>
        <v>8</v>
      </c>
      <c r="M76" s="3">
        <f t="shared" si="13"/>
        <v>0.25</v>
      </c>
      <c r="N76" t="str">
        <f t="shared" si="14"/>
        <v>Normál</v>
      </c>
    </row>
    <row r="77" spans="1:14" hidden="1" x14ac:dyDescent="0.25">
      <c r="A77" t="s">
        <v>293</v>
      </c>
      <c r="B77" s="1">
        <v>45777.441678240742</v>
      </c>
      <c r="C77" t="s">
        <v>14</v>
      </c>
      <c r="D77">
        <v>5</v>
      </c>
      <c r="E77" t="s">
        <v>9</v>
      </c>
      <c r="G77">
        <v>5</v>
      </c>
      <c r="H77">
        <v>2</v>
      </c>
      <c r="I77">
        <v>1</v>
      </c>
      <c r="J77" cm="1">
        <f t="array" ref="J77">SUMPRODUCT((B$2:B$168&lt;=B77)*(K$2:K$168&gt;B77))</f>
        <v>3</v>
      </c>
      <c r="K77" s="1">
        <f t="shared" si="11"/>
        <v>45777.445150462961</v>
      </c>
      <c r="L77">
        <f t="shared" si="12"/>
        <v>8</v>
      </c>
      <c r="M77" s="3">
        <f t="shared" si="13"/>
        <v>0.375</v>
      </c>
      <c r="N77" t="str">
        <f t="shared" si="14"/>
        <v>Normál</v>
      </c>
    </row>
    <row r="78" spans="1:14" hidden="1" x14ac:dyDescent="0.25">
      <c r="A78" t="s">
        <v>294</v>
      </c>
      <c r="B78" s="1">
        <v>45777.444733796299</v>
      </c>
      <c r="C78" t="s">
        <v>219</v>
      </c>
      <c r="D78">
        <v>2</v>
      </c>
      <c r="E78" t="s">
        <v>9</v>
      </c>
      <c r="G78">
        <v>5</v>
      </c>
      <c r="H78">
        <v>2</v>
      </c>
      <c r="I78">
        <v>1</v>
      </c>
      <c r="J78" cm="1">
        <f t="array" ref="J78">SUMPRODUCT((B$2:B$168&lt;=B78)*(K$2:K$168&gt;B78))</f>
        <v>4</v>
      </c>
      <c r="K78" s="1">
        <f t="shared" si="11"/>
        <v>45777.446122685185</v>
      </c>
      <c r="L78">
        <f t="shared" si="12"/>
        <v>8</v>
      </c>
      <c r="M78" s="3">
        <f t="shared" si="13"/>
        <v>0.5</v>
      </c>
      <c r="N78" t="str">
        <f t="shared" si="14"/>
        <v>Normál</v>
      </c>
    </row>
    <row r="79" spans="1:14" hidden="1" x14ac:dyDescent="0.25">
      <c r="A79" t="s">
        <v>295</v>
      </c>
      <c r="B79" s="1">
        <v>45777.447789351849</v>
      </c>
      <c r="C79" t="s">
        <v>14</v>
      </c>
      <c r="D79">
        <v>1</v>
      </c>
      <c r="E79" t="s">
        <v>9</v>
      </c>
      <c r="G79">
        <v>5</v>
      </c>
      <c r="H79">
        <v>2</v>
      </c>
      <c r="I79">
        <v>1</v>
      </c>
      <c r="J79" cm="1">
        <f t="array" ref="J79">SUMPRODUCT((B$2:B$168&lt;=B79)*(K$2:K$168&gt;B79))</f>
        <v>1</v>
      </c>
      <c r="K79" s="1">
        <f t="shared" si="11"/>
        <v>45777.448483796295</v>
      </c>
      <c r="L79">
        <f t="shared" si="12"/>
        <v>8</v>
      </c>
      <c r="M79" s="3">
        <f t="shared" si="13"/>
        <v>0.125</v>
      </c>
      <c r="N79" t="str">
        <f t="shared" si="14"/>
        <v>Normál</v>
      </c>
    </row>
    <row r="80" spans="1:14" hidden="1" x14ac:dyDescent="0.25">
      <c r="A80" t="s">
        <v>296</v>
      </c>
      <c r="B80" s="1">
        <v>45777.450844907406</v>
      </c>
      <c r="C80" t="s">
        <v>219</v>
      </c>
      <c r="D80">
        <v>13</v>
      </c>
      <c r="E80" t="s">
        <v>9</v>
      </c>
      <c r="G80">
        <v>5</v>
      </c>
      <c r="H80">
        <v>2</v>
      </c>
      <c r="I80">
        <v>1</v>
      </c>
      <c r="J80" cm="1">
        <f t="array" ref="J80">SUMPRODUCT((B$2:B$168&lt;=B80)*(K$2:K$168&gt;B80))</f>
        <v>1</v>
      </c>
      <c r="K80" s="1">
        <f t="shared" si="11"/>
        <v>45777.459872685184</v>
      </c>
      <c r="L80">
        <f t="shared" si="12"/>
        <v>8</v>
      </c>
      <c r="M80" s="3">
        <f t="shared" si="13"/>
        <v>0.125</v>
      </c>
      <c r="N80" t="str">
        <f t="shared" si="14"/>
        <v>Normál</v>
      </c>
    </row>
    <row r="81" spans="1:14" hidden="1" x14ac:dyDescent="0.25">
      <c r="A81" t="s">
        <v>297</v>
      </c>
      <c r="B81" s="1">
        <v>45777.453900462962</v>
      </c>
      <c r="C81" t="s">
        <v>219</v>
      </c>
      <c r="D81">
        <v>15</v>
      </c>
      <c r="E81" t="s">
        <v>9</v>
      </c>
      <c r="G81">
        <v>5</v>
      </c>
      <c r="H81">
        <v>2</v>
      </c>
      <c r="I81">
        <v>1</v>
      </c>
      <c r="J81" cm="1">
        <f t="array" ref="J81">SUMPRODUCT((B$2:B$168&lt;=B81)*(K$2:K$168&gt;B81))</f>
        <v>2</v>
      </c>
      <c r="K81" s="1">
        <f t="shared" si="11"/>
        <v>45777.464317129627</v>
      </c>
      <c r="L81">
        <f t="shared" si="12"/>
        <v>8</v>
      </c>
      <c r="M81" s="3">
        <f t="shared" si="13"/>
        <v>0.25</v>
      </c>
      <c r="N81" t="str">
        <f t="shared" si="14"/>
        <v>Normál</v>
      </c>
    </row>
    <row r="82" spans="1:14" hidden="1" x14ac:dyDescent="0.25">
      <c r="A82" t="s">
        <v>298</v>
      </c>
      <c r="B82" s="1">
        <v>45777.456956018519</v>
      </c>
      <c r="C82" t="s">
        <v>219</v>
      </c>
      <c r="D82">
        <v>10</v>
      </c>
      <c r="E82" t="s">
        <v>9</v>
      </c>
      <c r="G82">
        <v>5</v>
      </c>
      <c r="H82">
        <v>2</v>
      </c>
      <c r="I82">
        <v>1</v>
      </c>
      <c r="J82" cm="1">
        <f t="array" ref="J82">SUMPRODUCT((B$2:B$168&lt;=B82)*(K$2:K$168&gt;B82))</f>
        <v>3</v>
      </c>
      <c r="K82" s="1">
        <f t="shared" si="11"/>
        <v>45777.463900462964</v>
      </c>
      <c r="L82">
        <f t="shared" si="12"/>
        <v>8</v>
      </c>
      <c r="M82" s="3">
        <f t="shared" si="13"/>
        <v>0.375</v>
      </c>
      <c r="N82" t="str">
        <f t="shared" si="14"/>
        <v>Normál</v>
      </c>
    </row>
    <row r="83" spans="1:14" hidden="1" x14ac:dyDescent="0.25">
      <c r="A83" t="s">
        <v>299</v>
      </c>
      <c r="B83" s="1">
        <v>45777.460011574076</v>
      </c>
      <c r="C83" t="s">
        <v>22</v>
      </c>
      <c r="D83">
        <v>6</v>
      </c>
      <c r="E83" t="s">
        <v>9</v>
      </c>
      <c r="G83">
        <v>5</v>
      </c>
      <c r="H83">
        <v>2</v>
      </c>
      <c r="I83">
        <v>1</v>
      </c>
      <c r="J83" cm="1">
        <f t="array" ref="J83">SUMPRODUCT((B$2:B$168&lt;=B83)*(K$2:K$168&gt;B83))</f>
        <v>3</v>
      </c>
      <c r="K83" s="1">
        <f t="shared" si="11"/>
        <v>45777.464178240742</v>
      </c>
      <c r="L83">
        <f t="shared" si="12"/>
        <v>8</v>
      </c>
      <c r="M83" s="3">
        <f t="shared" si="13"/>
        <v>0.375</v>
      </c>
      <c r="N83" t="str">
        <f t="shared" si="14"/>
        <v>Normál</v>
      </c>
    </row>
    <row r="84" spans="1:14" hidden="1" x14ac:dyDescent="0.25">
      <c r="A84" t="s">
        <v>300</v>
      </c>
      <c r="B84" s="1">
        <v>45777.463067129633</v>
      </c>
      <c r="C84" t="s">
        <v>219</v>
      </c>
      <c r="D84">
        <v>13</v>
      </c>
      <c r="E84" t="s">
        <v>9</v>
      </c>
      <c r="G84">
        <v>5</v>
      </c>
      <c r="H84">
        <v>2</v>
      </c>
      <c r="I84">
        <v>1</v>
      </c>
      <c r="J84" cm="1">
        <f t="array" ref="J84">SUMPRODUCT((B$2:B$168&lt;=B84)*(K$2:K$168&gt;B84))</f>
        <v>4</v>
      </c>
      <c r="K84" s="1">
        <f t="shared" si="11"/>
        <v>45777.472094907411</v>
      </c>
      <c r="L84">
        <f t="shared" si="12"/>
        <v>8</v>
      </c>
      <c r="M84" s="3">
        <f t="shared" si="13"/>
        <v>0.5</v>
      </c>
      <c r="N84" t="str">
        <f t="shared" si="14"/>
        <v>Normál</v>
      </c>
    </row>
    <row r="85" spans="1:14" hidden="1" x14ac:dyDescent="0.25">
      <c r="A85" t="s">
        <v>301</v>
      </c>
      <c r="B85" s="1">
        <v>45777.466122685182</v>
      </c>
      <c r="C85" t="s">
        <v>14</v>
      </c>
      <c r="D85">
        <v>2</v>
      </c>
      <c r="E85" t="s">
        <v>9</v>
      </c>
      <c r="G85">
        <v>5</v>
      </c>
      <c r="H85">
        <v>2</v>
      </c>
      <c r="I85">
        <v>1</v>
      </c>
      <c r="J85" cm="1">
        <f t="array" ref="J85">SUMPRODUCT((B$2:B$168&lt;=B85)*(K$2:K$168&gt;B85))</f>
        <v>2</v>
      </c>
      <c r="K85" s="1">
        <f t="shared" si="11"/>
        <v>45777.467511574068</v>
      </c>
      <c r="L85">
        <f t="shared" si="12"/>
        <v>8</v>
      </c>
      <c r="M85" s="3">
        <f t="shared" si="13"/>
        <v>0.25</v>
      </c>
      <c r="N85" t="str">
        <f t="shared" si="14"/>
        <v>Normál</v>
      </c>
    </row>
    <row r="86" spans="1:14" hidden="1" x14ac:dyDescent="0.25">
      <c r="A86" t="s">
        <v>302</v>
      </c>
      <c r="B86" s="1">
        <v>45777.469178240739</v>
      </c>
      <c r="C86" t="s">
        <v>219</v>
      </c>
      <c r="D86">
        <v>11</v>
      </c>
      <c r="E86" t="s">
        <v>9</v>
      </c>
      <c r="G86">
        <v>5</v>
      </c>
      <c r="H86">
        <v>2</v>
      </c>
      <c r="I86">
        <v>1</v>
      </c>
      <c r="J86" cm="1">
        <f t="array" ref="J86">SUMPRODUCT((B$2:B$168&lt;=B86)*(K$2:K$168&gt;B86))</f>
        <v>2</v>
      </c>
      <c r="K86" s="1">
        <f t="shared" si="11"/>
        <v>45777.476817129631</v>
      </c>
      <c r="L86">
        <f t="shared" si="12"/>
        <v>8</v>
      </c>
      <c r="M86" s="3">
        <f t="shared" si="13"/>
        <v>0.25</v>
      </c>
      <c r="N86" t="str">
        <f t="shared" si="14"/>
        <v>Normál</v>
      </c>
    </row>
    <row r="87" spans="1:14" hidden="1" x14ac:dyDescent="0.25">
      <c r="A87" t="s">
        <v>303</v>
      </c>
      <c r="B87" s="1">
        <v>45777.472233796296</v>
      </c>
      <c r="C87" t="s">
        <v>219</v>
      </c>
      <c r="D87">
        <v>13</v>
      </c>
      <c r="E87" t="s">
        <v>9</v>
      </c>
      <c r="G87">
        <v>5</v>
      </c>
      <c r="H87">
        <v>2</v>
      </c>
      <c r="I87">
        <v>1</v>
      </c>
      <c r="J87" cm="1">
        <f t="array" ref="J87">SUMPRODUCT((B$2:B$168&lt;=B87)*(K$2:K$168&gt;B87))</f>
        <v>2</v>
      </c>
      <c r="K87" s="1">
        <f t="shared" si="11"/>
        <v>45777.481261574074</v>
      </c>
      <c r="L87">
        <f t="shared" si="12"/>
        <v>8</v>
      </c>
      <c r="M87" s="3">
        <f t="shared" si="13"/>
        <v>0.25</v>
      </c>
      <c r="N87" t="str">
        <f t="shared" si="14"/>
        <v>Normál</v>
      </c>
    </row>
    <row r="88" spans="1:14" hidden="1" x14ac:dyDescent="0.25">
      <c r="A88" t="s">
        <v>304</v>
      </c>
      <c r="B88" s="1">
        <v>45777.475289351853</v>
      </c>
      <c r="C88" t="s">
        <v>219</v>
      </c>
      <c r="D88">
        <v>4</v>
      </c>
      <c r="E88" t="s">
        <v>9</v>
      </c>
      <c r="G88">
        <v>5</v>
      </c>
      <c r="H88">
        <v>2</v>
      </c>
      <c r="I88">
        <v>1</v>
      </c>
      <c r="J88" cm="1">
        <f t="array" ref="J88">SUMPRODUCT((B$2:B$168&lt;=B88)*(K$2:K$168&gt;B88))</f>
        <v>3</v>
      </c>
      <c r="K88" s="1">
        <f t="shared" si="11"/>
        <v>45777.478067129632</v>
      </c>
      <c r="L88">
        <f t="shared" si="12"/>
        <v>8</v>
      </c>
      <c r="M88" s="3">
        <f t="shared" si="13"/>
        <v>0.375</v>
      </c>
      <c r="N88" t="str">
        <f t="shared" si="14"/>
        <v>Normál</v>
      </c>
    </row>
    <row r="89" spans="1:14" hidden="1" x14ac:dyDescent="0.25">
      <c r="A89" t="s">
        <v>305</v>
      </c>
      <c r="B89" s="1">
        <v>45777.478344907409</v>
      </c>
      <c r="C89" t="s">
        <v>219</v>
      </c>
      <c r="D89">
        <v>4</v>
      </c>
      <c r="E89" t="s">
        <v>9</v>
      </c>
      <c r="G89">
        <v>5</v>
      </c>
      <c r="H89">
        <v>2</v>
      </c>
      <c r="I89">
        <v>1</v>
      </c>
      <c r="J89" cm="1">
        <f t="array" ref="J89">SUMPRODUCT((B$2:B$168&lt;=B89)*(K$2:K$168&gt;B89))</f>
        <v>2</v>
      </c>
      <c r="K89" s="1">
        <f t="shared" si="11"/>
        <v>45777.481122685189</v>
      </c>
      <c r="L89">
        <f t="shared" si="12"/>
        <v>8</v>
      </c>
      <c r="M89" s="3">
        <f t="shared" si="13"/>
        <v>0.25</v>
      </c>
      <c r="N89" t="str">
        <f t="shared" si="14"/>
        <v>Normál</v>
      </c>
    </row>
    <row r="90" spans="1:14" hidden="1" x14ac:dyDescent="0.25">
      <c r="A90" t="s">
        <v>306</v>
      </c>
      <c r="B90" s="1">
        <v>45777.481400462966</v>
      </c>
      <c r="C90" t="s">
        <v>219</v>
      </c>
      <c r="D90">
        <v>14</v>
      </c>
      <c r="E90" t="s">
        <v>9</v>
      </c>
      <c r="G90">
        <v>5</v>
      </c>
      <c r="H90">
        <v>2</v>
      </c>
      <c r="I90">
        <v>1</v>
      </c>
      <c r="J90" cm="1">
        <f t="array" ref="J90">SUMPRODUCT((B$2:B$168&lt;=B90)*(K$2:K$168&gt;B90))</f>
        <v>1</v>
      </c>
      <c r="K90" s="1">
        <f t="shared" si="11"/>
        <v>45777.491122685191</v>
      </c>
      <c r="L90">
        <f t="shared" si="12"/>
        <v>8</v>
      </c>
      <c r="M90" s="3">
        <f t="shared" si="13"/>
        <v>0.125</v>
      </c>
      <c r="N90" t="str">
        <f t="shared" si="14"/>
        <v>Normál</v>
      </c>
    </row>
    <row r="91" spans="1:14" hidden="1" x14ac:dyDescent="0.25">
      <c r="A91" t="s">
        <v>307</v>
      </c>
      <c r="B91" s="1">
        <v>45777.484456018516</v>
      </c>
      <c r="C91" t="s">
        <v>219</v>
      </c>
      <c r="D91">
        <v>12</v>
      </c>
      <c r="E91" t="s">
        <v>9</v>
      </c>
      <c r="G91">
        <v>5</v>
      </c>
      <c r="H91">
        <v>2</v>
      </c>
      <c r="I91">
        <v>1</v>
      </c>
      <c r="J91" cm="1">
        <f t="array" ref="J91">SUMPRODUCT((B$2:B$168&lt;=B91)*(K$2:K$168&gt;B91))</f>
        <v>2</v>
      </c>
      <c r="K91" s="1">
        <f t="shared" si="11"/>
        <v>45777.492789351847</v>
      </c>
      <c r="L91">
        <f t="shared" si="12"/>
        <v>8</v>
      </c>
      <c r="M91" s="3">
        <f t="shared" si="13"/>
        <v>0.25</v>
      </c>
      <c r="N91" t="str">
        <f t="shared" si="14"/>
        <v>Normál</v>
      </c>
    </row>
    <row r="92" spans="1:14" hidden="1" x14ac:dyDescent="0.25">
      <c r="A92" t="s">
        <v>308</v>
      </c>
      <c r="B92" s="1">
        <v>45777.487511574072</v>
      </c>
      <c r="C92" t="s">
        <v>14</v>
      </c>
      <c r="D92">
        <v>3</v>
      </c>
      <c r="E92" t="s">
        <v>9</v>
      </c>
      <c r="G92">
        <v>5</v>
      </c>
      <c r="H92">
        <v>2</v>
      </c>
      <c r="I92">
        <v>1</v>
      </c>
      <c r="J92" cm="1">
        <f t="array" ref="J92">SUMPRODUCT((B$2:B$168&lt;=B92)*(K$2:K$168&gt;B92))</f>
        <v>3</v>
      </c>
      <c r="K92" s="1">
        <f t="shared" si="11"/>
        <v>45777.489594907405</v>
      </c>
      <c r="L92">
        <f t="shared" si="12"/>
        <v>8</v>
      </c>
      <c r="M92" s="3">
        <f t="shared" si="13"/>
        <v>0.375</v>
      </c>
      <c r="N92" t="str">
        <f t="shared" si="14"/>
        <v>Normál</v>
      </c>
    </row>
    <row r="93" spans="1:14" hidden="1" x14ac:dyDescent="0.25">
      <c r="A93" t="s">
        <v>309</v>
      </c>
      <c r="B93" s="1">
        <v>45777.490567129629</v>
      </c>
      <c r="C93" t="s">
        <v>219</v>
      </c>
      <c r="D93">
        <v>2</v>
      </c>
      <c r="E93" t="s">
        <v>9</v>
      </c>
      <c r="G93">
        <v>5</v>
      </c>
      <c r="H93">
        <v>2</v>
      </c>
      <c r="I93">
        <v>1</v>
      </c>
      <c r="J93" cm="1">
        <f t="array" ref="J93">SUMPRODUCT((B$2:B$168&lt;=B93)*(K$2:K$168&gt;B93))</f>
        <v>3</v>
      </c>
      <c r="K93" s="1">
        <f t="shared" si="11"/>
        <v>45777.491956018515</v>
      </c>
      <c r="L93">
        <f t="shared" si="12"/>
        <v>8</v>
      </c>
      <c r="M93" s="3">
        <f t="shared" si="13"/>
        <v>0.375</v>
      </c>
      <c r="N93" t="str">
        <f t="shared" si="14"/>
        <v>Normál</v>
      </c>
    </row>
    <row r="94" spans="1:14" hidden="1" x14ac:dyDescent="0.25">
      <c r="A94" t="s">
        <v>310</v>
      </c>
      <c r="B94" s="1">
        <v>45777.493622685186</v>
      </c>
      <c r="C94" t="s">
        <v>14</v>
      </c>
      <c r="D94">
        <v>4</v>
      </c>
      <c r="E94" t="s">
        <v>9</v>
      </c>
      <c r="G94">
        <v>5</v>
      </c>
      <c r="H94">
        <v>2</v>
      </c>
      <c r="I94">
        <v>1</v>
      </c>
      <c r="J94" cm="1">
        <f t="array" ref="J94">SUMPRODUCT((B$2:B$168&lt;=B94)*(K$2:K$168&gt;B94))</f>
        <v>1</v>
      </c>
      <c r="K94" s="1">
        <f t="shared" si="11"/>
        <v>45777.496400462966</v>
      </c>
      <c r="L94">
        <f t="shared" si="12"/>
        <v>8</v>
      </c>
      <c r="M94" s="3">
        <f t="shared" si="13"/>
        <v>0.125</v>
      </c>
      <c r="N94" t="str">
        <f t="shared" si="14"/>
        <v>Normál</v>
      </c>
    </row>
    <row r="95" spans="1:14" hidden="1" x14ac:dyDescent="0.25">
      <c r="A95" t="s">
        <v>311</v>
      </c>
      <c r="B95" s="1">
        <v>45777.496678240743</v>
      </c>
      <c r="C95" t="s">
        <v>219</v>
      </c>
      <c r="D95">
        <v>15</v>
      </c>
      <c r="E95" t="s">
        <v>9</v>
      </c>
      <c r="G95">
        <v>5</v>
      </c>
      <c r="H95">
        <v>2</v>
      </c>
      <c r="I95">
        <v>1</v>
      </c>
      <c r="J95" cm="1">
        <f t="array" ref="J95">SUMPRODUCT((B$2:B$168&lt;=B95)*(K$2:K$168&gt;B95))</f>
        <v>1</v>
      </c>
      <c r="K95" s="1">
        <f t="shared" si="11"/>
        <v>45777.507094907407</v>
      </c>
      <c r="L95">
        <f t="shared" si="12"/>
        <v>8</v>
      </c>
      <c r="M95" s="3">
        <f t="shared" si="13"/>
        <v>0.125</v>
      </c>
      <c r="N95" t="str">
        <f t="shared" si="14"/>
        <v>Normál</v>
      </c>
    </row>
    <row r="96" spans="1:14" hidden="1" x14ac:dyDescent="0.25">
      <c r="A96" t="s">
        <v>312</v>
      </c>
      <c r="B96" s="1">
        <v>45777.4997337963</v>
      </c>
      <c r="C96" t="s">
        <v>219</v>
      </c>
      <c r="D96">
        <v>10</v>
      </c>
      <c r="E96" t="s">
        <v>9</v>
      </c>
      <c r="G96">
        <v>5</v>
      </c>
      <c r="H96">
        <v>2</v>
      </c>
      <c r="I96">
        <v>1</v>
      </c>
      <c r="J96" cm="1">
        <f t="array" ref="J96">SUMPRODUCT((B$2:B$168&lt;=B96)*(K$2:K$168&gt;B96))</f>
        <v>2</v>
      </c>
      <c r="K96" s="1">
        <f t="shared" si="11"/>
        <v>45777.506678240745</v>
      </c>
      <c r="L96">
        <f t="shared" si="12"/>
        <v>8</v>
      </c>
      <c r="M96" s="3">
        <f t="shared" si="13"/>
        <v>0.25</v>
      </c>
      <c r="N96" t="str">
        <f t="shared" si="14"/>
        <v>Normál</v>
      </c>
    </row>
    <row r="97" spans="1:14" hidden="1" x14ac:dyDescent="0.25">
      <c r="A97" t="s">
        <v>313</v>
      </c>
      <c r="B97" s="1">
        <v>45777.502789351849</v>
      </c>
      <c r="C97" t="s">
        <v>22</v>
      </c>
      <c r="D97">
        <v>6</v>
      </c>
      <c r="E97" t="s">
        <v>9</v>
      </c>
      <c r="G97">
        <v>5</v>
      </c>
      <c r="H97">
        <v>2</v>
      </c>
      <c r="I97">
        <v>1</v>
      </c>
      <c r="J97" cm="1">
        <f t="array" ref="J97">SUMPRODUCT((B$2:B$168&lt;=B97)*(K$2:K$168&gt;B97))</f>
        <v>3</v>
      </c>
      <c r="K97" s="1">
        <f t="shared" si="11"/>
        <v>45777.506956018515</v>
      </c>
      <c r="L97">
        <f t="shared" si="12"/>
        <v>8</v>
      </c>
      <c r="M97" s="3">
        <f t="shared" si="13"/>
        <v>0.375</v>
      </c>
      <c r="N97" t="str">
        <f t="shared" si="14"/>
        <v>Normál</v>
      </c>
    </row>
    <row r="98" spans="1:14" hidden="1" x14ac:dyDescent="0.25">
      <c r="A98" t="s">
        <v>314</v>
      </c>
      <c r="B98" s="1">
        <v>45777.505844907406</v>
      </c>
      <c r="C98" t="s">
        <v>219</v>
      </c>
      <c r="D98">
        <v>13</v>
      </c>
      <c r="E98" t="s">
        <v>9</v>
      </c>
      <c r="G98">
        <v>5</v>
      </c>
      <c r="H98">
        <v>2</v>
      </c>
      <c r="I98">
        <v>1</v>
      </c>
      <c r="J98" cm="1">
        <f t="array" ref="J98">SUMPRODUCT((B$2:B$168&lt;=B98)*(K$2:K$168&gt;B98))</f>
        <v>4</v>
      </c>
      <c r="K98" s="1">
        <f t="shared" ref="K98:K131" si="15">B98+(D98/1440)</f>
        <v>45777.514872685184</v>
      </c>
      <c r="L98">
        <f t="shared" ref="L98:L131" si="16">G98+H98+I98</f>
        <v>8</v>
      </c>
      <c r="M98" s="3">
        <f t="shared" ref="M98:M129" si="17">J98/L98</f>
        <v>0.5</v>
      </c>
      <c r="N98" t="str">
        <f t="shared" ref="N98:N129" si="18">IF(M98&lt;60%, "Normál", IF(M98&lt;80%, "Terhelt", "Erősen terhelt"))</f>
        <v>Normál</v>
      </c>
    </row>
    <row r="99" spans="1:14" hidden="1" x14ac:dyDescent="0.25">
      <c r="A99" t="s">
        <v>315</v>
      </c>
      <c r="B99" s="1">
        <v>45777.508900462963</v>
      </c>
      <c r="C99" t="s">
        <v>14</v>
      </c>
      <c r="D99">
        <v>1</v>
      </c>
      <c r="E99" t="s">
        <v>9</v>
      </c>
      <c r="G99">
        <v>5</v>
      </c>
      <c r="H99">
        <v>2</v>
      </c>
      <c r="I99">
        <v>1</v>
      </c>
      <c r="J99" cm="1">
        <f t="array" ref="J99">SUMPRODUCT((B$2:B$168&lt;=B99)*(K$2:K$168&gt;B99))</f>
        <v>2</v>
      </c>
      <c r="K99" s="1">
        <f t="shared" si="15"/>
        <v>45777.509594907409</v>
      </c>
      <c r="L99">
        <f t="shared" si="16"/>
        <v>8</v>
      </c>
      <c r="M99" s="3">
        <f t="shared" si="17"/>
        <v>0.25</v>
      </c>
      <c r="N99" t="str">
        <f t="shared" si="18"/>
        <v>Normál</v>
      </c>
    </row>
    <row r="100" spans="1:14" hidden="1" x14ac:dyDescent="0.25">
      <c r="A100" t="s">
        <v>316</v>
      </c>
      <c r="B100" s="1">
        <v>45777.511956018519</v>
      </c>
      <c r="C100" t="s">
        <v>219</v>
      </c>
      <c r="D100">
        <v>11</v>
      </c>
      <c r="E100" t="s">
        <v>9</v>
      </c>
      <c r="G100">
        <v>5</v>
      </c>
      <c r="H100">
        <v>2</v>
      </c>
      <c r="I100">
        <v>1</v>
      </c>
      <c r="J100" cm="1">
        <f t="array" ref="J100">SUMPRODUCT((B$2:B$168&lt;=B100)*(K$2:K$168&gt;B100))</f>
        <v>2</v>
      </c>
      <c r="K100" s="1">
        <f t="shared" si="15"/>
        <v>45777.519594907411</v>
      </c>
      <c r="L100">
        <f t="shared" si="16"/>
        <v>8</v>
      </c>
      <c r="M100" s="3">
        <f t="shared" si="17"/>
        <v>0.25</v>
      </c>
      <c r="N100" t="str">
        <f t="shared" si="18"/>
        <v>Normál</v>
      </c>
    </row>
    <row r="101" spans="1:14" hidden="1" x14ac:dyDescent="0.25">
      <c r="A101" t="s">
        <v>317</v>
      </c>
      <c r="B101" s="1">
        <v>45777.515011574076</v>
      </c>
      <c r="C101" t="s">
        <v>219</v>
      </c>
      <c r="D101">
        <v>13</v>
      </c>
      <c r="E101" t="s">
        <v>9</v>
      </c>
      <c r="G101">
        <v>5</v>
      </c>
      <c r="H101">
        <v>2</v>
      </c>
      <c r="I101">
        <v>1</v>
      </c>
      <c r="J101" cm="1">
        <f t="array" ref="J101">SUMPRODUCT((B$2:B$168&lt;=B101)*(K$2:K$168&gt;B101))</f>
        <v>2</v>
      </c>
      <c r="K101" s="1">
        <f t="shared" si="15"/>
        <v>45777.524039351854</v>
      </c>
      <c r="L101">
        <f t="shared" si="16"/>
        <v>8</v>
      </c>
      <c r="M101" s="3">
        <f t="shared" si="17"/>
        <v>0.25</v>
      </c>
      <c r="N101" t="str">
        <f t="shared" si="18"/>
        <v>Normál</v>
      </c>
    </row>
    <row r="102" spans="1:14" hidden="1" x14ac:dyDescent="0.25">
      <c r="A102" t="s">
        <v>318</v>
      </c>
      <c r="B102" s="1">
        <v>45777.518067129633</v>
      </c>
      <c r="C102" t="s">
        <v>219</v>
      </c>
      <c r="D102">
        <v>7</v>
      </c>
      <c r="E102" t="s">
        <v>9</v>
      </c>
      <c r="G102">
        <v>5</v>
      </c>
      <c r="H102">
        <v>2</v>
      </c>
      <c r="I102">
        <v>1</v>
      </c>
      <c r="J102" cm="1">
        <f t="array" ref="J102">SUMPRODUCT((B$2:B$168&lt;=B102)*(K$2:K$168&gt;B102))</f>
        <v>3</v>
      </c>
      <c r="K102" s="1">
        <f t="shared" si="15"/>
        <v>45777.522928240745</v>
      </c>
      <c r="L102">
        <f t="shared" si="16"/>
        <v>8</v>
      </c>
      <c r="M102" s="3">
        <f t="shared" si="17"/>
        <v>0.375</v>
      </c>
      <c r="N102" t="str">
        <f t="shared" si="18"/>
        <v>Normál</v>
      </c>
    </row>
    <row r="103" spans="1:14" hidden="1" x14ac:dyDescent="0.25">
      <c r="A103" t="s">
        <v>319</v>
      </c>
      <c r="B103" s="1">
        <v>45777.521122685182</v>
      </c>
      <c r="C103" t="s">
        <v>219</v>
      </c>
      <c r="D103">
        <v>4</v>
      </c>
      <c r="E103" t="s">
        <v>9</v>
      </c>
      <c r="G103">
        <v>5</v>
      </c>
      <c r="H103">
        <v>2</v>
      </c>
      <c r="I103">
        <v>1</v>
      </c>
      <c r="J103" cm="1">
        <f t="array" ref="J103">SUMPRODUCT((B$2:B$168&lt;=B103)*(K$2:K$168&gt;B103))</f>
        <v>3</v>
      </c>
      <c r="K103" s="1">
        <f t="shared" si="15"/>
        <v>45777.523900462962</v>
      </c>
      <c r="L103">
        <f t="shared" si="16"/>
        <v>8</v>
      </c>
      <c r="M103" s="3">
        <f t="shared" si="17"/>
        <v>0.375</v>
      </c>
      <c r="N103" t="str">
        <f t="shared" si="18"/>
        <v>Normál</v>
      </c>
    </row>
    <row r="104" spans="1:14" hidden="1" x14ac:dyDescent="0.25">
      <c r="A104" t="s">
        <v>320</v>
      </c>
      <c r="B104" s="1">
        <v>45777.524178240739</v>
      </c>
      <c r="C104" t="s">
        <v>219</v>
      </c>
      <c r="D104">
        <v>14</v>
      </c>
      <c r="E104" t="s">
        <v>9</v>
      </c>
      <c r="G104">
        <v>5</v>
      </c>
      <c r="H104">
        <v>2</v>
      </c>
      <c r="I104">
        <v>1</v>
      </c>
      <c r="J104" cm="1">
        <f t="array" ref="J104">SUMPRODUCT((B$2:B$168&lt;=B104)*(K$2:K$168&gt;B104))</f>
        <v>1</v>
      </c>
      <c r="K104" s="1">
        <f t="shared" si="15"/>
        <v>45777.533900462964</v>
      </c>
      <c r="L104">
        <f t="shared" si="16"/>
        <v>8</v>
      </c>
      <c r="M104" s="3">
        <f t="shared" si="17"/>
        <v>0.125</v>
      </c>
      <c r="N104" t="str">
        <f t="shared" si="18"/>
        <v>Normál</v>
      </c>
    </row>
    <row r="105" spans="1:14" hidden="1" x14ac:dyDescent="0.25">
      <c r="A105" t="s">
        <v>321</v>
      </c>
      <c r="B105" s="1">
        <v>45777.527233796296</v>
      </c>
      <c r="C105" t="s">
        <v>219</v>
      </c>
      <c r="D105">
        <v>12</v>
      </c>
      <c r="E105" t="s">
        <v>9</v>
      </c>
      <c r="G105">
        <v>5</v>
      </c>
      <c r="H105">
        <v>2</v>
      </c>
      <c r="I105">
        <v>1</v>
      </c>
      <c r="J105" cm="1">
        <f t="array" ref="J105">SUMPRODUCT((B$2:B$168&lt;=B105)*(K$2:K$168&gt;B105))</f>
        <v>2</v>
      </c>
      <c r="K105" s="1">
        <f t="shared" si="15"/>
        <v>45777.535567129627</v>
      </c>
      <c r="L105">
        <f t="shared" si="16"/>
        <v>8</v>
      </c>
      <c r="M105" s="3">
        <f t="shared" si="17"/>
        <v>0.25</v>
      </c>
      <c r="N105" t="str">
        <f t="shared" si="18"/>
        <v>Normál</v>
      </c>
    </row>
    <row r="106" spans="1:14" hidden="1" x14ac:dyDescent="0.25">
      <c r="A106" t="s">
        <v>322</v>
      </c>
      <c r="B106" s="1">
        <v>45777.530289351853</v>
      </c>
      <c r="C106" t="s">
        <v>14</v>
      </c>
      <c r="D106">
        <v>5</v>
      </c>
      <c r="E106" t="s">
        <v>9</v>
      </c>
      <c r="G106">
        <v>5</v>
      </c>
      <c r="H106">
        <v>2</v>
      </c>
      <c r="I106">
        <v>1</v>
      </c>
      <c r="J106" cm="1">
        <f t="array" ref="J106">SUMPRODUCT((B$2:B$168&lt;=B106)*(K$2:K$168&gt;B106))</f>
        <v>3</v>
      </c>
      <c r="K106" s="1">
        <f t="shared" si="15"/>
        <v>45777.533761574072</v>
      </c>
      <c r="L106">
        <f t="shared" si="16"/>
        <v>8</v>
      </c>
      <c r="M106" s="3">
        <f t="shared" si="17"/>
        <v>0.375</v>
      </c>
      <c r="N106" t="str">
        <f t="shared" si="18"/>
        <v>Normál</v>
      </c>
    </row>
    <row r="107" spans="1:14" hidden="1" x14ac:dyDescent="0.25">
      <c r="A107" t="s">
        <v>323</v>
      </c>
      <c r="B107" s="1">
        <v>45777.53334490741</v>
      </c>
      <c r="C107" t="s">
        <v>219</v>
      </c>
      <c r="D107">
        <v>2</v>
      </c>
      <c r="E107" t="s">
        <v>9</v>
      </c>
      <c r="G107">
        <v>5</v>
      </c>
      <c r="H107">
        <v>2</v>
      </c>
      <c r="I107">
        <v>1</v>
      </c>
      <c r="J107" cm="1">
        <f t="array" ref="J107">SUMPRODUCT((B$2:B$168&lt;=B107)*(K$2:K$168&gt;B107))</f>
        <v>4</v>
      </c>
      <c r="K107" s="1">
        <f t="shared" si="15"/>
        <v>45777.534733796296</v>
      </c>
      <c r="L107">
        <f t="shared" si="16"/>
        <v>8</v>
      </c>
      <c r="M107" s="3">
        <f t="shared" si="17"/>
        <v>0.5</v>
      </c>
      <c r="N107" t="str">
        <f t="shared" si="18"/>
        <v>Normál</v>
      </c>
    </row>
    <row r="108" spans="1:14" hidden="1" x14ac:dyDescent="0.25">
      <c r="A108" t="s">
        <v>324</v>
      </c>
      <c r="B108" s="1">
        <v>45777.536400462966</v>
      </c>
      <c r="C108" t="s">
        <v>14</v>
      </c>
      <c r="D108">
        <v>2</v>
      </c>
      <c r="E108" t="s">
        <v>9</v>
      </c>
      <c r="G108">
        <v>5</v>
      </c>
      <c r="H108">
        <v>2</v>
      </c>
      <c r="I108">
        <v>1</v>
      </c>
      <c r="J108" cm="1">
        <f t="array" ref="J108">SUMPRODUCT((B$2:B$168&lt;=B108)*(K$2:K$168&gt;B108))</f>
        <v>1</v>
      </c>
      <c r="K108" s="1">
        <f t="shared" si="15"/>
        <v>45777.537789351853</v>
      </c>
      <c r="L108">
        <f t="shared" si="16"/>
        <v>8</v>
      </c>
      <c r="M108" s="3">
        <f t="shared" si="17"/>
        <v>0.125</v>
      </c>
      <c r="N108" t="str">
        <f t="shared" si="18"/>
        <v>Normál</v>
      </c>
    </row>
    <row r="109" spans="1:14" hidden="1" x14ac:dyDescent="0.25">
      <c r="A109" t="s">
        <v>325</v>
      </c>
      <c r="B109" s="1">
        <v>45777.539456018516</v>
      </c>
      <c r="C109" t="s">
        <v>219</v>
      </c>
      <c r="D109">
        <v>15</v>
      </c>
      <c r="E109" t="s">
        <v>9</v>
      </c>
      <c r="G109">
        <v>5</v>
      </c>
      <c r="H109">
        <v>2</v>
      </c>
      <c r="I109">
        <v>1</v>
      </c>
      <c r="J109" cm="1">
        <f t="array" ref="J109">SUMPRODUCT((B$2:B$168&lt;=B109)*(K$2:K$168&gt;B109))</f>
        <v>1</v>
      </c>
      <c r="K109" s="1">
        <f t="shared" si="15"/>
        <v>45777.54987268518</v>
      </c>
      <c r="L109">
        <f t="shared" si="16"/>
        <v>8</v>
      </c>
      <c r="M109" s="3">
        <f t="shared" si="17"/>
        <v>0.125</v>
      </c>
      <c r="N109" t="str">
        <f t="shared" si="18"/>
        <v>Normál</v>
      </c>
    </row>
    <row r="110" spans="1:14" hidden="1" x14ac:dyDescent="0.25">
      <c r="A110" t="s">
        <v>326</v>
      </c>
      <c r="B110" s="1">
        <v>45777.542511574073</v>
      </c>
      <c r="C110" t="s">
        <v>219</v>
      </c>
      <c r="D110">
        <v>10</v>
      </c>
      <c r="E110" t="s">
        <v>9</v>
      </c>
      <c r="G110">
        <v>5</v>
      </c>
      <c r="H110">
        <v>2</v>
      </c>
      <c r="I110">
        <v>1</v>
      </c>
      <c r="J110" cm="1">
        <f t="array" ref="J110">SUMPRODUCT((B$2:B$168&lt;=B110)*(K$2:K$168&gt;B110))</f>
        <v>2</v>
      </c>
      <c r="K110" s="1">
        <f t="shared" si="15"/>
        <v>45777.549456018518</v>
      </c>
      <c r="L110">
        <f t="shared" si="16"/>
        <v>8</v>
      </c>
      <c r="M110" s="3">
        <f t="shared" si="17"/>
        <v>0.25</v>
      </c>
      <c r="N110" t="str">
        <f t="shared" si="18"/>
        <v>Normál</v>
      </c>
    </row>
    <row r="111" spans="1:14" hidden="1" x14ac:dyDescent="0.25">
      <c r="A111" t="s">
        <v>327</v>
      </c>
      <c r="B111" s="1">
        <v>45777.545567129629</v>
      </c>
      <c r="C111" t="s">
        <v>22</v>
      </c>
      <c r="D111">
        <v>6</v>
      </c>
      <c r="E111" t="s">
        <v>9</v>
      </c>
      <c r="G111">
        <v>5</v>
      </c>
      <c r="H111">
        <v>2</v>
      </c>
      <c r="I111">
        <v>1</v>
      </c>
      <c r="J111" cm="1">
        <f t="array" ref="J111">SUMPRODUCT((B$2:B$168&lt;=B111)*(K$2:K$168&gt;B111))</f>
        <v>3</v>
      </c>
      <c r="K111" s="1">
        <f t="shared" si="15"/>
        <v>45777.549733796295</v>
      </c>
      <c r="L111">
        <f t="shared" si="16"/>
        <v>8</v>
      </c>
      <c r="M111" s="3">
        <f t="shared" si="17"/>
        <v>0.375</v>
      </c>
      <c r="N111" t="str">
        <f t="shared" si="18"/>
        <v>Normál</v>
      </c>
    </row>
    <row r="112" spans="1:14" hidden="1" x14ac:dyDescent="0.25">
      <c r="A112" t="s">
        <v>328</v>
      </c>
      <c r="B112" s="1">
        <v>45777.548622685186</v>
      </c>
      <c r="C112" t="s">
        <v>219</v>
      </c>
      <c r="D112">
        <v>13</v>
      </c>
      <c r="E112" t="s">
        <v>9</v>
      </c>
      <c r="G112">
        <v>5</v>
      </c>
      <c r="H112">
        <v>2</v>
      </c>
      <c r="I112">
        <v>1</v>
      </c>
      <c r="J112" cm="1">
        <f t="array" ref="J112">SUMPRODUCT((B$2:B$168&lt;=B112)*(K$2:K$168&gt;B112))</f>
        <v>4</v>
      </c>
      <c r="K112" s="1">
        <f t="shared" si="15"/>
        <v>45777.557650462964</v>
      </c>
      <c r="L112">
        <f t="shared" si="16"/>
        <v>8</v>
      </c>
      <c r="M112" s="3">
        <f t="shared" si="17"/>
        <v>0.5</v>
      </c>
      <c r="N112" t="str">
        <f t="shared" si="18"/>
        <v>Normál</v>
      </c>
    </row>
    <row r="113" spans="1:14" hidden="1" x14ac:dyDescent="0.25">
      <c r="A113" t="s">
        <v>329</v>
      </c>
      <c r="B113" s="1">
        <v>45777.551678240743</v>
      </c>
      <c r="C113" t="s">
        <v>14</v>
      </c>
      <c r="D113">
        <v>3</v>
      </c>
      <c r="E113" t="s">
        <v>9</v>
      </c>
      <c r="G113">
        <v>5</v>
      </c>
      <c r="H113">
        <v>2</v>
      </c>
      <c r="I113">
        <v>1</v>
      </c>
      <c r="J113" cm="1">
        <f t="array" ref="J113">SUMPRODUCT((B$2:B$168&lt;=B113)*(K$2:K$168&gt;B113))</f>
        <v>2</v>
      </c>
      <c r="K113" s="1">
        <f t="shared" si="15"/>
        <v>45777.553761574076</v>
      </c>
      <c r="L113">
        <f t="shared" si="16"/>
        <v>8</v>
      </c>
      <c r="M113" s="3">
        <f t="shared" si="17"/>
        <v>0.25</v>
      </c>
      <c r="N113" t="str">
        <f t="shared" si="18"/>
        <v>Normál</v>
      </c>
    </row>
    <row r="114" spans="1:14" hidden="1" x14ac:dyDescent="0.25">
      <c r="A114" t="s">
        <v>330</v>
      </c>
      <c r="B114" s="1">
        <v>45777.5547337963</v>
      </c>
      <c r="C114" t="s">
        <v>219</v>
      </c>
      <c r="D114">
        <v>11</v>
      </c>
      <c r="E114" t="s">
        <v>9</v>
      </c>
      <c r="G114">
        <v>5</v>
      </c>
      <c r="H114">
        <v>2</v>
      </c>
      <c r="I114">
        <v>1</v>
      </c>
      <c r="J114" cm="1">
        <f t="array" ref="J114">SUMPRODUCT((B$2:B$168&lt;=B114)*(K$2:K$168&gt;B114))</f>
        <v>2</v>
      </c>
      <c r="K114" s="1">
        <f t="shared" si="15"/>
        <v>45777.562372685192</v>
      </c>
      <c r="L114">
        <f t="shared" si="16"/>
        <v>8</v>
      </c>
      <c r="M114" s="3">
        <f t="shared" si="17"/>
        <v>0.25</v>
      </c>
      <c r="N114" t="str">
        <f t="shared" si="18"/>
        <v>Normál</v>
      </c>
    </row>
    <row r="115" spans="1:14" hidden="1" x14ac:dyDescent="0.25">
      <c r="A115" t="s">
        <v>331</v>
      </c>
      <c r="B115" s="1">
        <v>45777.557789351849</v>
      </c>
      <c r="C115" t="s">
        <v>219</v>
      </c>
      <c r="D115">
        <v>13</v>
      </c>
      <c r="E115" t="s">
        <v>9</v>
      </c>
      <c r="G115">
        <v>5</v>
      </c>
      <c r="H115">
        <v>2</v>
      </c>
      <c r="I115">
        <v>1</v>
      </c>
      <c r="J115" cm="1">
        <f t="array" ref="J115">SUMPRODUCT((B$2:B$168&lt;=B115)*(K$2:K$168&gt;B115))</f>
        <v>2</v>
      </c>
      <c r="K115" s="1">
        <f t="shared" si="15"/>
        <v>45777.566817129627</v>
      </c>
      <c r="L115">
        <f t="shared" si="16"/>
        <v>8</v>
      </c>
      <c r="M115" s="3">
        <f t="shared" si="17"/>
        <v>0.25</v>
      </c>
      <c r="N115" t="str">
        <f t="shared" si="18"/>
        <v>Normál</v>
      </c>
    </row>
    <row r="116" spans="1:14" hidden="1" x14ac:dyDescent="0.25">
      <c r="A116" t="s">
        <v>332</v>
      </c>
      <c r="B116" s="1">
        <v>45777.560844907406</v>
      </c>
      <c r="C116" t="s">
        <v>22</v>
      </c>
      <c r="D116">
        <v>10</v>
      </c>
      <c r="E116" t="s">
        <v>9</v>
      </c>
      <c r="G116">
        <v>5</v>
      </c>
      <c r="H116">
        <v>2</v>
      </c>
      <c r="I116">
        <v>1</v>
      </c>
      <c r="J116" cm="1">
        <f t="array" ref="J116">SUMPRODUCT((B$2:B$168&lt;=B116)*(K$2:K$168&gt;B116))</f>
        <v>3</v>
      </c>
      <c r="K116" s="1">
        <f t="shared" si="15"/>
        <v>45777.567789351851</v>
      </c>
      <c r="L116">
        <f t="shared" si="16"/>
        <v>8</v>
      </c>
      <c r="M116" s="3">
        <f t="shared" si="17"/>
        <v>0.375</v>
      </c>
      <c r="N116" t="str">
        <f t="shared" si="18"/>
        <v>Normál</v>
      </c>
    </row>
    <row r="117" spans="1:14" hidden="1" x14ac:dyDescent="0.25">
      <c r="A117" t="s">
        <v>333</v>
      </c>
      <c r="B117" s="1">
        <v>45777.563900462963</v>
      </c>
      <c r="C117" t="s">
        <v>219</v>
      </c>
      <c r="D117">
        <v>4</v>
      </c>
      <c r="E117" t="s">
        <v>9</v>
      </c>
      <c r="G117">
        <v>5</v>
      </c>
      <c r="H117">
        <v>2</v>
      </c>
      <c r="I117">
        <v>1</v>
      </c>
      <c r="J117" cm="1">
        <f t="array" ref="J117">SUMPRODUCT((B$2:B$168&lt;=B117)*(K$2:K$168&gt;B117))</f>
        <v>3</v>
      </c>
      <c r="K117" s="1">
        <f t="shared" si="15"/>
        <v>45777.566678240742</v>
      </c>
      <c r="L117">
        <f t="shared" si="16"/>
        <v>8</v>
      </c>
      <c r="M117" s="3">
        <f t="shared" si="17"/>
        <v>0.375</v>
      </c>
      <c r="N117" t="str">
        <f t="shared" si="18"/>
        <v>Normál</v>
      </c>
    </row>
    <row r="118" spans="1:14" hidden="1" x14ac:dyDescent="0.25">
      <c r="A118" t="s">
        <v>334</v>
      </c>
      <c r="B118" s="1">
        <v>45777.56695601852</v>
      </c>
      <c r="C118" t="s">
        <v>219</v>
      </c>
      <c r="D118">
        <v>14</v>
      </c>
      <c r="E118" t="s">
        <v>9</v>
      </c>
      <c r="G118">
        <v>5</v>
      </c>
      <c r="H118">
        <v>2</v>
      </c>
      <c r="I118">
        <v>1</v>
      </c>
      <c r="J118" cm="1">
        <f t="array" ref="J118">SUMPRODUCT((B$2:B$168&lt;=B118)*(K$2:K$168&gt;B118))</f>
        <v>2</v>
      </c>
      <c r="K118" s="1">
        <f t="shared" si="15"/>
        <v>45777.576678240745</v>
      </c>
      <c r="L118">
        <f t="shared" si="16"/>
        <v>8</v>
      </c>
      <c r="M118" s="3">
        <f t="shared" si="17"/>
        <v>0.25</v>
      </c>
      <c r="N118" t="str">
        <f t="shared" si="18"/>
        <v>Normál</v>
      </c>
    </row>
    <row r="119" spans="1:14" hidden="1" x14ac:dyDescent="0.25">
      <c r="A119" t="s">
        <v>335</v>
      </c>
      <c r="B119" s="1">
        <v>45777.570011574076</v>
      </c>
      <c r="C119" t="s">
        <v>219</v>
      </c>
      <c r="D119">
        <v>12</v>
      </c>
      <c r="E119" t="s">
        <v>9</v>
      </c>
      <c r="G119">
        <v>5</v>
      </c>
      <c r="H119">
        <v>2</v>
      </c>
      <c r="I119">
        <v>1</v>
      </c>
      <c r="J119" cm="1">
        <f t="array" ref="J119">SUMPRODUCT((B$2:B$168&lt;=B119)*(K$2:K$168&gt;B119))</f>
        <v>2</v>
      </c>
      <c r="K119" s="1">
        <f t="shared" si="15"/>
        <v>45777.578344907408</v>
      </c>
      <c r="L119">
        <f t="shared" si="16"/>
        <v>8</v>
      </c>
      <c r="M119" s="3">
        <f t="shared" si="17"/>
        <v>0.25</v>
      </c>
      <c r="N119" t="str">
        <f t="shared" si="18"/>
        <v>Normál</v>
      </c>
    </row>
    <row r="120" spans="1:14" hidden="1" x14ac:dyDescent="0.25">
      <c r="A120" t="s">
        <v>336</v>
      </c>
      <c r="B120" s="1">
        <v>45777.573067129626</v>
      </c>
      <c r="C120" t="s">
        <v>14</v>
      </c>
      <c r="D120">
        <v>4</v>
      </c>
      <c r="E120" t="s">
        <v>9</v>
      </c>
      <c r="G120">
        <v>5</v>
      </c>
      <c r="H120">
        <v>2</v>
      </c>
      <c r="I120">
        <v>1</v>
      </c>
      <c r="J120" cm="1">
        <f t="array" ref="J120">SUMPRODUCT((B$2:B$168&lt;=B120)*(K$2:K$168&gt;B120))</f>
        <v>3</v>
      </c>
      <c r="K120" s="1">
        <f t="shared" si="15"/>
        <v>45777.575844907406</v>
      </c>
      <c r="L120">
        <f t="shared" si="16"/>
        <v>8</v>
      </c>
      <c r="M120" s="3">
        <f t="shared" si="17"/>
        <v>0.375</v>
      </c>
      <c r="N120" t="str">
        <f t="shared" si="18"/>
        <v>Normál</v>
      </c>
    </row>
    <row r="121" spans="1:14" hidden="1" x14ac:dyDescent="0.25">
      <c r="A121" t="s">
        <v>337</v>
      </c>
      <c r="B121" s="1">
        <v>45777.576122685183</v>
      </c>
      <c r="C121" t="s">
        <v>219</v>
      </c>
      <c r="D121">
        <v>2</v>
      </c>
      <c r="E121" t="s">
        <v>9</v>
      </c>
      <c r="G121">
        <v>5</v>
      </c>
      <c r="H121">
        <v>2</v>
      </c>
      <c r="I121">
        <v>1</v>
      </c>
      <c r="J121" cm="1">
        <f t="array" ref="J121">SUMPRODUCT((B$2:B$168&lt;=B121)*(K$2:K$168&gt;B121))</f>
        <v>3</v>
      </c>
      <c r="K121" s="1">
        <f t="shared" si="15"/>
        <v>45777.577511574069</v>
      </c>
      <c r="L121">
        <f t="shared" si="16"/>
        <v>8</v>
      </c>
      <c r="M121" s="3">
        <f t="shared" si="17"/>
        <v>0.375</v>
      </c>
      <c r="N121" t="str">
        <f t="shared" si="18"/>
        <v>Normál</v>
      </c>
    </row>
    <row r="122" spans="1:14" hidden="1" x14ac:dyDescent="0.25">
      <c r="A122" t="s">
        <v>173</v>
      </c>
      <c r="B122" s="1">
        <v>45777.687511574077</v>
      </c>
      <c r="C122" t="s">
        <v>219</v>
      </c>
      <c r="D122">
        <v>13</v>
      </c>
      <c r="E122" t="s">
        <v>9</v>
      </c>
      <c r="G122">
        <v>2</v>
      </c>
      <c r="H122">
        <v>1</v>
      </c>
      <c r="I122">
        <v>1</v>
      </c>
      <c r="J122" cm="1">
        <f t="array" ref="J122">SUMPRODUCT((B$2:B$168&lt;=B122)*(K$2:K$168&gt;B122))</f>
        <v>1</v>
      </c>
      <c r="K122" s="1">
        <f t="shared" si="15"/>
        <v>45777.696539351855</v>
      </c>
      <c r="L122">
        <f t="shared" si="16"/>
        <v>4</v>
      </c>
      <c r="M122" s="3">
        <f t="shared" si="17"/>
        <v>0.25</v>
      </c>
      <c r="N122" t="str">
        <f t="shared" si="18"/>
        <v>Normál</v>
      </c>
    </row>
    <row r="123" spans="1:14" hidden="1" x14ac:dyDescent="0.25">
      <c r="A123" t="s">
        <v>220</v>
      </c>
      <c r="B123" s="1">
        <v>45777.70208333333</v>
      </c>
      <c r="C123" t="s">
        <v>219</v>
      </c>
      <c r="D123">
        <v>15</v>
      </c>
      <c r="E123" t="s">
        <v>9</v>
      </c>
      <c r="G123">
        <v>2</v>
      </c>
      <c r="H123">
        <v>1</v>
      </c>
      <c r="I123">
        <v>1</v>
      </c>
      <c r="J123" cm="1">
        <f t="array" ref="J123">SUMPRODUCT((B$2:B$168&lt;=B123)*(K$2:K$168&gt;B123))</f>
        <v>1</v>
      </c>
      <c r="K123" s="1">
        <f t="shared" si="15"/>
        <v>45777.712499999994</v>
      </c>
      <c r="L123">
        <f t="shared" si="16"/>
        <v>4</v>
      </c>
      <c r="M123" s="3">
        <f t="shared" si="17"/>
        <v>0.25</v>
      </c>
      <c r="N123" t="str">
        <f t="shared" si="18"/>
        <v>Normál</v>
      </c>
    </row>
    <row r="124" spans="1:14" hidden="1" x14ac:dyDescent="0.25">
      <c r="A124" t="s">
        <v>174</v>
      </c>
      <c r="B124" s="1">
        <v>45777.716666666667</v>
      </c>
      <c r="C124" t="s">
        <v>219</v>
      </c>
      <c r="D124">
        <v>10</v>
      </c>
      <c r="E124" t="s">
        <v>9</v>
      </c>
      <c r="G124">
        <v>2</v>
      </c>
      <c r="H124">
        <v>1</v>
      </c>
      <c r="I124">
        <v>1</v>
      </c>
      <c r="J124" cm="1">
        <f t="array" ref="J124">SUMPRODUCT((B$2:B$168&lt;=B124)*(K$2:K$168&gt;B124))</f>
        <v>1</v>
      </c>
      <c r="K124" s="1">
        <f t="shared" si="15"/>
        <v>45777.723611111112</v>
      </c>
      <c r="L124">
        <f t="shared" si="16"/>
        <v>4</v>
      </c>
      <c r="M124" s="3">
        <f t="shared" si="17"/>
        <v>0.25</v>
      </c>
      <c r="N124" t="str">
        <f t="shared" si="18"/>
        <v>Normál</v>
      </c>
    </row>
    <row r="125" spans="1:14" hidden="1" x14ac:dyDescent="0.25">
      <c r="A125" t="s">
        <v>221</v>
      </c>
      <c r="B125" s="1">
        <v>45777.731249999997</v>
      </c>
      <c r="C125" t="s">
        <v>22</v>
      </c>
      <c r="D125">
        <v>6</v>
      </c>
      <c r="E125" t="s">
        <v>9</v>
      </c>
      <c r="G125">
        <v>1</v>
      </c>
      <c r="H125">
        <v>1</v>
      </c>
      <c r="I125">
        <v>1</v>
      </c>
      <c r="J125" cm="1">
        <f t="array" ref="J125">SUMPRODUCT((B$2:B$168&lt;=B125)*(K$2:K$168&gt;B125))</f>
        <v>1</v>
      </c>
      <c r="K125" s="1">
        <f t="shared" si="15"/>
        <v>45777.735416666663</v>
      </c>
      <c r="L125">
        <f t="shared" si="16"/>
        <v>3</v>
      </c>
      <c r="M125" s="3">
        <f t="shared" si="17"/>
        <v>0.33333333333333331</v>
      </c>
      <c r="N125" t="str">
        <f t="shared" si="18"/>
        <v>Normál</v>
      </c>
    </row>
    <row r="126" spans="1:14" hidden="1" x14ac:dyDescent="0.25">
      <c r="A126" t="s">
        <v>222</v>
      </c>
      <c r="B126" s="1">
        <v>45777.745833333334</v>
      </c>
      <c r="C126" t="s">
        <v>219</v>
      </c>
      <c r="D126">
        <v>13</v>
      </c>
      <c r="E126" t="s">
        <v>9</v>
      </c>
      <c r="G126">
        <v>1</v>
      </c>
      <c r="H126">
        <v>1</v>
      </c>
      <c r="I126">
        <v>1</v>
      </c>
      <c r="J126" cm="1">
        <f t="array" ref="J126">SUMPRODUCT((B$2:B$168&lt;=B126)*(K$2:K$168&gt;B126))</f>
        <v>1</v>
      </c>
      <c r="K126" s="1">
        <f t="shared" si="15"/>
        <v>45777.754861111112</v>
      </c>
      <c r="L126">
        <f t="shared" si="16"/>
        <v>3</v>
      </c>
      <c r="M126" s="3">
        <f t="shared" si="17"/>
        <v>0.33333333333333331</v>
      </c>
      <c r="N126" t="str">
        <f t="shared" si="18"/>
        <v>Normál</v>
      </c>
    </row>
    <row r="127" spans="1:14" hidden="1" x14ac:dyDescent="0.25">
      <c r="A127" t="s">
        <v>223</v>
      </c>
      <c r="B127" s="1">
        <v>45777.760416666664</v>
      </c>
      <c r="C127" t="s">
        <v>14</v>
      </c>
      <c r="D127">
        <v>1</v>
      </c>
      <c r="E127" t="s">
        <v>9</v>
      </c>
      <c r="G127">
        <v>1</v>
      </c>
      <c r="H127">
        <v>1</v>
      </c>
      <c r="I127">
        <v>1</v>
      </c>
      <c r="J127" cm="1">
        <f t="array" ref="J127">SUMPRODUCT((B$2:B$168&lt;=B127)*(K$2:K$168&gt;B127))</f>
        <v>1</v>
      </c>
      <c r="K127" s="1">
        <f t="shared" si="15"/>
        <v>45777.761111111111</v>
      </c>
      <c r="L127">
        <f t="shared" si="16"/>
        <v>3</v>
      </c>
      <c r="M127" s="3">
        <f t="shared" si="17"/>
        <v>0.33333333333333331</v>
      </c>
      <c r="N127" t="str">
        <f t="shared" si="18"/>
        <v>Normál</v>
      </c>
    </row>
    <row r="128" spans="1:14" hidden="1" x14ac:dyDescent="0.25">
      <c r="A128" t="s">
        <v>224</v>
      </c>
      <c r="B128" s="1">
        <v>45777.775000000001</v>
      </c>
      <c r="C128" t="s">
        <v>219</v>
      </c>
      <c r="D128">
        <v>11</v>
      </c>
      <c r="E128" t="s">
        <v>9</v>
      </c>
      <c r="G128">
        <v>1</v>
      </c>
      <c r="H128">
        <v>1</v>
      </c>
      <c r="I128">
        <v>1</v>
      </c>
      <c r="J128" cm="1">
        <f t="array" ref="J128">SUMPRODUCT((B$2:B$168&lt;=B128)*(K$2:K$168&gt;B128))</f>
        <v>1</v>
      </c>
      <c r="K128" s="1">
        <f t="shared" si="15"/>
        <v>45777.782638888893</v>
      </c>
      <c r="L128">
        <f t="shared" si="16"/>
        <v>3</v>
      </c>
      <c r="M128" s="3">
        <f t="shared" si="17"/>
        <v>0.33333333333333331</v>
      </c>
      <c r="N128" t="str">
        <f t="shared" si="18"/>
        <v>Normál</v>
      </c>
    </row>
    <row r="129" spans="1:14" hidden="1" x14ac:dyDescent="0.25">
      <c r="A129" t="s">
        <v>225</v>
      </c>
      <c r="B129" s="1">
        <v>45777.789583333331</v>
      </c>
      <c r="C129" t="s">
        <v>219</v>
      </c>
      <c r="D129">
        <v>13</v>
      </c>
      <c r="E129" t="s">
        <v>9</v>
      </c>
      <c r="G129">
        <v>1</v>
      </c>
      <c r="H129">
        <v>1</v>
      </c>
      <c r="I129">
        <v>1</v>
      </c>
      <c r="J129" cm="1">
        <f t="array" ref="J129">SUMPRODUCT((B$2:B$168&lt;=B129)*(K$2:K$168&gt;B129))</f>
        <v>1</v>
      </c>
      <c r="K129" s="1">
        <f t="shared" si="15"/>
        <v>45777.798611111109</v>
      </c>
      <c r="L129">
        <f t="shared" si="16"/>
        <v>3</v>
      </c>
      <c r="M129" s="3">
        <f t="shared" si="17"/>
        <v>0.33333333333333331</v>
      </c>
      <c r="N129" t="str">
        <f t="shared" si="18"/>
        <v>Normál</v>
      </c>
    </row>
    <row r="130" spans="1:14" hidden="1" x14ac:dyDescent="0.25">
      <c r="A130" t="s">
        <v>226</v>
      </c>
      <c r="B130" s="1">
        <v>45777.804166666669</v>
      </c>
      <c r="C130" t="s">
        <v>22</v>
      </c>
      <c r="D130">
        <v>8</v>
      </c>
      <c r="E130" t="s">
        <v>9</v>
      </c>
      <c r="G130">
        <v>1</v>
      </c>
      <c r="H130">
        <v>1</v>
      </c>
      <c r="I130">
        <v>1</v>
      </c>
      <c r="J130" cm="1">
        <f t="array" ref="J130">SUMPRODUCT((B$2:B$168&lt;=B130)*(K$2:K$168&gt;B130))</f>
        <v>1</v>
      </c>
      <c r="K130" s="1">
        <f t="shared" si="15"/>
        <v>45777.809722222228</v>
      </c>
      <c r="L130">
        <f t="shared" si="16"/>
        <v>3</v>
      </c>
      <c r="M130" s="3">
        <f t="shared" ref="M130:M131" si="19">J130/L130</f>
        <v>0.33333333333333331</v>
      </c>
      <c r="N130" t="str">
        <f t="shared" ref="N130:N131" si="20">IF(M130&lt;60%, "Normál", IF(M130&lt;80%, "Terhelt", "Erősen terhelt"))</f>
        <v>Normál</v>
      </c>
    </row>
    <row r="131" spans="1:14" hidden="1" x14ac:dyDescent="0.25">
      <c r="A131" t="s">
        <v>227</v>
      </c>
      <c r="B131" s="1">
        <v>45777.833333333336</v>
      </c>
      <c r="C131" t="s">
        <v>219</v>
      </c>
      <c r="D131">
        <v>4</v>
      </c>
      <c r="E131" t="s">
        <v>9</v>
      </c>
      <c r="G131">
        <v>1</v>
      </c>
      <c r="H131">
        <v>1</v>
      </c>
      <c r="I131">
        <v>1</v>
      </c>
      <c r="J131" cm="1">
        <f t="array" ref="J131">SUMPRODUCT((B$2:B$168&lt;=B131)*(K$2:K$168&gt;B131))</f>
        <v>1</v>
      </c>
      <c r="K131" s="1">
        <f t="shared" si="15"/>
        <v>45777.836111111115</v>
      </c>
      <c r="L131">
        <f t="shared" si="16"/>
        <v>3</v>
      </c>
      <c r="M131" s="3">
        <f t="shared" si="19"/>
        <v>0.33333333333333331</v>
      </c>
      <c r="N131" t="str">
        <f t="shared" si="20"/>
        <v>Normál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0CCA-1897-4E9F-A4BF-775B358E7791}">
  <dimension ref="A1:S20"/>
  <sheetViews>
    <sheetView tabSelected="1" workbookViewId="0">
      <selection sqref="A1:E18"/>
    </sheetView>
  </sheetViews>
  <sheetFormatPr defaultRowHeight="15" x14ac:dyDescent="0.25"/>
  <cols>
    <col min="1" max="1" width="11.42578125" customWidth="1"/>
    <col min="2" max="2" width="17.85546875" customWidth="1"/>
    <col min="3" max="3" width="17.5703125" customWidth="1"/>
    <col min="4" max="4" width="18.85546875" customWidth="1"/>
    <col min="5" max="5" width="18.140625" customWidth="1"/>
    <col min="6" max="6" width="35.85546875" customWidth="1"/>
    <col min="7" max="7" width="51.7109375" customWidth="1"/>
    <col min="8" max="8" width="15" bestFit="1" customWidth="1"/>
    <col min="10" max="10" width="19.7109375" customWidth="1"/>
    <col min="11" max="11" width="22.28515625" customWidth="1"/>
    <col min="16" max="16" width="12.28515625" customWidth="1"/>
    <col min="17" max="17" width="17" customWidth="1"/>
  </cols>
  <sheetData>
    <row r="1" spans="1:19" ht="45" x14ac:dyDescent="0.25">
      <c r="A1" s="24" t="s">
        <v>0</v>
      </c>
      <c r="B1" s="23" t="s">
        <v>1</v>
      </c>
      <c r="C1" s="25" t="s">
        <v>208</v>
      </c>
      <c r="D1" s="26" t="s">
        <v>212</v>
      </c>
      <c r="E1" s="25" t="s">
        <v>211</v>
      </c>
      <c r="F1" s="43" t="s">
        <v>395</v>
      </c>
      <c r="G1" s="42"/>
      <c r="H1" s="61" t="s">
        <v>414</v>
      </c>
      <c r="I1" s="60" t="s">
        <v>378</v>
      </c>
      <c r="J1" s="43" t="s">
        <v>412</v>
      </c>
      <c r="K1" s="43" t="s">
        <v>413</v>
      </c>
      <c r="L1" s="46" t="s">
        <v>415</v>
      </c>
    </row>
    <row r="2" spans="1:19" x14ac:dyDescent="0.25">
      <c r="A2" s="27" t="str">
        <f>'bejelentések 04.28'!$A$13</f>
        <v>RITM00205</v>
      </c>
      <c r="B2" s="28">
        <f>'bejelentések 04.28'!$B$13</f>
        <v>45775.30972222222</v>
      </c>
      <c r="C2" s="37">
        <f>'bejelentések 04.28'!$J$13</f>
        <v>8</v>
      </c>
      <c r="D2" s="29">
        <f>'bejelentések 04.28'!$L$13</f>
        <v>8</v>
      </c>
      <c r="E2" s="30" t="str">
        <f>'bejelentések 04.28'!$N$13</f>
        <v>Erősen terhelt</v>
      </c>
      <c r="F2" s="16">
        <f>C2-D2</f>
        <v>0</v>
      </c>
      <c r="G2" s="76" t="s">
        <v>374</v>
      </c>
      <c r="H2" s="7">
        <f>B13</f>
        <v>45776.343761574077</v>
      </c>
      <c r="I2" s="51">
        <f>Kimutatások!A40</f>
        <v>3.4527623406341947E-2</v>
      </c>
      <c r="J2">
        <f>COUNTA(C2:C18)</f>
        <v>17</v>
      </c>
      <c r="K2">
        <f>Kimutatások!E39</f>
        <v>5</v>
      </c>
      <c r="L2">
        <f>J2/K2</f>
        <v>3.4</v>
      </c>
    </row>
    <row r="3" spans="1:19" x14ac:dyDescent="0.25">
      <c r="A3" s="31" t="str">
        <f>'bejelentések 04.28'!$A$15</f>
        <v>RITM00206</v>
      </c>
      <c r="B3" s="32">
        <f>'bejelentések 04.28'!$B$15</f>
        <v>45775.311111111114</v>
      </c>
      <c r="C3" s="37">
        <f>'bejelentések 04.28'!$J$15</f>
        <v>9</v>
      </c>
      <c r="D3" s="33">
        <f>'bejelentések 04.28'!$L$15</f>
        <v>8</v>
      </c>
      <c r="E3" s="34" t="str">
        <f>'bejelentések 04.28'!$N$15</f>
        <v>Erősen terhelt</v>
      </c>
      <c r="F3" s="16">
        <f t="shared" ref="F3:F18" si="0">C3-D3</f>
        <v>1</v>
      </c>
      <c r="G3" s="76"/>
      <c r="H3" s="16">
        <f>MAX(C2:C18)</f>
        <v>16</v>
      </c>
    </row>
    <row r="4" spans="1:19" x14ac:dyDescent="0.25">
      <c r="A4" s="27" t="str">
        <f>'bejelentések 04.28'!$A$31</f>
        <v>RITM00214</v>
      </c>
      <c r="B4" s="28">
        <f>'bejelentések 04.28'!$B$31</f>
        <v>45775.322222222225</v>
      </c>
      <c r="C4" s="37">
        <f>'bejelentések 04.28'!$J$31</f>
        <v>9</v>
      </c>
      <c r="D4" s="29">
        <f>'bejelentések 04.28'!$L$31</f>
        <v>8</v>
      </c>
      <c r="E4" s="30" t="str">
        <f>'bejelentések 04.28'!$N$31</f>
        <v>Erősen terhelt</v>
      </c>
      <c r="F4" s="16">
        <f t="shared" si="0"/>
        <v>1</v>
      </c>
      <c r="H4" s="41"/>
      <c r="I4" s="41"/>
      <c r="J4" s="41"/>
      <c r="K4" s="41"/>
      <c r="L4" s="41"/>
      <c r="M4" s="41"/>
      <c r="N4" s="74" t="s">
        <v>377</v>
      </c>
      <c r="O4" s="74"/>
      <c r="P4" s="74"/>
      <c r="Q4" s="72" t="s">
        <v>396</v>
      </c>
      <c r="R4" s="72"/>
      <c r="S4" s="72"/>
    </row>
    <row r="5" spans="1:19" ht="16.5" customHeight="1" x14ac:dyDescent="0.25">
      <c r="A5" s="31" t="str">
        <f>'bejelentések 04.28'!$A$45</f>
        <v>RITM00221</v>
      </c>
      <c r="B5" s="32">
        <f>'bejelentések 04.28'!$B$45</f>
        <v>45775.331944444442</v>
      </c>
      <c r="C5" s="37">
        <f>'bejelentések 04.28'!$J$45</f>
        <v>10</v>
      </c>
      <c r="D5" s="33">
        <f>'bejelentések 04.28'!$L$45</f>
        <v>8</v>
      </c>
      <c r="E5" s="34" t="str">
        <f>'bejelentések 04.28'!$N$45</f>
        <v>Erősen terhelt</v>
      </c>
      <c r="F5" s="16">
        <f t="shared" si="0"/>
        <v>2</v>
      </c>
      <c r="G5" s="76" t="s">
        <v>379</v>
      </c>
      <c r="H5" s="77" t="s">
        <v>375</v>
      </c>
      <c r="I5" s="78"/>
      <c r="J5" s="78"/>
      <c r="K5" s="77" t="s">
        <v>376</v>
      </c>
      <c r="L5" s="77"/>
      <c r="M5" s="77"/>
      <c r="N5" s="74"/>
      <c r="O5" s="74"/>
      <c r="P5" s="74"/>
      <c r="Q5" s="72"/>
      <c r="R5" s="72"/>
      <c r="S5" s="72"/>
    </row>
    <row r="6" spans="1:19" x14ac:dyDescent="0.25">
      <c r="A6" s="27" t="str">
        <f>'bejelentések 04.28'!$A$59</f>
        <v>RITM00228</v>
      </c>
      <c r="B6" s="28">
        <f>'bejelentések 04.28'!$B$59</f>
        <v>45775.341666666667</v>
      </c>
      <c r="C6" s="37">
        <f>'bejelentések 04.28'!$J$59</f>
        <v>10</v>
      </c>
      <c r="D6" s="29">
        <f>'bejelentések 04.28'!$L$59</f>
        <v>8</v>
      </c>
      <c r="E6" s="30" t="str">
        <f>'bejelentések 04.28'!$N$59</f>
        <v>Erősen terhelt</v>
      </c>
      <c r="F6" s="16">
        <f t="shared" si="0"/>
        <v>2</v>
      </c>
      <c r="G6" s="76"/>
      <c r="H6" s="75">
        <f>AVERAGE(D2:D18)</f>
        <v>8</v>
      </c>
      <c r="I6" s="75"/>
      <c r="J6" s="75"/>
      <c r="K6" s="79">
        <f>AVERAGE(C2:C18)</f>
        <v>8.9411764705882355</v>
      </c>
      <c r="L6" s="79"/>
      <c r="M6" s="79"/>
      <c r="N6" s="75">
        <f>K6/H6</f>
        <v>1.1176470588235294</v>
      </c>
      <c r="O6" s="75"/>
      <c r="P6" s="75"/>
      <c r="Q6" s="73">
        <f>AVERAGE(F2:F18)</f>
        <v>0.94117647058823528</v>
      </c>
      <c r="R6" s="71"/>
      <c r="S6" s="71"/>
    </row>
    <row r="7" spans="1:19" x14ac:dyDescent="0.25">
      <c r="A7" s="31" t="str">
        <f>'bejelentések 04.28'!$A$145</f>
        <v>RITM00283</v>
      </c>
      <c r="B7" s="32">
        <f>'bejelentések 04.28'!$B$145</f>
        <v>45775.401388888888</v>
      </c>
      <c r="C7" s="37">
        <f>'bejelentések 04.28'!$J$145</f>
        <v>9</v>
      </c>
      <c r="D7" s="33">
        <f>'bejelentések 04.28'!$L$145</f>
        <v>8</v>
      </c>
      <c r="E7" s="34" t="str">
        <f>'bejelentések 04.28'!$N$145</f>
        <v>Erősen terhelt</v>
      </c>
      <c r="F7" s="16">
        <f t="shared" si="0"/>
        <v>1</v>
      </c>
      <c r="G7" s="76"/>
      <c r="H7" s="75"/>
      <c r="I7" s="75"/>
      <c r="J7" s="75"/>
      <c r="K7" s="79"/>
      <c r="L7" s="79"/>
      <c r="M7" s="79"/>
      <c r="N7" s="75"/>
      <c r="O7" s="75"/>
      <c r="P7" s="75"/>
      <c r="Q7" s="71"/>
      <c r="R7" s="71"/>
      <c r="S7" s="71"/>
    </row>
    <row r="8" spans="1:19" x14ac:dyDescent="0.25">
      <c r="A8" s="27" t="str">
        <f>'bejelentések 04.29'!$A$6</f>
        <v>INC00005</v>
      </c>
      <c r="B8" s="28">
        <f>'bejelentések 04.29'!$B$6</f>
        <v>45776.309641203705</v>
      </c>
      <c r="C8" s="38">
        <f>'bejelentések 04.29'!$J$6</f>
        <v>2</v>
      </c>
      <c r="D8" s="29">
        <f>'bejelentések 04.29'!$L$6</f>
        <v>8</v>
      </c>
      <c r="E8" s="35" t="str">
        <f>'bejelentések 04.29'!$N$6</f>
        <v>Normál</v>
      </c>
      <c r="F8" s="67">
        <f t="shared" si="0"/>
        <v>-6</v>
      </c>
      <c r="H8" s="71"/>
      <c r="I8" s="71"/>
      <c r="J8" s="71"/>
    </row>
    <row r="9" spans="1:19" x14ac:dyDescent="0.25">
      <c r="A9" s="31" t="str">
        <f>'bejelentések 04.29'!$A$12</f>
        <v>INC00011</v>
      </c>
      <c r="B9" s="32">
        <f>'bejelentések 04.29'!$B$12</f>
        <v>45776.312696759262</v>
      </c>
      <c r="C9" s="39">
        <f>'bejelentések 04.29'!$J$12</f>
        <v>8</v>
      </c>
      <c r="D9" s="33">
        <f>'bejelentések 04.29'!$L$12</f>
        <v>8</v>
      </c>
      <c r="E9" s="36" t="str">
        <f>'bejelentések 04.29'!$N$12</f>
        <v>Erősen terhelt</v>
      </c>
      <c r="F9" s="16">
        <f t="shared" si="0"/>
        <v>0</v>
      </c>
      <c r="G9" s="42" t="s">
        <v>380</v>
      </c>
      <c r="H9" s="71"/>
      <c r="I9" s="71"/>
      <c r="J9" s="71"/>
    </row>
    <row r="10" spans="1:19" x14ac:dyDescent="0.25">
      <c r="A10" s="27" t="str">
        <f>'bejelentések 04.29'!$A$17</f>
        <v>INC00016</v>
      </c>
      <c r="B10" s="28">
        <f>'bejelentések 04.29'!$B$17</f>
        <v>45776.320844907408</v>
      </c>
      <c r="C10" s="39">
        <f>'bejelentések 04.29'!$J$17</f>
        <v>6</v>
      </c>
      <c r="D10" s="29">
        <f>'bejelentések 04.29'!$L$17</f>
        <v>8</v>
      </c>
      <c r="E10" s="35" t="str">
        <f>'bejelentések 04.29'!$N$17</f>
        <v>Terhelt</v>
      </c>
      <c r="F10" s="16">
        <f t="shared" si="0"/>
        <v>-2</v>
      </c>
      <c r="G10" s="40">
        <f>COUNTIF(C2:C18,"&gt;=10")</f>
        <v>7</v>
      </c>
      <c r="P10" s="3"/>
    </row>
    <row r="11" spans="1:19" x14ac:dyDescent="0.25">
      <c r="A11" s="31" t="str">
        <f>'bejelentések 04.29'!$A$21</f>
        <v>INC00020</v>
      </c>
      <c r="B11" s="32">
        <f>'bejelentések 04.29'!$B$21</f>
        <v>45776.329502314817</v>
      </c>
      <c r="C11" s="68">
        <f>'bejelentések 04.29'!$J$21</f>
        <v>3</v>
      </c>
      <c r="D11" s="33">
        <f>'bejelentések 04.29'!$L$21</f>
        <v>8</v>
      </c>
      <c r="E11" s="36" t="str">
        <f>'bejelentések 04.29'!$N$21</f>
        <v>Normál</v>
      </c>
      <c r="F11" s="67">
        <f t="shared" si="0"/>
        <v>-5</v>
      </c>
      <c r="G11" s="42" t="s">
        <v>381</v>
      </c>
      <c r="P11" s="3"/>
    </row>
    <row r="12" spans="1:19" x14ac:dyDescent="0.25">
      <c r="A12" s="27" t="str">
        <f>'bejelentések 04.29'!$A$39</f>
        <v>INC00038</v>
      </c>
      <c r="B12" s="28">
        <f>'bejelentések 04.29'!$B$39</f>
        <v>45776.342233796298</v>
      </c>
      <c r="C12" s="39">
        <f>'bejelentések 04.29'!$J$39</f>
        <v>15</v>
      </c>
      <c r="D12" s="29">
        <f>'bejelentések 04.29'!$L$39</f>
        <v>8</v>
      </c>
      <c r="E12" s="35" t="str">
        <f>'bejelentések 04.29'!$N$39</f>
        <v>Erősen terhelt</v>
      </c>
      <c r="F12" s="16">
        <f t="shared" si="0"/>
        <v>7</v>
      </c>
      <c r="G12" s="40">
        <f>COUNTIF(C2:C18,"&lt;10")</f>
        <v>10</v>
      </c>
    </row>
    <row r="13" spans="1:19" x14ac:dyDescent="0.25">
      <c r="A13" s="31" t="str">
        <f>'bejelentések 04.29'!$A$42</f>
        <v>INC00041</v>
      </c>
      <c r="B13" s="32">
        <f>'bejelentések 04.29'!$B$42</f>
        <v>45776.343761574077</v>
      </c>
      <c r="C13" s="39">
        <f>'bejelentések 04.29'!$J$42</f>
        <v>16</v>
      </c>
      <c r="D13" s="33">
        <f>'bejelentések 04.29'!$L$42</f>
        <v>8</v>
      </c>
      <c r="E13" s="36" t="str">
        <f>'bejelentések 04.29'!$N$42</f>
        <v>Erősen terhelt</v>
      </c>
      <c r="F13" s="16">
        <f t="shared" si="0"/>
        <v>8</v>
      </c>
      <c r="G13" s="42" t="s">
        <v>397</v>
      </c>
    </row>
    <row r="14" spans="1:19" x14ac:dyDescent="0.25">
      <c r="A14" s="27" t="str">
        <f>'bejelentések 04.30'!$A$13</f>
        <v>RITM00205</v>
      </c>
      <c r="B14" s="28">
        <f>'bejelentések 04.30'!$B$13</f>
        <v>45777.309976851851</v>
      </c>
      <c r="C14" s="37">
        <f>'bejelentések 04.30'!$J$13</f>
        <v>8</v>
      </c>
      <c r="D14" s="29">
        <f>'bejelentések 04.30'!$L$13</f>
        <v>8</v>
      </c>
      <c r="E14" s="30" t="str">
        <f>'bejelentések 04.30'!$N$13</f>
        <v>Erősen terhelt</v>
      </c>
      <c r="F14" s="16">
        <f t="shared" si="0"/>
        <v>0</v>
      </c>
      <c r="G14" s="47" t="s">
        <v>416</v>
      </c>
    </row>
    <row r="15" spans="1:19" x14ac:dyDescent="0.25">
      <c r="A15" s="31" t="str">
        <f>'bejelentések 04.30'!$A$15</f>
        <v>RITM00206</v>
      </c>
      <c r="B15" s="32">
        <f>'bejelentések 04.30'!$B$15</f>
        <v>45777.311412037037</v>
      </c>
      <c r="C15" s="37">
        <f>'bejelentések 04.30'!$J$15</f>
        <v>9</v>
      </c>
      <c r="D15" s="33">
        <f>'bejelentések 04.30'!$L$15</f>
        <v>8</v>
      </c>
      <c r="E15" s="34" t="str">
        <f>'bejelentések 04.30'!$N$15</f>
        <v>Erősen terhelt</v>
      </c>
      <c r="F15" s="16">
        <f t="shared" si="0"/>
        <v>1</v>
      </c>
      <c r="G15" s="49" t="s">
        <v>398</v>
      </c>
    </row>
    <row r="16" spans="1:19" x14ac:dyDescent="0.25">
      <c r="A16" s="27" t="str">
        <f>'bejelentések 04.30'!$A$31</f>
        <v>RITM00214</v>
      </c>
      <c r="B16" s="28">
        <f>'bejelentések 04.30'!$B$31</f>
        <v>45777.322893518518</v>
      </c>
      <c r="C16" s="37">
        <f>'bejelentések 04.30'!$J$31</f>
        <v>10</v>
      </c>
      <c r="D16" s="29">
        <f>'bejelentések 04.30'!$L$31</f>
        <v>8</v>
      </c>
      <c r="E16" s="30" t="str">
        <f>'bejelentések 04.30'!$N$31</f>
        <v>Erősen terhelt</v>
      </c>
      <c r="F16" s="16">
        <f t="shared" si="0"/>
        <v>2</v>
      </c>
      <c r="G16" s="50">
        <f>'Bérezések-Bevétel'!H11</f>
        <v>15129000</v>
      </c>
    </row>
    <row r="17" spans="1:7" x14ac:dyDescent="0.25">
      <c r="A17" s="31" t="str">
        <f>'bejelentések 04.30'!$A$45</f>
        <v>RITM00221</v>
      </c>
      <c r="B17" s="32">
        <f>'bejelentések 04.30'!$B$45</f>
        <v>45777.332939814813</v>
      </c>
      <c r="C17" s="37">
        <f>'bejelentések 04.30'!$J$45</f>
        <v>10</v>
      </c>
      <c r="D17" s="33">
        <f>'bejelentések 04.30'!$L$45</f>
        <v>8</v>
      </c>
      <c r="E17" s="34" t="str">
        <f>'bejelentések 04.30'!$N$45</f>
        <v>Erősen terhelt</v>
      </c>
      <c r="F17" s="16">
        <f t="shared" si="0"/>
        <v>2</v>
      </c>
      <c r="G17" s="44" t="s">
        <v>407</v>
      </c>
    </row>
    <row r="18" spans="1:7" x14ac:dyDescent="0.25">
      <c r="A18" s="27" t="str">
        <f>'bejelentések 04.30'!$A$59</f>
        <v>RITM00228</v>
      </c>
      <c r="B18" s="28">
        <f>'bejelentések 04.30'!$B$59</f>
        <v>45777.342986111114</v>
      </c>
      <c r="C18" s="37">
        <f>'bejelentések 04.30'!$J$59</f>
        <v>10</v>
      </c>
      <c r="D18" s="29">
        <f>'bejelentések 04.30'!$L$59</f>
        <v>8</v>
      </c>
      <c r="E18" s="30" t="str">
        <f>'bejelentések 04.30'!$N$59</f>
        <v>Erősen terhelt</v>
      </c>
      <c r="F18" s="16">
        <f t="shared" si="0"/>
        <v>2</v>
      </c>
      <c r="G18" s="50">
        <f>'Bérezések-Bevétel'!H14</f>
        <v>5069500</v>
      </c>
    </row>
    <row r="19" spans="1:7" x14ac:dyDescent="0.25">
      <c r="A19" s="41"/>
      <c r="B19" s="41"/>
      <c r="C19" s="41"/>
      <c r="D19" s="41"/>
      <c r="E19" s="41"/>
      <c r="F19" s="44" t="s">
        <v>368</v>
      </c>
      <c r="G19" s="44" t="s">
        <v>402</v>
      </c>
    </row>
    <row r="20" spans="1:7" x14ac:dyDescent="0.25">
      <c r="F20" s="16">
        <f>AVERAGE(F2:F18)</f>
        <v>0.94117647058823528</v>
      </c>
      <c r="G20" s="45">
        <f>'Bérezések-Bevétel'!K12</f>
        <v>10059500</v>
      </c>
    </row>
  </sheetData>
  <mergeCells count="11">
    <mergeCell ref="G2:G3"/>
    <mergeCell ref="G5:G7"/>
    <mergeCell ref="H5:J5"/>
    <mergeCell ref="H6:J7"/>
    <mergeCell ref="K5:M5"/>
    <mergeCell ref="K6:M7"/>
    <mergeCell ref="H8:J9"/>
    <mergeCell ref="Q4:S5"/>
    <mergeCell ref="Q6:S7"/>
    <mergeCell ref="N4:P5"/>
    <mergeCell ref="N6:P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FFF6-0693-45E6-96F2-825B92C12781}">
  <dimension ref="A1:K22"/>
  <sheetViews>
    <sheetView workbookViewId="0">
      <selection activeCell="D27" sqref="D27"/>
    </sheetView>
  </sheetViews>
  <sheetFormatPr defaultRowHeight="15" x14ac:dyDescent="0.25"/>
  <cols>
    <col min="1" max="1" width="10.28515625" bestFit="1" customWidth="1"/>
    <col min="2" max="2" width="14.7109375" style="18" bestFit="1" customWidth="1"/>
    <col min="3" max="3" width="34.42578125" bestFit="1" customWidth="1"/>
    <col min="4" max="4" width="41.42578125" bestFit="1" customWidth="1"/>
    <col min="5" max="5" width="13.140625" bestFit="1" customWidth="1"/>
    <col min="6" max="6" width="24.7109375" bestFit="1" customWidth="1"/>
    <col min="7" max="7" width="21.42578125" bestFit="1" customWidth="1"/>
    <col min="8" max="8" width="29.42578125" bestFit="1" customWidth="1"/>
    <col min="9" max="9" width="22" customWidth="1"/>
    <col min="10" max="10" width="23.85546875" customWidth="1"/>
  </cols>
  <sheetData>
    <row r="1" spans="1:10" x14ac:dyDescent="0.25">
      <c r="A1" t="str">
        <f>Összesítés!A1</f>
        <v>Jegyszám</v>
      </c>
      <c r="B1" s="18" t="str">
        <f>Összesítés!B1</f>
        <v>Dátum</v>
      </c>
      <c r="C1" t="str">
        <f>Összesítés!C1</f>
        <v>Mennyi jegy áll épp feldolgozás alatt?</v>
      </c>
      <c r="D1" t="str">
        <f>Összesítés!D1</f>
        <v>Bejelentési csatornákra jutó erőforrás száma</v>
      </c>
      <c r="E1" t="str">
        <f>Összesítés!E1</f>
        <v>Monitoring</v>
      </c>
      <c r="F1" t="s">
        <v>417</v>
      </c>
      <c r="G1" t="s">
        <v>418</v>
      </c>
      <c r="H1" t="s">
        <v>419</v>
      </c>
      <c r="I1" t="s">
        <v>423</v>
      </c>
      <c r="J1" t="s">
        <v>425</v>
      </c>
    </row>
    <row r="2" spans="1:10" x14ac:dyDescent="0.25">
      <c r="A2" t="str">
        <f>Összesítés!A2</f>
        <v>RITM00205</v>
      </c>
      <c r="B2" s="18">
        <f>Összesítés!B2</f>
        <v>45775.30972222222</v>
      </c>
      <c r="C2">
        <f>Összesítés!C2</f>
        <v>8</v>
      </c>
      <c r="D2">
        <f>F2+G2</f>
        <v>8</v>
      </c>
      <c r="E2" t="str">
        <f>Összesítés!E2</f>
        <v>Erősen terhelt</v>
      </c>
      <c r="F2">
        <v>8</v>
      </c>
      <c r="G2">
        <v>0</v>
      </c>
      <c r="H2">
        <f>F2+G2</f>
        <v>8</v>
      </c>
      <c r="I2" s="69">
        <f>'Bérezések-Bevétel'!$B$17*Solver!F2+'Bérezések-Bevétel'!$B$18*Solver!G2</f>
        <v>181818.18181818182</v>
      </c>
      <c r="J2" t="str">
        <f>IF(D2&lt;C2,"Erőforrás szükséges","OK")</f>
        <v>OK</v>
      </c>
    </row>
    <row r="3" spans="1:10" x14ac:dyDescent="0.25">
      <c r="A3" t="str">
        <f>Összesítés!A3</f>
        <v>RITM00206</v>
      </c>
      <c r="B3" s="18">
        <f>Összesítés!B3</f>
        <v>45775.311111111114</v>
      </c>
      <c r="C3">
        <f>Összesítés!C3</f>
        <v>9</v>
      </c>
      <c r="D3">
        <f t="shared" ref="D3:D18" si="0">F3+G3</f>
        <v>12</v>
      </c>
      <c r="E3" t="str">
        <f>Összesítés!E3</f>
        <v>Erősen terhelt</v>
      </c>
      <c r="F3">
        <v>8</v>
      </c>
      <c r="G3">
        <v>4</v>
      </c>
      <c r="H3">
        <f t="shared" ref="H3:H18" si="1">F3+G3</f>
        <v>12</v>
      </c>
      <c r="I3" s="69">
        <f>'Bérezések-Bevétel'!$B$17*Solver!F3+'Bérezések-Bevétel'!$B$18*Solver!G3</f>
        <v>294454.54545454547</v>
      </c>
      <c r="J3" t="str">
        <f t="shared" ref="J3:J18" si="2">IF(D3&lt;C3,"Erőforrás szükséges","OK")</f>
        <v>OK</v>
      </c>
    </row>
    <row r="4" spans="1:10" x14ac:dyDescent="0.25">
      <c r="A4" t="str">
        <f>Összesítés!A4</f>
        <v>RITM00214</v>
      </c>
      <c r="B4" s="18">
        <f>Összesítés!B4</f>
        <v>45775.322222222225</v>
      </c>
      <c r="C4">
        <f>Összesítés!C4</f>
        <v>9</v>
      </c>
      <c r="D4">
        <f t="shared" si="0"/>
        <v>12</v>
      </c>
      <c r="E4" t="str">
        <f>Összesítés!E4</f>
        <v>Erősen terhelt</v>
      </c>
      <c r="F4">
        <v>8</v>
      </c>
      <c r="G4">
        <v>4</v>
      </c>
      <c r="H4">
        <f t="shared" si="1"/>
        <v>12</v>
      </c>
      <c r="I4" s="69">
        <f>'Bérezések-Bevétel'!$B$17*Solver!F4+'Bérezések-Bevétel'!$B$18*Solver!G4</f>
        <v>294454.54545454547</v>
      </c>
      <c r="J4" t="str">
        <f t="shared" si="2"/>
        <v>OK</v>
      </c>
    </row>
    <row r="5" spans="1:10" x14ac:dyDescent="0.25">
      <c r="A5" t="str">
        <f>Összesítés!A5</f>
        <v>RITM00221</v>
      </c>
      <c r="B5" s="18">
        <f>Összesítés!B5</f>
        <v>45775.331944444442</v>
      </c>
      <c r="C5">
        <f>Összesítés!C5</f>
        <v>10</v>
      </c>
      <c r="D5">
        <f t="shared" si="0"/>
        <v>12</v>
      </c>
      <c r="E5" t="str">
        <f>Összesítés!E5</f>
        <v>Erősen terhelt</v>
      </c>
      <c r="F5">
        <v>8</v>
      </c>
      <c r="G5">
        <v>4</v>
      </c>
      <c r="H5">
        <f t="shared" si="1"/>
        <v>12</v>
      </c>
      <c r="I5" s="69">
        <f>'Bérezések-Bevétel'!$B$17*Solver!F5+'Bérezések-Bevétel'!$B$18*Solver!G5</f>
        <v>294454.54545454547</v>
      </c>
      <c r="J5" t="str">
        <f t="shared" si="2"/>
        <v>OK</v>
      </c>
    </row>
    <row r="6" spans="1:10" x14ac:dyDescent="0.25">
      <c r="A6" t="str">
        <f>Összesítés!A6</f>
        <v>RITM00228</v>
      </c>
      <c r="B6" s="18">
        <f>Összesítés!B6</f>
        <v>45775.341666666667</v>
      </c>
      <c r="C6">
        <f>Összesítés!C6</f>
        <v>10</v>
      </c>
      <c r="D6">
        <f t="shared" si="0"/>
        <v>12</v>
      </c>
      <c r="E6" t="str">
        <f>Összesítés!E6</f>
        <v>Erősen terhelt</v>
      </c>
      <c r="F6">
        <v>8</v>
      </c>
      <c r="G6">
        <v>4</v>
      </c>
      <c r="H6">
        <f t="shared" si="1"/>
        <v>12</v>
      </c>
      <c r="I6" s="69">
        <f>'Bérezések-Bevétel'!$B$17*Solver!F6+'Bérezések-Bevétel'!$B$18*Solver!G6</f>
        <v>294454.54545454547</v>
      </c>
      <c r="J6" t="str">
        <f t="shared" si="2"/>
        <v>OK</v>
      </c>
    </row>
    <row r="7" spans="1:10" x14ac:dyDescent="0.25">
      <c r="A7" t="str">
        <f>Összesítés!A7</f>
        <v>RITM00283</v>
      </c>
      <c r="B7" s="18">
        <f>Összesítés!B7</f>
        <v>45775.401388888888</v>
      </c>
      <c r="C7">
        <f>Összesítés!C7</f>
        <v>9</v>
      </c>
      <c r="D7">
        <f t="shared" si="0"/>
        <v>12</v>
      </c>
      <c r="E7" t="str">
        <f>Összesítés!E7</f>
        <v>Erősen terhelt</v>
      </c>
      <c r="F7">
        <v>8</v>
      </c>
      <c r="G7">
        <v>4</v>
      </c>
      <c r="H7">
        <f t="shared" si="1"/>
        <v>12</v>
      </c>
      <c r="I7" s="69">
        <f>'Bérezések-Bevétel'!$B$17*Solver!F7+'Bérezések-Bevétel'!$B$18*Solver!G7</f>
        <v>294454.54545454547</v>
      </c>
      <c r="J7" t="str">
        <f t="shared" si="2"/>
        <v>OK</v>
      </c>
    </row>
    <row r="8" spans="1:10" x14ac:dyDescent="0.25">
      <c r="A8" t="str">
        <f>Összesítés!A8</f>
        <v>INC00005</v>
      </c>
      <c r="B8" s="18">
        <f>Összesítés!B8</f>
        <v>45776.309641203705</v>
      </c>
      <c r="C8">
        <f>Összesítés!C8</f>
        <v>2</v>
      </c>
      <c r="D8">
        <f t="shared" si="0"/>
        <v>8</v>
      </c>
      <c r="E8" t="str">
        <f>Összesítés!E8</f>
        <v>Normál</v>
      </c>
      <c r="F8">
        <v>8</v>
      </c>
      <c r="G8">
        <v>0</v>
      </c>
      <c r="H8">
        <f t="shared" si="1"/>
        <v>8</v>
      </c>
      <c r="I8" s="69">
        <f>'Bérezések-Bevétel'!$B$17*Solver!F8+'Bérezések-Bevétel'!$B$18*Solver!G8</f>
        <v>181818.18181818182</v>
      </c>
      <c r="J8" t="str">
        <f t="shared" si="2"/>
        <v>OK</v>
      </c>
    </row>
    <row r="9" spans="1:10" x14ac:dyDescent="0.25">
      <c r="A9" t="str">
        <f>Összesítés!A9</f>
        <v>INC00011</v>
      </c>
      <c r="B9" s="18">
        <f>Összesítés!B9</f>
        <v>45776.312696759262</v>
      </c>
      <c r="C9">
        <f>Összesítés!C9</f>
        <v>8</v>
      </c>
      <c r="D9">
        <f t="shared" si="0"/>
        <v>8</v>
      </c>
      <c r="E9" t="str">
        <f>Összesítés!E9</f>
        <v>Erősen terhelt</v>
      </c>
      <c r="F9">
        <v>8</v>
      </c>
      <c r="G9">
        <v>0</v>
      </c>
      <c r="H9">
        <f t="shared" si="1"/>
        <v>8</v>
      </c>
      <c r="I9" s="69">
        <f>'Bérezések-Bevétel'!$B$17*Solver!F9+'Bérezések-Bevétel'!$B$18*Solver!G9</f>
        <v>181818.18181818182</v>
      </c>
      <c r="J9" t="str">
        <f t="shared" si="2"/>
        <v>OK</v>
      </c>
    </row>
    <row r="10" spans="1:10" x14ac:dyDescent="0.25">
      <c r="A10" t="str">
        <f>Összesítés!A10</f>
        <v>INC00016</v>
      </c>
      <c r="B10" s="18">
        <f>Összesítés!B10</f>
        <v>45776.320844907408</v>
      </c>
      <c r="C10">
        <f>Összesítés!C10</f>
        <v>6</v>
      </c>
      <c r="D10">
        <f t="shared" si="0"/>
        <v>8</v>
      </c>
      <c r="E10" t="str">
        <f>Összesítés!E10</f>
        <v>Terhelt</v>
      </c>
      <c r="F10">
        <v>8</v>
      </c>
      <c r="G10">
        <v>0</v>
      </c>
      <c r="H10">
        <f t="shared" si="1"/>
        <v>8</v>
      </c>
      <c r="I10" s="69">
        <f>'Bérezések-Bevétel'!$B$17*Solver!F10+'Bérezések-Bevétel'!$B$18*Solver!G10</f>
        <v>181818.18181818182</v>
      </c>
      <c r="J10" t="str">
        <f t="shared" si="2"/>
        <v>OK</v>
      </c>
    </row>
    <row r="11" spans="1:10" x14ac:dyDescent="0.25">
      <c r="A11" t="str">
        <f>Összesítés!A11</f>
        <v>INC00020</v>
      </c>
      <c r="B11" s="18">
        <f>Összesítés!B11</f>
        <v>45776.329502314817</v>
      </c>
      <c r="C11">
        <f>Összesítés!C11</f>
        <v>3</v>
      </c>
      <c r="D11">
        <f t="shared" si="0"/>
        <v>8</v>
      </c>
      <c r="E11" t="str">
        <f>Összesítés!E11</f>
        <v>Normál</v>
      </c>
      <c r="F11">
        <v>8</v>
      </c>
      <c r="G11">
        <v>0</v>
      </c>
      <c r="H11">
        <f t="shared" si="1"/>
        <v>8</v>
      </c>
      <c r="I11" s="69">
        <f>'Bérezések-Bevétel'!$B$17*Solver!F11+'Bérezések-Bevétel'!$B$18*Solver!G11</f>
        <v>181818.18181818182</v>
      </c>
      <c r="J11" t="str">
        <f t="shared" si="2"/>
        <v>OK</v>
      </c>
    </row>
    <row r="12" spans="1:10" x14ac:dyDescent="0.25">
      <c r="A12" t="str">
        <f>Összesítés!A12</f>
        <v>INC00038</v>
      </c>
      <c r="B12" s="18">
        <f>Összesítés!B12</f>
        <v>45776.342233796298</v>
      </c>
      <c r="C12">
        <f>Összesítés!C12</f>
        <v>15</v>
      </c>
      <c r="D12">
        <f t="shared" si="0"/>
        <v>12</v>
      </c>
      <c r="E12" t="str">
        <f>Összesítés!E12</f>
        <v>Erősen terhelt</v>
      </c>
      <c r="F12">
        <v>8</v>
      </c>
      <c r="G12">
        <v>4</v>
      </c>
      <c r="H12">
        <f t="shared" si="1"/>
        <v>12</v>
      </c>
      <c r="I12" s="69">
        <f>'Bérezések-Bevétel'!$B$17*Solver!F12+'Bérezések-Bevétel'!$B$18*Solver!G12</f>
        <v>294454.54545454547</v>
      </c>
      <c r="J12" t="str">
        <f t="shared" si="2"/>
        <v>Erőforrás szükséges</v>
      </c>
    </row>
    <row r="13" spans="1:10" x14ac:dyDescent="0.25">
      <c r="A13" t="str">
        <f>Összesítés!A13</f>
        <v>INC00041</v>
      </c>
      <c r="B13" s="18">
        <f>Összesítés!B13</f>
        <v>45776.343761574077</v>
      </c>
      <c r="C13">
        <f>Összesítés!C13</f>
        <v>16</v>
      </c>
      <c r="D13">
        <f t="shared" si="0"/>
        <v>12</v>
      </c>
      <c r="E13" t="str">
        <f>Összesítés!E13</f>
        <v>Erősen terhelt</v>
      </c>
      <c r="F13">
        <v>8</v>
      </c>
      <c r="G13">
        <v>4</v>
      </c>
      <c r="H13">
        <f t="shared" si="1"/>
        <v>12</v>
      </c>
      <c r="I13" s="69">
        <f>'Bérezések-Bevétel'!$B$17*Solver!F13+'Bérezések-Bevétel'!$B$18*Solver!G13</f>
        <v>294454.54545454547</v>
      </c>
      <c r="J13" t="str">
        <f t="shared" si="2"/>
        <v>Erőforrás szükséges</v>
      </c>
    </row>
    <row r="14" spans="1:10" x14ac:dyDescent="0.25">
      <c r="A14" t="str">
        <f>Összesítés!A14</f>
        <v>RITM00205</v>
      </c>
      <c r="B14" s="18">
        <f>Összesítés!B14</f>
        <v>45777.309976851851</v>
      </c>
      <c r="C14">
        <f>Összesítés!C14</f>
        <v>8</v>
      </c>
      <c r="D14">
        <f t="shared" si="0"/>
        <v>8</v>
      </c>
      <c r="E14" t="str">
        <f>Összesítés!E14</f>
        <v>Erősen terhelt</v>
      </c>
      <c r="F14">
        <v>8</v>
      </c>
      <c r="G14">
        <v>0</v>
      </c>
      <c r="H14">
        <f t="shared" si="1"/>
        <v>8</v>
      </c>
      <c r="I14" s="69">
        <f>'Bérezések-Bevétel'!$B$17*Solver!F14+'Bérezések-Bevétel'!$B$18*Solver!G14</f>
        <v>181818.18181818182</v>
      </c>
      <c r="J14" t="str">
        <f t="shared" si="2"/>
        <v>OK</v>
      </c>
    </row>
    <row r="15" spans="1:10" x14ac:dyDescent="0.25">
      <c r="A15" t="str">
        <f>Összesítés!A15</f>
        <v>RITM00206</v>
      </c>
      <c r="B15" s="18">
        <f>Összesítés!B15</f>
        <v>45777.311412037037</v>
      </c>
      <c r="C15">
        <f>Összesítés!C15</f>
        <v>9</v>
      </c>
      <c r="D15">
        <f t="shared" si="0"/>
        <v>12</v>
      </c>
      <c r="E15" t="str">
        <f>Összesítés!E15</f>
        <v>Erősen terhelt</v>
      </c>
      <c r="F15">
        <v>8</v>
      </c>
      <c r="G15">
        <v>4</v>
      </c>
      <c r="H15">
        <f t="shared" si="1"/>
        <v>12</v>
      </c>
      <c r="I15" s="69">
        <f>'Bérezések-Bevétel'!$B$17*Solver!F15+'Bérezések-Bevétel'!$B$18*Solver!G15</f>
        <v>294454.54545454547</v>
      </c>
      <c r="J15" t="str">
        <f t="shared" si="2"/>
        <v>OK</v>
      </c>
    </row>
    <row r="16" spans="1:10" x14ac:dyDescent="0.25">
      <c r="A16" t="str">
        <f>Összesítés!A16</f>
        <v>RITM00214</v>
      </c>
      <c r="B16" s="18">
        <f>Összesítés!B16</f>
        <v>45777.322893518518</v>
      </c>
      <c r="C16">
        <f>Összesítés!C16</f>
        <v>10</v>
      </c>
      <c r="D16">
        <f t="shared" si="0"/>
        <v>12</v>
      </c>
      <c r="E16" t="str">
        <f>Összesítés!E16</f>
        <v>Erősen terhelt</v>
      </c>
      <c r="F16">
        <v>8</v>
      </c>
      <c r="G16">
        <v>4</v>
      </c>
      <c r="H16">
        <f t="shared" si="1"/>
        <v>12</v>
      </c>
      <c r="I16" s="69">
        <f>'Bérezések-Bevétel'!$B$17*Solver!F16+'Bérezések-Bevétel'!$B$18*Solver!G16</f>
        <v>294454.54545454547</v>
      </c>
      <c r="J16" t="str">
        <f t="shared" si="2"/>
        <v>OK</v>
      </c>
    </row>
    <row r="17" spans="1:11" x14ac:dyDescent="0.25">
      <c r="A17" t="str">
        <f>Összesítés!A17</f>
        <v>RITM00221</v>
      </c>
      <c r="B17" s="18">
        <f>Összesítés!B17</f>
        <v>45777.332939814813</v>
      </c>
      <c r="C17">
        <f>Összesítés!C17</f>
        <v>10</v>
      </c>
      <c r="D17">
        <f t="shared" si="0"/>
        <v>12</v>
      </c>
      <c r="E17" t="str">
        <f>Összesítés!E17</f>
        <v>Erősen terhelt</v>
      </c>
      <c r="F17">
        <v>8</v>
      </c>
      <c r="G17">
        <v>4</v>
      </c>
      <c r="H17">
        <f t="shared" si="1"/>
        <v>12</v>
      </c>
      <c r="I17" s="69">
        <f>'Bérezések-Bevétel'!$B$17*Solver!F17+'Bérezések-Bevétel'!$B$18*Solver!G17</f>
        <v>294454.54545454547</v>
      </c>
      <c r="J17" t="str">
        <f t="shared" si="2"/>
        <v>OK</v>
      </c>
    </row>
    <row r="18" spans="1:11" x14ac:dyDescent="0.25">
      <c r="A18" t="str">
        <f>Összesítés!A18</f>
        <v>RITM00228</v>
      </c>
      <c r="B18" s="18">
        <f>Összesítés!B18</f>
        <v>45777.342986111114</v>
      </c>
      <c r="C18">
        <f>Összesítés!C18</f>
        <v>10</v>
      </c>
      <c r="D18">
        <f t="shared" si="0"/>
        <v>12</v>
      </c>
      <c r="E18" t="str">
        <f>Összesítés!E18</f>
        <v>Erősen terhelt</v>
      </c>
      <c r="F18">
        <v>8</v>
      </c>
      <c r="G18">
        <v>4</v>
      </c>
      <c r="H18">
        <f t="shared" si="1"/>
        <v>12</v>
      </c>
      <c r="I18" s="69">
        <f>'Bérezések-Bevétel'!$B$17*Solver!F18+'Bérezések-Bevétel'!$B$18*Solver!G18</f>
        <v>294454.54545454547</v>
      </c>
      <c r="J18" t="str">
        <f t="shared" si="2"/>
        <v>OK</v>
      </c>
    </row>
    <row r="19" spans="1:11" x14ac:dyDescent="0.25">
      <c r="H19" t="s">
        <v>424</v>
      </c>
      <c r="I19" s="69">
        <f>SUM(I2:I18)</f>
        <v>4329909.0909090908</v>
      </c>
      <c r="J19" s="70" t="s">
        <v>426</v>
      </c>
      <c r="K19">
        <f>COUNTIF(J2:J18,"Erőforrás szükséges")</f>
        <v>2</v>
      </c>
    </row>
    <row r="22" spans="1:11" x14ac:dyDescent="0.25">
      <c r="A22" t="s">
        <v>420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18741971ED1474595E5CA741EF624D7" ma:contentTypeVersion="4" ma:contentTypeDescription="Új dokumentum létrehozása." ma:contentTypeScope="" ma:versionID="28a146edff220bfdacfc3c563e47e9a9">
  <xsd:schema xmlns:xsd="http://www.w3.org/2001/XMLSchema" xmlns:xs="http://www.w3.org/2001/XMLSchema" xmlns:p="http://schemas.microsoft.com/office/2006/metadata/properties" xmlns:ns3="6910a582-9c6e-440d-a00b-527b2b5c4d15" targetNamespace="http://schemas.microsoft.com/office/2006/metadata/properties" ma:root="true" ma:fieldsID="88b8d1ddc8ee0eadeecb138e50d05633" ns3:_="">
    <xsd:import namespace="6910a582-9c6e-440d-a00b-527b2b5c4d1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0a582-9c6e-440d-a00b-527b2b5c4d1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A42CA7-C0E4-493F-A464-D31D95262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776A3-BA94-4B57-8FED-150EF340B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0a582-9c6e-440d-a00b-527b2b5c4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415112-19E8-47D3-9532-1A9BDDEDFEF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7214385-A0AA-4FE7-9DD1-C604E15E079D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910a582-9c6e-440d-a00b-527b2b5c4d1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Kimutatások</vt:lpstr>
      <vt:lpstr>Bérezések-Bevétel</vt:lpstr>
      <vt:lpstr>bejelentések 04.28</vt:lpstr>
      <vt:lpstr>bejelentések 04.29</vt:lpstr>
      <vt:lpstr>bejelentések 04.30</vt:lpstr>
      <vt:lpstr>Összesítés</vt:lpstr>
      <vt:lpstr>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Jónás György</dc:creator>
  <cp:lastModifiedBy>Jónás György</cp:lastModifiedBy>
  <cp:lastPrinted>2025-04-29T09:41:43Z</cp:lastPrinted>
  <dcterms:created xsi:type="dcterms:W3CDTF">2025-04-29T08:45:12Z</dcterms:created>
  <dcterms:modified xsi:type="dcterms:W3CDTF">2025-05-12T14:06:52Z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0x010100E18741971ED1474595E5CA741EF624D7</vt:lpwstr>
  </property>
</Properties>
</file>