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odolanyi-my.sharepoint.com/personal/pitlik_laszlo_kodolanyi_hu/Documents/Beolvasottak/Downloads/"/>
    </mc:Choice>
  </mc:AlternateContent>
  <xr:revisionPtr revIDLastSave="0" documentId="13_ncr:1_{92DCBFB0-668D-0E4C-BC6F-0DBF28B8EA16}" xr6:coauthVersionLast="47" xr6:coauthVersionMax="47" xr10:uidLastSave="{00000000-0000-0000-0000-000000000000}"/>
  <bookViews>
    <workbookView xWindow="-108" yWindow="-108" windowWidth="23256" windowHeight="12456" activeTab="1" xr2:uid="{B89472D4-05C8-DB4E-AE58-E5EFBFAAB2BA}"/>
  </bookViews>
  <sheets>
    <sheet name="Translate" sheetId="3" r:id="rId1"/>
    <sheet name="Calculator" sheetId="2" r:id="rId2"/>
  </sheets>
  <definedNames>
    <definedName name="solver_adj" localSheetId="1" hidden="1">Calculator!$G$3:$G$7</definedName>
    <definedName name="solver_cvg" localSheetId="1" hidden="1">0.0001</definedName>
    <definedName name="solver_drv" localSheetId="1" hidden="1">1</definedName>
    <definedName name="solver_eng" localSheetId="1" hidden="1">1</definedName>
    <definedName name="solver_itr" localSheetId="1" hidden="1">2147483647</definedName>
    <definedName name="solver_lhs1" localSheetId="1" hidden="1">Calculator!$G$3:$G$7</definedName>
    <definedName name="solver_lhs2" localSheetId="1" hidden="1">Calculator!$J$3</definedName>
    <definedName name="solver_lhs3" localSheetId="1" hidden="1">Calculator!$J$3</definedName>
    <definedName name="solver_lhs4" localSheetId="1" hidden="1">Calculator!$J$4</definedName>
    <definedName name="solver_lhs5" localSheetId="1" hidden="1">Calculator!$J$4</definedName>
    <definedName name="solver_lhs6" localSheetId="1" hidden="1">Calculator!$J$5</definedName>
    <definedName name="solver_lhs7" localSheetId="1" hidden="1">Calculator!$J$5</definedName>
    <definedName name="solver_lhs8" localSheetId="1" hidden="1">Calculator!$J$6</definedName>
    <definedName name="solver_lhs9" localSheetId="1" hidden="1">Calculator!$J$6</definedName>
    <definedName name="solver_lin" localSheetId="1" hidden="1">2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2</definedName>
    <definedName name="solver_nod" localSheetId="1" hidden="1">2147483647</definedName>
    <definedName name="solver_num" localSheetId="1" hidden="1">9</definedName>
    <definedName name="solver_opt" localSheetId="1" hidden="1">Calculator!$J$7</definedName>
    <definedName name="solver_pre" localSheetId="1" hidden="1">0.000001</definedName>
    <definedName name="solver_rbv" localSheetId="1" hidden="1">1</definedName>
    <definedName name="solver_rel1" localSheetId="1" hidden="1">3</definedName>
    <definedName name="solver_rel2" localSheetId="1" hidden="1">1</definedName>
    <definedName name="solver_rel3" localSheetId="1" hidden="1">3</definedName>
    <definedName name="solver_rel4" localSheetId="1" hidden="1">1</definedName>
    <definedName name="solver_rel5" localSheetId="1" hidden="1">3</definedName>
    <definedName name="solver_rel6" localSheetId="1" hidden="1">1</definedName>
    <definedName name="solver_rel7" localSheetId="1" hidden="1">3</definedName>
    <definedName name="solver_rel8" localSheetId="1" hidden="1">1</definedName>
    <definedName name="solver_rel9" localSheetId="1" hidden="1">3</definedName>
    <definedName name="solver_rhs1" localSheetId="1" hidden="1">0</definedName>
    <definedName name="solver_rhs2" localSheetId="1" hidden="1">Calculator!$O$3</definedName>
    <definedName name="solver_rhs3" localSheetId="1" hidden="1">Calculator!$N$3</definedName>
    <definedName name="solver_rhs4" localSheetId="1" hidden="1">Calculator!$O$4</definedName>
    <definedName name="solver_rhs5" localSheetId="1" hidden="1">Calculator!$N$4</definedName>
    <definedName name="solver_rhs6" localSheetId="1" hidden="1">Calculator!$O$5</definedName>
    <definedName name="solver_rhs7" localSheetId="1" hidden="1">Calculator!$N$5</definedName>
    <definedName name="solver_rhs8" localSheetId="1" hidden="1">Calculator!$O$6</definedName>
    <definedName name="solver_rhs9" localSheetId="1" hidden="1">Calculator!$N$6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2</definedName>
    <definedName name="solver_val" localSheetId="1" hidden="1">0</definedName>
    <definedName name="solver_ver" localSheetId="1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2" l="1"/>
  <c r="A6" i="2"/>
  <c r="A2" i="2"/>
  <c r="P6" i="2"/>
  <c r="P5" i="2"/>
  <c r="P4" i="2"/>
  <c r="K4" i="2"/>
  <c r="K5" i="2"/>
  <c r="K6" i="2"/>
  <c r="G8" i="2"/>
  <c r="F8" i="2"/>
  <c r="E8" i="2"/>
  <c r="D8" i="2"/>
  <c r="P3" i="2"/>
  <c r="K3" i="2"/>
  <c r="C8" i="2"/>
  <c r="K7" i="2"/>
  <c r="B8" i="2"/>
  <c r="I7" i="2"/>
  <c r="I6" i="2"/>
  <c r="I5" i="2"/>
  <c r="I4" i="2"/>
  <c r="I3" i="2"/>
  <c r="A7" i="2"/>
  <c r="A5" i="2"/>
  <c r="A4" i="2"/>
  <c r="A3" i="2"/>
  <c r="M2" i="2"/>
  <c r="M6" i="2"/>
  <c r="F2" i="2"/>
  <c r="M5" i="2"/>
  <c r="M4" i="2"/>
  <c r="M3" i="2"/>
  <c r="O2" i="2"/>
  <c r="N2" i="2"/>
  <c r="P2" i="2"/>
  <c r="K2" i="2"/>
  <c r="J2" i="2"/>
  <c r="I2" i="2"/>
  <c r="G2" i="2"/>
  <c r="E2" i="2"/>
  <c r="D2" i="2"/>
  <c r="C2" i="2"/>
  <c r="B2" i="2"/>
  <c r="J3" i="2"/>
  <c r="J4" i="2"/>
  <c r="J5" i="2"/>
  <c r="J6" i="2"/>
  <c r="J7" i="2"/>
</calcChain>
</file>

<file path=xl/sharedStrings.xml><?xml version="1.0" encoding="utf-8"?>
<sst xmlns="http://schemas.openxmlformats.org/spreadsheetml/2006/main" count="183" uniqueCount="155">
  <si>
    <t>Étel</t>
  </si>
  <si>
    <t>Kalória</t>
  </si>
  <si>
    <t>Fehérje</t>
  </si>
  <si>
    <t>Szénhidrát</t>
  </si>
  <si>
    <t>Zsír</t>
  </si>
  <si>
    <t>Csirkemell</t>
  </si>
  <si>
    <t>Rizs</t>
  </si>
  <si>
    <t>Brokkoli</t>
  </si>
  <si>
    <t>Tojás</t>
  </si>
  <si>
    <t>Alma</t>
  </si>
  <si>
    <t>Tápanyag</t>
  </si>
  <si>
    <t>Össz-kalória</t>
  </si>
  <si>
    <t>Összesen</t>
  </si>
  <si>
    <t>Össz-fehérje</t>
  </si>
  <si>
    <t>Össz-szénhidrát</t>
  </si>
  <si>
    <t>Össz-zsír</t>
  </si>
  <si>
    <t>Teljes költség</t>
  </si>
  <si>
    <t>Min.</t>
  </si>
  <si>
    <t>Max.</t>
  </si>
  <si>
    <t>Mértékegység</t>
  </si>
  <si>
    <t>Ft/100g</t>
  </si>
  <si>
    <t>kcal/100g</t>
  </si>
  <si>
    <t>g/100g</t>
  </si>
  <si>
    <t>Ár</t>
  </si>
  <si>
    <t>Mennyiség</t>
  </si>
  <si>
    <t>Kulcs</t>
  </si>
  <si>
    <t>food</t>
  </si>
  <si>
    <t>Food</t>
  </si>
  <si>
    <t>price</t>
  </si>
  <si>
    <t>Price</t>
  </si>
  <si>
    <t>calories</t>
  </si>
  <si>
    <t>Calories</t>
  </si>
  <si>
    <t>protein</t>
  </si>
  <si>
    <t>Protein</t>
  </si>
  <si>
    <t>carbohydrate</t>
  </si>
  <si>
    <t>Carbohydrate</t>
  </si>
  <si>
    <t>fat</t>
  </si>
  <si>
    <t>Fat</t>
  </si>
  <si>
    <t>quantity</t>
  </si>
  <si>
    <t>Quantity</t>
  </si>
  <si>
    <t>nutrient</t>
  </si>
  <si>
    <t>Nutrient</t>
  </si>
  <si>
    <t>total</t>
  </si>
  <si>
    <t>Total</t>
  </si>
  <si>
    <t>unit</t>
  </si>
  <si>
    <t>Unit</t>
  </si>
  <si>
    <t>min</t>
  </si>
  <si>
    <t>max</t>
  </si>
  <si>
    <t>chicken_breast</t>
  </si>
  <si>
    <t>Chicken breast</t>
  </si>
  <si>
    <t>rice</t>
  </si>
  <si>
    <t>Rice</t>
  </si>
  <si>
    <t>broccoli</t>
  </si>
  <si>
    <t>Broccoli</t>
  </si>
  <si>
    <t>egg</t>
  </si>
  <si>
    <t>Egg</t>
  </si>
  <si>
    <t>apple</t>
  </si>
  <si>
    <t>Apple</t>
  </si>
  <si>
    <t>total_calories</t>
  </si>
  <si>
    <t>Total calories</t>
  </si>
  <si>
    <t>total_protein</t>
  </si>
  <si>
    <t>Total protein</t>
  </si>
  <si>
    <t>total_carb</t>
  </si>
  <si>
    <t>Total carbs</t>
  </si>
  <si>
    <t>total_fat</t>
  </si>
  <si>
    <t>Total fat</t>
  </si>
  <si>
    <t>total_cost</t>
  </si>
  <si>
    <t>Total cost</t>
  </si>
  <si>
    <t>unit_price</t>
  </si>
  <si>
    <t>HUF/100g</t>
  </si>
  <si>
    <t>unit_calories</t>
  </si>
  <si>
    <t>hu</t>
  </si>
  <si>
    <t>en</t>
  </si>
  <si>
    <t>Essen</t>
  </si>
  <si>
    <t>Nourriture</t>
  </si>
  <si>
    <t>Comida</t>
  </si>
  <si>
    <t>Cibo</t>
  </si>
  <si>
    <t>Preis</t>
  </si>
  <si>
    <t>Prix</t>
  </si>
  <si>
    <t>Precio</t>
  </si>
  <si>
    <t>Prezzo</t>
  </si>
  <si>
    <t>Kalorien</t>
  </si>
  <si>
    <t>Calorías</t>
  </si>
  <si>
    <t>Calorie</t>
  </si>
  <si>
    <t>Eiweiß</t>
  </si>
  <si>
    <t>Protéine</t>
  </si>
  <si>
    <t>Proteína</t>
  </si>
  <si>
    <t>Proteina</t>
  </si>
  <si>
    <t>Kohlenhydrate</t>
  </si>
  <si>
    <t>Glucide</t>
  </si>
  <si>
    <t>Carbohidrato</t>
  </si>
  <si>
    <t>Carboidrato</t>
  </si>
  <si>
    <t>Fett</t>
  </si>
  <si>
    <t>Graisse</t>
  </si>
  <si>
    <t>Grasa</t>
  </si>
  <si>
    <t>Grasso</t>
  </si>
  <si>
    <t>Menge</t>
  </si>
  <si>
    <t>Quantité</t>
  </si>
  <si>
    <t>Cantidad</t>
  </si>
  <si>
    <t>Quantità</t>
  </si>
  <si>
    <t>Nährstoff</t>
  </si>
  <si>
    <t>Nutriment</t>
  </si>
  <si>
    <t>Nutriente</t>
  </si>
  <si>
    <t>Gesamt</t>
  </si>
  <si>
    <t>Totale</t>
  </si>
  <si>
    <t>Einheit</t>
  </si>
  <si>
    <t>Unité</t>
  </si>
  <si>
    <t>Unidad</t>
  </si>
  <si>
    <t>Unità</t>
  </si>
  <si>
    <t>Hähnchenbrust</t>
  </si>
  <si>
    <t>Blanc de poulet</t>
  </si>
  <si>
    <t>Pechuga de pollo</t>
  </si>
  <si>
    <t>Petto di pollo</t>
  </si>
  <si>
    <t>Reis</t>
  </si>
  <si>
    <t>Riz</t>
  </si>
  <si>
    <t>Arroz</t>
  </si>
  <si>
    <t>Riso</t>
  </si>
  <si>
    <t>Brocoli</t>
  </si>
  <si>
    <t>Brócoli</t>
  </si>
  <si>
    <t>Broccolo</t>
  </si>
  <si>
    <t>Ei</t>
  </si>
  <si>
    <t>Œuf</t>
  </si>
  <si>
    <t>Huevo</t>
  </si>
  <si>
    <t>Uovo</t>
  </si>
  <si>
    <t>Apfel</t>
  </si>
  <si>
    <t>Pomme</t>
  </si>
  <si>
    <t>Manzana</t>
  </si>
  <si>
    <t>Mela</t>
  </si>
  <si>
    <t>Gesamtkalorien</t>
  </si>
  <si>
    <t>Calories totales</t>
  </si>
  <si>
    <t>Calorías totales</t>
  </si>
  <si>
    <t>Calorie totali</t>
  </si>
  <si>
    <t>Gesamtprotein</t>
  </si>
  <si>
    <t>Protéines totales</t>
  </si>
  <si>
    <t>Proteína total</t>
  </si>
  <si>
    <t>Proteine totali</t>
  </si>
  <si>
    <t>Gesamtkohlenhydrate</t>
  </si>
  <si>
    <t>Glucides totaux</t>
  </si>
  <si>
    <t>Carbohidratos totales</t>
  </si>
  <si>
    <t>Carboidrati totali</t>
  </si>
  <si>
    <t>Gesamtfett</t>
  </si>
  <si>
    <t>Graisses totales</t>
  </si>
  <si>
    <t>Grasa total</t>
  </si>
  <si>
    <t>Grassi totali</t>
  </si>
  <si>
    <t>Gesamtkosten</t>
  </si>
  <si>
    <t>Coût total</t>
  </si>
  <si>
    <t>Costo total</t>
  </si>
  <si>
    <t>Costo totale</t>
  </si>
  <si>
    <t>Mín.</t>
  </si>
  <si>
    <t>Máx.</t>
  </si>
  <si>
    <t>de</t>
  </si>
  <si>
    <t>fr</t>
  </si>
  <si>
    <t>es</t>
  </si>
  <si>
    <t>it</t>
  </si>
  <si>
    <t>unit_gramm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</si>
</sst>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Aptos Narrow"/>
      <family val="2"/>
      <charset val="238"/>
      <scheme val="minor"/>
    </font>
    <font>
      <sz val="12"/>
      <color theme="1"/>
      <name val="Aptos Display"/>
      <family val="2"/>
      <scheme val="major"/>
    </font>
    <font>
      <sz val="12"/>
      <color theme="1"/>
      <name val="Aptos Narrow"/>
      <family val="2"/>
      <scheme val="minor"/>
    </font>
    <font>
      <sz val="12"/>
      <color theme="1"/>
      <name val="Aptos Display"/>
      <family val="2"/>
      <scheme val="major"/>
    </font>
    <font>
      <sz val="12"/>
      <color theme="1"/>
      <name val="Aptos Display"/>
      <family val="2"/>
      <scheme val="major"/>
    </font>
    <font>
      <b/>
      <sz val="12"/>
      <color theme="1"/>
      <name val="Aptos Narrow"/>
      <family val="2"/>
      <charset val="238"/>
      <scheme val="minor"/>
    </font>
    <font>
      <sz val="12"/>
      <color rgb="FF000000"/>
      <name val="Aptos Display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B5E6A2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A0235-62F6-1148-9D24-3556F87218BA}">
  <dimension ref="A1:G26"/>
  <sheetViews>
    <sheetView workbookViewId="0">
      <selection activeCell="K23" sqref="K23"/>
    </sheetView>
  </sheetViews>
  <sheetFormatPr defaultColWidth="21.69921875" defaultRowHeight="21" customHeight="1" x14ac:dyDescent="0.3"/>
  <cols>
    <col min="1" max="16384" width="21.69921875" style="12"/>
  </cols>
  <sheetData>
    <row r="1" spans="1:7" ht="21" customHeight="1" x14ac:dyDescent="0.3">
      <c r="A1" s="16" t="s">
        <v>25</v>
      </c>
      <c r="B1" s="16" t="s">
        <v>71</v>
      </c>
      <c r="C1" s="16" t="s">
        <v>72</v>
      </c>
      <c r="D1" s="16" t="s">
        <v>150</v>
      </c>
      <c r="E1" s="16" t="s">
        <v>151</v>
      </c>
      <c r="F1" s="16" t="s">
        <v>152</v>
      </c>
      <c r="G1" s="16" t="s">
        <v>153</v>
      </c>
    </row>
    <row r="2" spans="1:7" ht="21" customHeight="1" x14ac:dyDescent="0.3">
      <c r="A2" s="16" t="s">
        <v>26</v>
      </c>
      <c r="B2" s="13" t="s">
        <v>0</v>
      </c>
      <c r="C2" s="13" t="s">
        <v>27</v>
      </c>
      <c r="D2" s="13" t="s">
        <v>73</v>
      </c>
      <c r="E2" s="13" t="s">
        <v>74</v>
      </c>
      <c r="F2" s="13" t="s">
        <v>75</v>
      </c>
      <c r="G2" s="13" t="s">
        <v>76</v>
      </c>
    </row>
    <row r="3" spans="1:7" ht="21" customHeight="1" x14ac:dyDescent="0.3">
      <c r="A3" s="16" t="s">
        <v>28</v>
      </c>
      <c r="B3" s="13" t="s">
        <v>23</v>
      </c>
      <c r="C3" s="13" t="s">
        <v>29</v>
      </c>
      <c r="D3" s="13" t="s">
        <v>77</v>
      </c>
      <c r="E3" s="13" t="s">
        <v>78</v>
      </c>
      <c r="F3" s="13" t="s">
        <v>79</v>
      </c>
      <c r="G3" s="13" t="s">
        <v>80</v>
      </c>
    </row>
    <row r="4" spans="1:7" ht="21" customHeight="1" x14ac:dyDescent="0.3">
      <c r="A4" s="16" t="s">
        <v>30</v>
      </c>
      <c r="B4" s="13" t="s">
        <v>1</v>
      </c>
      <c r="C4" s="13" t="s">
        <v>31</v>
      </c>
      <c r="D4" s="13" t="s">
        <v>81</v>
      </c>
      <c r="E4" s="13" t="s">
        <v>31</v>
      </c>
      <c r="F4" s="13" t="s">
        <v>82</v>
      </c>
      <c r="G4" s="13" t="s">
        <v>83</v>
      </c>
    </row>
    <row r="5" spans="1:7" ht="21" customHeight="1" x14ac:dyDescent="0.3">
      <c r="A5" s="16" t="s">
        <v>32</v>
      </c>
      <c r="B5" s="13" t="s">
        <v>2</v>
      </c>
      <c r="C5" s="13" t="s">
        <v>33</v>
      </c>
      <c r="D5" s="13" t="s">
        <v>84</v>
      </c>
      <c r="E5" s="13" t="s">
        <v>85</v>
      </c>
      <c r="F5" s="13" t="s">
        <v>86</v>
      </c>
      <c r="G5" s="13" t="s">
        <v>87</v>
      </c>
    </row>
    <row r="6" spans="1:7" ht="21" customHeight="1" x14ac:dyDescent="0.3">
      <c r="A6" s="16" t="s">
        <v>34</v>
      </c>
      <c r="B6" s="13" t="s">
        <v>3</v>
      </c>
      <c r="C6" s="13" t="s">
        <v>35</v>
      </c>
      <c r="D6" s="13" t="s">
        <v>88</v>
      </c>
      <c r="E6" s="13" t="s">
        <v>89</v>
      </c>
      <c r="F6" s="13" t="s">
        <v>90</v>
      </c>
      <c r="G6" s="13" t="s">
        <v>91</v>
      </c>
    </row>
    <row r="7" spans="1:7" ht="21" customHeight="1" x14ac:dyDescent="0.3">
      <c r="A7" s="16" t="s">
        <v>36</v>
      </c>
      <c r="B7" s="13" t="s">
        <v>4</v>
      </c>
      <c r="C7" s="13" t="s">
        <v>37</v>
      </c>
      <c r="D7" s="13" t="s">
        <v>92</v>
      </c>
      <c r="E7" s="13" t="s">
        <v>93</v>
      </c>
      <c r="F7" s="13" t="s">
        <v>94</v>
      </c>
      <c r="G7" s="13" t="s">
        <v>95</v>
      </c>
    </row>
    <row r="8" spans="1:7" ht="21" customHeight="1" x14ac:dyDescent="0.3">
      <c r="A8" s="16" t="s">
        <v>38</v>
      </c>
      <c r="B8" s="13" t="s">
        <v>24</v>
      </c>
      <c r="C8" s="13" t="s">
        <v>39</v>
      </c>
      <c r="D8" s="13" t="s">
        <v>96</v>
      </c>
      <c r="E8" s="13" t="s">
        <v>97</v>
      </c>
      <c r="F8" s="13" t="s">
        <v>98</v>
      </c>
      <c r="G8" s="13" t="s">
        <v>99</v>
      </c>
    </row>
    <row r="9" spans="1:7" ht="21" customHeight="1" x14ac:dyDescent="0.3">
      <c r="A9" s="16" t="s">
        <v>40</v>
      </c>
      <c r="B9" s="13" t="s">
        <v>10</v>
      </c>
      <c r="C9" s="13" t="s">
        <v>41</v>
      </c>
      <c r="D9" s="13" t="s">
        <v>100</v>
      </c>
      <c r="E9" s="13" t="s">
        <v>101</v>
      </c>
      <c r="F9" s="13" t="s">
        <v>102</v>
      </c>
      <c r="G9" s="13" t="s">
        <v>102</v>
      </c>
    </row>
    <row r="10" spans="1:7" ht="21" customHeight="1" x14ac:dyDescent="0.3">
      <c r="A10" s="16" t="s">
        <v>42</v>
      </c>
      <c r="B10" s="13" t="s">
        <v>12</v>
      </c>
      <c r="C10" s="13" t="s">
        <v>43</v>
      </c>
      <c r="D10" s="13" t="s">
        <v>103</v>
      </c>
      <c r="E10" s="13" t="s">
        <v>43</v>
      </c>
      <c r="F10" s="13" t="s">
        <v>43</v>
      </c>
      <c r="G10" s="13" t="s">
        <v>104</v>
      </c>
    </row>
    <row r="11" spans="1:7" ht="21" customHeight="1" x14ac:dyDescent="0.3">
      <c r="A11" s="16" t="s">
        <v>44</v>
      </c>
      <c r="B11" s="13" t="s">
        <v>19</v>
      </c>
      <c r="C11" s="13" t="s">
        <v>45</v>
      </c>
      <c r="D11" s="13" t="s">
        <v>105</v>
      </c>
      <c r="E11" s="13" t="s">
        <v>106</v>
      </c>
      <c r="F11" s="13" t="s">
        <v>107</v>
      </c>
      <c r="G11" s="13" t="s">
        <v>108</v>
      </c>
    </row>
    <row r="12" spans="1:7" ht="21" customHeight="1" x14ac:dyDescent="0.3">
      <c r="A12" s="16" t="s">
        <v>48</v>
      </c>
      <c r="B12" s="13" t="s">
        <v>5</v>
      </c>
      <c r="C12" s="13" t="s">
        <v>49</v>
      </c>
      <c r="D12" s="13" t="s">
        <v>109</v>
      </c>
      <c r="E12" s="13" t="s">
        <v>110</v>
      </c>
      <c r="F12" s="13" t="s">
        <v>111</v>
      </c>
      <c r="G12" s="13" t="s">
        <v>112</v>
      </c>
    </row>
    <row r="13" spans="1:7" ht="21" customHeight="1" x14ac:dyDescent="0.3">
      <c r="A13" s="16" t="s">
        <v>50</v>
      </c>
      <c r="B13" s="13" t="s">
        <v>6</v>
      </c>
      <c r="C13" s="13" t="s">
        <v>51</v>
      </c>
      <c r="D13" s="13" t="s">
        <v>113</v>
      </c>
      <c r="E13" s="13" t="s">
        <v>114</v>
      </c>
      <c r="F13" s="13" t="s">
        <v>115</v>
      </c>
      <c r="G13" s="13" t="s">
        <v>116</v>
      </c>
    </row>
    <row r="14" spans="1:7" ht="21" customHeight="1" x14ac:dyDescent="0.3">
      <c r="A14" s="16" t="s">
        <v>52</v>
      </c>
      <c r="B14" s="13" t="s">
        <v>7</v>
      </c>
      <c r="C14" s="13" t="s">
        <v>53</v>
      </c>
      <c r="D14" s="13" t="s">
        <v>7</v>
      </c>
      <c r="E14" s="13" t="s">
        <v>117</v>
      </c>
      <c r="F14" s="13" t="s">
        <v>118</v>
      </c>
      <c r="G14" s="13" t="s">
        <v>119</v>
      </c>
    </row>
    <row r="15" spans="1:7" ht="21" customHeight="1" x14ac:dyDescent="0.3">
      <c r="A15" s="16" t="s">
        <v>54</v>
      </c>
      <c r="B15" s="13" t="s">
        <v>8</v>
      </c>
      <c r="C15" s="13" t="s">
        <v>55</v>
      </c>
      <c r="D15" s="13" t="s">
        <v>120</v>
      </c>
      <c r="E15" s="13" t="s">
        <v>121</v>
      </c>
      <c r="F15" s="13" t="s">
        <v>122</v>
      </c>
      <c r="G15" s="13" t="s">
        <v>123</v>
      </c>
    </row>
    <row r="16" spans="1:7" ht="21" customHeight="1" x14ac:dyDescent="0.3">
      <c r="A16" s="16" t="s">
        <v>56</v>
      </c>
      <c r="B16" s="13" t="s">
        <v>9</v>
      </c>
      <c r="C16" s="13" t="s">
        <v>57</v>
      </c>
      <c r="D16" s="13" t="s">
        <v>124</v>
      </c>
      <c r="E16" s="13" t="s">
        <v>125</v>
      </c>
      <c r="F16" s="13" t="s">
        <v>126</v>
      </c>
      <c r="G16" s="13" t="s">
        <v>127</v>
      </c>
    </row>
    <row r="17" spans="1:7" ht="21" customHeight="1" x14ac:dyDescent="0.3">
      <c r="A17" s="16" t="s">
        <v>58</v>
      </c>
      <c r="B17" s="13" t="s">
        <v>11</v>
      </c>
      <c r="C17" s="13" t="s">
        <v>59</v>
      </c>
      <c r="D17" s="13" t="s">
        <v>128</v>
      </c>
      <c r="E17" s="13" t="s">
        <v>129</v>
      </c>
      <c r="F17" s="13" t="s">
        <v>130</v>
      </c>
      <c r="G17" s="13" t="s">
        <v>131</v>
      </c>
    </row>
    <row r="18" spans="1:7" ht="21" customHeight="1" x14ac:dyDescent="0.3">
      <c r="A18" s="16" t="s">
        <v>60</v>
      </c>
      <c r="B18" s="13" t="s">
        <v>13</v>
      </c>
      <c r="C18" s="13" t="s">
        <v>61</v>
      </c>
      <c r="D18" s="13" t="s">
        <v>132</v>
      </c>
      <c r="E18" s="13" t="s">
        <v>133</v>
      </c>
      <c r="F18" s="13" t="s">
        <v>134</v>
      </c>
      <c r="G18" s="13" t="s">
        <v>135</v>
      </c>
    </row>
    <row r="19" spans="1:7" ht="21" customHeight="1" x14ac:dyDescent="0.3">
      <c r="A19" s="16" t="s">
        <v>62</v>
      </c>
      <c r="B19" s="13" t="s">
        <v>14</v>
      </c>
      <c r="C19" s="13" t="s">
        <v>63</v>
      </c>
      <c r="D19" s="13" t="s">
        <v>136</v>
      </c>
      <c r="E19" s="13" t="s">
        <v>137</v>
      </c>
      <c r="F19" s="13" t="s">
        <v>138</v>
      </c>
      <c r="G19" s="13" t="s">
        <v>139</v>
      </c>
    </row>
    <row r="20" spans="1:7" ht="21" customHeight="1" x14ac:dyDescent="0.3">
      <c r="A20" s="16" t="s">
        <v>64</v>
      </c>
      <c r="B20" s="13" t="s">
        <v>15</v>
      </c>
      <c r="C20" s="13" t="s">
        <v>65</v>
      </c>
      <c r="D20" s="13" t="s">
        <v>140</v>
      </c>
      <c r="E20" s="13" t="s">
        <v>141</v>
      </c>
      <c r="F20" s="13" t="s">
        <v>142</v>
      </c>
      <c r="G20" s="13" t="s">
        <v>143</v>
      </c>
    </row>
    <row r="21" spans="1:7" ht="21" customHeight="1" x14ac:dyDescent="0.3">
      <c r="A21" s="16" t="s">
        <v>66</v>
      </c>
      <c r="B21" s="13" t="s">
        <v>16</v>
      </c>
      <c r="C21" s="13" t="s">
        <v>67</v>
      </c>
      <c r="D21" s="13" t="s">
        <v>144</v>
      </c>
      <c r="E21" s="13" t="s">
        <v>145</v>
      </c>
      <c r="F21" s="13" t="s">
        <v>146</v>
      </c>
      <c r="G21" s="13" t="s">
        <v>147</v>
      </c>
    </row>
    <row r="22" spans="1:7" ht="21" customHeight="1" x14ac:dyDescent="0.3">
      <c r="A22" s="16" t="s">
        <v>68</v>
      </c>
      <c r="B22" s="13" t="s">
        <v>20</v>
      </c>
      <c r="C22" s="13" t="s">
        <v>69</v>
      </c>
      <c r="D22" s="13" t="s">
        <v>69</v>
      </c>
      <c r="E22" s="13" t="s">
        <v>69</v>
      </c>
      <c r="F22" s="13" t="s">
        <v>69</v>
      </c>
      <c r="G22" s="13" t="s">
        <v>69</v>
      </c>
    </row>
    <row r="23" spans="1:7" ht="21" customHeight="1" x14ac:dyDescent="0.3">
      <c r="A23" s="16" t="s">
        <v>70</v>
      </c>
      <c r="B23" s="13" t="s">
        <v>21</v>
      </c>
      <c r="C23" s="13" t="s">
        <v>21</v>
      </c>
      <c r="D23" s="13" t="s">
        <v>21</v>
      </c>
      <c r="E23" s="13" t="s">
        <v>21</v>
      </c>
      <c r="F23" s="13" t="s">
        <v>21</v>
      </c>
      <c r="G23" s="13" t="s">
        <v>21</v>
      </c>
    </row>
    <row r="24" spans="1:7" ht="21" customHeight="1" x14ac:dyDescent="0.3">
      <c r="A24" s="16" t="s">
        <v>154</v>
      </c>
      <c r="B24" s="13" t="s">
        <v>22</v>
      </c>
      <c r="C24" s="13" t="s">
        <v>22</v>
      </c>
      <c r="D24" s="13" t="s">
        <v>22</v>
      </c>
      <c r="E24" s="13" t="s">
        <v>22</v>
      </c>
      <c r="F24" s="13" t="s">
        <v>22</v>
      </c>
      <c r="G24" s="13" t="s">
        <v>22</v>
      </c>
    </row>
    <row r="25" spans="1:7" ht="21" customHeight="1" x14ac:dyDescent="0.3">
      <c r="A25" s="16" t="s">
        <v>46</v>
      </c>
      <c r="B25" s="13" t="s">
        <v>17</v>
      </c>
      <c r="C25" s="13" t="s">
        <v>17</v>
      </c>
      <c r="D25" s="13" t="s">
        <v>17</v>
      </c>
      <c r="E25" s="13" t="s">
        <v>17</v>
      </c>
      <c r="F25" s="13" t="s">
        <v>148</v>
      </c>
      <c r="G25" s="13" t="s">
        <v>17</v>
      </c>
    </row>
    <row r="26" spans="1:7" ht="21" customHeight="1" x14ac:dyDescent="0.3">
      <c r="A26" s="16" t="s">
        <v>47</v>
      </c>
      <c r="B26" s="13" t="s">
        <v>18</v>
      </c>
      <c r="C26" s="13" t="s">
        <v>18</v>
      </c>
      <c r="D26" s="13" t="s">
        <v>18</v>
      </c>
      <c r="E26" s="13" t="s">
        <v>18</v>
      </c>
      <c r="F26" s="13" t="s">
        <v>149</v>
      </c>
      <c r="G26" s="13" t="s">
        <v>18</v>
      </c>
    </row>
  </sheetData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7F6A2-720F-EA4E-9F0E-12ED31641C07}">
  <dimension ref="A1:P8"/>
  <sheetViews>
    <sheetView tabSelected="1" zoomScale="51" zoomScaleNormal="91" workbookViewId="0"/>
  </sheetViews>
  <sheetFormatPr defaultColWidth="20.5" defaultRowHeight="28.05" customHeight="1" x14ac:dyDescent="0.3"/>
  <cols>
    <col min="1" max="16384" width="20.5" style="1"/>
  </cols>
  <sheetData>
    <row r="1" spans="1:16" ht="28.05" customHeight="1" x14ac:dyDescent="0.3">
      <c r="A1" s="14" t="s">
        <v>71</v>
      </c>
    </row>
    <row r="2" spans="1:16" s="5" customFormat="1" ht="28.05" customHeight="1" x14ac:dyDescent="0.3">
      <c r="A2" s="8" t="str">
        <f>IF($A$1="hu",VLOOKUP("food",Translate!$A$2:$G$27,2,FALSE),
IF($A$1="en",VLOOKUP("food",Translate!$A$2:$G$27,3,FALSE),
IF($A$1="de",VLOOKUP("food",Translate!$A$2:$G$27,4,FALSE),
IF($A$1="fr",VLOOKUP("food",Translate!$A$2:$G$27,5,FALSE),
IF($A$1="es",VLOOKUP("food",Translate!$A$2:$G$27,6,FALSE),
IF($A$1="it",VLOOKUP("food",Translate!$A$2:$G$27,7,FALSE),
""))))))</f>
        <v>Étel</v>
      </c>
      <c r="B2" s="8" t="str">
        <f>IF($A$1="hu",VLOOKUP("price",Translate!$A$2:$G$27,2,FALSE),
IF($A$1="en",VLOOKUP("price",Translate!$A$2:$G$27,3,FALSE),
IF($A$1="de",VLOOKUP("price",Translate!$A$2:$G$27,4,FALSE),
IF($A$1="fr",VLOOKUP("price",Translate!$A$2:$G$27,5,FALSE),
IF($A$1="es",VLOOKUP("price",Translate!$A$2:$G$27,6,FALSE),
IF($A$1="it",VLOOKUP("price",Translate!$A$2:$G$27,7,FALSE),
""))))))</f>
        <v>Ár</v>
      </c>
      <c r="C2" s="8" t="str">
        <f>IF($A$1="hu",VLOOKUP("calories",Translate!$A$2:$G$27,2,FALSE),
IF($A$1="en",VLOOKUP("calories",Translate!$A$2:$G$27,3,FALSE),
IF($A$1="de",VLOOKUP("calories",Translate!$A$2:$G$27,4,FALSE),
IF($A$1="fr",VLOOKUP("calories",Translate!$A$2:$G$27,5,FALSE),
IF($A$1="es",VLOOKUP("calories",Translate!$A$2:$G$27,6,FALSE),
IF($A$1="it",VLOOKUP("calories",Translate!$A$2:$G$27,7,FALSE),
""))))))</f>
        <v>Kalória</v>
      </c>
      <c r="D2" s="8" t="str">
        <f>IF($A$1="hu",VLOOKUP("protein",Translate!$A$2:$G$27,2,FALSE),
IF($A$1="en",VLOOKUP("protein",Translate!$A$2:$G$27,3,FALSE),
IF($A$1="de",VLOOKUP("protein",Translate!$A$2:$G$27,4,FALSE),
IF($A$1="fr",VLOOKUP("protein",Translate!$A$2:$G$27,5,FALSE),
IF($A$1="es",VLOOKUP("protein",Translate!$A$2:$G$27,6,FALSE),
IF($A$1="it",VLOOKUP("protein",Translate!$A$2:$G$27,7,FALSE),
""))))))</f>
        <v>Fehérje</v>
      </c>
      <c r="E2" s="8" t="str">
        <f>IF($A$1="hu",VLOOKUP("carbohydrate",Translate!$A$2:$G$27,2,FALSE),
IF($A$1="en",VLOOKUP("carbohydrate",Translate!$A$2:$G$27,3,FALSE),
IF($A$1="de",VLOOKUP("carbohydrate",Translate!$A$2:$G$27,4,FALSE),
IF($A$1="fr",VLOOKUP("carbohydrate",Translate!$A$2:$G$27,5,FALSE),
IF($A$1="es",VLOOKUP("carbohydrate",Translate!$A$2:$G$27,6,FALSE),
IF($A$1="it",VLOOKUP("carbohydrate",Translate!$A$2:$G$27,7,FALSE),
""))))))</f>
        <v>Szénhidrát</v>
      </c>
      <c r="F2" s="8" t="str">
        <f>IF($A$1="hu",VLOOKUP("fat",Translate!$A$2:$G$27,2,FALSE),
IF($A$1="en",VLOOKUP("fat",Translate!$A$2:$G$27,3,FALSE),
IF($A$1="de",VLOOKUP("fat",Translate!$A$2:$G$27,4,FALSE),
IF($A$1="fr",VLOOKUP("fat",Translate!$A$2:$G$27,5,FALSE),
IF($A$1="es",VLOOKUP("fat",Translate!$A$2:$G$27,6,FALSE),
IF($A$1="it",VLOOKUP("fat",Translate!$A$2:$G$27,7,FALSE),
""))))))</f>
        <v>Zsír</v>
      </c>
      <c r="G2" s="8" t="str">
        <f>IF($A$1="hu",VLOOKUP("quantity",Translate!$A$2:$G$27,2,FALSE),
IF($A$1="en",VLOOKUP("quantity",Translate!$A$2:$G$27,3,FALSE),
IF($A$1="de",VLOOKUP("quantity",Translate!$A$2:$G$27,4,FALSE),
IF($A$1="fr",VLOOKUP("quantity",Translate!$A$2:$G$27,5,FALSE),
IF($A$1="es",VLOOKUP("quantity",Translate!$A$2:$G$27,6,FALSE),
IF($A$1="it",VLOOKUP("quantity",Translate!$A$2:$G$27,7,FALSE),
""))))))</f>
        <v>Mennyiség</v>
      </c>
      <c r="I2" s="10" t="str">
        <f>IF($A$1="hu",VLOOKUP("nutrient",Translate!$A$2:$G$27,2,FALSE),
IF($A$1="en",VLOOKUP("nutrient",Translate!$A$2:$G$27,3,FALSE),
IF($A$1="de",VLOOKUP("nutrient",Translate!$A$2:$G$27,4,FALSE),
IF($A$1="fr",VLOOKUP("nutrient",Translate!$A$2:$G$27,5,FALSE),
IF($A$1="es",VLOOKUP("nutrient",Translate!$A$2:$G$27,6,FALSE),
IF($A$1="it",VLOOKUP("nutrient",Translate!$A$2:$G$27,7,FALSE),
""))))))</f>
        <v>Tápanyag</v>
      </c>
      <c r="J2" s="10" t="str">
        <f>IF($A$1="hu",VLOOKUP("total",Translate!$A$2:$G$27,2,FALSE),
IF($A$1="en",VLOOKUP("total",Translate!$A$2:$G$27,3,FALSE),
IF($A$1="de",VLOOKUP("total",Translate!$A$2:$G$27,4,FALSE),
IF($A$1="fr",VLOOKUP("total",Translate!$A$2:$G$27,5,FALSE),
IF($A$1="es",VLOOKUP("total",Translate!$A$2:$G$27,6,FALSE),
IF($A$1="it",VLOOKUP("total",Translate!$A$2:$G$27,7,FALSE),
""))))))</f>
        <v>Összesen</v>
      </c>
      <c r="K2" s="10" t="str">
        <f>IF($A$1="hu",VLOOKUP("unit",Translate!$A$2:$G$27,2,FALSE),
IF($A$1="en",VLOOKUP("unit",Translate!$A$2:$G$27,3,FALSE),
IF($A$1="de",VLOOKUP("unit",Translate!$A$2:$G$27,4,FALSE),
IF($A$1="fr",VLOOKUP("unit",Translate!$A$2:$G$27,5,FALSE),
IF($A$1="es",VLOOKUP("unit",Translate!$A$2:$G$27,6,FALSE),
IF($A$1="it",VLOOKUP("unit",Translate!$A$2:$G$27,7,FALSE),
""))))))</f>
        <v>Mértékegység</v>
      </c>
      <c r="L2" s="11"/>
      <c r="M2" s="10" t="str">
        <f>IF($A$1="hu",VLOOKUP("nutrient",Translate!$A$2:$G$27,2,FALSE),
IF($A$1="en",VLOOKUP("nutrient",Translate!$A$2:$G$27,3,FALSE),
IF($A$1="de",VLOOKUP("nutrient",Translate!$A$2:$G$27,4,FALSE),
IF($A$1="fr",VLOOKUP("nutrient",Translate!$A$2:$G$27,5,FALSE),
IF($A$1="es",VLOOKUP("nutrient",Translate!$A$2:$G$27,6,FALSE),
IF($A$1="it",VLOOKUP("nutrient",Translate!$A$2:$G$27,7,FALSE),
""))))))</f>
        <v>Tápanyag</v>
      </c>
      <c r="N2" s="10" t="str">
        <f>IF($A$1="hu",VLOOKUP("min",Translate!$A$2:$G$27,2,FALSE),
IF($A$1="en",VLOOKUP("min",Translate!$A$2:$G$27,3,FALSE),
IF($A$1="de",VLOOKUP("min",Translate!$A$2:$G$27,4,FALSE),
IF($A$1="fr",VLOOKUP("min",Translate!$A$2:$G$27,5,FALSE),
IF($A$1="es",VLOOKUP("min",Translate!$A$2:$G$27,6,FALSE),
IF($A$1="it",VLOOKUP("min",Translate!$A$2:$G$27,7,FALSE),
""))))))</f>
        <v>Min.</v>
      </c>
      <c r="O2" s="10" t="str">
        <f>IF($A$1="hu",VLOOKUP("max",Translate!$A$2:$G$27,2,FALSE),
IF($A$1="en",VLOOKUP("max",Translate!$A$2:$G$27,3,FALSE),
IF($A$1="de",VLOOKUP("max",Translate!$A$2:$G$27,4,FALSE),
IF($A$1="fr",VLOOKUP("max",Translate!$A$2:$G$27,5,FALSE),
IF($A$1="es",VLOOKUP("max",Translate!$A$2:$G$27,6,FALSE),
IF($A$1="it",VLOOKUP("max",Translate!$A$2:$G$27,7,FALSE),
""))))))</f>
        <v>Max.</v>
      </c>
      <c r="P2" s="10" t="str">
        <f>IF($A$1="hu",VLOOKUP("unit",Translate!$A$2:$G$27,2,FALSE),
IF($A$1="en",VLOOKUP("unit",Translate!$A$2:$G$27,3,FALSE),
IF($A$1="de",VLOOKUP("unit",Translate!$A$2:$G$27,4,FALSE),
IF($A$1="fr",VLOOKUP("unit",Translate!$A$2:$G$27,5,FALSE),
IF($A$1="es",VLOOKUP("unit",Translate!$A$2:$G$27,6,FALSE),
IF($A$1="it",VLOOKUP("unit",Translate!$A$2:$G$27,7,FALSE),
""))))))</f>
        <v>Mértékegység</v>
      </c>
    </row>
    <row r="3" spans="1:16" ht="28.05" customHeight="1" x14ac:dyDescent="0.3">
      <c r="A3" s="7" t="str">
        <f>IF($A$1="hu",VLOOKUP("chicken_breast",Translate!$A$2:$G$27,2,FALSE),
IF($A$1="en",VLOOKUP("chicken_breast",Translate!$A$2:$G$27,3,FALSE),
IF($A$1="de",VLOOKUP("chicken_breast",Translate!$A$2:$G$27,4,FALSE),
IF($A$1="fr",VLOOKUP("chicken_breast",Translate!$A$2:$G$27,5,FALSE),
IF($A$1="es",VLOOKUP("chicken_breast",Translate!$A$2:$G$27,6,FALSE),
IF($A$1="it",VLOOKUP("chicken_breast",Translate!$A$2:$G$27,7,FALSE),
""))))))</f>
        <v>Csirkemell</v>
      </c>
      <c r="B3" s="2">
        <v>350</v>
      </c>
      <c r="C3" s="2">
        <v>165</v>
      </c>
      <c r="D3" s="2">
        <v>31</v>
      </c>
      <c r="E3" s="2">
        <v>0</v>
      </c>
      <c r="F3" s="2">
        <v>3.6</v>
      </c>
      <c r="G3" s="3">
        <v>90.895450599963169</v>
      </c>
      <c r="I3" s="9" t="str">
        <f>IF($A$1="hu",VLOOKUP("total_calories",Translate!$A$2:$G$27,2,FALSE),
IF($A$1="en",VLOOKUP("total_calories",Translate!$A$2:$G$27,3,FALSE),
IF($A$1="de",VLOOKUP("total_calories",Translate!$A$2:$G$27,4,FALSE),
IF($A$1="fr",VLOOKUP("total_calories",Translate!$A$2:$G$27,5,FALSE),
IF($A$1="es",VLOOKUP("total_calories",Translate!$A$2:$G$27,6,FALSE),
IF($A$1="it",VLOOKUP("total_calories",Translate!$A$2:$G$27,7,FALSE),
""))))))</f>
        <v>Össz-kalória</v>
      </c>
      <c r="J3" s="2">
        <f>SUMPRODUCT(G3:G7,C3:C7)/100</f>
        <v>2000</v>
      </c>
      <c r="K3" s="6" t="str">
        <f>IF($A$1="hu",VLOOKUP("unit_calories",Translate!$A$2:$G$27,2,FALSE),
IF($A$1="en",VLOOKUP("unit_calories",Translate!$A$2:$G$27,3,FALSE),
IF($A$1="de",VLOOKUP("unit_calories",Translate!$A$2:$G$27,4,FALSE),
IF($A$1="fr",VLOOKUP("unit_calories",Translate!$A$2:$G$27,5,FALSE),
IF($A$1="es",VLOOKUP("unit_calories",Translate!$A$2:$G$27,6,FALSE),
IF($A$1="it",VLOOKUP("unit_calories",Translate!$A$2:$G$27,7,FALSE),
""))))))</f>
        <v>kcal/100g</v>
      </c>
      <c r="M3" s="9" t="str">
        <f>IF($A$1="hu",VLOOKUP("calories",Translate!$A$2:$G$27,2,FALSE),
IF($A$1="en",VLOOKUP("calories",Translate!$A$2:$G$27,3,FALSE),
IF($A$1="de",VLOOKUP("calories",Translate!$A$2:$G$27,4,FALSE),
IF($A$1="fr",VLOOKUP("calories",Translate!$A$2:$G$27,5,FALSE),
IF($A$1="es",VLOOKUP("calories",Translate!$A$2:$G$27,6,FALSE),
IF($A$1="it",VLOOKUP("calories",Translate!$A$2:$G$27,7,FALSE),
""))))))</f>
        <v>Kalória</v>
      </c>
      <c r="N3" s="2">
        <v>2000</v>
      </c>
      <c r="O3" s="2">
        <v>2500</v>
      </c>
      <c r="P3" s="6" t="str">
        <f>IF($A$1="hu",VLOOKUP("unit_calories",Translate!$A$2:$G$27,2,FALSE),
IF($A$1="en",VLOOKUP("unit_calories",Translate!$A$2:$G$27,3,FALSE),
IF($A$1="de",VLOOKUP("unit_calories",Translate!$A$2:$G$27,4,FALSE),
IF($A$1="fr",VLOOKUP("unit_calories",Translate!$A$2:$G$27,5,FALSE),
IF($A$1="es",VLOOKUP("unit_calories",Translate!$A$2:$G$27,6,FALSE),
IF($A$1="it",VLOOKUP("unit_calories",Translate!$A$2:$G$27,7,FALSE),
""))))))</f>
        <v>kcal/100g</v>
      </c>
    </row>
    <row r="4" spans="1:16" ht="28.05" customHeight="1" x14ac:dyDescent="0.3">
      <c r="A4" s="7" t="str">
        <f>IF($A$1="hu",VLOOKUP("rice",Translate!$A$2:$G$27,2,FALSE),
IF($A$1="en",VLOOKUP("rice",Translate!$A$2:$G$27,3,FALSE),
IF($A$1="de",VLOOKUP("rice",Translate!$A$2:$G$27,4,FALSE),
IF($A$1="fr",VLOOKUP("rice",Translate!$A$2:$G$27,5,FALSE),
IF($A$1="es",VLOOKUP("rice",Translate!$A$2:$G$27,6,FALSE),
IF($A$1="it",VLOOKUP("rice",Translate!$A$2:$G$27,7,FALSE),
""))))))</f>
        <v>Rizs</v>
      </c>
      <c r="B4" s="2">
        <v>200</v>
      </c>
      <c r="C4" s="2">
        <v>130</v>
      </c>
      <c r="D4" s="2">
        <v>2.7</v>
      </c>
      <c r="E4" s="2">
        <v>28</v>
      </c>
      <c r="F4" s="2">
        <v>0.3</v>
      </c>
      <c r="G4" s="3">
        <v>1059.4466343302106</v>
      </c>
      <c r="I4" s="9" t="str">
        <f>IF($A$1="hu",VLOOKUP("total_protein",Translate!$A$2:$G$27,2,FALSE),
IF($A$1="en",VLOOKUP("total_protein",Translate!$A$2:$G$27,3,FALSE),
IF($A$1="de",VLOOKUP("total_protein",Translate!$A$2:$G$27,4,FALSE),
IF($A$1="fr",VLOOKUP("total_protein",Translate!$A$2:$G$27,5,FALSE),
IF($A$1="es",VLOOKUP("total_protein",Translate!$A$2:$G$27,6,FALSE),
IF($A$1="it",VLOOKUP("total_protein",Translate!$A$2:$G$27,7,FALSE),
""))))))</f>
        <v>Össz-fehérje</v>
      </c>
      <c r="J4" s="4">
        <f>SUMPRODUCT(G3:G7,D3:D7)/100</f>
        <v>96.431967938389619</v>
      </c>
      <c r="K4" s="6" t="str">
        <f>IF($A$1="hu",VLOOKUP("unit_gramm",Translate!$A$2:$G$30,2,FALSE),
IF($A$1="en",VLOOKUP("unit_gramm",Translate!$A$2:$G$30,3,FALSE),
IF($A$1="de",VLOOKUP("unit_gramm",Translate!$A$2:$G$30,4,FALSE),
IF($A$1="fr",VLOOKUP("unit_gramm",Translate!$A$2:$G$30,5,FALSE),
IF($A$1="es",VLOOKUP("unit_gramm",Translate!$A$2:$G$30,6,FALSE),
IF($A$1="it",VLOOKUP("unit_gramm",Translate!$A$2:$G$30,7,FALSE),
""))))))</f>
        <v>g/100g</v>
      </c>
      <c r="M4" s="9" t="str">
        <f>IF($A$1="hu",VLOOKUP("protein",Translate!$A$2:$G$27,2,FALSE),
IF($A$1="en",VLOOKUP("protein",Translate!$A$2:$G$27,3,FALSE),
IF($A$1="de",VLOOKUP("protein",Translate!$A$2:$G$27,4,FALSE),
IF($A$1="fr",VLOOKUP("protein",Translate!$A$2:$G$27,5,FALSE),
IF($A$1="es",VLOOKUP("protein",Translate!$A$2:$G$27,6,FALSE),
IF($A$1="it",VLOOKUP("protein",Translate!$A$2:$G$27,7,FALSE),
""))))))</f>
        <v>Fehérje</v>
      </c>
      <c r="N4" s="2">
        <v>50</v>
      </c>
      <c r="O4" s="2">
        <v>200</v>
      </c>
      <c r="P4" s="6" t="str">
        <f>IF($A$1="hu",VLOOKUP("unit_gramm",Translate!$A$2:$G$30,2,FALSE),
IF($A$1="en",VLOOKUP("unit_gramm",Translate!$A$2:$G$30,3,FALSE),
IF($A$1="de",VLOOKUP("unit_gramm",Translate!$A$2:$G$30,4,FALSE),
IF($A$1="fr",VLOOKUP("unit_gramm",Translate!$A$2:$G$30,5,FALSE),
IF($A$1="es",VLOOKUP("unit_gramm",Translate!$A$2:$G$30,6,FALSE),
IF($A$1="it",VLOOKUP("unit_gramm",Translate!$A$2:$G$30,7,FALSE),
""))))))</f>
        <v>g/100g</v>
      </c>
    </row>
    <row r="5" spans="1:16" ht="28.05" customHeight="1" x14ac:dyDescent="0.3">
      <c r="A5" s="7" t="str">
        <f>IF($A$1="hu",VLOOKUP("broccoli",Translate!$A$2:$G$27,2,FALSE),
IF($A$1="en",VLOOKUP("broccoli",Translate!$A$2:$G$27,3,FALSE),
IF($A$1="de",VLOOKUP("broccoli",Translate!$A$2:$G$27,4,FALSE),
IF($A$1="fr",VLOOKUP("broccoli",Translate!$A$2:$G$27,5,FALSE),
IF($A$1="es",VLOOKUP("broccoli",Translate!$A$2:$G$27,6,FALSE),
IF($A$1="it",VLOOKUP("broccoli",Translate!$A$2:$G$27,7,FALSE),
""))))))</f>
        <v>Brokkoli</v>
      </c>
      <c r="B5" s="2">
        <v>250</v>
      </c>
      <c r="C5" s="2">
        <v>34</v>
      </c>
      <c r="D5" s="2">
        <v>2.8</v>
      </c>
      <c r="E5" s="2">
        <v>7</v>
      </c>
      <c r="F5" s="2">
        <v>0.4</v>
      </c>
      <c r="G5" s="3">
        <v>0</v>
      </c>
      <c r="I5" s="9" t="str">
        <f>IF($A$1="hu",VLOOKUP("total_carb",Translate!$A$2:$G$27,2,FALSE),
IF($A$1="en",VLOOKUP("total_carb",Translate!$A$2:$G$27,3,FALSE),
IF($A$1="de",VLOOKUP("total_carb",Translate!$A$2:$G$27,4,FALSE),
IF($A$1="fr",VLOOKUP("total_carb",Translate!$A$2:$G$27,5,FALSE),
IF($A$1="es",VLOOKUP("total_carb",Translate!$A$2:$G$27,6,FALSE),
IF($A$1="it",VLOOKUP("total_carb",Translate!$A$2:$G$27,7,FALSE),
""))))))</f>
        <v>Össz-szénhidrát</v>
      </c>
      <c r="J5" s="2">
        <f>SUMPRODUCT(G3:G7,E3:E7)/100</f>
        <v>300.00000000000006</v>
      </c>
      <c r="K5" s="6" t="str">
        <f>IF($A$1="hu",VLOOKUP("unit_gramm",Translate!$A$2:$G$30,2,FALSE),
IF($A$1="en",VLOOKUP("unit_gramm",Translate!$A$2:$G$30,3,FALSE),
IF($A$1="de",VLOOKUP("unit_gramm",Translate!$A$2:$G$30,4,FALSE),
IF($A$1="fr",VLOOKUP("unit_gramm",Translate!$A$2:$G$30,5,FALSE),
IF($A$1="es",VLOOKUP("unit_gramm",Translate!$A$2:$G$30,6,FALSE),
IF($A$1="it",VLOOKUP("unit_gramm",Translate!$A$2:$G$30,7,FALSE),
""))))))</f>
        <v>g/100g</v>
      </c>
      <c r="M5" s="9" t="str">
        <f>IF($A$1="hu",VLOOKUP("carbohydrate",Translate!$A$2:$G$27,2,FALSE),
IF($A$1="en",VLOOKUP("carbohydrate",Translate!$A$2:$G$27,3,FALSE),
IF($A$1="de",VLOOKUP("carbohydrate",Translate!$A$2:$G$27,4,FALSE),
IF($A$1="fr",VLOOKUP("carbohydrate",Translate!$A$2:$G$27,5,FALSE),
IF($A$1="es",VLOOKUP("carbohydrate",Translate!$A$2:$G$27,6,FALSE),
IF($A$1="it",VLOOKUP("carbohydrate",Translate!$A$2:$G$27,7,FALSE),
""))))))</f>
        <v>Szénhidrát</v>
      </c>
      <c r="N5" s="2">
        <v>200</v>
      </c>
      <c r="O5" s="2">
        <v>300</v>
      </c>
      <c r="P5" s="6" t="str">
        <f>IF($A$1="hu",VLOOKUP("unit_gramm",Translate!$A$2:$G$30,2,FALSE),
IF($A$1="en",VLOOKUP("unit_gramm",Translate!$A$2:$G$30,3,FALSE),
IF($A$1="de",VLOOKUP("unit_gramm",Translate!$A$2:$G$30,4,FALSE),
IF($A$1="fr",VLOOKUP("unit_gramm",Translate!$A$2:$G$30,5,FALSE),
IF($A$1="es",VLOOKUP("unit_gramm",Translate!$A$2:$G$30,6,FALSE),
IF($A$1="it",VLOOKUP("unit_gramm",Translate!$A$2:$G$30,7,FALSE),
""))))))</f>
        <v>g/100g</v>
      </c>
    </row>
    <row r="6" spans="1:16" ht="28.05" customHeight="1" x14ac:dyDescent="0.3">
      <c r="A6" s="7" t="str">
        <f>IF($A$1="hu",VLOOKUP("egg",Translate!$A$2:$G$27,2,FALSE),
IF($A$1="en",VLOOKUP("egg",Translate!$A$2:$G$27,3,FALSE),
IF($A$1="de",VLOOKUP("egg",Translate!$A$2:$G$27,4,FALSE),
IF($A$1="fr",VLOOKUP("egg",Translate!$A$2:$G$27,5,FALSE),
IF($A$1="es",VLOOKUP("egg",Translate!$A$2:$G$27,6,FALSE),
IF($A$1="it",VLOOKUP("egg",Translate!$A$2:$G$27,7,FALSE),
""))))))</f>
        <v>Tojás</v>
      </c>
      <c r="B6" s="2">
        <v>400</v>
      </c>
      <c r="C6" s="2">
        <v>155</v>
      </c>
      <c r="D6" s="2">
        <v>13</v>
      </c>
      <c r="E6" s="2">
        <v>1.1000000000000001</v>
      </c>
      <c r="F6" s="2">
        <v>11</v>
      </c>
      <c r="G6" s="3">
        <v>304.99476250373345</v>
      </c>
      <c r="I6" s="9" t="str">
        <f>IF($A$1="hu",VLOOKUP("total_fat",Translate!$A$2:$G$27,2,FALSE),
IF($A$1="en",VLOOKUP("total_fat",Translate!$A$2:$G$27,3,FALSE),
IF($A$1="de",VLOOKUP("total_fat",Translate!$A$2:$G$27,4,FALSE),
IF($A$1="fr",VLOOKUP("total_fat",Translate!$A$2:$G$27,5,FALSE),
IF($A$1="es",VLOOKUP("total_fat",Translate!$A$2:$G$27,6,FALSE),
IF($A$1="it",VLOOKUP("total_fat",Translate!$A$2:$G$27,7,FALSE),
""))))))</f>
        <v>Össz-zsír</v>
      </c>
      <c r="J6" s="2">
        <f>SUMPRODUCT(G3:G7,F3:F7)/100</f>
        <v>39.999999999999986</v>
      </c>
      <c r="K6" s="6" t="str">
        <f>IF($A$1="hu",VLOOKUP("unit_gramm",Translate!$A$2:$G$30,2,FALSE),
IF($A$1="en",VLOOKUP("unit_gramm",Translate!$A$2:$G$30,3,FALSE),
IF($A$1="de",VLOOKUP("unit_gramm",Translate!$A$2:$G$30,4,FALSE),
IF($A$1="fr",VLOOKUP("unit_gramm",Translate!$A$2:$G$30,5,FALSE),
IF($A$1="es",VLOOKUP("unit_gramm",Translate!$A$2:$G$30,6,FALSE),
IF($A$1="it",VLOOKUP("unit_gramm",Translate!$A$2:$G$30,7,FALSE),
""))))))</f>
        <v>g/100g</v>
      </c>
      <c r="M6" s="9" t="str">
        <f>IF($A$1="hu",VLOOKUP("fat",Translate!$A$2:$G$27,2,FALSE),
IF($A$1="en",VLOOKUP("fat",Translate!$A$2:$G$27,3,FALSE),
IF($A$1="de",VLOOKUP("fat",Translate!$A$2:$G$27,4,FALSE),
IF($A$1="fr",VLOOKUP("fat",Translate!$A$2:$G$27,5,FALSE),
IF($A$1="es",VLOOKUP("fat",Translate!$A$2:$G$27,6,FALSE),
IF($A$1="it",VLOOKUP("fat",Translate!$A$2:$G$27,7,FALSE),
""))))))</f>
        <v>Zsír</v>
      </c>
      <c r="N6" s="2">
        <v>40</v>
      </c>
      <c r="O6" s="2">
        <v>100</v>
      </c>
      <c r="P6" s="6" t="str">
        <f>IF($A$1="hu",VLOOKUP("unit_gramm",Translate!$A$2:$G$30,2,FALSE),
IF($A$1="en",VLOOKUP("unit_gramm",Translate!$A$2:$G$30,3,FALSE),
IF($A$1="de",VLOOKUP("unit_gramm",Translate!$A$2:$G$30,4,FALSE),
IF($A$1="fr",VLOOKUP("unit_gramm",Translate!$A$2:$G$30,5,FALSE),
IF($A$1="es",VLOOKUP("unit_gramm",Translate!$A$2:$G$30,6,FALSE),
IF($A$1="it",VLOOKUP("unit_gramm",Translate!$A$2:$G$30,7,FALSE),
""))))))</f>
        <v>g/100g</v>
      </c>
    </row>
    <row r="7" spans="1:16" ht="28.05" customHeight="1" x14ac:dyDescent="0.3">
      <c r="A7" s="7" t="str">
        <f>IF($A$1="hu",VLOOKUP("apple",Translate!$A$2:$G$27,2,FALSE),
IF($A$1="en",VLOOKUP("apple",Translate!$A$2:$G$27,3,FALSE),
IF($A$1="de",VLOOKUP("apple",Translate!$A$2:$G$27,4,FALSE),
IF($A$1="fr",VLOOKUP("apple",Translate!$A$2:$G$27,5,FALSE),
IF($A$1="es",VLOOKUP("apple",Translate!$A$2:$G$27,6,FALSE),
IF($A$1="it",VLOOKUP("apple",Translate!$A$2:$G$27,7,FALSE),
""))))))</f>
        <v>Alma</v>
      </c>
      <c r="B7" s="2">
        <v>300</v>
      </c>
      <c r="C7" s="2">
        <v>52</v>
      </c>
      <c r="D7" s="2">
        <v>0.3</v>
      </c>
      <c r="E7" s="2">
        <v>14</v>
      </c>
      <c r="F7" s="2">
        <v>0.2</v>
      </c>
      <c r="G7" s="3">
        <v>6.2968992724929965E-15</v>
      </c>
      <c r="I7" s="9" t="str">
        <f>IF($A$1="hu",VLOOKUP("total_cost",Translate!$A$2:$G$27,2,FALSE),
IF($A$1="en",VLOOKUP("total_cost",Translate!$A$2:$G$27,3,FALSE),
IF($A$1="de",VLOOKUP("total_cost",Translate!$A$2:$G$27,4,FALSE),
IF($A$1="fr",VLOOKUP("total_cost",Translate!$A$2:$G$27,5,FALSE),
IF($A$1="es",VLOOKUP("total_cost",Translate!$A$2:$G$27,6,FALSE),
IF($A$1="it",VLOOKUP("total_cost",Translate!$A$2:$G$27,7,FALSE),
""))))))</f>
        <v>Teljes költség</v>
      </c>
      <c r="J7" s="3">
        <f>SUMPRODUCT(G3:G7,B3:B7)/100</f>
        <v>3657.0063957752263</v>
      </c>
      <c r="K7" s="6" t="str">
        <f>IF($A$1="hu",VLOOKUP("unit_price",Translate!$A$2:$G$27,2,FALSE),
IF($A$1="en",VLOOKUP("unit_price",Translate!$A$2:$G$27,3,FALSE),
IF($A$1="de",VLOOKUP("unit_price",Translate!$A$2:$G$27,4,FALSE),
IF($A$1="fr",VLOOKUP("unit_price",Translate!$A$2:$G$27,5,FALSE),
IF($A$1="es",VLOOKUP("unit_price",Translate!$A$2:$G$27,6,FALSE),
IF($A$1="it",VLOOKUP("unit_price",Translate!$A$2:$G$27,7,FALSE),
""))))))</f>
        <v>Ft/100g</v>
      </c>
    </row>
    <row r="8" spans="1:16" ht="28.05" customHeight="1" x14ac:dyDescent="0.3">
      <c r="A8" s="15" t="str">
        <f>IF($A$1="hu",VLOOKUP("nutrient",Translate!$A$2:$G$27,2,FALSE),
IF($A$1="en",VLOOKUP("nutrient",Translate!$A$2:$G$27,3,FALSE),
IF($A$1="de",VLOOKUP("nutrient",Translate!$A$2:$G$27,4,FALSE),
IF($A$1="fr",VLOOKUP("nutrient",Translate!$A$2:$G$27,5,FALSE),
IF($A$1="es",VLOOKUP("nutrient",Translate!$A$2:$G$27,6,FALSE),
IF($A$1="it",VLOOKUP("nutrient",Translate!$A$2:$G$27,7,FALSE),
""))))))</f>
        <v>Tápanyag</v>
      </c>
      <c r="B8" s="6" t="str">
        <f>IF($A$1="hu",VLOOKUP("unit_price",Translate!$A$2:$G$27,2,FALSE),
IF($A$1="en",VLOOKUP("unit_price",Translate!$A$2:$G$27,3,FALSE),
IF($A$1="de",VLOOKUP("unit_price",Translate!$A$2:$G$27,4,FALSE),
IF($A$1="fr",VLOOKUP("unit_price",Translate!$A$2:$G$27,5,FALSE),
IF($A$1="es",VLOOKUP("unit_price",Translate!$A$2:$G$27,6,FALSE),
IF($A$1="it",VLOOKUP("unit_price",Translate!$A$2:$G$27,7,FALSE),
""))))))</f>
        <v>Ft/100g</v>
      </c>
      <c r="C8" s="6" t="str">
        <f>IF($A$1="hu",VLOOKUP("unit_calories",Translate!$A$2:$G$27,2,FALSE),
IF($A$1="en",VLOOKUP("unit_calories",Translate!$A$2:$G$27,3,FALSE),
IF($A$1="de",VLOOKUP("unit_calories",Translate!$A$2:$G$27,4,FALSE),
IF($A$1="fr",VLOOKUP("unit_calories",Translate!$A$2:$G$27,5,FALSE),
IF($A$1="es",VLOOKUP("unit_calories",Translate!$A$2:$G$27,6,FALSE),
IF($A$1="it",VLOOKUP("unit_calories",Translate!$A$2:$G$27,7,FALSE),
""))))))</f>
        <v>kcal/100g</v>
      </c>
      <c r="D8" s="6" t="str">
        <f>IF($A$1="hu",VLOOKUP("unit_gramm",Translate!$A$2:$G$30,2,FALSE),
IF($A$1="en",VLOOKUP("unit_gramm",Translate!$A$2:$G$30,3,FALSE),
IF($A$1="de",VLOOKUP("unit_gramm",Translate!$A$2:$G$30,4,FALSE),
IF($A$1="fr",VLOOKUP("unit_gramm",Translate!$A$2:$G$30,5,FALSE),
IF($A$1="es",VLOOKUP("unit_gramm",Translate!$A$2:$G$30,6,FALSE),
IF($A$1="it",VLOOKUP("unit_gramm",Translate!$A$2:$G$30,7,FALSE),
""))))))</f>
        <v>g/100g</v>
      </c>
      <c r="E8" s="6" t="str">
        <f>IF($A$1="hu",VLOOKUP("unit_gramm",Translate!$A$2:$G$30,2,FALSE),
IF($A$1="en",VLOOKUP("unit_gramm",Translate!$A$2:$G$30,3,FALSE),
IF($A$1="de",VLOOKUP("unit_gramm",Translate!$A$2:$G$30,4,FALSE),
IF($A$1="fr",VLOOKUP("unit_gramm",Translate!$A$2:$G$30,5,FALSE),
IF($A$1="es",VLOOKUP("unit_gramm",Translate!$A$2:$G$30,6,FALSE),
IF($A$1="it",VLOOKUP("unit_gramm",Translate!$A$2:$G$30,7,FALSE),
""))))))</f>
        <v>g/100g</v>
      </c>
      <c r="F8" s="6" t="str">
        <f>IF($A$1="hu",VLOOKUP("unit_gramm",Translate!$A$2:$G$30,2,FALSE),
IF($A$1="en",VLOOKUP("unit_gramm",Translate!$A$2:$G$30,3,FALSE),
IF($A$1="de",VLOOKUP("unit_gramm",Translate!$A$2:$G$30,4,FALSE),
IF($A$1="fr",VLOOKUP("unit_gramm",Translate!$A$2:$G$30,5,FALSE),
IF($A$1="es",VLOOKUP("unit_gramm",Translate!$A$2:$G$30,6,FALSE),
IF($A$1="it",VLOOKUP("unit_gramm",Translate!$A$2:$G$30,7,FALSE),
""))))))</f>
        <v>g/100g</v>
      </c>
      <c r="G8" s="6" t="str">
        <f>IF($A$1="hu",VLOOKUP("unit_gramm",Translate!$A$2:$G$30,2,FALSE),
IF($A$1="en",VLOOKUP("unit_gramm",Translate!$A$2:$G$30,3,FALSE),
IF($A$1="de",VLOOKUP("unit_gramm",Translate!$A$2:$G$30,4,FALSE),
IF($A$1="fr",VLOOKUP("unit_gramm",Translate!$A$2:$G$30,5,FALSE),
IF($A$1="es",VLOOKUP("unit_gramm",Translate!$A$2:$G$30,6,FALSE),
IF($A$1="it",VLOOKUP("unit_gramm",Translate!$A$2:$G$30,7,FALSE),
""))))))</f>
        <v>g/100g</v>
      </c>
    </row>
  </sheetData>
  <scenarios current="0">
    <scenario name="MENNYISÉG KALKULÁCIÓ" count="5" user="Simon Benedek" comment="Készítette: Simon Benedek  4/18/2025">
      <inputCells r="G3" val="90.8954505999632"/>
      <inputCells r="G4" val="1059.44663433021"/>
      <inputCells r="G5" val="-5.58730912921054E-15"/>
      <inputCells r="G6" val="304.994762503733"/>
      <inputCells r="G7" val="6.296899272493E-15"/>
    </scenario>
  </scenarios>
  <dataConsolidate/>
  <dataValidations count="1">
    <dataValidation type="list" allowBlank="1" showInputMessage="1" showErrorMessage="1" sqref="A2:A7" xr:uid="{023370C8-DC6B-DE41-8578-7683E375C6E0}">
      <formula1>$A$2:$A$8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13B97B9-4DBA-354B-B2F3-BA1844A8A17C}">
          <x14:formula1>
            <xm:f>Translate!$B$1:$G$1</xm:f>
          </x14:formula1>
          <xm:sqref>A1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Translate</vt:lpstr>
      <vt:lpstr>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Benedek Simon</dc:creator>
  <cp:lastModifiedBy>Lttd</cp:lastModifiedBy>
  <dcterms:created xsi:type="dcterms:W3CDTF">2025-04-18T07:59:46Z</dcterms:created>
  <dcterms:modified xsi:type="dcterms:W3CDTF">2025-04-26T16:28:20Z</dcterms:modified>
</cp:coreProperties>
</file>